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hidePivotFieldList="1" defaultThemeVersion="124226"/>
  <mc:AlternateContent xmlns:mc="http://schemas.openxmlformats.org/markup-compatibility/2006">
    <mc:Choice Requires="x15">
      <x15ac:absPath xmlns:x15ac="http://schemas.microsoft.com/office/spreadsheetml/2010/11/ac" url="C:\Depto. Planificación y Gestión\Glosas\2026\Reportes\Octubre\Art. 14 c)\"/>
    </mc:Choice>
  </mc:AlternateContent>
  <bookViews>
    <workbookView xWindow="0" yWindow="0" windowWidth="28800" windowHeight="12180" tabRatio="782" activeTab="1"/>
  </bookViews>
  <sheets>
    <sheet name="GRAFICOS" sheetId="129" r:id="rId1"/>
    <sheet name="CONSOLIDADO" sheetId="39" r:id="rId2"/>
    <sheet name="Prog 01" sheetId="4" r:id="rId3"/>
    <sheet name="P01 2025" sheetId="140" state="hidden" r:id="rId4"/>
    <sheet name="Prog 02" sheetId="35" r:id="rId5"/>
    <sheet name="P02 2026" sheetId="145" state="hidden" r:id="rId6"/>
    <sheet name="Prog 03" sheetId="37" r:id="rId7"/>
    <sheet name="P03 2025" sheetId="142" state="hidden" r:id="rId8"/>
    <sheet name="Prog 05" sheetId="54" r:id="rId9"/>
    <sheet name="P01 2026" sheetId="144" state="hidden" r:id="rId10"/>
    <sheet name="P02 2025" sheetId="141" state="hidden" r:id="rId11"/>
    <sheet name="P05 2025" sheetId="143" state="hidden" r:id="rId12"/>
    <sheet name="P03 2026" sheetId="146" state="hidden" r:id="rId13"/>
    <sheet name="P05 2026" sheetId="147" state="hidden" r:id="rId14"/>
  </sheets>
  <externalReferences>
    <externalReference r:id="rId15"/>
    <externalReference r:id="rId16"/>
  </externalReferences>
  <definedNames>
    <definedName name="_xlnm._FilterDatabase" localSheetId="1" hidden="1">CONSOLIDADO!$A$9:$W$270</definedName>
    <definedName name="_xlnm._FilterDatabase" localSheetId="3" hidden="1">'P01 2025'!$A$2:$GG$145</definedName>
    <definedName name="_xlnm._FilterDatabase" localSheetId="9" hidden="1">'P01 2026'!$A$2:$FH$127</definedName>
    <definedName name="_xlnm._FilterDatabase" localSheetId="10" hidden="1">'P02 2025'!$A$2:$L$44</definedName>
    <definedName name="_xlnm._FilterDatabase" localSheetId="5" hidden="1">'P02 2026'!$AK$2:$AT$2</definedName>
    <definedName name="_xlnm._FilterDatabase" localSheetId="7" hidden="1">'P03 2025'!$A$2:$IY$2</definedName>
    <definedName name="_xlnm._FilterDatabase" localSheetId="12" hidden="1">'P03 2026'!$A$2:$J$41</definedName>
    <definedName name="_xlnm._FilterDatabase" localSheetId="2" hidden="1">'Prog 01'!$A$8:$BR$195</definedName>
    <definedName name="_xlnm._FilterDatabase" localSheetId="4" hidden="1">'Prog 02'!$A$9:$BE$52</definedName>
    <definedName name="_xlnm._FilterDatabase" localSheetId="6" hidden="1">'Prog 03'!$A$10:$AZ$53</definedName>
    <definedName name="_xlnm._FilterDatabase" localSheetId="8" hidden="1">'Prog 05'!$A$8:$BG$64</definedName>
    <definedName name="_xlnm.Print_Area" localSheetId="1">CONSOLIDADO!$B$2:$V$282</definedName>
    <definedName name="_xlnm.Print_Area" localSheetId="2">'Prog 01'!$B$2:$V$192</definedName>
    <definedName name="_xlnm.Print_Area" localSheetId="4">'Prog 02'!$B$2:$V$51</definedName>
    <definedName name="_xlnm.Print_Area" localSheetId="6">'Prog 03'!$B$4:$V$53</definedName>
    <definedName name="_xlnm.Print_Area" localSheetId="8">'Prog 05'!$B$2:$U$63</definedName>
    <definedName name="CTA_PRES">'[1]Clasificador Presupuestario'!$A$1:$C$593</definedName>
    <definedName name="Cta_Presp">'[2]Clasificador Presupuestario'!$A$1:$C$627</definedName>
    <definedName name="febrro2012" localSheetId="8">#REF!</definedName>
    <definedName name="imputacion">'Prog 01'!$F:$F</definedName>
    <definedName name="matriz01" localSheetId="8">'Prog 05'!$F$33:$U$60</definedName>
    <definedName name="matriz01">'Prog 01'!$F$12:$V$191</definedName>
    <definedName name="matriz01.v2">'Prog 01'!$B$8:$O$192</definedName>
    <definedName name="matriz02">'Prog 02'!$F$19:$V$51</definedName>
    <definedName name="matriz03">'Prog 03'!$F$26:$V$53</definedName>
    <definedName name="matriz2">'Prog 02'!$F$19:$K$19</definedName>
    <definedName name="PROG_05_EJECUCIÓN_PRESUPUESTARIA_AL_28_DE_FEBRERO_DE_2018" localSheetId="8">#REF!</definedName>
    <definedName name="tablap01">'Prog 01'!$F:$R</definedName>
    <definedName name="_xlnm.Print_Titles" localSheetId="1">CONSOLIDADO!$B:$G,CONSOLIDADO!$4:$9</definedName>
    <definedName name="_xlnm.Print_Titles" localSheetId="2">'Prog 01'!$4:$192</definedName>
    <definedName name="_xlnm.Print_Titles" localSheetId="6">'Prog 03'!$B:$G,'Prog 03'!$6:$10</definedName>
    <definedName name="_xlnm.Print_Titles" localSheetId="8">'Prog 05'!$2:$7</definedName>
  </definedNames>
  <calcPr calcId="162913"/>
  <pivotCaches>
    <pivotCache cacheId="0" r:id="rId17"/>
    <pivotCache cacheId="1" r:id="rId18"/>
    <pivotCache cacheId="2" r:id="rId19"/>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64" i="39" l="1"/>
  <c r="S64" i="39"/>
  <c r="S233" i="39"/>
  <c r="S236" i="39"/>
  <c r="S237" i="39"/>
  <c r="S238" i="39"/>
  <c r="Q64" i="39"/>
  <c r="Q233" i="39"/>
  <c r="Q236" i="39"/>
  <c r="Q237" i="39"/>
  <c r="Q238" i="39"/>
  <c r="O64" i="39"/>
  <c r="O158" i="39"/>
  <c r="O233" i="39"/>
  <c r="O236" i="39"/>
  <c r="O237" i="39"/>
  <c r="O238" i="39"/>
  <c r="M64" i="39"/>
  <c r="M158" i="39"/>
  <c r="M163" i="39"/>
  <c r="M173" i="39"/>
  <c r="M233" i="39"/>
  <c r="M236" i="39"/>
  <c r="M237" i="39"/>
  <c r="M238" i="39"/>
  <c r="K64" i="39"/>
  <c r="K158" i="39"/>
  <c r="K163" i="39"/>
  <c r="K173" i="39"/>
  <c r="K233" i="39"/>
  <c r="K236" i="39"/>
  <c r="K237" i="39"/>
  <c r="K238" i="39"/>
  <c r="T199" i="39" l="1"/>
  <c r="U199" i="39"/>
  <c r="W199" i="39"/>
  <c r="W195" i="39" s="1"/>
  <c r="H199" i="39"/>
  <c r="G199" i="39"/>
  <c r="V165" i="4"/>
  <c r="V168" i="4"/>
  <c r="M172" i="4"/>
  <c r="M174" i="4"/>
  <c r="M177" i="4"/>
  <c r="M178" i="4"/>
  <c r="M179" i="4"/>
  <c r="M180" i="4"/>
  <c r="M183" i="4"/>
  <c r="M186" i="4"/>
  <c r="M192" i="4"/>
  <c r="V78" i="4"/>
  <c r="V148" i="4"/>
  <c r="O15" i="4"/>
  <c r="O23" i="4"/>
  <c r="O24" i="4"/>
  <c r="O31" i="4"/>
  <c r="O47" i="4"/>
  <c r="O54" i="4"/>
  <c r="O55" i="4"/>
  <c r="O62" i="4"/>
  <c r="M15" i="4"/>
  <c r="M23" i="4"/>
  <c r="M24" i="4"/>
  <c r="M31" i="4"/>
  <c r="M47" i="4"/>
  <c r="M54" i="4"/>
  <c r="M55" i="4"/>
  <c r="M62" i="4"/>
  <c r="M64" i="4"/>
  <c r="M77" i="4"/>
  <c r="M79" i="4"/>
  <c r="M81" i="4"/>
  <c r="M82" i="4"/>
  <c r="M84" i="4"/>
  <c r="M91" i="4"/>
  <c r="M93" i="4"/>
  <c r="M94" i="4"/>
  <c r="M96" i="4"/>
  <c r="M110" i="4"/>
  <c r="M115" i="4"/>
  <c r="M116" i="4"/>
  <c r="M117" i="4"/>
  <c r="M123" i="4"/>
  <c r="M127" i="4"/>
  <c r="M139" i="4"/>
  <c r="M148" i="4"/>
  <c r="M151" i="4"/>
  <c r="M152" i="4"/>
  <c r="M156" i="4"/>
  <c r="M161" i="4"/>
  <c r="M163" i="4"/>
  <c r="M164" i="4"/>
  <c r="FE147" i="144"/>
  <c r="FC149" i="144"/>
  <c r="FD149" i="144"/>
  <c r="FE149" i="144"/>
  <c r="FF149" i="144"/>
  <c r="FG149" i="144"/>
  <c r="FH149" i="144"/>
  <c r="FB149" i="144"/>
  <c r="P187" i="4"/>
  <c r="L168" i="4"/>
  <c r="L199" i="39" s="1"/>
  <c r="M199" i="39" s="1"/>
  <c r="R165" i="4"/>
  <c r="R71" i="4"/>
  <c r="R60" i="4"/>
  <c r="R37" i="4"/>
  <c r="P101" i="4"/>
  <c r="P98" i="4"/>
  <c r="P89" i="4"/>
  <c r="P69" i="4"/>
  <c r="P67" i="4"/>
  <c r="P66" i="4"/>
  <c r="P19" i="4"/>
  <c r="L130" i="4"/>
  <c r="M130" i="4" s="1"/>
  <c r="L128" i="4"/>
  <c r="M128" i="4" s="1"/>
  <c r="L125" i="4"/>
  <c r="L104" i="4"/>
  <c r="M104" i="4" s="1"/>
  <c r="L10" i="4"/>
  <c r="I159" i="4"/>
  <c r="I134" i="4"/>
  <c r="I64" i="4"/>
  <c r="I40" i="4"/>
  <c r="I38" i="4"/>
  <c r="I35" i="4"/>
  <c r="I22" i="4"/>
  <c r="I11" i="4"/>
  <c r="I9" i="4"/>
  <c r="AM19" i="4"/>
  <c r="FB4" i="144"/>
  <c r="FC4" i="144"/>
  <c r="FD4" i="144"/>
  <c r="FE4" i="144"/>
  <c r="FF4" i="144"/>
  <c r="FG4" i="144"/>
  <c r="FH4" i="144"/>
  <c r="R10" i="4" s="1"/>
  <c r="FB5" i="144"/>
  <c r="FC5" i="144"/>
  <c r="FD5" i="144"/>
  <c r="FE5" i="144"/>
  <c r="FF5" i="144"/>
  <c r="FG5" i="144"/>
  <c r="P11" i="4" s="1"/>
  <c r="FH5" i="144"/>
  <c r="FB6" i="144"/>
  <c r="FC6" i="144"/>
  <c r="FD6" i="144"/>
  <c r="L12" i="4" s="1"/>
  <c r="FE6" i="144"/>
  <c r="FF6" i="144"/>
  <c r="FG6" i="144"/>
  <c r="P12" i="4" s="1"/>
  <c r="FH6" i="144"/>
  <c r="R12" i="4" s="1"/>
  <c r="FB7" i="144"/>
  <c r="I13" i="4" s="1"/>
  <c r="FC7" i="144"/>
  <c r="FD7" i="144"/>
  <c r="FE7" i="144"/>
  <c r="FF7" i="144"/>
  <c r="FG7" i="144"/>
  <c r="P13" i="4" s="1"/>
  <c r="FH7" i="144"/>
  <c r="R13" i="4" s="1"/>
  <c r="FB8" i="144"/>
  <c r="I14" i="4" s="1"/>
  <c r="FC8" i="144"/>
  <c r="FD8" i="144"/>
  <c r="L14" i="4" s="1"/>
  <c r="M14" i="4" s="1"/>
  <c r="FE8" i="144"/>
  <c r="FF8" i="144"/>
  <c r="FG8" i="144"/>
  <c r="FH8" i="144"/>
  <c r="FB9" i="144"/>
  <c r="FC9" i="144"/>
  <c r="FD9" i="144"/>
  <c r="L16" i="4" s="1"/>
  <c r="FE9" i="144"/>
  <c r="FF9" i="144"/>
  <c r="FG9" i="144"/>
  <c r="FH9" i="144"/>
  <c r="R16" i="4" s="1"/>
  <c r="FB10" i="144"/>
  <c r="FC10" i="144"/>
  <c r="FD10" i="144"/>
  <c r="L17" i="4" s="1"/>
  <c r="FE10" i="144"/>
  <c r="FF10" i="144"/>
  <c r="FG10" i="144"/>
  <c r="P17" i="4" s="1"/>
  <c r="FH10" i="144"/>
  <c r="R17" i="4" s="1"/>
  <c r="FB11" i="144"/>
  <c r="FC11" i="144"/>
  <c r="FD11" i="144"/>
  <c r="FE11" i="144"/>
  <c r="FF11" i="144"/>
  <c r="FG11" i="144"/>
  <c r="FH11" i="144"/>
  <c r="FB12" i="144"/>
  <c r="I19" i="4" s="1"/>
  <c r="FC12" i="144"/>
  <c r="FD12" i="144"/>
  <c r="L19" i="4" s="1"/>
  <c r="M19" i="4" s="1"/>
  <c r="FE12" i="144"/>
  <c r="FF12" i="144"/>
  <c r="FG12" i="144"/>
  <c r="FH12" i="144"/>
  <c r="R19" i="4" s="1"/>
  <c r="FB13" i="144"/>
  <c r="FC13" i="144"/>
  <c r="FD13" i="144"/>
  <c r="L20" i="4" s="1"/>
  <c r="FE13" i="144"/>
  <c r="FF13" i="144"/>
  <c r="FG13" i="144"/>
  <c r="P20" i="4" s="1"/>
  <c r="FH13" i="144"/>
  <c r="R20" i="4" s="1"/>
  <c r="FB14" i="144"/>
  <c r="I21" i="4" s="1"/>
  <c r="FC14" i="144"/>
  <c r="FD14" i="144"/>
  <c r="FE14" i="144"/>
  <c r="FF14" i="144"/>
  <c r="FG14" i="144"/>
  <c r="FH14" i="144"/>
  <c r="FB15" i="144"/>
  <c r="FC15" i="144"/>
  <c r="FD15" i="144"/>
  <c r="L22" i="4" s="1"/>
  <c r="M22" i="4" s="1"/>
  <c r="FE15" i="144"/>
  <c r="FF15" i="144"/>
  <c r="FG15" i="144"/>
  <c r="FH15" i="144"/>
  <c r="R22" i="4" s="1"/>
  <c r="FB16" i="144"/>
  <c r="FC16" i="144"/>
  <c r="FD16" i="144"/>
  <c r="L25" i="4" s="1"/>
  <c r="FE16" i="144"/>
  <c r="FF16" i="144"/>
  <c r="FG16" i="144"/>
  <c r="P25" i="4" s="1"/>
  <c r="FH16" i="144"/>
  <c r="R25" i="4" s="1"/>
  <c r="FB17" i="144"/>
  <c r="I26" i="4" s="1"/>
  <c r="FC17" i="144"/>
  <c r="FD17" i="144"/>
  <c r="FE17" i="144"/>
  <c r="FF17" i="144"/>
  <c r="FG17" i="144"/>
  <c r="P26" i="4" s="1"/>
  <c r="FH17" i="144"/>
  <c r="R26" i="4" s="1"/>
  <c r="FB18" i="144"/>
  <c r="I27" i="4" s="1"/>
  <c r="M27" i="4" s="1"/>
  <c r="FC18" i="144"/>
  <c r="FD18" i="144"/>
  <c r="L27" i="4" s="1"/>
  <c r="FE18" i="144"/>
  <c r="FF18" i="144"/>
  <c r="FG18" i="144"/>
  <c r="FH18" i="144"/>
  <c r="R27" i="4" s="1"/>
  <c r="FB19" i="144"/>
  <c r="FC19" i="144"/>
  <c r="FD19" i="144"/>
  <c r="L28" i="4" s="1"/>
  <c r="FE19" i="144"/>
  <c r="FF19" i="144"/>
  <c r="FG19" i="144"/>
  <c r="P28" i="4" s="1"/>
  <c r="FH19" i="144"/>
  <c r="FB20" i="144"/>
  <c r="FC20" i="144"/>
  <c r="FD20" i="144"/>
  <c r="FE20" i="144"/>
  <c r="FF20" i="144"/>
  <c r="FG20" i="144"/>
  <c r="FH20" i="144"/>
  <c r="FB21" i="144"/>
  <c r="FC21" i="144"/>
  <c r="FD21" i="144"/>
  <c r="L30" i="4" s="1"/>
  <c r="FE21" i="144"/>
  <c r="FF21" i="144"/>
  <c r="FG21" i="144"/>
  <c r="FH21" i="144"/>
  <c r="R30" i="4" s="1"/>
  <c r="FB22" i="144"/>
  <c r="I32" i="4" s="1"/>
  <c r="FC22" i="144"/>
  <c r="FD22" i="144"/>
  <c r="L32" i="4" s="1"/>
  <c r="M32" i="4" s="1"/>
  <c r="FE22" i="144"/>
  <c r="FF22" i="144"/>
  <c r="FG22" i="144"/>
  <c r="P32" i="4" s="1"/>
  <c r="FH22" i="144"/>
  <c r="FB23" i="144"/>
  <c r="FC23" i="144"/>
  <c r="FD23" i="144"/>
  <c r="FE23" i="144"/>
  <c r="FF23" i="144"/>
  <c r="FG23" i="144"/>
  <c r="P33" i="4" s="1"/>
  <c r="FH23" i="144"/>
  <c r="R33" i="4" s="1"/>
  <c r="FB24" i="144"/>
  <c r="I34" i="4" s="1"/>
  <c r="FC24" i="144"/>
  <c r="FD24" i="144"/>
  <c r="FE24" i="144"/>
  <c r="FF24" i="144"/>
  <c r="FG24" i="144"/>
  <c r="FH24" i="144"/>
  <c r="R34" i="4" s="1"/>
  <c r="FB25" i="144"/>
  <c r="FC25" i="144"/>
  <c r="FD25" i="144"/>
  <c r="L35" i="4" s="1"/>
  <c r="M35" i="4" s="1"/>
  <c r="FE25" i="144"/>
  <c r="FF25" i="144"/>
  <c r="FG25" i="144"/>
  <c r="FH25" i="144"/>
  <c r="R35" i="4" s="1"/>
  <c r="FB26" i="144"/>
  <c r="FC26" i="144"/>
  <c r="FD26" i="144"/>
  <c r="L36" i="4" s="1"/>
  <c r="FE26" i="144"/>
  <c r="FF26" i="144"/>
  <c r="FG26" i="144"/>
  <c r="P36" i="4" s="1"/>
  <c r="FH26" i="144"/>
  <c r="FB27" i="144"/>
  <c r="I37" i="4" s="1"/>
  <c r="FC27" i="144"/>
  <c r="FD27" i="144"/>
  <c r="FE27" i="144"/>
  <c r="FF27" i="144"/>
  <c r="FG27" i="144"/>
  <c r="P37" i="4" s="1"/>
  <c r="FH27" i="144"/>
  <c r="FB28" i="144"/>
  <c r="FC28" i="144"/>
  <c r="FD28" i="144"/>
  <c r="L38" i="4" s="1"/>
  <c r="M38" i="4" s="1"/>
  <c r="FE28" i="144"/>
  <c r="FF28" i="144"/>
  <c r="FG28" i="144"/>
  <c r="FH28" i="144"/>
  <c r="FB29" i="144"/>
  <c r="I39" i="4" s="1"/>
  <c r="FC29" i="144"/>
  <c r="FD29" i="144"/>
  <c r="L39" i="4" s="1"/>
  <c r="M39" i="4" s="1"/>
  <c r="FE29" i="144"/>
  <c r="FF29" i="144"/>
  <c r="FG29" i="144"/>
  <c r="P39" i="4" s="1"/>
  <c r="FH29" i="144"/>
  <c r="R39" i="4" s="1"/>
  <c r="FB30" i="144"/>
  <c r="FC30" i="144"/>
  <c r="FD30" i="144"/>
  <c r="L40" i="4" s="1"/>
  <c r="M40" i="4" s="1"/>
  <c r="FE30" i="144"/>
  <c r="FF30" i="144"/>
  <c r="FG30" i="144"/>
  <c r="P40" i="4" s="1"/>
  <c r="FH30" i="144"/>
  <c r="FB31" i="144"/>
  <c r="I41" i="4" s="1"/>
  <c r="FC31" i="144"/>
  <c r="FD31" i="144"/>
  <c r="FE31" i="144"/>
  <c r="FF31" i="144"/>
  <c r="FG31" i="144"/>
  <c r="FH31" i="144"/>
  <c r="FB32" i="144"/>
  <c r="FC32" i="144"/>
  <c r="FD32" i="144"/>
  <c r="FE32" i="144"/>
  <c r="FF32" i="144"/>
  <c r="FG32" i="144"/>
  <c r="P42" i="4" s="1"/>
  <c r="FH32" i="144"/>
  <c r="R42" i="4" s="1"/>
  <c r="FB33" i="144"/>
  <c r="FC33" i="144"/>
  <c r="FD33" i="144"/>
  <c r="L43" i="4" s="1"/>
  <c r="FE33" i="144"/>
  <c r="FF33" i="144"/>
  <c r="FG33" i="144"/>
  <c r="FH33" i="144"/>
  <c r="R43" i="4" s="1"/>
  <c r="FB34" i="144"/>
  <c r="I44" i="4" s="1"/>
  <c r="FC34" i="144"/>
  <c r="FD34" i="144"/>
  <c r="FE34" i="144"/>
  <c r="FF34" i="144"/>
  <c r="FG34" i="144"/>
  <c r="P44" i="4" s="1"/>
  <c r="FH34" i="144"/>
  <c r="R44" i="4" s="1"/>
  <c r="FB35" i="144"/>
  <c r="I45" i="4" s="1"/>
  <c r="FC35" i="144"/>
  <c r="FD35" i="144"/>
  <c r="L45" i="4" s="1"/>
  <c r="M45" i="4" s="1"/>
  <c r="FE35" i="144"/>
  <c r="FF35" i="144"/>
  <c r="FG35" i="144"/>
  <c r="P45" i="4" s="1"/>
  <c r="FH35" i="144"/>
  <c r="FB36" i="144"/>
  <c r="I46" i="4" s="1"/>
  <c r="FC36" i="144"/>
  <c r="FD36" i="144"/>
  <c r="L46" i="4" s="1"/>
  <c r="M46" i="4" s="1"/>
  <c r="FE36" i="144"/>
  <c r="FF36" i="144"/>
  <c r="FG36" i="144"/>
  <c r="P46" i="4" s="1"/>
  <c r="FH36" i="144"/>
  <c r="R46" i="4" s="1"/>
  <c r="FB37" i="144"/>
  <c r="I48" i="4" s="1"/>
  <c r="FC37" i="144"/>
  <c r="FD37" i="144"/>
  <c r="FE37" i="144"/>
  <c r="FF37" i="144"/>
  <c r="FG37" i="144"/>
  <c r="FH37" i="144"/>
  <c r="R48" i="4" s="1"/>
  <c r="FB38" i="144"/>
  <c r="I49" i="4" s="1"/>
  <c r="FC38" i="144"/>
  <c r="FD38" i="144"/>
  <c r="L49" i="4" s="1"/>
  <c r="M49" i="4" s="1"/>
  <c r="FE38" i="144"/>
  <c r="FF38" i="144"/>
  <c r="FG38" i="144"/>
  <c r="FH38" i="144"/>
  <c r="R49" i="4" s="1"/>
  <c r="FB39" i="144"/>
  <c r="I50" i="4" s="1"/>
  <c r="FC39" i="144"/>
  <c r="FD39" i="144"/>
  <c r="L50" i="4" s="1"/>
  <c r="M50" i="4" s="1"/>
  <c r="FE39" i="144"/>
  <c r="FF39" i="144"/>
  <c r="FG39" i="144"/>
  <c r="P50" i="4" s="1"/>
  <c r="FH39" i="144"/>
  <c r="FB40" i="144"/>
  <c r="FC40" i="144"/>
  <c r="FD40" i="144"/>
  <c r="FE40" i="144"/>
  <c r="FF40" i="144"/>
  <c r="FG40" i="144"/>
  <c r="P51" i="4" s="1"/>
  <c r="FH40" i="144"/>
  <c r="FB41" i="144"/>
  <c r="FC41" i="144"/>
  <c r="FD41" i="144"/>
  <c r="L52" i="4" s="1"/>
  <c r="FE41" i="144"/>
  <c r="FF41" i="144"/>
  <c r="FG41" i="144"/>
  <c r="P52" i="4" s="1"/>
  <c r="FH41" i="144"/>
  <c r="R52" i="4" s="1"/>
  <c r="FB42" i="144"/>
  <c r="I53" i="4" s="1"/>
  <c r="FC42" i="144"/>
  <c r="FD42" i="144"/>
  <c r="L53" i="4" s="1"/>
  <c r="M53" i="4" s="1"/>
  <c r="FE42" i="144"/>
  <c r="FF42" i="144"/>
  <c r="FG42" i="144"/>
  <c r="P53" i="4" s="1"/>
  <c r="FH42" i="144"/>
  <c r="R53" i="4" s="1"/>
  <c r="FB43" i="144"/>
  <c r="FC43" i="144"/>
  <c r="FD43" i="144"/>
  <c r="FE43" i="144"/>
  <c r="FF43" i="144"/>
  <c r="FG43" i="144"/>
  <c r="P56" i="4" s="1"/>
  <c r="FH43" i="144"/>
  <c r="R56" i="4" s="1"/>
  <c r="FB44" i="144"/>
  <c r="I57" i="4" s="1"/>
  <c r="FC44" i="144"/>
  <c r="FD44" i="144"/>
  <c r="L57" i="4" s="1"/>
  <c r="M57" i="4" s="1"/>
  <c r="FE44" i="144"/>
  <c r="FF44" i="144"/>
  <c r="FG44" i="144"/>
  <c r="P57" i="4" s="1"/>
  <c r="FH44" i="144"/>
  <c r="R57" i="4" s="1"/>
  <c r="FB45" i="144"/>
  <c r="I58" i="4" s="1"/>
  <c r="FC45" i="144"/>
  <c r="FD45" i="144"/>
  <c r="L58" i="4" s="1"/>
  <c r="M58" i="4" s="1"/>
  <c r="FE45" i="144"/>
  <c r="FF45" i="144"/>
  <c r="FG45" i="144"/>
  <c r="P58" i="4" s="1"/>
  <c r="FH45" i="144"/>
  <c r="FB46" i="144"/>
  <c r="FC46" i="144"/>
  <c r="FD46" i="144"/>
  <c r="FE46" i="144"/>
  <c r="FF46" i="144"/>
  <c r="FG46" i="144"/>
  <c r="FH46" i="144"/>
  <c r="R59" i="4" s="1"/>
  <c r="FB47" i="144"/>
  <c r="I60" i="4" s="1"/>
  <c r="FC47" i="144"/>
  <c r="FD47" i="144"/>
  <c r="FE47" i="144"/>
  <c r="FF47" i="144"/>
  <c r="FG47" i="144"/>
  <c r="P60" i="4" s="1"/>
  <c r="FH47" i="144"/>
  <c r="FB48" i="144"/>
  <c r="FC48" i="144"/>
  <c r="FD48" i="144"/>
  <c r="L61" i="4" s="1"/>
  <c r="FE48" i="144"/>
  <c r="FF48" i="144"/>
  <c r="FG48" i="144"/>
  <c r="FH48" i="144"/>
  <c r="FB49" i="144"/>
  <c r="FC49" i="144"/>
  <c r="FD49" i="144"/>
  <c r="L63" i="4" s="1"/>
  <c r="FE49" i="144"/>
  <c r="FF49" i="144"/>
  <c r="FG49" i="144"/>
  <c r="FH49" i="144"/>
  <c r="R63" i="4" s="1"/>
  <c r="FB50" i="144"/>
  <c r="FC50" i="144"/>
  <c r="FD50" i="144"/>
  <c r="L64" i="4" s="1"/>
  <c r="FE50" i="144"/>
  <c r="FF50" i="144"/>
  <c r="FG50" i="144"/>
  <c r="P64" i="4" s="1"/>
  <c r="FH50" i="144"/>
  <c r="R64" i="4" s="1"/>
  <c r="FB51" i="144"/>
  <c r="I65" i="4" s="1"/>
  <c r="M65" i="4" s="1"/>
  <c r="FC51" i="144"/>
  <c r="FD51" i="144"/>
  <c r="L65" i="4" s="1"/>
  <c r="FE51" i="144"/>
  <c r="FF51" i="144"/>
  <c r="FG51" i="144"/>
  <c r="FH51" i="144"/>
  <c r="FB52" i="144"/>
  <c r="I66" i="4" s="1"/>
  <c r="FC52" i="144"/>
  <c r="FD52" i="144"/>
  <c r="L66" i="4" s="1"/>
  <c r="M66" i="4" s="1"/>
  <c r="FE52" i="144"/>
  <c r="FF52" i="144"/>
  <c r="FG52" i="144"/>
  <c r="FH52" i="144"/>
  <c r="FB53" i="144"/>
  <c r="FC53" i="144"/>
  <c r="FD53" i="144"/>
  <c r="FE53" i="144"/>
  <c r="FF53" i="144"/>
  <c r="FG53" i="144"/>
  <c r="FH53" i="144"/>
  <c r="R67" i="4" s="1"/>
  <c r="FB54" i="144"/>
  <c r="I68" i="4" s="1"/>
  <c r="M68" i="4" s="1"/>
  <c r="FC54" i="144"/>
  <c r="FD54" i="144"/>
  <c r="L68" i="4" s="1"/>
  <c r="FE54" i="144"/>
  <c r="FF54" i="144"/>
  <c r="FG54" i="144"/>
  <c r="FH54" i="144"/>
  <c r="R68" i="4" s="1"/>
  <c r="FB55" i="144"/>
  <c r="I69" i="4" s="1"/>
  <c r="O69" i="4" s="1"/>
  <c r="FC55" i="144"/>
  <c r="FD55" i="144"/>
  <c r="FE55" i="144"/>
  <c r="FF55" i="144"/>
  <c r="FG55" i="144"/>
  <c r="FH55" i="144"/>
  <c r="FB56" i="144"/>
  <c r="FC56" i="144"/>
  <c r="FD56" i="144"/>
  <c r="L70" i="4" s="1"/>
  <c r="FE56" i="144"/>
  <c r="FF56" i="144"/>
  <c r="FG56" i="144"/>
  <c r="FH56" i="144"/>
  <c r="FB57" i="144"/>
  <c r="I71" i="4" s="1"/>
  <c r="O71" i="4" s="1"/>
  <c r="FC57" i="144"/>
  <c r="FD57" i="144"/>
  <c r="FE57" i="144"/>
  <c r="FF57" i="144"/>
  <c r="FG57" i="144"/>
  <c r="P71" i="4" s="1"/>
  <c r="FH57" i="144"/>
  <c r="FB58" i="144"/>
  <c r="FC58" i="144"/>
  <c r="FD58" i="144"/>
  <c r="L72" i="4" s="1"/>
  <c r="FE58" i="144"/>
  <c r="FF58" i="144"/>
  <c r="FG58" i="144"/>
  <c r="FH58" i="144"/>
  <c r="R72" i="4" s="1"/>
  <c r="FB59" i="144"/>
  <c r="FC59" i="144"/>
  <c r="FD59" i="144"/>
  <c r="L73" i="4" s="1"/>
  <c r="FE59" i="144"/>
  <c r="FF59" i="144"/>
  <c r="FG59" i="144"/>
  <c r="P73" i="4" s="1"/>
  <c r="FH59" i="144"/>
  <c r="R73" i="4" s="1"/>
  <c r="FB60" i="144"/>
  <c r="I74" i="4" s="1"/>
  <c r="FC60" i="144"/>
  <c r="FD60" i="144"/>
  <c r="FE60" i="144"/>
  <c r="FF60" i="144"/>
  <c r="FG60" i="144"/>
  <c r="FH60" i="144"/>
  <c r="FB61" i="144"/>
  <c r="FC61" i="144"/>
  <c r="FD61" i="144"/>
  <c r="L75" i="4" s="1"/>
  <c r="FE61" i="144"/>
  <c r="FF61" i="144"/>
  <c r="FG61" i="144"/>
  <c r="FH61" i="144"/>
  <c r="FB62" i="144"/>
  <c r="I76" i="4" s="1"/>
  <c r="FC62" i="144"/>
  <c r="FD62" i="144"/>
  <c r="L76" i="4" s="1"/>
  <c r="M76" i="4" s="1"/>
  <c r="FE62" i="144"/>
  <c r="FF62" i="144"/>
  <c r="FG62" i="144"/>
  <c r="FH62" i="144"/>
  <c r="R76" i="4" s="1"/>
  <c r="FB63" i="144"/>
  <c r="FC63" i="144"/>
  <c r="FD63" i="144"/>
  <c r="FE63" i="144"/>
  <c r="FF63" i="144"/>
  <c r="FG63" i="144"/>
  <c r="P78" i="4" s="1"/>
  <c r="FH63" i="144"/>
  <c r="R78" i="4" s="1"/>
  <c r="FB64" i="144"/>
  <c r="FC64" i="144"/>
  <c r="FD64" i="144"/>
  <c r="L80" i="4" s="1"/>
  <c r="FE64" i="144"/>
  <c r="FF64" i="144"/>
  <c r="FG64" i="144"/>
  <c r="P80" i="4" s="1"/>
  <c r="FH64" i="144"/>
  <c r="R80" i="4" s="1"/>
  <c r="FB65" i="144"/>
  <c r="I83" i="4" s="1"/>
  <c r="FC65" i="144"/>
  <c r="FD65" i="144"/>
  <c r="L83" i="4" s="1"/>
  <c r="M83" i="4" s="1"/>
  <c r="FE65" i="144"/>
  <c r="FF65" i="144"/>
  <c r="FG65" i="144"/>
  <c r="FH65" i="144"/>
  <c r="FB66" i="144"/>
  <c r="FC66" i="144"/>
  <c r="FD66" i="144"/>
  <c r="FE66" i="144"/>
  <c r="FF66" i="144"/>
  <c r="FG66" i="144"/>
  <c r="P85" i="4" s="1"/>
  <c r="FH66" i="144"/>
  <c r="R85" i="4" s="1"/>
  <c r="FB67" i="144"/>
  <c r="I86" i="4" s="1"/>
  <c r="FC67" i="144"/>
  <c r="FD67" i="144"/>
  <c r="FE67" i="144"/>
  <c r="FF67" i="144"/>
  <c r="FG67" i="144"/>
  <c r="P86" i="4" s="1"/>
  <c r="FH67" i="144"/>
  <c r="R86" i="4" s="1"/>
  <c r="FB68" i="144"/>
  <c r="FC68" i="144"/>
  <c r="FD68" i="144"/>
  <c r="L87" i="4" s="1"/>
  <c r="FE68" i="144"/>
  <c r="FF68" i="144"/>
  <c r="FG68" i="144"/>
  <c r="FH68" i="144"/>
  <c r="FB69" i="144"/>
  <c r="FC69" i="144"/>
  <c r="FD69" i="144"/>
  <c r="FE69" i="144"/>
  <c r="FF69" i="144"/>
  <c r="FG69" i="144"/>
  <c r="P88" i="4" s="1"/>
  <c r="FH69" i="144"/>
  <c r="R88" i="4" s="1"/>
  <c r="FB70" i="144"/>
  <c r="I89" i="4" s="1"/>
  <c r="FC70" i="144"/>
  <c r="FD70" i="144"/>
  <c r="L89" i="4" s="1"/>
  <c r="M89" i="4" s="1"/>
  <c r="FE70" i="144"/>
  <c r="FF70" i="144"/>
  <c r="FG70" i="144"/>
  <c r="FH70" i="144"/>
  <c r="R89" i="4" s="1"/>
  <c r="FB71" i="144"/>
  <c r="FC71" i="144"/>
  <c r="FD71" i="144"/>
  <c r="FE71" i="144"/>
  <c r="FF71" i="144"/>
  <c r="FG71" i="144"/>
  <c r="FH71" i="144"/>
  <c r="FB72" i="144"/>
  <c r="FC72" i="144"/>
  <c r="FD72" i="144"/>
  <c r="FE72" i="144"/>
  <c r="FF72" i="144"/>
  <c r="FG72" i="144"/>
  <c r="P92" i="4" s="1"/>
  <c r="FH72" i="144"/>
  <c r="R92" i="4" s="1"/>
  <c r="FB73" i="144"/>
  <c r="FC73" i="144"/>
  <c r="FD73" i="144"/>
  <c r="L95" i="4" s="1"/>
  <c r="FE73" i="144"/>
  <c r="FF73" i="144"/>
  <c r="FG73" i="144"/>
  <c r="P95" i="4" s="1"/>
  <c r="FH73" i="144"/>
  <c r="R95" i="4" s="1"/>
  <c r="FB74" i="144"/>
  <c r="I97" i="4" s="1"/>
  <c r="FC74" i="144"/>
  <c r="FD74" i="144"/>
  <c r="L97" i="4" s="1"/>
  <c r="M97" i="4" s="1"/>
  <c r="FE74" i="144"/>
  <c r="FF74" i="144"/>
  <c r="FG74" i="144"/>
  <c r="FH74" i="144"/>
  <c r="FB75" i="144"/>
  <c r="FC75" i="144"/>
  <c r="FD75" i="144"/>
  <c r="FE75" i="144"/>
  <c r="FF75" i="144"/>
  <c r="FG75" i="144"/>
  <c r="FH75" i="144"/>
  <c r="FB76" i="144"/>
  <c r="I99" i="4" s="1"/>
  <c r="FC76" i="144"/>
  <c r="FD76" i="144"/>
  <c r="L99" i="4" s="1"/>
  <c r="FE76" i="144"/>
  <c r="FF76" i="144"/>
  <c r="FG76" i="144"/>
  <c r="P99" i="4" s="1"/>
  <c r="FH76" i="144"/>
  <c r="R99" i="4" s="1"/>
  <c r="FB77" i="144"/>
  <c r="I100" i="4" s="1"/>
  <c r="FC77" i="144"/>
  <c r="FD77" i="144"/>
  <c r="FE77" i="144"/>
  <c r="FF77" i="144"/>
  <c r="FG77" i="144"/>
  <c r="P100" i="4" s="1"/>
  <c r="FH77" i="144"/>
  <c r="R100" i="4" s="1"/>
  <c r="FB78" i="144"/>
  <c r="I101" i="4" s="1"/>
  <c r="FC78" i="144"/>
  <c r="FD78" i="144"/>
  <c r="FE78" i="144"/>
  <c r="FF78" i="144"/>
  <c r="FG78" i="144"/>
  <c r="FH78" i="144"/>
  <c r="R101" i="4" s="1"/>
  <c r="FB79" i="144"/>
  <c r="FC79" i="144"/>
  <c r="FD79" i="144"/>
  <c r="L102" i="4" s="1"/>
  <c r="FE79" i="144"/>
  <c r="FF79" i="144"/>
  <c r="FG79" i="144"/>
  <c r="P102" i="4" s="1"/>
  <c r="FH79" i="144"/>
  <c r="FB80" i="144"/>
  <c r="I103" i="4" s="1"/>
  <c r="FC80" i="144"/>
  <c r="FD80" i="144"/>
  <c r="FE80" i="144"/>
  <c r="FF80" i="144"/>
  <c r="FG80" i="144"/>
  <c r="P103" i="4" s="1"/>
  <c r="FH80" i="144"/>
  <c r="R103" i="4" s="1"/>
  <c r="FB81" i="144"/>
  <c r="I104" i="4" s="1"/>
  <c r="FC81" i="144"/>
  <c r="FD81" i="144"/>
  <c r="FE81" i="144"/>
  <c r="FF81" i="144"/>
  <c r="FG81" i="144"/>
  <c r="FH81" i="144"/>
  <c r="FB82" i="144"/>
  <c r="I105" i="4" s="1"/>
  <c r="FC82" i="144"/>
  <c r="FD82" i="144"/>
  <c r="L105" i="4" s="1"/>
  <c r="M105" i="4" s="1"/>
  <c r="FE82" i="144"/>
  <c r="FF82" i="144"/>
  <c r="FG82" i="144"/>
  <c r="P105" i="4" s="1"/>
  <c r="FH82" i="144"/>
  <c r="R105" i="4" s="1"/>
  <c r="FB83" i="144"/>
  <c r="FC83" i="144"/>
  <c r="FD83" i="144"/>
  <c r="FE83" i="144"/>
  <c r="FF83" i="144"/>
  <c r="FG83" i="144"/>
  <c r="FH83" i="144"/>
  <c r="FB84" i="144"/>
  <c r="I107" i="4" s="1"/>
  <c r="FC84" i="144"/>
  <c r="FD84" i="144"/>
  <c r="FE84" i="144"/>
  <c r="FF84" i="144"/>
  <c r="FG84" i="144"/>
  <c r="FH84" i="144"/>
  <c r="R107" i="4" s="1"/>
  <c r="FB85" i="144"/>
  <c r="I108" i="4" s="1"/>
  <c r="FC85" i="144"/>
  <c r="FD85" i="144"/>
  <c r="FE85" i="144"/>
  <c r="FF85" i="144"/>
  <c r="FG85" i="144"/>
  <c r="FH85" i="144"/>
  <c r="FB86" i="144"/>
  <c r="FC86" i="144"/>
  <c r="FD86" i="144"/>
  <c r="L109" i="4" s="1"/>
  <c r="FE86" i="144"/>
  <c r="FF86" i="144"/>
  <c r="FG86" i="144"/>
  <c r="P109" i="4" s="1"/>
  <c r="FH86" i="144"/>
  <c r="R109" i="4" s="1"/>
  <c r="FB87" i="144"/>
  <c r="I111" i="4" s="1"/>
  <c r="FC87" i="144"/>
  <c r="FD87" i="144"/>
  <c r="FE87" i="144"/>
  <c r="FF87" i="144"/>
  <c r="FG87" i="144"/>
  <c r="P111" i="4" s="1"/>
  <c r="FH87" i="144"/>
  <c r="R111" i="4" s="1"/>
  <c r="FB88" i="144"/>
  <c r="I112" i="4" s="1"/>
  <c r="FC88" i="144"/>
  <c r="FD88" i="144"/>
  <c r="L112" i="4" s="1"/>
  <c r="M112" i="4" s="1"/>
  <c r="FE88" i="144"/>
  <c r="FF88" i="144"/>
  <c r="FG88" i="144"/>
  <c r="FH88" i="144"/>
  <c r="FB89" i="144"/>
  <c r="FC89" i="144"/>
  <c r="FD89" i="144"/>
  <c r="FE89" i="144"/>
  <c r="FF89" i="144"/>
  <c r="FG89" i="144"/>
  <c r="P113" i="4" s="1"/>
  <c r="FH89" i="144"/>
  <c r="R113" i="4" s="1"/>
  <c r="FB90" i="144"/>
  <c r="I114" i="4" s="1"/>
  <c r="FC90" i="144"/>
  <c r="FD90" i="144"/>
  <c r="FE90" i="144"/>
  <c r="FF90" i="144"/>
  <c r="FG90" i="144"/>
  <c r="P114" i="4" s="1"/>
  <c r="FH90" i="144"/>
  <c r="FB91" i="144"/>
  <c r="I118" i="4" s="1"/>
  <c r="FC91" i="144"/>
  <c r="FD91" i="144"/>
  <c r="L118" i="4" s="1"/>
  <c r="M118" i="4" s="1"/>
  <c r="FE91" i="144"/>
  <c r="FF91" i="144"/>
  <c r="FG91" i="144"/>
  <c r="FH91" i="144"/>
  <c r="FB92" i="144"/>
  <c r="I119" i="4" s="1"/>
  <c r="FC92" i="144"/>
  <c r="FD92" i="144"/>
  <c r="L119" i="4" s="1"/>
  <c r="M119" i="4" s="1"/>
  <c r="FE92" i="144"/>
  <c r="FF92" i="144"/>
  <c r="FG92" i="144"/>
  <c r="P119" i="4" s="1"/>
  <c r="FH92" i="144"/>
  <c r="R119" i="4" s="1"/>
  <c r="FB93" i="144"/>
  <c r="FC93" i="144"/>
  <c r="FD93" i="144"/>
  <c r="L120" i="4" s="1"/>
  <c r="FE93" i="144"/>
  <c r="FF93" i="144"/>
  <c r="FG93" i="144"/>
  <c r="P120" i="4" s="1"/>
  <c r="FH93" i="144"/>
  <c r="R120" i="4" s="1"/>
  <c r="FB94" i="144"/>
  <c r="I121" i="4" s="1"/>
  <c r="FC94" i="144"/>
  <c r="FD94" i="144"/>
  <c r="L121" i="4" s="1"/>
  <c r="M121" i="4" s="1"/>
  <c r="FE94" i="144"/>
  <c r="FF94" i="144"/>
  <c r="FG94" i="144"/>
  <c r="FH94" i="144"/>
  <c r="R121" i="4" s="1"/>
  <c r="FB95" i="144"/>
  <c r="I122" i="4" s="1"/>
  <c r="FC95" i="144"/>
  <c r="FD95" i="144"/>
  <c r="L122" i="4" s="1"/>
  <c r="M122" i="4" s="1"/>
  <c r="FE95" i="144"/>
  <c r="FF95" i="144"/>
  <c r="FG95" i="144"/>
  <c r="FH95" i="144"/>
  <c r="FB96" i="144"/>
  <c r="I124" i="4" s="1"/>
  <c r="FC96" i="144"/>
  <c r="FD96" i="144"/>
  <c r="L124" i="4" s="1"/>
  <c r="M124" i="4" s="1"/>
  <c r="FE96" i="144"/>
  <c r="FF96" i="144"/>
  <c r="FG96" i="144"/>
  <c r="P124" i="4" s="1"/>
  <c r="FH96" i="144"/>
  <c r="FB97" i="144"/>
  <c r="FC97" i="144"/>
  <c r="FD97" i="144"/>
  <c r="FE97" i="144"/>
  <c r="FF97" i="144"/>
  <c r="FG97" i="144"/>
  <c r="FH97" i="144"/>
  <c r="R125" i="4" s="1"/>
  <c r="FB98" i="144"/>
  <c r="FC98" i="144"/>
  <c r="FD98" i="144"/>
  <c r="L126" i="4" s="1"/>
  <c r="FE98" i="144"/>
  <c r="FF98" i="144"/>
  <c r="FG98" i="144"/>
  <c r="FH98" i="144"/>
  <c r="R126" i="4" s="1"/>
  <c r="FB99" i="144"/>
  <c r="I128" i="4" s="1"/>
  <c r="FC99" i="144"/>
  <c r="FD99" i="144"/>
  <c r="FE99" i="144"/>
  <c r="FF99" i="144"/>
  <c r="FG99" i="144"/>
  <c r="FH99" i="144"/>
  <c r="R128" i="4" s="1"/>
  <c r="FB100" i="144"/>
  <c r="I129" i="4" s="1"/>
  <c r="FC100" i="144"/>
  <c r="FD100" i="144"/>
  <c r="FE100" i="144"/>
  <c r="FF100" i="144"/>
  <c r="FG100" i="144"/>
  <c r="P129" i="4" s="1"/>
  <c r="FH100" i="144"/>
  <c r="R129" i="4" s="1"/>
  <c r="FB101" i="144"/>
  <c r="I130" i="4" s="1"/>
  <c r="FC101" i="144"/>
  <c r="FD101" i="144"/>
  <c r="FE101" i="144"/>
  <c r="FF101" i="144"/>
  <c r="FG101" i="144"/>
  <c r="FH101" i="144"/>
  <c r="R130" i="4" s="1"/>
  <c r="FB102" i="144"/>
  <c r="I131" i="4" s="1"/>
  <c r="FC102" i="144"/>
  <c r="FD102" i="144"/>
  <c r="L131" i="4" s="1"/>
  <c r="M131" i="4" s="1"/>
  <c r="FE102" i="144"/>
  <c r="FF102" i="144"/>
  <c r="FG102" i="144"/>
  <c r="P131" i="4" s="1"/>
  <c r="FH102" i="144"/>
  <c r="FB103" i="144"/>
  <c r="FC103" i="144"/>
  <c r="FD103" i="144"/>
  <c r="FE103" i="144"/>
  <c r="FF103" i="144"/>
  <c r="FG103" i="144"/>
  <c r="FH103" i="144"/>
  <c r="FB104" i="144"/>
  <c r="FC104" i="144"/>
  <c r="FD104" i="144"/>
  <c r="L133" i="4" s="1"/>
  <c r="FE104" i="144"/>
  <c r="FF104" i="144"/>
  <c r="FG104" i="144"/>
  <c r="P133" i="4" s="1"/>
  <c r="FH104" i="144"/>
  <c r="R133" i="4" s="1"/>
  <c r="FB105" i="144"/>
  <c r="FC105" i="144"/>
  <c r="FD105" i="144"/>
  <c r="L134" i="4" s="1"/>
  <c r="M134" i="4" s="1"/>
  <c r="FE105" i="144"/>
  <c r="FF105" i="144"/>
  <c r="FG105" i="144"/>
  <c r="FH105" i="144"/>
  <c r="FB106" i="144"/>
  <c r="FC106" i="144"/>
  <c r="FD106" i="144"/>
  <c r="FE106" i="144"/>
  <c r="FF106" i="144"/>
  <c r="FG106" i="144"/>
  <c r="P135" i="4" s="1"/>
  <c r="FH106" i="144"/>
  <c r="FB107" i="144"/>
  <c r="I136" i="4" s="1"/>
  <c r="FC107" i="144"/>
  <c r="FD107" i="144"/>
  <c r="FE107" i="144"/>
  <c r="FF107" i="144"/>
  <c r="FG107" i="144"/>
  <c r="P136" i="4" s="1"/>
  <c r="FH107" i="144"/>
  <c r="R136" i="4" s="1"/>
  <c r="FB108" i="144"/>
  <c r="FC108" i="144"/>
  <c r="FD108" i="144"/>
  <c r="FE108" i="144"/>
  <c r="FF108" i="144"/>
  <c r="FG108" i="144"/>
  <c r="FH108" i="144"/>
  <c r="FB109" i="144"/>
  <c r="I138" i="4" s="1"/>
  <c r="FC109" i="144"/>
  <c r="FD109" i="144"/>
  <c r="FE109" i="144"/>
  <c r="FF109" i="144"/>
  <c r="FG109" i="144"/>
  <c r="P138" i="4" s="1"/>
  <c r="FH109" i="144"/>
  <c r="R138" i="4" s="1"/>
  <c r="FB110" i="144"/>
  <c r="FC110" i="144"/>
  <c r="FD110" i="144"/>
  <c r="FE110" i="144"/>
  <c r="FF110" i="144"/>
  <c r="FG110" i="144"/>
  <c r="P140" i="4" s="1"/>
  <c r="FH110" i="144"/>
  <c r="R140" i="4" s="1"/>
  <c r="FB111" i="144"/>
  <c r="I141" i="4" s="1"/>
  <c r="FC111" i="144"/>
  <c r="FD111" i="144"/>
  <c r="L141" i="4" s="1"/>
  <c r="M141" i="4" s="1"/>
  <c r="FE111" i="144"/>
  <c r="FF111" i="144"/>
  <c r="FG111" i="144"/>
  <c r="FH111" i="144"/>
  <c r="FB112" i="144"/>
  <c r="FC112" i="144"/>
  <c r="FD112" i="144"/>
  <c r="L142" i="4" s="1"/>
  <c r="FE112" i="144"/>
  <c r="FF112" i="144"/>
  <c r="FG112" i="144"/>
  <c r="FH112" i="144"/>
  <c r="FB113" i="144"/>
  <c r="FC113" i="144"/>
  <c r="FD113" i="144"/>
  <c r="FE113" i="144"/>
  <c r="FF113" i="144"/>
  <c r="FG113" i="144"/>
  <c r="P143" i="4" s="1"/>
  <c r="FH113" i="144"/>
  <c r="FB114" i="144"/>
  <c r="FC114" i="144"/>
  <c r="FD114" i="144"/>
  <c r="L144" i="4" s="1"/>
  <c r="FE114" i="144"/>
  <c r="FF114" i="144"/>
  <c r="FG114" i="144"/>
  <c r="FH114" i="144"/>
  <c r="R144" i="4" s="1"/>
  <c r="FB115" i="144"/>
  <c r="I145" i="4" s="1"/>
  <c r="FC115" i="144"/>
  <c r="FD115" i="144"/>
  <c r="L145" i="4" s="1"/>
  <c r="M145" i="4" s="1"/>
  <c r="FE115" i="144"/>
  <c r="FF115" i="144"/>
  <c r="FG115" i="144"/>
  <c r="P145" i="4" s="1"/>
  <c r="FH115" i="144"/>
  <c r="FB116" i="144"/>
  <c r="FC116" i="144"/>
  <c r="FD116" i="144"/>
  <c r="L146" i="4" s="1"/>
  <c r="FE116" i="144"/>
  <c r="FF116" i="144"/>
  <c r="FG116" i="144"/>
  <c r="P146" i="4" s="1"/>
  <c r="FH116" i="144"/>
  <c r="R146" i="4" s="1"/>
  <c r="FB117" i="144"/>
  <c r="I147" i="4" s="1"/>
  <c r="FC117" i="144"/>
  <c r="FD117" i="144"/>
  <c r="FE117" i="144"/>
  <c r="FF117" i="144"/>
  <c r="FG117" i="144"/>
  <c r="FH117" i="144"/>
  <c r="FB118" i="144"/>
  <c r="FC118" i="144"/>
  <c r="FD118" i="144"/>
  <c r="FE118" i="144"/>
  <c r="FF118" i="144"/>
  <c r="FG118" i="144"/>
  <c r="FH118" i="144"/>
  <c r="R149" i="4" s="1"/>
  <c r="FB119" i="144"/>
  <c r="I150" i="4" s="1"/>
  <c r="FC119" i="144"/>
  <c r="FD119" i="144"/>
  <c r="L150" i="4" s="1"/>
  <c r="FE119" i="144"/>
  <c r="FF119" i="144"/>
  <c r="FG119" i="144"/>
  <c r="P150" i="4" s="1"/>
  <c r="FH119" i="144"/>
  <c r="FB120" i="144"/>
  <c r="FC120" i="144"/>
  <c r="FD120" i="144"/>
  <c r="FE120" i="144"/>
  <c r="FF120" i="144"/>
  <c r="FG120" i="144"/>
  <c r="P153" i="4" s="1"/>
  <c r="FH120" i="144"/>
  <c r="R153" i="4" s="1"/>
  <c r="FB121" i="144"/>
  <c r="I154" i="4" s="1"/>
  <c r="FC121" i="144"/>
  <c r="FD121" i="144"/>
  <c r="FE121" i="144"/>
  <c r="FF121" i="144"/>
  <c r="FG121" i="144"/>
  <c r="P154" i="4" s="1"/>
  <c r="FH121" i="144"/>
  <c r="FB122" i="144"/>
  <c r="I155" i="4" s="1"/>
  <c r="FC122" i="144"/>
  <c r="FD122" i="144"/>
  <c r="L155" i="4" s="1"/>
  <c r="FE122" i="144"/>
  <c r="FF122" i="144"/>
  <c r="FG122" i="144"/>
  <c r="P155" i="4" s="1"/>
  <c r="FH122" i="144"/>
  <c r="R155" i="4" s="1"/>
  <c r="FB123" i="144"/>
  <c r="FC123" i="144"/>
  <c r="FD123" i="144"/>
  <c r="L157" i="4" s="1"/>
  <c r="FE123" i="144"/>
  <c r="FF123" i="144"/>
  <c r="FG123" i="144"/>
  <c r="FH123" i="144"/>
  <c r="R157" i="4" s="1"/>
  <c r="FB124" i="144"/>
  <c r="I158" i="4" s="1"/>
  <c r="FC124" i="144"/>
  <c r="FD124" i="144"/>
  <c r="L158" i="4" s="1"/>
  <c r="M158" i="4" s="1"/>
  <c r="FE124" i="144"/>
  <c r="FF124" i="144"/>
  <c r="FG124" i="144"/>
  <c r="P158" i="4" s="1"/>
  <c r="FH124" i="144"/>
  <c r="R158" i="4" s="1"/>
  <c r="FB125" i="144"/>
  <c r="FC125" i="144"/>
  <c r="FD125" i="144"/>
  <c r="L159" i="4" s="1"/>
  <c r="M159" i="4" s="1"/>
  <c r="FE125" i="144"/>
  <c r="FF125" i="144"/>
  <c r="FG125" i="144"/>
  <c r="FH125" i="144"/>
  <c r="FB126" i="144"/>
  <c r="FC126" i="144"/>
  <c r="FD126" i="144"/>
  <c r="L160" i="4" s="1"/>
  <c r="FE126" i="144"/>
  <c r="FF126" i="144"/>
  <c r="FG126" i="144"/>
  <c r="FH126" i="144"/>
  <c r="R160" i="4" s="1"/>
  <c r="FB127" i="144"/>
  <c r="I162" i="4" s="1"/>
  <c r="FC127" i="144"/>
  <c r="FD127" i="144"/>
  <c r="FE127" i="144"/>
  <c r="FF127" i="144"/>
  <c r="FG127" i="144"/>
  <c r="P162" i="4" s="1"/>
  <c r="FH127" i="144"/>
  <c r="R162" i="4" s="1"/>
  <c r="FB128" i="144"/>
  <c r="I165" i="4" s="1"/>
  <c r="FC128" i="144"/>
  <c r="FD128" i="144"/>
  <c r="L165" i="4" s="1"/>
  <c r="M165" i="4" s="1"/>
  <c r="FE128" i="144"/>
  <c r="FF128" i="144"/>
  <c r="FG128" i="144"/>
  <c r="P165" i="4" s="1"/>
  <c r="FH128" i="144"/>
  <c r="FB129" i="144"/>
  <c r="I166" i="4" s="1"/>
  <c r="FC129" i="144"/>
  <c r="FD129" i="144"/>
  <c r="L166" i="4" s="1"/>
  <c r="M166" i="4" s="1"/>
  <c r="FE129" i="144"/>
  <c r="FF129" i="144"/>
  <c r="FG129" i="144"/>
  <c r="P166" i="4" s="1"/>
  <c r="FH129" i="144"/>
  <c r="R166" i="4" s="1"/>
  <c r="FB130" i="144"/>
  <c r="I167" i="4" s="1"/>
  <c r="FC130" i="144"/>
  <c r="FD130" i="144"/>
  <c r="L167" i="4" s="1"/>
  <c r="M167" i="4" s="1"/>
  <c r="FE130" i="144"/>
  <c r="FF130" i="144"/>
  <c r="FG130" i="144"/>
  <c r="P167" i="4" s="1"/>
  <c r="FH130" i="144"/>
  <c r="R167" i="4" s="1"/>
  <c r="FB131" i="144"/>
  <c r="I168" i="4" s="1"/>
  <c r="I199" i="39" s="1"/>
  <c r="FC131" i="144"/>
  <c r="FD131" i="144"/>
  <c r="FE131" i="144"/>
  <c r="FF131" i="144"/>
  <c r="FG131" i="144"/>
  <c r="P168" i="4" s="1"/>
  <c r="P199" i="39" s="1"/>
  <c r="FH131" i="144"/>
  <c r="R168" i="4" s="1"/>
  <c r="R199" i="39" s="1"/>
  <c r="FB132" i="144"/>
  <c r="FC132" i="144"/>
  <c r="FD132" i="144"/>
  <c r="FE132" i="144"/>
  <c r="FF132" i="144"/>
  <c r="FG132" i="144"/>
  <c r="P169" i="4" s="1"/>
  <c r="FH132" i="144"/>
  <c r="R169" i="4" s="1"/>
  <c r="FB133" i="144"/>
  <c r="I170" i="4" s="1"/>
  <c r="FC133" i="144"/>
  <c r="FD133" i="144"/>
  <c r="L170" i="4" s="1"/>
  <c r="FE133" i="144"/>
  <c r="FF133" i="144"/>
  <c r="FG133" i="144"/>
  <c r="P170" i="4" s="1"/>
  <c r="FH133" i="144"/>
  <c r="FB134" i="144"/>
  <c r="I171" i="4" s="1"/>
  <c r="FC134" i="144"/>
  <c r="FD134" i="144"/>
  <c r="FE134" i="144"/>
  <c r="FF134" i="144"/>
  <c r="FG134" i="144"/>
  <c r="P171" i="4" s="1"/>
  <c r="FH134" i="144"/>
  <c r="FB135" i="144"/>
  <c r="FC135" i="144"/>
  <c r="FD135" i="144"/>
  <c r="FE135" i="144"/>
  <c r="FF135" i="144"/>
  <c r="FG135" i="144"/>
  <c r="FH135" i="144"/>
  <c r="R173" i="4" s="1"/>
  <c r="FB136" i="144"/>
  <c r="I175" i="4" s="1"/>
  <c r="FC136" i="144"/>
  <c r="FD136" i="144"/>
  <c r="L175" i="4" s="1"/>
  <c r="FE136" i="144"/>
  <c r="FF136" i="144"/>
  <c r="FG136" i="144"/>
  <c r="FH136" i="144"/>
  <c r="FB137" i="144"/>
  <c r="FC137" i="144"/>
  <c r="FD137" i="144"/>
  <c r="FE137" i="144"/>
  <c r="FF137" i="144"/>
  <c r="FG137" i="144"/>
  <c r="P176" i="4" s="1"/>
  <c r="FH137" i="144"/>
  <c r="R176" i="4" s="1"/>
  <c r="FB138" i="144"/>
  <c r="I181" i="4" s="1"/>
  <c r="FC138" i="144"/>
  <c r="FD138" i="144"/>
  <c r="FE138" i="144"/>
  <c r="FF138" i="144"/>
  <c r="FG138" i="144"/>
  <c r="P181" i="4" s="1"/>
  <c r="FH138" i="144"/>
  <c r="R181" i="4" s="1"/>
  <c r="FB139" i="144"/>
  <c r="I182" i="4" s="1"/>
  <c r="FC139" i="144"/>
  <c r="FD139" i="144"/>
  <c r="FE139" i="144"/>
  <c r="FF139" i="144"/>
  <c r="FG139" i="144"/>
  <c r="FH139" i="144"/>
  <c r="FB140" i="144"/>
  <c r="FC140" i="144"/>
  <c r="FD140" i="144"/>
  <c r="L184" i="4" s="1"/>
  <c r="FE140" i="144"/>
  <c r="FF140" i="144"/>
  <c r="FG140" i="144"/>
  <c r="P184" i="4" s="1"/>
  <c r="FH140" i="144"/>
  <c r="R184" i="4" s="1"/>
  <c r="FB141" i="144"/>
  <c r="I185" i="4" s="1"/>
  <c r="FC141" i="144"/>
  <c r="FD141" i="144"/>
  <c r="FE141" i="144"/>
  <c r="FF141" i="144"/>
  <c r="FG141" i="144"/>
  <c r="P185" i="4" s="1"/>
  <c r="FH141" i="144"/>
  <c r="R185" i="4" s="1"/>
  <c r="FB142" i="144"/>
  <c r="I187" i="4" s="1"/>
  <c r="FC142" i="144"/>
  <c r="FD142" i="144"/>
  <c r="L187" i="4" s="1"/>
  <c r="M187" i="4" s="1"/>
  <c r="FE142" i="144"/>
  <c r="FF142" i="144"/>
  <c r="FG142" i="144"/>
  <c r="FH142" i="144"/>
  <c r="R187" i="4" s="1"/>
  <c r="FB143" i="144"/>
  <c r="I188" i="4" s="1"/>
  <c r="FC143" i="144"/>
  <c r="FD143" i="144"/>
  <c r="L188" i="4" s="1"/>
  <c r="FE143" i="144"/>
  <c r="FF143" i="144"/>
  <c r="FG143" i="144"/>
  <c r="P188" i="4" s="1"/>
  <c r="FH143" i="144"/>
  <c r="R188" i="4" s="1"/>
  <c r="FB144" i="144"/>
  <c r="I189" i="4" s="1"/>
  <c r="FC144" i="144"/>
  <c r="FD144" i="144"/>
  <c r="L189" i="4" s="1"/>
  <c r="FE144" i="144"/>
  <c r="FF144" i="144"/>
  <c r="FG144" i="144"/>
  <c r="P189" i="4" s="1"/>
  <c r="FH144" i="144"/>
  <c r="R189" i="4" s="1"/>
  <c r="FB145" i="144"/>
  <c r="I190" i="4" s="1"/>
  <c r="FC145" i="144"/>
  <c r="FD145" i="144"/>
  <c r="L190" i="4" s="1"/>
  <c r="M190" i="4" s="1"/>
  <c r="FE145" i="144"/>
  <c r="FF145" i="144"/>
  <c r="FG145" i="144"/>
  <c r="P190" i="4" s="1"/>
  <c r="FH145" i="144"/>
  <c r="R190" i="4" s="1"/>
  <c r="FB146" i="144"/>
  <c r="I191" i="4" s="1"/>
  <c r="FC146" i="144"/>
  <c r="FD146" i="144"/>
  <c r="L191" i="4" s="1"/>
  <c r="M191" i="4" s="1"/>
  <c r="FE146" i="144"/>
  <c r="FF146" i="144"/>
  <c r="FG146" i="144"/>
  <c r="P191" i="4" s="1"/>
  <c r="FH146" i="144"/>
  <c r="R191" i="4" s="1"/>
  <c r="FC3" i="144"/>
  <c r="FC147" i="144" s="1"/>
  <c r="FD3" i="144"/>
  <c r="L9" i="4" s="1"/>
  <c r="FE3" i="144"/>
  <c r="FF3" i="144"/>
  <c r="FF147" i="144" s="1"/>
  <c r="FG3" i="144"/>
  <c r="P9" i="4" s="1"/>
  <c r="FH3" i="144"/>
  <c r="R9" i="4" s="1"/>
  <c r="FB3" i="144"/>
  <c r="FB147" i="144" s="1"/>
  <c r="ER4" i="144"/>
  <c r="AM10" i="4" s="1"/>
  <c r="ER5" i="144"/>
  <c r="AM11" i="4" s="1"/>
  <c r="ER6" i="144"/>
  <c r="AM12" i="4" s="1"/>
  <c r="ER7" i="144"/>
  <c r="AM13" i="4" s="1"/>
  <c r="ER8" i="144"/>
  <c r="AM14" i="4" s="1"/>
  <c r="ER9" i="144"/>
  <c r="AM16" i="4" s="1"/>
  <c r="ER10" i="144"/>
  <c r="AM17" i="4" s="1"/>
  <c r="ER11" i="144"/>
  <c r="ER12" i="144"/>
  <c r="AM20" i="4" s="1"/>
  <c r="ER13" i="144"/>
  <c r="AM21" i="4" s="1"/>
  <c r="ER14" i="144"/>
  <c r="AM22" i="4" s="1"/>
  <c r="ER15" i="144"/>
  <c r="AM25" i="4" s="1"/>
  <c r="ER16" i="144"/>
  <c r="AM26" i="4" s="1"/>
  <c r="ER17" i="144"/>
  <c r="AM27" i="4" s="1"/>
  <c r="ER18" i="144"/>
  <c r="AM28" i="4" s="1"/>
  <c r="ER19" i="144"/>
  <c r="AM29" i="4" s="1"/>
  <c r="ER20" i="144"/>
  <c r="AM30" i="4" s="1"/>
  <c r="ER21" i="144"/>
  <c r="AM32" i="4" s="1"/>
  <c r="ER22" i="144"/>
  <c r="AM33" i="4" s="1"/>
  <c r="ER23" i="144"/>
  <c r="AM35" i="4" s="1"/>
  <c r="ER24" i="144"/>
  <c r="AM37" i="4" s="1"/>
  <c r="ER25" i="144"/>
  <c r="AM38" i="4" s="1"/>
  <c r="ER26" i="144"/>
  <c r="AM41" i="4" s="1"/>
  <c r="ER27" i="144"/>
  <c r="AM42" i="4" s="1"/>
  <c r="ER28" i="144"/>
  <c r="AM43" i="4" s="1"/>
  <c r="ER29" i="144"/>
  <c r="AM44" i="4" s="1"/>
  <c r="ER30" i="144"/>
  <c r="AM45" i="4" s="1"/>
  <c r="ER31" i="144"/>
  <c r="AM46" i="4" s="1"/>
  <c r="ER32" i="144"/>
  <c r="AM48" i="4" s="1"/>
  <c r="ER33" i="144"/>
  <c r="AM49" i="4" s="1"/>
  <c r="ER34" i="144"/>
  <c r="AM50" i="4" s="1"/>
  <c r="ER35" i="144"/>
  <c r="AM51" i="4" s="1"/>
  <c r="ER36" i="144"/>
  <c r="AM52" i="4" s="1"/>
  <c r="ER37" i="144"/>
  <c r="AM53" i="4" s="1"/>
  <c r="ER38" i="144"/>
  <c r="AM56" i="4" s="1"/>
  <c r="ER39" i="144"/>
  <c r="AM57" i="4" s="1"/>
  <c r="ER40" i="144"/>
  <c r="AM58" i="4" s="1"/>
  <c r="ER41" i="144"/>
  <c r="AM59" i="4" s="1"/>
  <c r="ER42" i="144"/>
  <c r="AM60" i="4" s="1"/>
  <c r="ER43" i="144"/>
  <c r="AM61" i="4" s="1"/>
  <c r="ER44" i="144"/>
  <c r="AM63" i="4" s="1"/>
  <c r="ER45" i="144"/>
  <c r="AM64" i="4" s="1"/>
  <c r="ER46" i="144"/>
  <c r="AM65" i="4" s="1"/>
  <c r="ER47" i="144"/>
  <c r="AM66" i="4" s="1"/>
  <c r="ER48" i="144"/>
  <c r="AM68" i="4" s="1"/>
  <c r="ER49" i="144"/>
  <c r="AM69" i="4" s="1"/>
  <c r="ER50" i="144"/>
  <c r="AM72" i="4" s="1"/>
  <c r="ER51" i="144"/>
  <c r="AM73" i="4" s="1"/>
  <c r="ER52" i="144"/>
  <c r="AM74" i="4" s="1"/>
  <c r="ER53" i="144"/>
  <c r="AM75" i="4" s="1"/>
  <c r="ER54" i="144"/>
  <c r="AM78" i="4" s="1"/>
  <c r="ER55" i="144"/>
  <c r="AM80" i="4" s="1"/>
  <c r="ER56" i="144"/>
  <c r="AM87" i="4" s="1"/>
  <c r="ER57" i="144"/>
  <c r="AM88" i="4" s="1"/>
  <c r="ER58" i="144"/>
  <c r="AM89" i="4" s="1"/>
  <c r="ER59" i="144"/>
  <c r="AM101" i="4" s="1"/>
  <c r="ER60" i="144"/>
  <c r="AM103" i="4" s="1"/>
  <c r="ER61" i="144"/>
  <c r="AM104" i="4" s="1"/>
  <c r="ER62" i="144"/>
  <c r="AM105" i="4" s="1"/>
  <c r="ER63" i="144"/>
  <c r="AM106" i="4" s="1"/>
  <c r="ER64" i="144"/>
  <c r="AM107" i="4" s="1"/>
  <c r="ER65" i="144"/>
  <c r="AM108" i="4" s="1"/>
  <c r="ER66" i="144"/>
  <c r="AM111" i="4" s="1"/>
  <c r="ER67" i="144"/>
  <c r="AM112" i="4" s="1"/>
  <c r="ER68" i="144"/>
  <c r="AM113" i="4" s="1"/>
  <c r="ER69" i="144"/>
  <c r="AM114" i="4" s="1"/>
  <c r="ER70" i="144"/>
  <c r="AM118" i="4" s="1"/>
  <c r="ER71" i="144"/>
  <c r="AM119" i="4" s="1"/>
  <c r="ER72" i="144"/>
  <c r="AM120" i="4" s="1"/>
  <c r="ER73" i="144"/>
  <c r="AM121" i="4" s="1"/>
  <c r="ER74" i="144"/>
  <c r="AM124" i="4" s="1"/>
  <c r="ER75" i="144"/>
  <c r="AM125" i="4" s="1"/>
  <c r="ER76" i="144"/>
  <c r="AM128" i="4" s="1"/>
  <c r="ER77" i="144"/>
  <c r="AM129" i="4" s="1"/>
  <c r="ER78" i="144"/>
  <c r="AM131" i="4" s="1"/>
  <c r="ER79" i="144"/>
  <c r="AM132" i="4" s="1"/>
  <c r="ER80" i="144"/>
  <c r="AM133" i="4" s="1"/>
  <c r="ER81" i="144"/>
  <c r="AM134" i="4" s="1"/>
  <c r="ER82" i="144"/>
  <c r="AM135" i="4" s="1"/>
  <c r="ER83" i="144"/>
  <c r="AM137" i="4" s="1"/>
  <c r="ER84" i="144"/>
  <c r="AM138" i="4" s="1"/>
  <c r="ER85" i="144"/>
  <c r="AM140" i="4" s="1"/>
  <c r="ER86" i="144"/>
  <c r="AM141" i="4" s="1"/>
  <c r="ER87" i="144"/>
  <c r="AM143" i="4" s="1"/>
  <c r="ER88" i="144"/>
  <c r="AM145" i="4" s="1"/>
  <c r="ER89" i="144"/>
  <c r="AM146" i="4" s="1"/>
  <c r="ER90" i="144"/>
  <c r="AM150" i="4" s="1"/>
  <c r="ER91" i="144"/>
  <c r="AM153" i="4" s="1"/>
  <c r="ER92" i="144"/>
  <c r="AM154" i="4" s="1"/>
  <c r="ER93" i="144"/>
  <c r="AM155" i="4" s="1"/>
  <c r="ER94" i="144"/>
  <c r="AM169" i="4" s="1"/>
  <c r="ER95" i="144"/>
  <c r="AM170" i="4" s="1"/>
  <c r="ER96" i="144"/>
  <c r="AM171" i="4" s="1"/>
  <c r="ER97" i="144"/>
  <c r="AM176" i="4" s="1"/>
  <c r="ER98" i="144"/>
  <c r="AM181" i="4" s="1"/>
  <c r="ER99" i="144"/>
  <c r="AM182" i="4" s="1"/>
  <c r="ER100" i="144"/>
  <c r="AM187" i="4" s="1"/>
  <c r="ER101" i="144"/>
  <c r="AM191" i="4" s="1"/>
  <c r="ER3" i="144"/>
  <c r="AM9" i="4" s="1"/>
  <c r="AM195" i="4" s="1"/>
  <c r="CX34" i="140"/>
  <c r="AL56" i="4" s="1"/>
  <c r="U53" i="54"/>
  <c r="O63" i="54"/>
  <c r="M11" i="54"/>
  <c r="M12" i="54"/>
  <c r="M13" i="54"/>
  <c r="M14" i="54"/>
  <c r="M15" i="54"/>
  <c r="M16" i="54"/>
  <c r="M17" i="54"/>
  <c r="M19" i="54"/>
  <c r="M21" i="54"/>
  <c r="M22" i="54"/>
  <c r="M23" i="54"/>
  <c r="M24" i="54"/>
  <c r="M25" i="54"/>
  <c r="M26" i="54"/>
  <c r="M27" i="54"/>
  <c r="M28" i="54"/>
  <c r="M29" i="54"/>
  <c r="M30" i="54"/>
  <c r="M36" i="54"/>
  <c r="M37" i="54"/>
  <c r="M40" i="54"/>
  <c r="M42" i="54"/>
  <c r="M47" i="54"/>
  <c r="M48" i="54"/>
  <c r="M50" i="54"/>
  <c r="M51" i="54"/>
  <c r="M52" i="54"/>
  <c r="M54" i="54"/>
  <c r="M55" i="54"/>
  <c r="M56" i="54"/>
  <c r="M57" i="54"/>
  <c r="M63" i="54"/>
  <c r="Q62" i="54"/>
  <c r="I60" i="54"/>
  <c r="I58" i="54" s="1"/>
  <c r="M58" i="54" s="1"/>
  <c r="I53" i="54"/>
  <c r="M53" i="54" s="1"/>
  <c r="I50" i="54"/>
  <c r="I49" i="54"/>
  <c r="M49" i="54" s="1"/>
  <c r="I46" i="54"/>
  <c r="M46" i="54" s="1"/>
  <c r="P32" i="54"/>
  <c r="L32" i="54"/>
  <c r="M32" i="54" s="1"/>
  <c r="I32" i="54"/>
  <c r="I20" i="54"/>
  <c r="M20" i="54" s="1"/>
  <c r="FS4" i="147"/>
  <c r="FT4" i="147"/>
  <c r="FU4" i="147"/>
  <c r="FV4" i="147"/>
  <c r="FW4" i="147"/>
  <c r="FX4" i="147"/>
  <c r="FY4" i="147"/>
  <c r="FS5" i="147"/>
  <c r="I18" i="54" s="1"/>
  <c r="M18" i="54" s="1"/>
  <c r="FT5" i="147"/>
  <c r="FU5" i="147"/>
  <c r="FV5" i="147"/>
  <c r="FW5" i="147"/>
  <c r="FX5" i="147"/>
  <c r="FY5" i="147"/>
  <c r="FS6" i="147"/>
  <c r="FT6" i="147"/>
  <c r="FU6" i="147"/>
  <c r="FV6" i="147"/>
  <c r="FW6" i="147"/>
  <c r="FX6" i="147"/>
  <c r="FY6" i="147"/>
  <c r="FS7" i="147"/>
  <c r="FT7" i="147"/>
  <c r="FU7" i="147"/>
  <c r="FV7" i="147"/>
  <c r="FW7" i="147"/>
  <c r="FX7" i="147"/>
  <c r="FY7" i="147"/>
  <c r="FS8" i="147"/>
  <c r="FT8" i="147"/>
  <c r="FU8" i="147"/>
  <c r="FV8" i="147"/>
  <c r="FW8" i="147"/>
  <c r="FX8" i="147"/>
  <c r="FY8" i="147"/>
  <c r="FS9" i="147"/>
  <c r="FT9" i="147"/>
  <c r="FU9" i="147"/>
  <c r="FV9" i="147"/>
  <c r="FW9" i="147"/>
  <c r="FX9" i="147"/>
  <c r="FY9" i="147"/>
  <c r="FS10" i="147"/>
  <c r="FT10" i="147"/>
  <c r="FU10" i="147"/>
  <c r="FV10" i="147"/>
  <c r="FW10" i="147"/>
  <c r="FX10" i="147"/>
  <c r="FY10" i="147"/>
  <c r="FS11" i="147"/>
  <c r="FT11" i="147"/>
  <c r="FU11" i="147"/>
  <c r="FV11" i="147"/>
  <c r="FW11" i="147"/>
  <c r="FX11" i="147"/>
  <c r="FY11" i="147"/>
  <c r="FS12" i="147"/>
  <c r="I35" i="54" s="1"/>
  <c r="M35" i="54" s="1"/>
  <c r="FT12" i="147"/>
  <c r="FU12" i="147"/>
  <c r="FV12" i="147"/>
  <c r="FW12" i="147"/>
  <c r="FX12" i="147"/>
  <c r="FY12" i="147"/>
  <c r="FS13" i="147"/>
  <c r="I38" i="54" s="1"/>
  <c r="M38" i="54" s="1"/>
  <c r="FT13" i="147"/>
  <c r="FU13" i="147"/>
  <c r="FV13" i="147"/>
  <c r="FW13" i="147"/>
  <c r="FX13" i="147"/>
  <c r="FY13" i="147"/>
  <c r="FS14" i="147"/>
  <c r="I39" i="54" s="1"/>
  <c r="M39" i="54" s="1"/>
  <c r="FT14" i="147"/>
  <c r="FU14" i="147"/>
  <c r="FV14" i="147"/>
  <c r="FW14" i="147"/>
  <c r="FX14" i="147"/>
  <c r="FY14" i="147"/>
  <c r="FS15" i="147"/>
  <c r="I41" i="54" s="1"/>
  <c r="M41" i="54" s="1"/>
  <c r="FT15" i="147"/>
  <c r="FU15" i="147"/>
  <c r="FV15" i="147"/>
  <c r="FW15" i="147"/>
  <c r="FX15" i="147"/>
  <c r="FY15" i="147"/>
  <c r="FS16" i="147"/>
  <c r="I43" i="54" s="1"/>
  <c r="M43" i="54" s="1"/>
  <c r="FT16" i="147"/>
  <c r="FU16" i="147"/>
  <c r="FV16" i="147"/>
  <c r="FW16" i="147"/>
  <c r="FX16" i="147"/>
  <c r="FY16" i="147"/>
  <c r="FS17" i="147"/>
  <c r="I44" i="54" s="1"/>
  <c r="M44" i="54" s="1"/>
  <c r="FT17" i="147"/>
  <c r="FU17" i="147"/>
  <c r="FV17" i="147"/>
  <c r="FW17" i="147"/>
  <c r="FX17" i="147"/>
  <c r="FY17" i="147"/>
  <c r="FS18" i="147"/>
  <c r="I45" i="54" s="1"/>
  <c r="M45" i="54" s="1"/>
  <c r="FT18" i="147"/>
  <c r="FU18" i="147"/>
  <c r="FV18" i="147"/>
  <c r="FW18" i="147"/>
  <c r="FX18" i="147"/>
  <c r="FY18" i="147"/>
  <c r="FS19" i="147"/>
  <c r="FT19" i="147"/>
  <c r="FU19" i="147"/>
  <c r="FV19" i="147"/>
  <c r="FW19" i="147"/>
  <c r="FX19" i="147"/>
  <c r="FY19" i="147"/>
  <c r="FS20" i="147"/>
  <c r="FT20" i="147"/>
  <c r="FU20" i="147"/>
  <c r="FV20" i="147"/>
  <c r="FW20" i="147"/>
  <c r="FX20" i="147"/>
  <c r="FY20" i="147"/>
  <c r="FS21" i="147"/>
  <c r="FT21" i="147"/>
  <c r="FU21" i="147"/>
  <c r="FV21" i="147"/>
  <c r="FW21" i="147"/>
  <c r="FX21" i="147"/>
  <c r="FY21" i="147"/>
  <c r="FS22" i="147"/>
  <c r="FT22" i="147"/>
  <c r="FU22" i="147"/>
  <c r="FV22" i="147"/>
  <c r="FW22" i="147"/>
  <c r="FX22" i="147"/>
  <c r="FY22" i="147"/>
  <c r="FS23" i="147"/>
  <c r="FT23" i="147"/>
  <c r="FU23" i="147"/>
  <c r="FV23" i="147"/>
  <c r="FW23" i="147"/>
  <c r="FX23" i="147"/>
  <c r="FY23" i="147"/>
  <c r="FS24" i="147"/>
  <c r="FT24" i="147"/>
  <c r="FU24" i="147"/>
  <c r="FV24" i="147"/>
  <c r="FW24" i="147"/>
  <c r="FX24" i="147"/>
  <c r="FY24" i="147"/>
  <c r="FS25" i="147"/>
  <c r="FT25" i="147"/>
  <c r="FU25" i="147"/>
  <c r="FV25" i="147"/>
  <c r="FW25" i="147"/>
  <c r="FX25" i="147"/>
  <c r="FY25" i="147"/>
  <c r="FS26" i="147"/>
  <c r="I62" i="54" s="1"/>
  <c r="FT26" i="147"/>
  <c r="FU26" i="147"/>
  <c r="FV26" i="147"/>
  <c r="FW26" i="147"/>
  <c r="FX26" i="147"/>
  <c r="P62" i="54" s="1"/>
  <c r="FY26" i="147"/>
  <c r="FT3" i="147"/>
  <c r="FU3" i="147"/>
  <c r="FV3" i="147"/>
  <c r="FW3" i="147"/>
  <c r="FX3" i="147"/>
  <c r="FY3" i="147"/>
  <c r="FS3" i="147"/>
  <c r="FI4" i="147"/>
  <c r="FI5" i="147"/>
  <c r="FI6" i="147"/>
  <c r="FI7" i="147"/>
  <c r="FI8" i="147"/>
  <c r="FI9" i="147"/>
  <c r="FI10" i="147"/>
  <c r="FI11" i="147"/>
  <c r="FI12" i="147"/>
  <c r="FI13" i="147"/>
  <c r="FI14" i="147"/>
  <c r="FI15" i="147"/>
  <c r="FI3" i="147"/>
  <c r="AL66" i="54"/>
  <c r="V39" i="37"/>
  <c r="S38" i="37"/>
  <c r="Q38" i="37"/>
  <c r="M23" i="37"/>
  <c r="M24" i="37"/>
  <c r="M25" i="37"/>
  <c r="M38" i="37"/>
  <c r="K38" i="37"/>
  <c r="T246" i="39"/>
  <c r="U246" i="39"/>
  <c r="H246" i="39"/>
  <c r="G246" i="39"/>
  <c r="M17" i="4" l="1"/>
  <c r="L195" i="4"/>
  <c r="M9" i="4"/>
  <c r="M189" i="4"/>
  <c r="N167" i="4"/>
  <c r="O167" i="4" s="1"/>
  <c r="M52" i="4"/>
  <c r="M30" i="4"/>
  <c r="M142" i="4"/>
  <c r="M63" i="4"/>
  <c r="M188" i="4"/>
  <c r="M157" i="4"/>
  <c r="M184" i="4"/>
  <c r="M144" i="4"/>
  <c r="M102" i="4"/>
  <c r="M28" i="4"/>
  <c r="M125" i="4"/>
  <c r="R195" i="4"/>
  <c r="M146" i="4"/>
  <c r="M99" i="4"/>
  <c r="M25" i="4"/>
  <c r="FD147" i="144"/>
  <c r="FG147" i="144"/>
  <c r="FH147" i="144"/>
  <c r="V199" i="39"/>
  <c r="V246" i="39"/>
  <c r="M168" i="4"/>
  <c r="N170" i="4"/>
  <c r="L135" i="4"/>
  <c r="M135" i="4" s="1"/>
  <c r="I113" i="4"/>
  <c r="R90" i="4"/>
  <c r="L78" i="4"/>
  <c r="M78" i="4" s="1"/>
  <c r="R41" i="4"/>
  <c r="I16" i="4"/>
  <c r="M16" i="4" s="1"/>
  <c r="P141" i="4"/>
  <c r="I12" i="4"/>
  <c r="M12" i="4" s="1"/>
  <c r="P159" i="4"/>
  <c r="L85" i="4"/>
  <c r="M85" i="4" s="1"/>
  <c r="P144" i="4"/>
  <c r="R141" i="4"/>
  <c r="R65" i="4"/>
  <c r="I63" i="4"/>
  <c r="I109" i="4"/>
  <c r="M109" i="4" s="1"/>
  <c r="P90" i="4"/>
  <c r="R87" i="4"/>
  <c r="I59" i="4"/>
  <c r="P41" i="4"/>
  <c r="R38" i="4"/>
  <c r="P18" i="4"/>
  <c r="L129" i="4"/>
  <c r="M129" i="4" s="1"/>
  <c r="R102" i="4"/>
  <c r="I142" i="4"/>
  <c r="P125" i="4"/>
  <c r="R21" i="4"/>
  <c r="I42" i="4"/>
  <c r="R118" i="4"/>
  <c r="L106" i="4"/>
  <c r="M106" i="4" s="1"/>
  <c r="I88" i="4"/>
  <c r="R18" i="4"/>
  <c r="P48" i="4"/>
  <c r="I153" i="4"/>
  <c r="P134" i="4"/>
  <c r="R131" i="4"/>
  <c r="P108" i="4"/>
  <c r="P83" i="4"/>
  <c r="I51" i="4"/>
  <c r="L44" i="4"/>
  <c r="M44" i="4" s="1"/>
  <c r="P35" i="4"/>
  <c r="R32" i="4"/>
  <c r="I29" i="4"/>
  <c r="L21" i="4"/>
  <c r="M21" i="4" s="1"/>
  <c r="L33" i="4"/>
  <c r="R150" i="4"/>
  <c r="I125" i="4"/>
  <c r="L90" i="4"/>
  <c r="M90" i="4" s="1"/>
  <c r="P76" i="4"/>
  <c r="L41" i="4"/>
  <c r="M41" i="4" s="1"/>
  <c r="R28" i="4"/>
  <c r="L18" i="4"/>
  <c r="M18" i="4" s="1"/>
  <c r="I70" i="4"/>
  <c r="M70" i="4" s="1"/>
  <c r="L132" i="4"/>
  <c r="P68" i="4"/>
  <c r="P97" i="4"/>
  <c r="L56" i="4"/>
  <c r="R154" i="4"/>
  <c r="P107" i="4"/>
  <c r="R104" i="4"/>
  <c r="R75" i="4"/>
  <c r="I73" i="4"/>
  <c r="M73" i="4" s="1"/>
  <c r="I28" i="4"/>
  <c r="P10" i="4"/>
  <c r="I102" i="4"/>
  <c r="L114" i="4"/>
  <c r="M114" i="4" s="1"/>
  <c r="P104" i="4"/>
  <c r="P49" i="4"/>
  <c r="P121" i="4"/>
  <c r="L143" i="4"/>
  <c r="M143" i="4" s="1"/>
  <c r="P34" i="4"/>
  <c r="P75" i="4"/>
  <c r="I25" i="4"/>
  <c r="L67" i="4"/>
  <c r="I146" i="4"/>
  <c r="L140" i="4"/>
  <c r="P30" i="4"/>
  <c r="R145" i="4"/>
  <c r="R122" i="4"/>
  <c r="R98" i="4"/>
  <c r="P72" i="4"/>
  <c r="R69" i="4"/>
  <c r="R45" i="4"/>
  <c r="P27" i="4"/>
  <c r="R142" i="4"/>
  <c r="I140" i="4"/>
  <c r="L107" i="4"/>
  <c r="M107" i="4" s="1"/>
  <c r="R66" i="4"/>
  <c r="I17" i="4"/>
  <c r="L74" i="4"/>
  <c r="M74" i="4" s="1"/>
  <c r="P21" i="4"/>
  <c r="P122" i="4"/>
  <c r="R50" i="4"/>
  <c r="I135" i="4"/>
  <c r="P22" i="4"/>
  <c r="P126" i="4"/>
  <c r="P130" i="4"/>
  <c r="P142" i="4"/>
  <c r="I61" i="4"/>
  <c r="M61" i="4" s="1"/>
  <c r="L154" i="4"/>
  <c r="R124" i="4"/>
  <c r="I149" i="4"/>
  <c r="R70" i="4"/>
  <c r="R135" i="4"/>
  <c r="L101" i="4"/>
  <c r="M101" i="4" s="1"/>
  <c r="P63" i="4"/>
  <c r="P16" i="4"/>
  <c r="P160" i="4"/>
  <c r="R132" i="4"/>
  <c r="R106" i="4"/>
  <c r="L98" i="4"/>
  <c r="I75" i="4"/>
  <c r="M75" i="4" s="1"/>
  <c r="L69" i="4"/>
  <c r="M69" i="4" s="1"/>
  <c r="P59" i="4"/>
  <c r="I52" i="4"/>
  <c r="I30" i="4"/>
  <c r="R36" i="4"/>
  <c r="P132" i="4"/>
  <c r="R74" i="4"/>
  <c r="R29" i="4"/>
  <c r="L42" i="4"/>
  <c r="P74" i="4"/>
  <c r="P29" i="4"/>
  <c r="L88" i="4"/>
  <c r="P147" i="4"/>
  <c r="R97" i="4"/>
  <c r="L59" i="4"/>
  <c r="M59" i="4" s="1"/>
  <c r="L48" i="4"/>
  <c r="M48" i="4" s="1"/>
  <c r="I72" i="4"/>
  <c r="M72" i="4" s="1"/>
  <c r="L137" i="4"/>
  <c r="M137" i="4" s="1"/>
  <c r="R40" i="4"/>
  <c r="I160" i="4"/>
  <c r="M160" i="4" s="1"/>
  <c r="L153" i="4"/>
  <c r="R137" i="4"/>
  <c r="P118" i="4"/>
  <c r="L103" i="4"/>
  <c r="M103" i="4" s="1"/>
  <c r="I85" i="4"/>
  <c r="P65" i="4"/>
  <c r="R61" i="4"/>
  <c r="L51" i="4"/>
  <c r="M51" i="4" s="1"/>
  <c r="I36" i="4"/>
  <c r="M36" i="4" s="1"/>
  <c r="R14" i="4"/>
  <c r="I126" i="4"/>
  <c r="M126" i="4" s="1"/>
  <c r="L11" i="4"/>
  <c r="M11" i="4" s="1"/>
  <c r="L92" i="4"/>
  <c r="M92" i="4" s="1"/>
  <c r="L138" i="4"/>
  <c r="M138" i="4" s="1"/>
  <c r="P157" i="4"/>
  <c r="P195" i="4" s="1"/>
  <c r="R51" i="4"/>
  <c r="I157" i="4"/>
  <c r="P137" i="4"/>
  <c r="R134" i="4"/>
  <c r="I132" i="4"/>
  <c r="P112" i="4"/>
  <c r="I106" i="4"/>
  <c r="L100" i="4"/>
  <c r="M100" i="4" s="1"/>
  <c r="P87" i="4"/>
  <c r="R83" i="4"/>
  <c r="I78" i="4"/>
  <c r="P61" i="4"/>
  <c r="I56" i="4"/>
  <c r="P38" i="4"/>
  <c r="I33" i="4"/>
  <c r="P14" i="4"/>
  <c r="I80" i="4"/>
  <c r="M80" i="4" s="1"/>
  <c r="P106" i="4"/>
  <c r="I133" i="4"/>
  <c r="M133" i="4" s="1"/>
  <c r="I144" i="4"/>
  <c r="P128" i="4"/>
  <c r="I18" i="4"/>
  <c r="I90" i="4"/>
  <c r="I137" i="4"/>
  <c r="L26" i="4"/>
  <c r="M26" i="4" s="1"/>
  <c r="L149" i="4"/>
  <c r="R147" i="4"/>
  <c r="I92" i="4"/>
  <c r="L108" i="4"/>
  <c r="M108" i="4" s="1"/>
  <c r="P70" i="4"/>
  <c r="R58" i="4"/>
  <c r="R108" i="4"/>
  <c r="I98" i="4"/>
  <c r="L71" i="4"/>
  <c r="M71" i="4" s="1"/>
  <c r="L29" i="4"/>
  <c r="M29" i="4" s="1"/>
  <c r="L113" i="4"/>
  <c r="M113" i="4" s="1"/>
  <c r="R143" i="4"/>
  <c r="L147" i="4"/>
  <c r="M147" i="4" s="1"/>
  <c r="R11" i="4"/>
  <c r="R114" i="4"/>
  <c r="I87" i="4"/>
  <c r="M87" i="4" s="1"/>
  <c r="P43" i="4"/>
  <c r="R112" i="4"/>
  <c r="R159" i="4"/>
  <c r="I143" i="4"/>
  <c r="I120" i="4"/>
  <c r="M120" i="4" s="1"/>
  <c r="L111" i="4"/>
  <c r="M111" i="4" s="1"/>
  <c r="L86" i="4"/>
  <c r="M86" i="4" s="1"/>
  <c r="I67" i="4"/>
  <c r="L60" i="4"/>
  <c r="M60" i="4" s="1"/>
  <c r="I43" i="4"/>
  <c r="M43" i="4" s="1"/>
  <c r="L37" i="4"/>
  <c r="M37" i="4" s="1"/>
  <c r="L34" i="4"/>
  <c r="M34" i="4" s="1"/>
  <c r="P149" i="4"/>
  <c r="L162" i="4"/>
  <c r="M162" i="4" s="1"/>
  <c r="L136" i="4"/>
  <c r="M136" i="4" s="1"/>
  <c r="I95" i="4"/>
  <c r="M95" i="4" s="1"/>
  <c r="I20" i="4"/>
  <c r="M20" i="4" s="1"/>
  <c r="L13" i="4"/>
  <c r="M13" i="4" s="1"/>
  <c r="I173" i="4"/>
  <c r="L173" i="4"/>
  <c r="P175" i="4"/>
  <c r="R175" i="4"/>
  <c r="L182" i="4"/>
  <c r="M182" i="4" s="1"/>
  <c r="P182" i="4"/>
  <c r="R171" i="4"/>
  <c r="L171" i="4"/>
  <c r="R170" i="4"/>
  <c r="N171" i="4"/>
  <c r="N168" i="4"/>
  <c r="R182" i="4"/>
  <c r="P173" i="4"/>
  <c r="I169" i="4"/>
  <c r="L169" i="4"/>
  <c r="I176" i="4"/>
  <c r="I195" i="4" s="1"/>
  <c r="L176" i="4"/>
  <c r="I184" i="4"/>
  <c r="L185" i="4"/>
  <c r="M185" i="4" s="1"/>
  <c r="L181" i="4"/>
  <c r="AM8" i="4"/>
  <c r="Y34" i="37"/>
  <c r="AC34" i="37"/>
  <c r="R34" i="37"/>
  <c r="R41" i="37"/>
  <c r="R43" i="37"/>
  <c r="R50" i="37"/>
  <c r="R52" i="37"/>
  <c r="R53" i="37"/>
  <c r="P41" i="37"/>
  <c r="P42" i="37"/>
  <c r="P44" i="37"/>
  <c r="P46" i="37"/>
  <c r="P47" i="37"/>
  <c r="P48" i="37"/>
  <c r="P53" i="37"/>
  <c r="L41" i="37"/>
  <c r="L42" i="37"/>
  <c r="L46" i="37"/>
  <c r="L47" i="37"/>
  <c r="L49" i="37"/>
  <c r="L50" i="37"/>
  <c r="L51" i="37"/>
  <c r="L53" i="37"/>
  <c r="M53" i="37" s="1"/>
  <c r="J39" i="37"/>
  <c r="I43" i="37"/>
  <c r="I45" i="37"/>
  <c r="I48" i="37"/>
  <c r="I51" i="37"/>
  <c r="I39" i="37"/>
  <c r="I246" i="39" s="1"/>
  <c r="L19" i="37"/>
  <c r="L18" i="37"/>
  <c r="R37" i="37"/>
  <c r="R32" i="37"/>
  <c r="R29" i="37"/>
  <c r="R26" i="37"/>
  <c r="R13" i="37"/>
  <c r="R12" i="37"/>
  <c r="R11" i="37"/>
  <c r="P37" i="37"/>
  <c r="P35" i="37"/>
  <c r="P33" i="37"/>
  <c r="P28" i="37"/>
  <c r="P14" i="37"/>
  <c r="P13" i="37"/>
  <c r="P11" i="37"/>
  <c r="L36" i="37"/>
  <c r="L31" i="37"/>
  <c r="I36" i="37"/>
  <c r="I35" i="37"/>
  <c r="I31" i="37"/>
  <c r="I29" i="37"/>
  <c r="M29" i="37" s="1"/>
  <c r="I28" i="37"/>
  <c r="M28" i="37" s="1"/>
  <c r="L20" i="37"/>
  <c r="I18" i="37"/>
  <c r="AM22" i="37"/>
  <c r="AM21" i="37" s="1"/>
  <c r="AM27" i="37"/>
  <c r="AM26" i="37" s="1"/>
  <c r="AM30" i="37"/>
  <c r="AM51" i="37"/>
  <c r="AM44" i="37"/>
  <c r="AM43" i="37"/>
  <c r="AM36" i="37"/>
  <c r="AM35" i="37"/>
  <c r="AM16" i="37"/>
  <c r="AM18" i="37"/>
  <c r="KG3" i="146"/>
  <c r="KF3" i="146"/>
  <c r="KE3" i="146"/>
  <c r="KD3" i="146"/>
  <c r="KC3" i="146"/>
  <c r="KB3" i="146"/>
  <c r="KA3" i="146"/>
  <c r="KA4" i="146"/>
  <c r="KB4" i="146"/>
  <c r="KC4" i="146"/>
  <c r="KD4" i="146"/>
  <c r="KE4" i="146"/>
  <c r="KF4" i="146"/>
  <c r="P12" i="37" s="1"/>
  <c r="KG4" i="146"/>
  <c r="KA5" i="146"/>
  <c r="KB5" i="146"/>
  <c r="KC5" i="146"/>
  <c r="KD5" i="146"/>
  <c r="KE5" i="146"/>
  <c r="KF5" i="146"/>
  <c r="KG5" i="146"/>
  <c r="KA6" i="146"/>
  <c r="KB6" i="146"/>
  <c r="KC6" i="146"/>
  <c r="KD6" i="146"/>
  <c r="KE6" i="146"/>
  <c r="KF6" i="146"/>
  <c r="KG6" i="146"/>
  <c r="R14" i="37" s="1"/>
  <c r="KA7" i="146"/>
  <c r="KB7" i="146"/>
  <c r="KC7" i="146"/>
  <c r="KD7" i="146"/>
  <c r="KE7" i="146"/>
  <c r="KF7" i="146"/>
  <c r="KG7" i="146"/>
  <c r="KA8" i="146"/>
  <c r="KB8" i="146"/>
  <c r="KC8" i="146"/>
  <c r="KD8" i="146"/>
  <c r="KE8" i="146"/>
  <c r="KF8" i="146"/>
  <c r="KG8" i="146"/>
  <c r="KA9" i="146"/>
  <c r="KB9" i="146"/>
  <c r="KC9" i="146"/>
  <c r="KD9" i="146"/>
  <c r="KE9" i="146"/>
  <c r="KF9" i="146"/>
  <c r="P26" i="37" s="1"/>
  <c r="KG9" i="146"/>
  <c r="KA10" i="146"/>
  <c r="KB10" i="146"/>
  <c r="KC10" i="146"/>
  <c r="KD10" i="146"/>
  <c r="KE10" i="146"/>
  <c r="KF10" i="146"/>
  <c r="P27" i="37" s="1"/>
  <c r="KG10" i="146"/>
  <c r="R27" i="37" s="1"/>
  <c r="KA11" i="146"/>
  <c r="KB11" i="146"/>
  <c r="KC11" i="146"/>
  <c r="KD11" i="146"/>
  <c r="KE11" i="146"/>
  <c r="KF11" i="146"/>
  <c r="KG11" i="146"/>
  <c r="KA12" i="146"/>
  <c r="KB12" i="146"/>
  <c r="KC12" i="146"/>
  <c r="KD12" i="146"/>
  <c r="KE12" i="146"/>
  <c r="KF12" i="146"/>
  <c r="KG12" i="146"/>
  <c r="R28" i="37" s="1"/>
  <c r="KA13" i="146"/>
  <c r="KB13" i="146"/>
  <c r="KC13" i="146"/>
  <c r="KD13" i="146"/>
  <c r="KE13" i="146"/>
  <c r="KF13" i="146"/>
  <c r="KG13" i="146"/>
  <c r="KA14" i="146"/>
  <c r="KB14" i="146"/>
  <c r="KC14" i="146"/>
  <c r="KD14" i="146"/>
  <c r="KE14" i="146"/>
  <c r="KF14" i="146"/>
  <c r="KG14" i="146"/>
  <c r="KA15" i="146"/>
  <c r="KB15" i="146"/>
  <c r="KC15" i="146"/>
  <c r="KD15" i="146"/>
  <c r="KE15" i="146"/>
  <c r="KF15" i="146"/>
  <c r="P29" i="37" s="1"/>
  <c r="KG15" i="146"/>
  <c r="KA16" i="146"/>
  <c r="KB16" i="146"/>
  <c r="KC16" i="146"/>
  <c r="KD16" i="146"/>
  <c r="KE16" i="146"/>
  <c r="KF16" i="146"/>
  <c r="P30" i="37" s="1"/>
  <c r="KG16" i="146"/>
  <c r="R30" i="37" s="1"/>
  <c r="KA17" i="146"/>
  <c r="KB17" i="146"/>
  <c r="KC17" i="146"/>
  <c r="KD17" i="146"/>
  <c r="KE17" i="146"/>
  <c r="KF17" i="146"/>
  <c r="KG17" i="146"/>
  <c r="KA18" i="146"/>
  <c r="KB18" i="146"/>
  <c r="KC18" i="146"/>
  <c r="KD18" i="146"/>
  <c r="KE18" i="146"/>
  <c r="KF18" i="146"/>
  <c r="KG18" i="146"/>
  <c r="R33" i="37" s="1"/>
  <c r="KA19" i="146"/>
  <c r="KB19" i="146"/>
  <c r="KC19" i="146"/>
  <c r="KD19" i="146"/>
  <c r="KE19" i="146"/>
  <c r="KF19" i="146"/>
  <c r="KG19" i="146"/>
  <c r="KA20" i="146"/>
  <c r="KB20" i="146"/>
  <c r="KC20" i="146"/>
  <c r="L35" i="37" s="1"/>
  <c r="KD20" i="146"/>
  <c r="KE20" i="146"/>
  <c r="KF20" i="146"/>
  <c r="KG20" i="146"/>
  <c r="R35" i="37" s="1"/>
  <c r="KA21" i="146"/>
  <c r="KB21" i="146"/>
  <c r="KC21" i="146"/>
  <c r="KD21" i="146"/>
  <c r="KE21" i="146"/>
  <c r="KF21" i="146"/>
  <c r="P36" i="37" s="1"/>
  <c r="KG21" i="146"/>
  <c r="R36" i="37" s="1"/>
  <c r="KA22" i="146"/>
  <c r="I37" i="37" s="1"/>
  <c r="KB22" i="146"/>
  <c r="KC22" i="146"/>
  <c r="L37" i="37" s="1"/>
  <c r="KD22" i="146"/>
  <c r="KE22" i="146"/>
  <c r="KF22" i="146"/>
  <c r="KG22" i="146"/>
  <c r="KA23" i="146"/>
  <c r="KB23" i="146"/>
  <c r="KC23" i="146"/>
  <c r="L39" i="37" s="1"/>
  <c r="KD23" i="146"/>
  <c r="KE23" i="146"/>
  <c r="KF23" i="146"/>
  <c r="P39" i="37" s="1"/>
  <c r="P246" i="39" s="1"/>
  <c r="KG23" i="146"/>
  <c r="R39" i="37" s="1"/>
  <c r="R246" i="39" s="1"/>
  <c r="KA24" i="146"/>
  <c r="I40" i="37" s="1"/>
  <c r="KB24" i="146"/>
  <c r="KC24" i="146"/>
  <c r="L40" i="37" s="1"/>
  <c r="M40" i="37" s="1"/>
  <c r="KD24" i="146"/>
  <c r="KE24" i="146"/>
  <c r="KF24" i="146"/>
  <c r="P40" i="37" s="1"/>
  <c r="KG24" i="146"/>
  <c r="R40" i="37" s="1"/>
  <c r="KA25" i="146"/>
  <c r="I41" i="37" s="1"/>
  <c r="KB25" i="146"/>
  <c r="KC25" i="146"/>
  <c r="KD25" i="146"/>
  <c r="KE25" i="146"/>
  <c r="KF25" i="146"/>
  <c r="KG25" i="146"/>
  <c r="KA26" i="146"/>
  <c r="I42" i="37" s="1"/>
  <c r="KB26" i="146"/>
  <c r="KC26" i="146"/>
  <c r="KD26" i="146"/>
  <c r="KE26" i="146"/>
  <c r="KF26" i="146"/>
  <c r="KG26" i="146"/>
  <c r="R42" i="37" s="1"/>
  <c r="KA27" i="146"/>
  <c r="KB27" i="146"/>
  <c r="KC27" i="146"/>
  <c r="L43" i="37" s="1"/>
  <c r="M43" i="37" s="1"/>
  <c r="KD27" i="146"/>
  <c r="KE27" i="146"/>
  <c r="KF27" i="146"/>
  <c r="P43" i="37" s="1"/>
  <c r="KG27" i="146"/>
  <c r="KA28" i="146"/>
  <c r="I44" i="37" s="1"/>
  <c r="KB28" i="146"/>
  <c r="KC28" i="146"/>
  <c r="L44" i="37" s="1"/>
  <c r="M44" i="37" s="1"/>
  <c r="KD28" i="146"/>
  <c r="KE28" i="146"/>
  <c r="KF28" i="146"/>
  <c r="KG28" i="146"/>
  <c r="R44" i="37" s="1"/>
  <c r="KA29" i="146"/>
  <c r="KB29" i="146"/>
  <c r="KC29" i="146"/>
  <c r="L45" i="37" s="1"/>
  <c r="M45" i="37" s="1"/>
  <c r="KD29" i="146"/>
  <c r="KE29" i="146"/>
  <c r="KF29" i="146"/>
  <c r="P45" i="37" s="1"/>
  <c r="KG29" i="146"/>
  <c r="R45" i="37" s="1"/>
  <c r="KA30" i="146"/>
  <c r="I46" i="37" s="1"/>
  <c r="KB30" i="146"/>
  <c r="KC30" i="146"/>
  <c r="KD30" i="146"/>
  <c r="KE30" i="146"/>
  <c r="KF30" i="146"/>
  <c r="KG30" i="146"/>
  <c r="R46" i="37" s="1"/>
  <c r="KA31" i="146"/>
  <c r="I47" i="37" s="1"/>
  <c r="KB31" i="146"/>
  <c r="KC31" i="146"/>
  <c r="KD31" i="146"/>
  <c r="KE31" i="146"/>
  <c r="KF31" i="146"/>
  <c r="KG31" i="146"/>
  <c r="R47" i="37" s="1"/>
  <c r="KA32" i="146"/>
  <c r="KB32" i="146"/>
  <c r="KC32" i="146"/>
  <c r="L48" i="37" s="1"/>
  <c r="M48" i="37" s="1"/>
  <c r="KD32" i="146"/>
  <c r="KE32" i="146"/>
  <c r="KF32" i="146"/>
  <c r="KG32" i="146"/>
  <c r="R48" i="37" s="1"/>
  <c r="KA33" i="146"/>
  <c r="I49" i="37" s="1"/>
  <c r="KB33" i="146"/>
  <c r="KC33" i="146"/>
  <c r="KD33" i="146"/>
  <c r="KE33" i="146"/>
  <c r="KF33" i="146"/>
  <c r="P49" i="37" s="1"/>
  <c r="KG33" i="146"/>
  <c r="R49" i="37" s="1"/>
  <c r="KA34" i="146"/>
  <c r="I50" i="37" s="1"/>
  <c r="KB34" i="146"/>
  <c r="KC34" i="146"/>
  <c r="KD34" i="146"/>
  <c r="KE34" i="146"/>
  <c r="KF34" i="146"/>
  <c r="P50" i="37" s="1"/>
  <c r="KG34" i="146"/>
  <c r="KA35" i="146"/>
  <c r="KB35" i="146"/>
  <c r="KC35" i="146"/>
  <c r="KD35" i="146"/>
  <c r="KE35" i="146"/>
  <c r="KF35" i="146"/>
  <c r="P51" i="37" s="1"/>
  <c r="KG35" i="146"/>
  <c r="R51" i="37" s="1"/>
  <c r="KA36" i="146"/>
  <c r="I52" i="37" s="1"/>
  <c r="KB36" i="146"/>
  <c r="KC36" i="146"/>
  <c r="L52" i="37" s="1"/>
  <c r="KD36" i="146"/>
  <c r="KE36" i="146"/>
  <c r="KF36" i="146"/>
  <c r="P52" i="37" s="1"/>
  <c r="KG36" i="146"/>
  <c r="JO4" i="146"/>
  <c r="JP4" i="146"/>
  <c r="JQ4" i="146"/>
  <c r="JO5" i="146"/>
  <c r="JP5" i="146"/>
  <c r="JQ5" i="146"/>
  <c r="JO6" i="146"/>
  <c r="JP6" i="146"/>
  <c r="JQ6" i="146"/>
  <c r="JO7" i="146"/>
  <c r="JP7" i="146"/>
  <c r="JQ7" i="146"/>
  <c r="JO8" i="146"/>
  <c r="I15" i="37" s="1"/>
  <c r="JP8" i="146"/>
  <c r="JQ8" i="146"/>
  <c r="JO9" i="146"/>
  <c r="I20" i="37" s="1"/>
  <c r="JP9" i="146"/>
  <c r="JQ9" i="146"/>
  <c r="JO10" i="146"/>
  <c r="I19" i="37" s="1"/>
  <c r="JP10" i="146"/>
  <c r="JQ10" i="146"/>
  <c r="JO11" i="146"/>
  <c r="I16" i="37" s="1"/>
  <c r="JP11" i="146"/>
  <c r="JQ11" i="146"/>
  <c r="JO12" i="146"/>
  <c r="JP12" i="146"/>
  <c r="JQ12" i="146"/>
  <c r="JO13" i="146"/>
  <c r="I17" i="37" s="1"/>
  <c r="JP13" i="146"/>
  <c r="JQ13" i="146"/>
  <c r="JO14" i="146"/>
  <c r="JP14" i="146"/>
  <c r="JQ14" i="146"/>
  <c r="L16" i="37" s="1"/>
  <c r="JO15" i="146"/>
  <c r="JP15" i="146"/>
  <c r="JQ15" i="146"/>
  <c r="JO16" i="146"/>
  <c r="JP16" i="146"/>
  <c r="JQ16" i="146"/>
  <c r="L15" i="37" s="1"/>
  <c r="M15" i="37" s="1"/>
  <c r="JO17" i="146"/>
  <c r="JP17" i="146"/>
  <c r="JQ17" i="146"/>
  <c r="JO18" i="146"/>
  <c r="JP18" i="146"/>
  <c r="JQ18" i="146"/>
  <c r="JO19" i="146"/>
  <c r="JP19" i="146"/>
  <c r="JQ19" i="146"/>
  <c r="L17" i="37" s="1"/>
  <c r="M17" i="37" s="1"/>
  <c r="JO20" i="146"/>
  <c r="JP20" i="146"/>
  <c r="JQ20" i="146"/>
  <c r="JO21" i="146"/>
  <c r="JP21" i="146"/>
  <c r="JQ21" i="146"/>
  <c r="JO22" i="146"/>
  <c r="JP22" i="146"/>
  <c r="JQ22" i="146"/>
  <c r="JO23" i="146"/>
  <c r="JP23" i="146"/>
  <c r="JQ23" i="146"/>
  <c r="JO24" i="146"/>
  <c r="JP24" i="146"/>
  <c r="JQ24" i="146"/>
  <c r="JO25" i="146"/>
  <c r="JP25" i="146"/>
  <c r="JQ25" i="146"/>
  <c r="JO26" i="146"/>
  <c r="JP26" i="146"/>
  <c r="JQ26" i="146"/>
  <c r="JO27" i="146"/>
  <c r="JP27" i="146"/>
  <c r="JQ27" i="146"/>
  <c r="JO28" i="146"/>
  <c r="JP28" i="146"/>
  <c r="JQ28" i="146"/>
  <c r="JO29" i="146"/>
  <c r="JP29" i="146"/>
  <c r="JQ29" i="146"/>
  <c r="JO30" i="146"/>
  <c r="JP30" i="146"/>
  <c r="JQ30" i="146"/>
  <c r="JO31" i="146"/>
  <c r="JP31" i="146"/>
  <c r="JQ31" i="146"/>
  <c r="JO32" i="146"/>
  <c r="JP32" i="146"/>
  <c r="JQ32" i="146"/>
  <c r="JO33" i="146"/>
  <c r="JP33" i="146"/>
  <c r="JQ33" i="146"/>
  <c r="JO34" i="146"/>
  <c r="JP34" i="146"/>
  <c r="JQ34" i="146"/>
  <c r="JO35" i="146"/>
  <c r="JP35" i="146"/>
  <c r="JQ35" i="146"/>
  <c r="JO36" i="146"/>
  <c r="JP36" i="146"/>
  <c r="JQ36" i="146"/>
  <c r="JO37" i="146"/>
  <c r="JP37" i="146"/>
  <c r="JQ37" i="146"/>
  <c r="JO38" i="146"/>
  <c r="JP38" i="146"/>
  <c r="JQ38" i="146"/>
  <c r="JO39" i="146"/>
  <c r="JP39" i="146"/>
  <c r="JQ39" i="146"/>
  <c r="JO40" i="146"/>
  <c r="JP40" i="146"/>
  <c r="JQ40" i="146"/>
  <c r="JO41" i="146"/>
  <c r="JP41" i="146"/>
  <c r="JQ41" i="146"/>
  <c r="JO42" i="146"/>
  <c r="JP42" i="146"/>
  <c r="JQ42" i="146"/>
  <c r="JO43" i="146"/>
  <c r="JP43" i="146"/>
  <c r="JQ43" i="146"/>
  <c r="JO44" i="146"/>
  <c r="JP44" i="146"/>
  <c r="JQ44" i="146"/>
  <c r="JO45" i="146"/>
  <c r="JP45" i="146"/>
  <c r="JQ45" i="146"/>
  <c r="JO46" i="146"/>
  <c r="JP46" i="146"/>
  <c r="JQ46" i="146"/>
  <c r="JO47" i="146"/>
  <c r="JP47" i="146"/>
  <c r="JQ47" i="146"/>
  <c r="JO48" i="146"/>
  <c r="JP48" i="146"/>
  <c r="JQ48" i="146"/>
  <c r="JO49" i="146"/>
  <c r="JP49" i="146"/>
  <c r="JQ49" i="146"/>
  <c r="JO50" i="146"/>
  <c r="JP50" i="146"/>
  <c r="JQ50" i="146"/>
  <c r="JO51" i="146"/>
  <c r="JP51" i="146"/>
  <c r="JQ51" i="146"/>
  <c r="JO52" i="146"/>
  <c r="JP52" i="146"/>
  <c r="JQ52" i="146"/>
  <c r="JO53" i="146"/>
  <c r="JP53" i="146"/>
  <c r="JQ53" i="146"/>
  <c r="JO54" i="146"/>
  <c r="JP54" i="146"/>
  <c r="JQ54" i="146"/>
  <c r="JO55" i="146"/>
  <c r="JP55" i="146"/>
  <c r="JQ55" i="146"/>
  <c r="JO56" i="146"/>
  <c r="JP56" i="146"/>
  <c r="JQ56" i="146"/>
  <c r="JP3" i="146"/>
  <c r="JQ3" i="146"/>
  <c r="JO3" i="146"/>
  <c r="JF4" i="146"/>
  <c r="JF5" i="146"/>
  <c r="JF6" i="146"/>
  <c r="JF7" i="146"/>
  <c r="JF8" i="146"/>
  <c r="AM41" i="37" s="1"/>
  <c r="JF9" i="146"/>
  <c r="JF10" i="146"/>
  <c r="JF11" i="146"/>
  <c r="AM45" i="37" s="1"/>
  <c r="JF12" i="146"/>
  <c r="AM46" i="37" s="1"/>
  <c r="JF13" i="146"/>
  <c r="JF14" i="146"/>
  <c r="AM48" i="37" s="1"/>
  <c r="J48" i="37" s="1"/>
  <c r="S48" i="37" s="1"/>
  <c r="JF15" i="146"/>
  <c r="AM49" i="37" s="1"/>
  <c r="JF3" i="146"/>
  <c r="AM15" i="37" s="1"/>
  <c r="AM14" i="37" s="1"/>
  <c r="AM12" i="37" s="1"/>
  <c r="FC64" i="142"/>
  <c r="FD64" i="142"/>
  <c r="FE64" i="142"/>
  <c r="FE3" i="142"/>
  <c r="FD3" i="142"/>
  <c r="FC3" i="142"/>
  <c r="S33" i="35"/>
  <c r="Q33" i="35"/>
  <c r="O26" i="35"/>
  <c r="O27" i="35"/>
  <c r="O28" i="35"/>
  <c r="O29" i="35"/>
  <c r="O30" i="35"/>
  <c r="O31" i="35"/>
  <c r="O33" i="35"/>
  <c r="M14" i="35"/>
  <c r="M16" i="35"/>
  <c r="M21" i="35"/>
  <c r="M26" i="35"/>
  <c r="M27" i="35"/>
  <c r="M28" i="35"/>
  <c r="M29" i="35"/>
  <c r="M30" i="35"/>
  <c r="M31" i="35"/>
  <c r="M33" i="35"/>
  <c r="M51" i="35"/>
  <c r="K33" i="35"/>
  <c r="P12" i="35"/>
  <c r="R46" i="35"/>
  <c r="R47" i="35"/>
  <c r="R50" i="35"/>
  <c r="P47" i="35"/>
  <c r="P49" i="35"/>
  <c r="P44" i="35"/>
  <c r="L45" i="35"/>
  <c r="M45" i="35" s="1"/>
  <c r="L46" i="35"/>
  <c r="L48" i="35"/>
  <c r="M48" i="35" s="1"/>
  <c r="L50" i="35"/>
  <c r="M50" i="35" s="1"/>
  <c r="I49" i="35"/>
  <c r="I50" i="35"/>
  <c r="R40" i="35"/>
  <c r="P40" i="35"/>
  <c r="P36" i="35"/>
  <c r="L38" i="35"/>
  <c r="L40" i="35"/>
  <c r="M40" i="35" s="1"/>
  <c r="L36" i="35"/>
  <c r="I39" i="35"/>
  <c r="L14" i="35"/>
  <c r="L16" i="35"/>
  <c r="P19" i="35"/>
  <c r="P11" i="35"/>
  <c r="R19" i="35"/>
  <c r="R51" i="35"/>
  <c r="P51" i="35"/>
  <c r="L51" i="35"/>
  <c r="I17" i="35"/>
  <c r="M17" i="35" s="1"/>
  <c r="I16" i="35"/>
  <c r="I14" i="35"/>
  <c r="KG3" i="145"/>
  <c r="KF3" i="145"/>
  <c r="KE3" i="145"/>
  <c r="KD3" i="145"/>
  <c r="KC3" i="145"/>
  <c r="KB3" i="145"/>
  <c r="KA3" i="145"/>
  <c r="KA4" i="145"/>
  <c r="KB4" i="145"/>
  <c r="KC4" i="145"/>
  <c r="KD4" i="145"/>
  <c r="KE4" i="145"/>
  <c r="KF4" i="145"/>
  <c r="KG4" i="145"/>
  <c r="KA5" i="145"/>
  <c r="KB5" i="145"/>
  <c r="KC5" i="145"/>
  <c r="KD5" i="145"/>
  <c r="KE5" i="145"/>
  <c r="KF5" i="145"/>
  <c r="KG5" i="145"/>
  <c r="R12" i="35" s="1"/>
  <c r="KA6" i="145"/>
  <c r="KB6" i="145"/>
  <c r="KC6" i="145"/>
  <c r="KD6" i="145"/>
  <c r="KE6" i="145"/>
  <c r="KF6" i="145"/>
  <c r="KG6" i="145"/>
  <c r="KA7" i="145"/>
  <c r="KB7" i="145"/>
  <c r="KC7" i="145"/>
  <c r="KD7" i="145"/>
  <c r="KE7" i="145"/>
  <c r="KF7" i="145"/>
  <c r="KG7" i="145"/>
  <c r="KA8" i="145"/>
  <c r="KB8" i="145"/>
  <c r="KC8" i="145"/>
  <c r="KD8" i="145"/>
  <c r="KE8" i="145"/>
  <c r="KF8" i="145"/>
  <c r="KG8" i="145"/>
  <c r="KA9" i="145"/>
  <c r="KB9" i="145"/>
  <c r="KC9" i="145"/>
  <c r="KD9" i="145"/>
  <c r="KE9" i="145"/>
  <c r="KF9" i="145"/>
  <c r="KG9" i="145"/>
  <c r="R35" i="35" s="1"/>
  <c r="KA10" i="145"/>
  <c r="I36" i="35" s="1"/>
  <c r="KB10" i="145"/>
  <c r="KC10" i="145"/>
  <c r="KD10" i="145"/>
  <c r="KE10" i="145"/>
  <c r="KF10" i="145"/>
  <c r="KG10" i="145"/>
  <c r="R36" i="35" s="1"/>
  <c r="KA11" i="145"/>
  <c r="I37" i="35" s="1"/>
  <c r="KB11" i="145"/>
  <c r="KC11" i="145"/>
  <c r="L37" i="35" s="1"/>
  <c r="M37" i="35" s="1"/>
  <c r="KD11" i="145"/>
  <c r="KE11" i="145"/>
  <c r="KF11" i="145"/>
  <c r="P37" i="35" s="1"/>
  <c r="KG11" i="145"/>
  <c r="R37" i="35" s="1"/>
  <c r="KA12" i="145"/>
  <c r="I38" i="35" s="1"/>
  <c r="KB12" i="145"/>
  <c r="KC12" i="145"/>
  <c r="KD12" i="145"/>
  <c r="KE12" i="145"/>
  <c r="KF12" i="145"/>
  <c r="P38" i="35" s="1"/>
  <c r="KG12" i="145"/>
  <c r="R38" i="35" s="1"/>
  <c r="KA13" i="145"/>
  <c r="KB13" i="145"/>
  <c r="KC13" i="145"/>
  <c r="L39" i="35" s="1"/>
  <c r="M39" i="35" s="1"/>
  <c r="KD13" i="145"/>
  <c r="KE13" i="145"/>
  <c r="KF13" i="145"/>
  <c r="P39" i="35" s="1"/>
  <c r="KG13" i="145"/>
  <c r="R39" i="35" s="1"/>
  <c r="KA14" i="145"/>
  <c r="I40" i="35" s="1"/>
  <c r="KB14" i="145"/>
  <c r="KC14" i="145"/>
  <c r="KD14" i="145"/>
  <c r="KE14" i="145"/>
  <c r="KF14" i="145"/>
  <c r="KG14" i="145"/>
  <c r="KA15" i="145"/>
  <c r="KB15" i="145"/>
  <c r="KC15" i="145"/>
  <c r="KD15" i="145"/>
  <c r="KE15" i="145"/>
  <c r="KF15" i="145"/>
  <c r="KG15" i="145"/>
  <c r="KA16" i="145"/>
  <c r="KB16" i="145"/>
  <c r="KC16" i="145"/>
  <c r="KD16" i="145"/>
  <c r="KE16" i="145"/>
  <c r="KF16" i="145"/>
  <c r="KG16" i="145"/>
  <c r="KA17" i="145"/>
  <c r="KB17" i="145"/>
  <c r="KC17" i="145"/>
  <c r="KD17" i="145"/>
  <c r="KE17" i="145"/>
  <c r="KF17" i="145"/>
  <c r="KG17" i="145"/>
  <c r="KA18" i="145"/>
  <c r="I44" i="35" s="1"/>
  <c r="KB18" i="145"/>
  <c r="KC18" i="145"/>
  <c r="L44" i="35" s="1"/>
  <c r="KD18" i="145"/>
  <c r="KE18" i="145"/>
  <c r="KF18" i="145"/>
  <c r="KG18" i="145"/>
  <c r="R44" i="35" s="1"/>
  <c r="KA19" i="145"/>
  <c r="I45" i="35" s="1"/>
  <c r="KB19" i="145"/>
  <c r="KC19" i="145"/>
  <c r="KD19" i="145"/>
  <c r="KE19" i="145"/>
  <c r="KF19" i="145"/>
  <c r="P45" i="35" s="1"/>
  <c r="KG19" i="145"/>
  <c r="R45" i="35" s="1"/>
  <c r="KA20" i="145"/>
  <c r="I46" i="35" s="1"/>
  <c r="M46" i="35" s="1"/>
  <c r="KB20" i="145"/>
  <c r="KC20" i="145"/>
  <c r="KD20" i="145"/>
  <c r="KE20" i="145"/>
  <c r="KF20" i="145"/>
  <c r="P46" i="35" s="1"/>
  <c r="KG20" i="145"/>
  <c r="KA21" i="145"/>
  <c r="I47" i="35" s="1"/>
  <c r="KB21" i="145"/>
  <c r="KC21" i="145"/>
  <c r="L47" i="35" s="1"/>
  <c r="KD21" i="145"/>
  <c r="KE21" i="145"/>
  <c r="KF21" i="145"/>
  <c r="KG21" i="145"/>
  <c r="KA22" i="145"/>
  <c r="I48" i="35" s="1"/>
  <c r="KB22" i="145"/>
  <c r="KC22" i="145"/>
  <c r="KD22" i="145"/>
  <c r="KE22" i="145"/>
  <c r="KF22" i="145"/>
  <c r="P48" i="35" s="1"/>
  <c r="KG22" i="145"/>
  <c r="R48" i="35" s="1"/>
  <c r="KA23" i="145"/>
  <c r="KB23" i="145"/>
  <c r="KC23" i="145"/>
  <c r="L49" i="35" s="1"/>
  <c r="M49" i="35" s="1"/>
  <c r="KD23" i="145"/>
  <c r="KE23" i="145"/>
  <c r="KF23" i="145"/>
  <c r="KG23" i="145"/>
  <c r="R49" i="35" s="1"/>
  <c r="KA24" i="145"/>
  <c r="KB24" i="145"/>
  <c r="KC24" i="145"/>
  <c r="KD24" i="145"/>
  <c r="KE24" i="145"/>
  <c r="KF24" i="145"/>
  <c r="P50" i="35" s="1"/>
  <c r="KG24" i="145"/>
  <c r="AM32" i="35"/>
  <c r="JP3" i="145"/>
  <c r="JO3" i="145"/>
  <c r="I13" i="35" s="1"/>
  <c r="JF3" i="145"/>
  <c r="JF4" i="145"/>
  <c r="JF5" i="145"/>
  <c r="JF6" i="145"/>
  <c r="AM16" i="35" s="1"/>
  <c r="JF7" i="145"/>
  <c r="JF8" i="145"/>
  <c r="AM24" i="35" s="1"/>
  <c r="JF9" i="145"/>
  <c r="AM20" i="35" s="1"/>
  <c r="AM19" i="35" s="1"/>
  <c r="AM18" i="35" s="1"/>
  <c r="JF10" i="145"/>
  <c r="AM44" i="35" s="1"/>
  <c r="AM43" i="35" s="1"/>
  <c r="AM42" i="35" s="1"/>
  <c r="AM41" i="35" s="1"/>
  <c r="JF11" i="145"/>
  <c r="AM50" i="35" s="1"/>
  <c r="AM49" i="35" s="1"/>
  <c r="JO4" i="145"/>
  <c r="JP4" i="145"/>
  <c r="JQ4" i="145"/>
  <c r="JO5" i="145"/>
  <c r="JP5" i="145"/>
  <c r="JQ5" i="145"/>
  <c r="JO6" i="145"/>
  <c r="JP6" i="145"/>
  <c r="JQ6" i="145"/>
  <c r="JO7" i="145"/>
  <c r="JP7" i="145"/>
  <c r="JQ7" i="145"/>
  <c r="JO8" i="145"/>
  <c r="I15" i="35" s="1"/>
  <c r="JP8" i="145"/>
  <c r="JQ8" i="145"/>
  <c r="JO9" i="145"/>
  <c r="JP9" i="145"/>
  <c r="JQ9" i="145"/>
  <c r="JO10" i="145"/>
  <c r="JP10" i="145"/>
  <c r="JQ10" i="145"/>
  <c r="JO11" i="145"/>
  <c r="JP11" i="145"/>
  <c r="JQ11" i="145"/>
  <c r="JO12" i="145"/>
  <c r="JP12" i="145"/>
  <c r="JQ12" i="145"/>
  <c r="JO13" i="145"/>
  <c r="JP13" i="145"/>
  <c r="JQ13" i="145"/>
  <c r="JO14" i="145"/>
  <c r="JP14" i="145"/>
  <c r="JQ14" i="145"/>
  <c r="JO15" i="145"/>
  <c r="JP15" i="145"/>
  <c r="JQ15" i="145"/>
  <c r="JO16" i="145"/>
  <c r="JP16" i="145"/>
  <c r="JQ16" i="145"/>
  <c r="L13" i="35" s="1"/>
  <c r="M13" i="35" s="1"/>
  <c r="JO17" i="145"/>
  <c r="JP17" i="145"/>
  <c r="JQ17" i="145"/>
  <c r="JO18" i="145"/>
  <c r="JP18" i="145"/>
  <c r="JQ18" i="145"/>
  <c r="JO19" i="145"/>
  <c r="JP19" i="145"/>
  <c r="JQ19" i="145"/>
  <c r="JO20" i="145"/>
  <c r="JP20" i="145"/>
  <c r="JQ20" i="145"/>
  <c r="JO21" i="145"/>
  <c r="JP21" i="145"/>
  <c r="JQ21" i="145"/>
  <c r="JO22" i="145"/>
  <c r="JP22" i="145"/>
  <c r="JQ22" i="145"/>
  <c r="JO23" i="145"/>
  <c r="JP23" i="145"/>
  <c r="JQ23" i="145"/>
  <c r="L15" i="35" s="1"/>
  <c r="M15" i="35" s="1"/>
  <c r="JO24" i="145"/>
  <c r="JP24" i="145"/>
  <c r="JQ24" i="145"/>
  <c r="JO25" i="145"/>
  <c r="JP25" i="145"/>
  <c r="JQ25" i="145"/>
  <c r="JO26" i="145"/>
  <c r="JP26" i="145"/>
  <c r="JQ26" i="145"/>
  <c r="JO27" i="145"/>
  <c r="I20" i="35" s="1"/>
  <c r="JP27" i="145"/>
  <c r="JQ27" i="145"/>
  <c r="JO28" i="145"/>
  <c r="I22" i="35" s="1"/>
  <c r="M22" i="35" s="1"/>
  <c r="JP28" i="145"/>
  <c r="JQ28" i="145"/>
  <c r="JO29" i="145"/>
  <c r="I24" i="35" s="1"/>
  <c r="JP29" i="145"/>
  <c r="JQ29" i="145"/>
  <c r="JO30" i="145"/>
  <c r="I23" i="35" s="1"/>
  <c r="JP30" i="145"/>
  <c r="JQ30" i="145"/>
  <c r="JO31" i="145"/>
  <c r="JP31" i="145"/>
  <c r="JQ31" i="145"/>
  <c r="JO32" i="145"/>
  <c r="JP32" i="145"/>
  <c r="JQ32" i="145"/>
  <c r="JO33" i="145"/>
  <c r="JP33" i="145"/>
  <c r="JQ33" i="145"/>
  <c r="L23" i="35" s="1"/>
  <c r="JO34" i="145"/>
  <c r="JP34" i="145"/>
  <c r="JQ34" i="145"/>
  <c r="L20" i="35" s="1"/>
  <c r="M20" i="35" s="1"/>
  <c r="JO35" i="145"/>
  <c r="JP35" i="145"/>
  <c r="JQ35" i="145"/>
  <c r="L24" i="35" s="1"/>
  <c r="M24" i="35" s="1"/>
  <c r="JO36" i="145"/>
  <c r="JP36" i="145"/>
  <c r="JQ36" i="145"/>
  <c r="JO37" i="145"/>
  <c r="JP37" i="145"/>
  <c r="JQ37" i="145"/>
  <c r="JO38" i="145"/>
  <c r="JP38" i="145"/>
  <c r="JQ38" i="145"/>
  <c r="JO39" i="145"/>
  <c r="JP39" i="145"/>
  <c r="JQ39" i="145"/>
  <c r="JO40" i="145"/>
  <c r="JP40" i="145"/>
  <c r="JQ40" i="145"/>
  <c r="JO41" i="145"/>
  <c r="JP41" i="145"/>
  <c r="JQ41" i="145"/>
  <c r="JO42" i="145"/>
  <c r="JP42" i="145"/>
  <c r="JQ42" i="145"/>
  <c r="JO43" i="145"/>
  <c r="JP43" i="145"/>
  <c r="JQ43" i="145"/>
  <c r="JO44" i="145"/>
  <c r="JP44" i="145"/>
  <c r="JQ44" i="145"/>
  <c r="JO45" i="145"/>
  <c r="JP45" i="145"/>
  <c r="JQ45" i="145"/>
  <c r="JO46" i="145"/>
  <c r="JP46" i="145"/>
  <c r="JQ46" i="145"/>
  <c r="JO47" i="145"/>
  <c r="JP47" i="145"/>
  <c r="JQ47" i="145"/>
  <c r="JO48" i="145"/>
  <c r="JP48" i="145"/>
  <c r="JQ48" i="145"/>
  <c r="JO49" i="145"/>
  <c r="JP49" i="145"/>
  <c r="JQ49" i="145"/>
  <c r="JO50" i="145"/>
  <c r="JP50" i="145"/>
  <c r="JQ50" i="145"/>
  <c r="JO51" i="145"/>
  <c r="JP51" i="145"/>
  <c r="JQ51" i="145"/>
  <c r="JO52" i="145"/>
  <c r="JP52" i="145"/>
  <c r="JQ52" i="145"/>
  <c r="JO53" i="145"/>
  <c r="JP53" i="145"/>
  <c r="JQ53" i="145"/>
  <c r="JO54" i="145"/>
  <c r="JP54" i="145"/>
  <c r="JQ54" i="145"/>
  <c r="JQ3" i="145"/>
  <c r="L246" i="39" l="1"/>
  <c r="M246" i="39" s="1"/>
  <c r="M39" i="37"/>
  <c r="N39" i="37"/>
  <c r="L34" i="37"/>
  <c r="M35" i="37"/>
  <c r="M47" i="35"/>
  <c r="M44" i="35"/>
  <c r="M36" i="35"/>
  <c r="M37" i="37"/>
  <c r="P34" i="37"/>
  <c r="M52" i="37"/>
  <c r="M16" i="37"/>
  <c r="N20" i="35"/>
  <c r="O20" i="35" s="1"/>
  <c r="N13" i="35"/>
  <c r="O13" i="35" s="1"/>
  <c r="AM40" i="37"/>
  <c r="M23" i="35"/>
  <c r="P35" i="35"/>
  <c r="M20" i="37"/>
  <c r="M18" i="37"/>
  <c r="M149" i="4"/>
  <c r="M19" i="37"/>
  <c r="M51" i="37"/>
  <c r="AM34" i="37"/>
  <c r="M50" i="37"/>
  <c r="M98" i="4"/>
  <c r="M49" i="37"/>
  <c r="R11" i="35"/>
  <c r="M31" i="37"/>
  <c r="N181" i="4"/>
  <c r="O181" i="4" s="1"/>
  <c r="M181" i="4"/>
  <c r="M33" i="4"/>
  <c r="M46" i="37"/>
  <c r="M36" i="37"/>
  <c r="M88" i="4"/>
  <c r="M42" i="37"/>
  <c r="M176" i="4"/>
  <c r="M41" i="37"/>
  <c r="M42" i="4"/>
  <c r="O168" i="4"/>
  <c r="N199" i="39"/>
  <c r="O199" i="39" s="1"/>
  <c r="M56" i="4"/>
  <c r="M47" i="37"/>
  <c r="M140" i="4"/>
  <c r="M67" i="4"/>
  <c r="M132" i="4"/>
  <c r="S39" i="37"/>
  <c r="N169" i="4"/>
  <c r="N246" i="39"/>
  <c r="O246" i="39" s="1"/>
  <c r="O39" i="37"/>
  <c r="K39" i="37"/>
  <c r="Q39" i="37"/>
  <c r="K48" i="37"/>
  <c r="Q48" i="37"/>
  <c r="J246" i="39"/>
  <c r="S246" i="39" s="1"/>
  <c r="AM11" i="37"/>
  <c r="I34" i="37"/>
  <c r="M34" i="37" s="1"/>
  <c r="AM33" i="37"/>
  <c r="AM32" i="37" s="1"/>
  <c r="AM56" i="37" s="1"/>
  <c r="JF12" i="145"/>
  <c r="AM13" i="35"/>
  <c r="AM12" i="35" s="1"/>
  <c r="AM11" i="35" s="1"/>
  <c r="AM10" i="35" s="1"/>
  <c r="AM55" i="35" s="1"/>
  <c r="EY3" i="141"/>
  <c r="EX3" i="141"/>
  <c r="EW3" i="141"/>
  <c r="T13" i="35" s="1"/>
  <c r="K246" i="39" l="1"/>
  <c r="Q246" i="39"/>
  <c r="I33" i="37"/>
  <c r="I32" i="37" s="1"/>
  <c r="N34" i="37"/>
  <c r="O34" i="37" s="1"/>
  <c r="AM10" i="37"/>
  <c r="AM9" i="35"/>
  <c r="JF13" i="145" s="1"/>
  <c r="IK21" i="146"/>
  <c r="IK17" i="146"/>
  <c r="IO17" i="146" s="1"/>
  <c r="IV17" i="146" s="1"/>
  <c r="J23" i="54"/>
  <c r="J24" i="54"/>
  <c r="J25" i="54"/>
  <c r="J26" i="54"/>
  <c r="J27" i="54"/>
  <c r="J28" i="54"/>
  <c r="J29" i="54"/>
  <c r="J30" i="54"/>
  <c r="DS3" i="147"/>
  <c r="AH32" i="54" s="1"/>
  <c r="AH31" i="54" s="1"/>
  <c r="AH8" i="54" s="1"/>
  <c r="EX4" i="147"/>
  <c r="EY4" i="147"/>
  <c r="EZ4" i="147"/>
  <c r="FA4" i="147"/>
  <c r="FB4" i="147"/>
  <c r="FC4" i="147"/>
  <c r="FD4" i="147"/>
  <c r="EX5" i="147"/>
  <c r="EY5" i="147"/>
  <c r="EZ5" i="147"/>
  <c r="FA5" i="147"/>
  <c r="FB5" i="147"/>
  <c r="FC5" i="147"/>
  <c r="FD5" i="147"/>
  <c r="EX6" i="147"/>
  <c r="EY6" i="147"/>
  <c r="EZ6" i="147"/>
  <c r="FA6" i="147"/>
  <c r="FB6" i="147"/>
  <c r="FC6" i="147"/>
  <c r="FD6" i="147"/>
  <c r="EX7" i="147"/>
  <c r="EY7" i="147"/>
  <c r="EZ7" i="147"/>
  <c r="FA7" i="147"/>
  <c r="FB7" i="147"/>
  <c r="FC7" i="147"/>
  <c r="FD7" i="147"/>
  <c r="EX8" i="147"/>
  <c r="EY8" i="147"/>
  <c r="EZ8" i="147"/>
  <c r="FA8" i="147"/>
  <c r="FB8" i="147"/>
  <c r="FC8" i="147"/>
  <c r="FD8" i="147"/>
  <c r="Q32" i="54" s="1"/>
  <c r="EX9" i="147"/>
  <c r="EY9" i="147"/>
  <c r="EZ9" i="147"/>
  <c r="FA9" i="147"/>
  <c r="FB9" i="147"/>
  <c r="FC9" i="147"/>
  <c r="FD9" i="147"/>
  <c r="EX10" i="147"/>
  <c r="EY10" i="147"/>
  <c r="EZ10" i="147"/>
  <c r="FA10" i="147"/>
  <c r="FB10" i="147"/>
  <c r="FC10" i="147"/>
  <c r="FD10" i="147"/>
  <c r="EX11" i="147"/>
  <c r="EY11" i="147"/>
  <c r="EZ11" i="147"/>
  <c r="FA11" i="147"/>
  <c r="FB11" i="147"/>
  <c r="FC11" i="147"/>
  <c r="FD11" i="147"/>
  <c r="EX12" i="147"/>
  <c r="EY12" i="147"/>
  <c r="EZ12" i="147"/>
  <c r="L60" i="54" s="1"/>
  <c r="M60" i="54" s="1"/>
  <c r="FA12" i="147"/>
  <c r="FB12" i="147"/>
  <c r="FC12" i="147"/>
  <c r="FD12" i="147"/>
  <c r="EX13" i="147"/>
  <c r="EY13" i="147"/>
  <c r="EZ13" i="147"/>
  <c r="FA13" i="147"/>
  <c r="FB13" i="147"/>
  <c r="FC13" i="147"/>
  <c r="FD13" i="147"/>
  <c r="EX14" i="147"/>
  <c r="EY14" i="147"/>
  <c r="EZ14" i="147"/>
  <c r="FA14" i="147"/>
  <c r="FB14" i="147"/>
  <c r="FC14" i="147"/>
  <c r="FD14" i="147"/>
  <c r="EX15" i="147"/>
  <c r="EY15" i="147"/>
  <c r="EZ15" i="147"/>
  <c r="FA15" i="147"/>
  <c r="FB15" i="147"/>
  <c r="FC15" i="147"/>
  <c r="FD15" i="147"/>
  <c r="EX16" i="147"/>
  <c r="EY16" i="147"/>
  <c r="EZ16" i="147"/>
  <c r="FA16" i="147"/>
  <c r="FB16" i="147"/>
  <c r="FC16" i="147"/>
  <c r="FD16" i="147"/>
  <c r="EX17" i="147"/>
  <c r="EY17" i="147"/>
  <c r="EZ17" i="147"/>
  <c r="L62" i="54" s="1"/>
  <c r="M62" i="54" s="1"/>
  <c r="FA17" i="147"/>
  <c r="FB17" i="147"/>
  <c r="FC17" i="147"/>
  <c r="FD17" i="147"/>
  <c r="EN3" i="144"/>
  <c r="EM3" i="144"/>
  <c r="EL3" i="144"/>
  <c r="EK3" i="144"/>
  <c r="EJ3" i="144"/>
  <c r="EI3" i="144"/>
  <c r="EH3" i="144"/>
  <c r="EH4" i="144"/>
  <c r="EI4" i="144"/>
  <c r="EJ4" i="144"/>
  <c r="EK4" i="144"/>
  <c r="EL4" i="144"/>
  <c r="EM4" i="144"/>
  <c r="EN4" i="144"/>
  <c r="EH5" i="144"/>
  <c r="EI5" i="144"/>
  <c r="EJ5" i="144"/>
  <c r="EK5" i="144"/>
  <c r="EL5" i="144"/>
  <c r="EM5" i="144"/>
  <c r="EN5" i="144"/>
  <c r="EH6" i="144"/>
  <c r="EI6" i="144"/>
  <c r="EJ6" i="144"/>
  <c r="EK6" i="144"/>
  <c r="EL6" i="144"/>
  <c r="EM6" i="144"/>
  <c r="EN6" i="144"/>
  <c r="EH7" i="144"/>
  <c r="EI7" i="144"/>
  <c r="EJ7" i="144"/>
  <c r="EK7" i="144"/>
  <c r="EL7" i="144"/>
  <c r="EM7" i="144"/>
  <c r="EN7" i="144"/>
  <c r="EH8" i="144"/>
  <c r="EI8" i="144"/>
  <c r="EJ8" i="144"/>
  <c r="EK8" i="144"/>
  <c r="EL8" i="144"/>
  <c r="EM8" i="144"/>
  <c r="EN8" i="144"/>
  <c r="EH9" i="144"/>
  <c r="EI9" i="144"/>
  <c r="EJ9" i="144"/>
  <c r="EK9" i="144"/>
  <c r="EL9" i="144"/>
  <c r="EM9" i="144"/>
  <c r="EN9" i="144"/>
  <c r="EH10" i="144"/>
  <c r="EI10" i="144"/>
  <c r="EJ10" i="144"/>
  <c r="EK10" i="144"/>
  <c r="EL10" i="144"/>
  <c r="EM10" i="144"/>
  <c r="EN10" i="144"/>
  <c r="EH11" i="144"/>
  <c r="EI11" i="144"/>
  <c r="EJ11" i="144"/>
  <c r="EK11" i="144"/>
  <c r="EL11" i="144"/>
  <c r="EM11" i="144"/>
  <c r="EN11" i="144"/>
  <c r="EH12" i="144"/>
  <c r="EI12" i="144"/>
  <c r="EJ12" i="144"/>
  <c r="EK12" i="144"/>
  <c r="EL12" i="144"/>
  <c r="EM12" i="144"/>
  <c r="EN12" i="144"/>
  <c r="EH13" i="144"/>
  <c r="EI13" i="144"/>
  <c r="EJ13" i="144"/>
  <c r="EK13" i="144"/>
  <c r="EL13" i="144"/>
  <c r="EM13" i="144"/>
  <c r="EN13" i="144"/>
  <c r="EH14" i="144"/>
  <c r="EI14" i="144"/>
  <c r="EJ14" i="144"/>
  <c r="EK14" i="144"/>
  <c r="EL14" i="144"/>
  <c r="EM14" i="144"/>
  <c r="EN14" i="144"/>
  <c r="EH15" i="144"/>
  <c r="EI15" i="144"/>
  <c r="EJ15" i="144"/>
  <c r="EK15" i="144"/>
  <c r="EL15" i="144"/>
  <c r="EM15" i="144"/>
  <c r="EN15" i="144"/>
  <c r="EH16" i="144"/>
  <c r="EI16" i="144"/>
  <c r="EJ16" i="144"/>
  <c r="EK16" i="144"/>
  <c r="EL16" i="144"/>
  <c r="EM16" i="144"/>
  <c r="EN16" i="144"/>
  <c r="EH17" i="144"/>
  <c r="EI17" i="144"/>
  <c r="EJ17" i="144"/>
  <c r="EK17" i="144"/>
  <c r="EL17" i="144"/>
  <c r="EM17" i="144"/>
  <c r="EN17" i="144"/>
  <c r="EH18" i="144"/>
  <c r="EI18" i="144"/>
  <c r="EJ18" i="144"/>
  <c r="EK18" i="144"/>
  <c r="EL18" i="144"/>
  <c r="EM18" i="144"/>
  <c r="EN18" i="144"/>
  <c r="EH19" i="144"/>
  <c r="EI19" i="144"/>
  <c r="EJ19" i="144"/>
  <c r="EK19" i="144"/>
  <c r="EL19" i="144"/>
  <c r="EM19" i="144"/>
  <c r="EN19" i="144"/>
  <c r="EH20" i="144"/>
  <c r="EI20" i="144"/>
  <c r="EJ20" i="144"/>
  <c r="EK20" i="144"/>
  <c r="EL20" i="144"/>
  <c r="EM20" i="144"/>
  <c r="EN20" i="144"/>
  <c r="EH21" i="144"/>
  <c r="EI21" i="144"/>
  <c r="EJ21" i="144"/>
  <c r="EK21" i="144"/>
  <c r="EL21" i="144"/>
  <c r="EM21" i="144"/>
  <c r="EN21" i="144"/>
  <c r="EH22" i="144"/>
  <c r="EI22" i="144"/>
  <c r="EJ22" i="144"/>
  <c r="EK22" i="144"/>
  <c r="EL22" i="144"/>
  <c r="EM22" i="144"/>
  <c r="EN22" i="144"/>
  <c r="EH23" i="144"/>
  <c r="EI23" i="144"/>
  <c r="EJ23" i="144"/>
  <c r="EK23" i="144"/>
  <c r="EL23" i="144"/>
  <c r="EM23" i="144"/>
  <c r="EN23" i="144"/>
  <c r="EH24" i="144"/>
  <c r="EI24" i="144"/>
  <c r="EJ24" i="144"/>
  <c r="EK24" i="144"/>
  <c r="EL24" i="144"/>
  <c r="EM24" i="144"/>
  <c r="EN24" i="144"/>
  <c r="EH25" i="144"/>
  <c r="EI25" i="144"/>
  <c r="EJ25" i="144"/>
  <c r="EK25" i="144"/>
  <c r="EL25" i="144"/>
  <c r="EM25" i="144"/>
  <c r="EN25" i="144"/>
  <c r="EH26" i="144"/>
  <c r="EI26" i="144"/>
  <c r="EJ26" i="144"/>
  <c r="EK26" i="144"/>
  <c r="EL26" i="144"/>
  <c r="EM26" i="144"/>
  <c r="EN26" i="144"/>
  <c r="EH27" i="144"/>
  <c r="EI27" i="144"/>
  <c r="EJ27" i="144"/>
  <c r="EK27" i="144"/>
  <c r="EL27" i="144"/>
  <c r="EM27" i="144"/>
  <c r="EN27" i="144"/>
  <c r="EH28" i="144"/>
  <c r="EI28" i="144"/>
  <c r="EJ28" i="144"/>
  <c r="EK28" i="144"/>
  <c r="EL28" i="144"/>
  <c r="EM28" i="144"/>
  <c r="EN28" i="144"/>
  <c r="EH29" i="144"/>
  <c r="EI29" i="144"/>
  <c r="EJ29" i="144"/>
  <c r="EK29" i="144"/>
  <c r="EL29" i="144"/>
  <c r="EM29" i="144"/>
  <c r="EN29" i="144"/>
  <c r="EH30" i="144"/>
  <c r="EI30" i="144"/>
  <c r="EJ30" i="144"/>
  <c r="EK30" i="144"/>
  <c r="EL30" i="144"/>
  <c r="EM30" i="144"/>
  <c r="EN30" i="144"/>
  <c r="EH31" i="144"/>
  <c r="EI31" i="144"/>
  <c r="EJ31" i="144"/>
  <c r="EK31" i="144"/>
  <c r="EL31" i="144"/>
  <c r="EM31" i="144"/>
  <c r="EN31" i="144"/>
  <c r="EH32" i="144"/>
  <c r="EI32" i="144"/>
  <c r="EJ32" i="144"/>
  <c r="EK32" i="144"/>
  <c r="EL32" i="144"/>
  <c r="EM32" i="144"/>
  <c r="EN32" i="144"/>
  <c r="EH33" i="144"/>
  <c r="EI33" i="144"/>
  <c r="EJ33" i="144"/>
  <c r="EK33" i="144"/>
  <c r="EL33" i="144"/>
  <c r="EM33" i="144"/>
  <c r="EN33" i="144"/>
  <c r="EH34" i="144"/>
  <c r="EI34" i="144"/>
  <c r="EJ34" i="144"/>
  <c r="EK34" i="144"/>
  <c r="EL34" i="144"/>
  <c r="EM34" i="144"/>
  <c r="EN34" i="144"/>
  <c r="EH35" i="144"/>
  <c r="EI35" i="144"/>
  <c r="EJ35" i="144"/>
  <c r="EK35" i="144"/>
  <c r="EL35" i="144"/>
  <c r="EM35" i="144"/>
  <c r="EN35" i="144"/>
  <c r="EH36" i="144"/>
  <c r="EI36" i="144"/>
  <c r="EJ36" i="144"/>
  <c r="EK36" i="144"/>
  <c r="EL36" i="144"/>
  <c r="EM36" i="144"/>
  <c r="EN36" i="144"/>
  <c r="EH37" i="144"/>
  <c r="EI37" i="144"/>
  <c r="EJ37" i="144"/>
  <c r="EK37" i="144"/>
  <c r="EL37" i="144"/>
  <c r="EM37" i="144"/>
  <c r="EN37" i="144"/>
  <c r="EH38" i="144"/>
  <c r="EI38" i="144"/>
  <c r="EJ38" i="144"/>
  <c r="EK38" i="144"/>
  <c r="EL38" i="144"/>
  <c r="EM38" i="144"/>
  <c r="EN38" i="144"/>
  <c r="EH39" i="144"/>
  <c r="EI39" i="144"/>
  <c r="EJ39" i="144"/>
  <c r="EK39" i="144"/>
  <c r="EL39" i="144"/>
  <c r="EM39" i="144"/>
  <c r="EN39" i="144"/>
  <c r="EH40" i="144"/>
  <c r="EI40" i="144"/>
  <c r="EJ40" i="144"/>
  <c r="EK40" i="144"/>
  <c r="EL40" i="144"/>
  <c r="EM40" i="144"/>
  <c r="EN40" i="144"/>
  <c r="EH41" i="144"/>
  <c r="EI41" i="144"/>
  <c r="EJ41" i="144"/>
  <c r="EK41" i="144"/>
  <c r="EL41" i="144"/>
  <c r="EM41" i="144"/>
  <c r="EN41" i="144"/>
  <c r="EH42" i="144"/>
  <c r="EI42" i="144"/>
  <c r="EJ42" i="144"/>
  <c r="EK42" i="144"/>
  <c r="EL42" i="144"/>
  <c r="EM42" i="144"/>
  <c r="EN42" i="144"/>
  <c r="EH43" i="144"/>
  <c r="EI43" i="144"/>
  <c r="EJ43" i="144"/>
  <c r="EK43" i="144"/>
  <c r="EL43" i="144"/>
  <c r="EM43" i="144"/>
  <c r="EN43" i="144"/>
  <c r="EH44" i="144"/>
  <c r="EI44" i="144"/>
  <c r="EJ44" i="144"/>
  <c r="EK44" i="144"/>
  <c r="EL44" i="144"/>
  <c r="EM44" i="144"/>
  <c r="EN44" i="144"/>
  <c r="EH45" i="144"/>
  <c r="EI45" i="144"/>
  <c r="EJ45" i="144"/>
  <c r="EK45" i="144"/>
  <c r="EL45" i="144"/>
  <c r="EM45" i="144"/>
  <c r="EN45" i="144"/>
  <c r="EH46" i="144"/>
  <c r="EI46" i="144"/>
  <c r="EJ46" i="144"/>
  <c r="EK46" i="144"/>
  <c r="EL46" i="144"/>
  <c r="EM46" i="144"/>
  <c r="EN46" i="144"/>
  <c r="EH47" i="144"/>
  <c r="EI47" i="144"/>
  <c r="EJ47" i="144"/>
  <c r="EK47" i="144"/>
  <c r="EL47" i="144"/>
  <c r="EM47" i="144"/>
  <c r="EN47" i="144"/>
  <c r="EH48" i="144"/>
  <c r="EI48" i="144"/>
  <c r="EJ48" i="144"/>
  <c r="EK48" i="144"/>
  <c r="EL48" i="144"/>
  <c r="EM48" i="144"/>
  <c r="EN48" i="144"/>
  <c r="EH49" i="144"/>
  <c r="EI49" i="144"/>
  <c r="EJ49" i="144"/>
  <c r="EK49" i="144"/>
  <c r="EL49" i="144"/>
  <c r="EM49" i="144"/>
  <c r="EN49" i="144"/>
  <c r="EH50" i="144"/>
  <c r="EI50" i="144"/>
  <c r="EJ50" i="144"/>
  <c r="EK50" i="144"/>
  <c r="EL50" i="144"/>
  <c r="EM50" i="144"/>
  <c r="EN50" i="144"/>
  <c r="EH51" i="144"/>
  <c r="EI51" i="144"/>
  <c r="EJ51" i="144"/>
  <c r="EK51" i="144"/>
  <c r="EL51" i="144"/>
  <c r="EM51" i="144"/>
  <c r="EN51" i="144"/>
  <c r="EH52" i="144"/>
  <c r="EI52" i="144"/>
  <c r="EJ52" i="144"/>
  <c r="EK52" i="144"/>
  <c r="EL52" i="144"/>
  <c r="EM52" i="144"/>
  <c r="EN52" i="144"/>
  <c r="EH53" i="144"/>
  <c r="EI53" i="144"/>
  <c r="EJ53" i="144"/>
  <c r="EK53" i="144"/>
  <c r="EL53" i="144"/>
  <c r="EM53" i="144"/>
  <c r="EN53" i="144"/>
  <c r="EH54" i="144"/>
  <c r="EI54" i="144"/>
  <c r="EJ54" i="144"/>
  <c r="EK54" i="144"/>
  <c r="EL54" i="144"/>
  <c r="EM54" i="144"/>
  <c r="EN54" i="144"/>
  <c r="EH55" i="144"/>
  <c r="EI55" i="144"/>
  <c r="EJ55" i="144"/>
  <c r="EK55" i="144"/>
  <c r="EL55" i="144"/>
  <c r="EM55" i="144"/>
  <c r="EN55" i="144"/>
  <c r="EH56" i="144"/>
  <c r="EI56" i="144"/>
  <c r="EJ56" i="144"/>
  <c r="EK56" i="144"/>
  <c r="EL56" i="144"/>
  <c r="EM56" i="144"/>
  <c r="EN56" i="144"/>
  <c r="EH57" i="144"/>
  <c r="EI57" i="144"/>
  <c r="EJ57" i="144"/>
  <c r="EK57" i="144"/>
  <c r="EL57" i="144"/>
  <c r="EM57" i="144"/>
  <c r="EN57" i="144"/>
  <c r="EH58" i="144"/>
  <c r="EI58" i="144"/>
  <c r="EJ58" i="144"/>
  <c r="EK58" i="144"/>
  <c r="EL58" i="144"/>
  <c r="EM58" i="144"/>
  <c r="EN58" i="144"/>
  <c r="EH59" i="144"/>
  <c r="EI59" i="144"/>
  <c r="EJ59" i="144"/>
  <c r="EK59" i="144"/>
  <c r="EL59" i="144"/>
  <c r="EM59" i="144"/>
  <c r="EN59" i="144"/>
  <c r="EH60" i="144"/>
  <c r="EI60" i="144"/>
  <c r="EJ60" i="144"/>
  <c r="EK60" i="144"/>
  <c r="EL60" i="144"/>
  <c r="EM60" i="144"/>
  <c r="EN60" i="144"/>
  <c r="EH61" i="144"/>
  <c r="EI61" i="144"/>
  <c r="EJ61" i="144"/>
  <c r="EK61" i="144"/>
  <c r="EL61" i="144"/>
  <c r="EM61" i="144"/>
  <c r="EN61" i="144"/>
  <c r="EH62" i="144"/>
  <c r="EI62" i="144"/>
  <c r="EJ62" i="144"/>
  <c r="EK62" i="144"/>
  <c r="EL62" i="144"/>
  <c r="EM62" i="144"/>
  <c r="EN62" i="144"/>
  <c r="EH63" i="144"/>
  <c r="EI63" i="144"/>
  <c r="EJ63" i="144"/>
  <c r="EK63" i="144"/>
  <c r="EL63" i="144"/>
  <c r="EM63" i="144"/>
  <c r="EN63" i="144"/>
  <c r="EH64" i="144"/>
  <c r="EI64" i="144"/>
  <c r="EJ64" i="144"/>
  <c r="EK64" i="144"/>
  <c r="EL64" i="144"/>
  <c r="EM64" i="144"/>
  <c r="EN64" i="144"/>
  <c r="EH65" i="144"/>
  <c r="EI65" i="144"/>
  <c r="EJ65" i="144"/>
  <c r="EK65" i="144"/>
  <c r="EL65" i="144"/>
  <c r="EM65" i="144"/>
  <c r="EN65" i="144"/>
  <c r="EH66" i="144"/>
  <c r="EI66" i="144"/>
  <c r="EJ66" i="144"/>
  <c r="EK66" i="144"/>
  <c r="EL66" i="144"/>
  <c r="EM66" i="144"/>
  <c r="EN66" i="144"/>
  <c r="EH67" i="144"/>
  <c r="EI67" i="144"/>
  <c r="EJ67" i="144"/>
  <c r="EK67" i="144"/>
  <c r="EL67" i="144"/>
  <c r="EM67" i="144"/>
  <c r="EN67" i="144"/>
  <c r="EH68" i="144"/>
  <c r="EI68" i="144"/>
  <c r="EJ68" i="144"/>
  <c r="EK68" i="144"/>
  <c r="EL68" i="144"/>
  <c r="EM68" i="144"/>
  <c r="EN68" i="144"/>
  <c r="EH69" i="144"/>
  <c r="EI69" i="144"/>
  <c r="EJ69" i="144"/>
  <c r="EK69" i="144"/>
  <c r="EL69" i="144"/>
  <c r="EM69" i="144"/>
  <c r="EN69" i="144"/>
  <c r="EH70" i="144"/>
  <c r="EI70" i="144"/>
  <c r="EJ70" i="144"/>
  <c r="EK70" i="144"/>
  <c r="EL70" i="144"/>
  <c r="EM70" i="144"/>
  <c r="EN70" i="144"/>
  <c r="EH71" i="144"/>
  <c r="EI71" i="144"/>
  <c r="EJ71" i="144"/>
  <c r="EK71" i="144"/>
  <c r="EL71" i="144"/>
  <c r="EM71" i="144"/>
  <c r="EN71" i="144"/>
  <c r="EH72" i="144"/>
  <c r="EI72" i="144"/>
  <c r="EJ72" i="144"/>
  <c r="EK72" i="144"/>
  <c r="EL72" i="144"/>
  <c r="EM72" i="144"/>
  <c r="EN72" i="144"/>
  <c r="EH73" i="144"/>
  <c r="EI73" i="144"/>
  <c r="EJ73" i="144"/>
  <c r="EK73" i="144"/>
  <c r="EL73" i="144"/>
  <c r="EM73" i="144"/>
  <c r="EN73" i="144"/>
  <c r="EH74" i="144"/>
  <c r="EI74" i="144"/>
  <c r="EJ74" i="144"/>
  <c r="EK74" i="144"/>
  <c r="EL74" i="144"/>
  <c r="EM74" i="144"/>
  <c r="EN74" i="144"/>
  <c r="EH75" i="144"/>
  <c r="EI75" i="144"/>
  <c r="EJ75" i="144"/>
  <c r="EK75" i="144"/>
  <c r="EL75" i="144"/>
  <c r="EM75" i="144"/>
  <c r="EN75" i="144"/>
  <c r="EH76" i="144"/>
  <c r="EI76" i="144"/>
  <c r="EJ76" i="144"/>
  <c r="EK76" i="144"/>
  <c r="EL76" i="144"/>
  <c r="EM76" i="144"/>
  <c r="EN76" i="144"/>
  <c r="EH77" i="144"/>
  <c r="EI77" i="144"/>
  <c r="EJ77" i="144"/>
  <c r="EK77" i="144"/>
  <c r="EL77" i="144"/>
  <c r="EM77" i="144"/>
  <c r="EN77" i="144"/>
  <c r="EH78" i="144"/>
  <c r="EI78" i="144"/>
  <c r="EJ78" i="144"/>
  <c r="EK78" i="144"/>
  <c r="EL78" i="144"/>
  <c r="EM78" i="144"/>
  <c r="EN78" i="144"/>
  <c r="EH79" i="144"/>
  <c r="EI79" i="144"/>
  <c r="EJ79" i="144"/>
  <c r="EK79" i="144"/>
  <c r="EL79" i="144"/>
  <c r="EM79" i="144"/>
  <c r="EN79" i="144"/>
  <c r="EH80" i="144"/>
  <c r="EI80" i="144"/>
  <c r="EJ80" i="144"/>
  <c r="EK80" i="144"/>
  <c r="EL80" i="144"/>
  <c r="EM80" i="144"/>
  <c r="EN80" i="144"/>
  <c r="EH81" i="144"/>
  <c r="EI81" i="144"/>
  <c r="EJ81" i="144"/>
  <c r="EK81" i="144"/>
  <c r="EL81" i="144"/>
  <c r="EM81" i="144"/>
  <c r="EN81" i="144"/>
  <c r="EH82" i="144"/>
  <c r="EI82" i="144"/>
  <c r="EJ82" i="144"/>
  <c r="EK82" i="144"/>
  <c r="EL82" i="144"/>
  <c r="EM82" i="144"/>
  <c r="EN82" i="144"/>
  <c r="EH83" i="144"/>
  <c r="EI83" i="144"/>
  <c r="EJ83" i="144"/>
  <c r="EK83" i="144"/>
  <c r="EL83" i="144"/>
  <c r="EM83" i="144"/>
  <c r="EN83" i="144"/>
  <c r="EH84" i="144"/>
  <c r="EI84" i="144"/>
  <c r="EJ84" i="144"/>
  <c r="EK84" i="144"/>
  <c r="EL84" i="144"/>
  <c r="EM84" i="144"/>
  <c r="EN84" i="144"/>
  <c r="EH85" i="144"/>
  <c r="EI85" i="144"/>
  <c r="EJ85" i="144"/>
  <c r="EK85" i="144"/>
  <c r="EL85" i="144"/>
  <c r="EM85" i="144"/>
  <c r="EN85" i="144"/>
  <c r="EH86" i="144"/>
  <c r="EI86" i="144"/>
  <c r="EJ86" i="144"/>
  <c r="EK86" i="144"/>
  <c r="EL86" i="144"/>
  <c r="EM86" i="144"/>
  <c r="EN86" i="144"/>
  <c r="EH87" i="144"/>
  <c r="EI87" i="144"/>
  <c r="EJ87" i="144"/>
  <c r="EK87" i="144"/>
  <c r="EL87" i="144"/>
  <c r="EM87" i="144"/>
  <c r="EN87" i="144"/>
  <c r="EH88" i="144"/>
  <c r="EI88" i="144"/>
  <c r="EJ88" i="144"/>
  <c r="EK88" i="144"/>
  <c r="EL88" i="144"/>
  <c r="EM88" i="144"/>
  <c r="EN88" i="144"/>
  <c r="EH89" i="144"/>
  <c r="EI89" i="144"/>
  <c r="EJ89" i="144"/>
  <c r="EK89" i="144"/>
  <c r="EL89" i="144"/>
  <c r="EM89" i="144"/>
  <c r="EN89" i="144"/>
  <c r="EH90" i="144"/>
  <c r="EI90" i="144"/>
  <c r="EJ90" i="144"/>
  <c r="EK90" i="144"/>
  <c r="EL90" i="144"/>
  <c r="EM90" i="144"/>
  <c r="EN90" i="144"/>
  <c r="EH91" i="144"/>
  <c r="EI91" i="144"/>
  <c r="EJ91" i="144"/>
  <c r="EK91" i="144"/>
  <c r="EL91" i="144"/>
  <c r="EM91" i="144"/>
  <c r="EN91" i="144"/>
  <c r="EH92" i="144"/>
  <c r="EI92" i="144"/>
  <c r="EJ92" i="144"/>
  <c r="EK92" i="144"/>
  <c r="EL92" i="144"/>
  <c r="EM92" i="144"/>
  <c r="EN92" i="144"/>
  <c r="EH93" i="144"/>
  <c r="EI93" i="144"/>
  <c r="EJ93" i="144"/>
  <c r="EK93" i="144"/>
  <c r="EL93" i="144"/>
  <c r="EM93" i="144"/>
  <c r="EN93" i="144"/>
  <c r="EH94" i="144"/>
  <c r="EI94" i="144"/>
  <c r="EJ94" i="144"/>
  <c r="EK94" i="144"/>
  <c r="EL94" i="144"/>
  <c r="EM94" i="144"/>
  <c r="EN94" i="144"/>
  <c r="EH95" i="144"/>
  <c r="EI95" i="144"/>
  <c r="EJ95" i="144"/>
  <c r="EK95" i="144"/>
  <c r="EL95" i="144"/>
  <c r="EM95" i="144"/>
  <c r="EN95" i="144"/>
  <c r="EH96" i="144"/>
  <c r="EI96" i="144"/>
  <c r="EJ96" i="144"/>
  <c r="EK96" i="144"/>
  <c r="EL96" i="144"/>
  <c r="EM96" i="144"/>
  <c r="EN96" i="144"/>
  <c r="EH97" i="144"/>
  <c r="EI97" i="144"/>
  <c r="EJ97" i="144"/>
  <c r="EK97" i="144"/>
  <c r="EL97" i="144"/>
  <c r="EM97" i="144"/>
  <c r="EN97" i="144"/>
  <c r="EH98" i="144"/>
  <c r="EI98" i="144"/>
  <c r="EJ98" i="144"/>
  <c r="EK98" i="144"/>
  <c r="EL98" i="144"/>
  <c r="EM98" i="144"/>
  <c r="EN98" i="144"/>
  <c r="EH99" i="144"/>
  <c r="EI99" i="144"/>
  <c r="EJ99" i="144"/>
  <c r="EK99" i="144"/>
  <c r="EL99" i="144"/>
  <c r="EM99" i="144"/>
  <c r="EN99" i="144"/>
  <c r="EH100" i="144"/>
  <c r="EI100" i="144"/>
  <c r="EJ100" i="144"/>
  <c r="EK100" i="144"/>
  <c r="EL100" i="144"/>
  <c r="EM100" i="144"/>
  <c r="EN100" i="144"/>
  <c r="EH101" i="144"/>
  <c r="EI101" i="144"/>
  <c r="EJ101" i="144"/>
  <c r="EK101" i="144"/>
  <c r="EL101" i="144"/>
  <c r="EM101" i="144"/>
  <c r="EN101" i="144"/>
  <c r="EH102" i="144"/>
  <c r="EI102" i="144"/>
  <c r="EJ102" i="144"/>
  <c r="EK102" i="144"/>
  <c r="EL102" i="144"/>
  <c r="EM102" i="144"/>
  <c r="EN102" i="144"/>
  <c r="EH103" i="144"/>
  <c r="EI103" i="144"/>
  <c r="EJ103" i="144"/>
  <c r="EK103" i="144"/>
  <c r="EL103" i="144"/>
  <c r="EM103" i="144"/>
  <c r="EN103" i="144"/>
  <c r="EH104" i="144"/>
  <c r="EI104" i="144"/>
  <c r="EJ104" i="144"/>
  <c r="EK104" i="144"/>
  <c r="EL104" i="144"/>
  <c r="EM104" i="144"/>
  <c r="EN104" i="144"/>
  <c r="EH105" i="144"/>
  <c r="EI105" i="144"/>
  <c r="EJ105" i="144"/>
  <c r="EK105" i="144"/>
  <c r="EL105" i="144"/>
  <c r="EM105" i="144"/>
  <c r="EN105" i="144"/>
  <c r="EH106" i="144"/>
  <c r="EI106" i="144"/>
  <c r="EJ106" i="144"/>
  <c r="EK106" i="144"/>
  <c r="EL106" i="144"/>
  <c r="EM106" i="144"/>
  <c r="EN106" i="144"/>
  <c r="EH107" i="144"/>
  <c r="EI107" i="144"/>
  <c r="EJ107" i="144"/>
  <c r="EK107" i="144"/>
  <c r="EL107" i="144"/>
  <c r="EM107" i="144"/>
  <c r="EN107" i="144"/>
  <c r="EH108" i="144"/>
  <c r="EI108" i="144"/>
  <c r="EJ108" i="144"/>
  <c r="EK108" i="144"/>
  <c r="EL108" i="144"/>
  <c r="EM108" i="144"/>
  <c r="EN108" i="144"/>
  <c r="EH109" i="144"/>
  <c r="EI109" i="144"/>
  <c r="EJ109" i="144"/>
  <c r="EK109" i="144"/>
  <c r="EL109" i="144"/>
  <c r="EM109" i="144"/>
  <c r="EN109" i="144"/>
  <c r="EH110" i="144"/>
  <c r="EI110" i="144"/>
  <c r="EJ110" i="144"/>
  <c r="EK110" i="144"/>
  <c r="EL110" i="144"/>
  <c r="EM110" i="144"/>
  <c r="EN110" i="144"/>
  <c r="EH111" i="144"/>
  <c r="EI111" i="144"/>
  <c r="EJ111" i="144"/>
  <c r="EK111" i="144"/>
  <c r="EL111" i="144"/>
  <c r="EM111" i="144"/>
  <c r="EN111" i="144"/>
  <c r="EH112" i="144"/>
  <c r="EI112" i="144"/>
  <c r="EJ112" i="144"/>
  <c r="EK112" i="144"/>
  <c r="EL112" i="144"/>
  <c r="EM112" i="144"/>
  <c r="EN112" i="144"/>
  <c r="EH113" i="144"/>
  <c r="EI113" i="144"/>
  <c r="EJ113" i="144"/>
  <c r="EK113" i="144"/>
  <c r="EL113" i="144"/>
  <c r="EM113" i="144"/>
  <c r="EN113" i="144"/>
  <c r="EH114" i="144"/>
  <c r="EI114" i="144"/>
  <c r="EJ114" i="144"/>
  <c r="EK114" i="144"/>
  <c r="EL114" i="144"/>
  <c r="EM114" i="144"/>
  <c r="EN114" i="144"/>
  <c r="EH115" i="144"/>
  <c r="EI115" i="144"/>
  <c r="EJ115" i="144"/>
  <c r="EK115" i="144"/>
  <c r="EL115" i="144"/>
  <c r="EM115" i="144"/>
  <c r="EN115" i="144"/>
  <c r="EH116" i="144"/>
  <c r="EI116" i="144"/>
  <c r="EJ116" i="144"/>
  <c r="EK116" i="144"/>
  <c r="EL116" i="144"/>
  <c r="EM116" i="144"/>
  <c r="EN116" i="144"/>
  <c r="EH117" i="144"/>
  <c r="EI117" i="144"/>
  <c r="EJ117" i="144"/>
  <c r="EK117" i="144"/>
  <c r="EL117" i="144"/>
  <c r="EM117" i="144"/>
  <c r="EN117" i="144"/>
  <c r="EH118" i="144"/>
  <c r="EI118" i="144"/>
  <c r="EJ118" i="144"/>
  <c r="EK118" i="144"/>
  <c r="EL118" i="144"/>
  <c r="EM118" i="144"/>
  <c r="EN118" i="144"/>
  <c r="EH119" i="144"/>
  <c r="EI119" i="144"/>
  <c r="EJ119" i="144"/>
  <c r="EK119" i="144"/>
  <c r="EL119" i="144"/>
  <c r="EM119" i="144"/>
  <c r="EN119" i="144"/>
  <c r="EH120" i="144"/>
  <c r="EI120" i="144"/>
  <c r="EJ120" i="144"/>
  <c r="EK120" i="144"/>
  <c r="EL120" i="144"/>
  <c r="EM120" i="144"/>
  <c r="EN120" i="144"/>
  <c r="EH121" i="144"/>
  <c r="EI121" i="144"/>
  <c r="EJ121" i="144"/>
  <c r="EK121" i="144"/>
  <c r="EL121" i="144"/>
  <c r="EM121" i="144"/>
  <c r="EN121" i="144"/>
  <c r="EH122" i="144"/>
  <c r="EI122" i="144"/>
  <c r="EJ122" i="144"/>
  <c r="EK122" i="144"/>
  <c r="EL122" i="144"/>
  <c r="EM122" i="144"/>
  <c r="EN122" i="144"/>
  <c r="EH123" i="144"/>
  <c r="EI123" i="144"/>
  <c r="EJ123" i="144"/>
  <c r="EK123" i="144"/>
  <c r="EL123" i="144"/>
  <c r="EM123" i="144"/>
  <c r="EN123" i="144"/>
  <c r="EH124" i="144"/>
  <c r="EI124" i="144"/>
  <c r="EJ124" i="144"/>
  <c r="EK124" i="144"/>
  <c r="EL124" i="144"/>
  <c r="EM124" i="144"/>
  <c r="EN124" i="144"/>
  <c r="EH125" i="144"/>
  <c r="EI125" i="144"/>
  <c r="EJ125" i="144"/>
  <c r="EK125" i="144"/>
  <c r="EL125" i="144"/>
  <c r="EM125" i="144"/>
  <c r="EN125" i="144"/>
  <c r="EH126" i="144"/>
  <c r="EI126" i="144"/>
  <c r="EJ126" i="144"/>
  <c r="EK126" i="144"/>
  <c r="EL126" i="144"/>
  <c r="EM126" i="144"/>
  <c r="EN126" i="144"/>
  <c r="EH127" i="144"/>
  <c r="EI127" i="144"/>
  <c r="EJ127" i="144"/>
  <c r="EK127" i="144"/>
  <c r="EL127" i="144"/>
  <c r="EM127" i="144"/>
  <c r="EN127" i="144"/>
  <c r="EH128" i="144"/>
  <c r="EI128" i="144"/>
  <c r="EJ128" i="144"/>
  <c r="EK128" i="144"/>
  <c r="EL128" i="144"/>
  <c r="EM128" i="144"/>
  <c r="EN128" i="144"/>
  <c r="EH129" i="144"/>
  <c r="EI129" i="144"/>
  <c r="EJ129" i="144"/>
  <c r="EK129" i="144"/>
  <c r="EL129" i="144"/>
  <c r="EM129" i="144"/>
  <c r="EN129" i="144"/>
  <c r="EH130" i="144"/>
  <c r="EI130" i="144"/>
  <c r="EJ130" i="144"/>
  <c r="EK130" i="144"/>
  <c r="EL130" i="144"/>
  <c r="EM130" i="144"/>
  <c r="EN130" i="144"/>
  <c r="EH131" i="144"/>
  <c r="EI131" i="144"/>
  <c r="EJ131" i="144"/>
  <c r="EK131" i="144"/>
  <c r="EL131" i="144"/>
  <c r="EM131" i="144"/>
  <c r="EN131" i="144"/>
  <c r="EH132" i="144"/>
  <c r="EI132" i="144"/>
  <c r="EJ132" i="144"/>
  <c r="EK132" i="144"/>
  <c r="EL132" i="144"/>
  <c r="EM132" i="144"/>
  <c r="EN132" i="144"/>
  <c r="EH133" i="144"/>
  <c r="EI133" i="144"/>
  <c r="EJ133" i="144"/>
  <c r="EK133" i="144"/>
  <c r="EL133" i="144"/>
  <c r="EM133" i="144"/>
  <c r="EN133" i="144"/>
  <c r="EH134" i="144"/>
  <c r="EI134" i="144"/>
  <c r="EJ134" i="144"/>
  <c r="EK134" i="144"/>
  <c r="EL134" i="144"/>
  <c r="EM134" i="144"/>
  <c r="EN134" i="144"/>
  <c r="EH135" i="144"/>
  <c r="EI135" i="144"/>
  <c r="EJ135" i="144"/>
  <c r="EK135" i="144"/>
  <c r="EL135" i="144"/>
  <c r="EM135" i="144"/>
  <c r="EN135" i="144"/>
  <c r="EH136" i="144"/>
  <c r="EI136" i="144"/>
  <c r="EJ136" i="144"/>
  <c r="EK136" i="144"/>
  <c r="EL136" i="144"/>
  <c r="EM136" i="144"/>
  <c r="EN136" i="144"/>
  <c r="EH137" i="144"/>
  <c r="EI137" i="144"/>
  <c r="EJ137" i="144"/>
  <c r="EK137" i="144"/>
  <c r="EL137" i="144"/>
  <c r="EM137" i="144"/>
  <c r="EN137" i="144"/>
  <c r="EH138" i="144"/>
  <c r="EI138" i="144"/>
  <c r="EJ138" i="144"/>
  <c r="EK138" i="144"/>
  <c r="EL138" i="144"/>
  <c r="EM138" i="144"/>
  <c r="EN138" i="144"/>
  <c r="EH139" i="144"/>
  <c r="EI139" i="144"/>
  <c r="EJ139" i="144"/>
  <c r="EK139" i="144"/>
  <c r="EL139" i="144"/>
  <c r="EM139" i="144"/>
  <c r="EN139" i="144"/>
  <c r="EH140" i="144"/>
  <c r="EI140" i="144"/>
  <c r="EJ140" i="144"/>
  <c r="EK140" i="144"/>
  <c r="EL140" i="144"/>
  <c r="EM140" i="144"/>
  <c r="EN140" i="144"/>
  <c r="EH141" i="144"/>
  <c r="EI141" i="144"/>
  <c r="EJ141" i="144"/>
  <c r="EK141" i="144"/>
  <c r="EL141" i="144"/>
  <c r="EM141" i="144"/>
  <c r="EN141" i="144"/>
  <c r="EH142" i="144"/>
  <c r="EI142" i="144"/>
  <c r="EJ142" i="144"/>
  <c r="EK142" i="144"/>
  <c r="EL142" i="144"/>
  <c r="EM142" i="144"/>
  <c r="EN142" i="144"/>
  <c r="EH143" i="144"/>
  <c r="EI143" i="144"/>
  <c r="EJ143" i="144"/>
  <c r="EK143" i="144"/>
  <c r="EL143" i="144"/>
  <c r="EM143" i="144"/>
  <c r="EN143" i="144"/>
  <c r="EH144" i="144"/>
  <c r="EI144" i="144"/>
  <c r="EJ144" i="144"/>
  <c r="EK144" i="144"/>
  <c r="EL144" i="144"/>
  <c r="EM144" i="144"/>
  <c r="EN144" i="144"/>
  <c r="EH145" i="144"/>
  <c r="EI145" i="144"/>
  <c r="EJ145" i="144"/>
  <c r="EK145" i="144"/>
  <c r="EL145" i="144"/>
  <c r="EM145" i="144"/>
  <c r="EN145" i="144"/>
  <c r="EH146" i="144"/>
  <c r="EI146" i="144"/>
  <c r="EJ146" i="144"/>
  <c r="EK146" i="144"/>
  <c r="EL146" i="144"/>
  <c r="EM146" i="144"/>
  <c r="EN146" i="144"/>
  <c r="EH147" i="144"/>
  <c r="EI147" i="144"/>
  <c r="EJ147" i="144"/>
  <c r="EK147" i="144"/>
  <c r="EL147" i="144"/>
  <c r="EM147" i="144"/>
  <c r="EN147" i="144"/>
  <c r="EH148" i="144"/>
  <c r="EI148" i="144"/>
  <c r="EJ148" i="144"/>
  <c r="EK148" i="144"/>
  <c r="EL148" i="144"/>
  <c r="EM148" i="144"/>
  <c r="EN148" i="144"/>
  <c r="EH149" i="144"/>
  <c r="EI149" i="144"/>
  <c r="EJ149" i="144"/>
  <c r="EK149" i="144"/>
  <c r="EL149" i="144"/>
  <c r="EM149" i="144"/>
  <c r="EN149" i="144"/>
  <c r="DW4" i="144"/>
  <c r="AK10" i="4" s="1"/>
  <c r="DW5" i="144"/>
  <c r="AK11" i="4" s="1"/>
  <c r="DW6" i="144"/>
  <c r="AK12" i="4" s="1"/>
  <c r="DW7" i="144"/>
  <c r="AK13" i="4" s="1"/>
  <c r="DW8" i="144"/>
  <c r="AK14" i="4" s="1"/>
  <c r="DW9" i="144"/>
  <c r="AK16" i="4" s="1"/>
  <c r="DW10" i="144"/>
  <c r="AK17" i="4" s="1"/>
  <c r="DW11" i="144"/>
  <c r="AK19" i="4" s="1"/>
  <c r="DW12" i="144"/>
  <c r="AK20" i="4" s="1"/>
  <c r="DW13" i="144"/>
  <c r="AK22" i="4" s="1"/>
  <c r="DW14" i="144"/>
  <c r="AK25" i="4" s="1"/>
  <c r="DW15" i="144"/>
  <c r="AK26" i="4" s="1"/>
  <c r="DW16" i="144"/>
  <c r="AK27" i="4" s="1"/>
  <c r="DW17" i="144"/>
  <c r="AK32" i="4" s="1"/>
  <c r="DW18" i="144"/>
  <c r="AK33" i="4" s="1"/>
  <c r="DW19" i="144"/>
  <c r="AK35" i="4" s="1"/>
  <c r="DW20" i="144"/>
  <c r="AK36" i="4" s="1"/>
  <c r="DW21" i="144"/>
  <c r="AK41" i="4" s="1"/>
  <c r="DW22" i="144"/>
  <c r="AK42" i="4" s="1"/>
  <c r="DW23" i="144"/>
  <c r="AK43" i="4" s="1"/>
  <c r="DW24" i="144"/>
  <c r="AK44" i="4" s="1"/>
  <c r="DW25" i="144"/>
  <c r="AK45" i="4" s="1"/>
  <c r="DW26" i="144"/>
  <c r="AK46" i="4" s="1"/>
  <c r="DW27" i="144"/>
  <c r="AK48" i="4" s="1"/>
  <c r="DW28" i="144"/>
  <c r="AK49" i="4" s="1"/>
  <c r="DW29" i="144"/>
  <c r="AK50" i="4" s="1"/>
  <c r="DW30" i="144"/>
  <c r="AK53" i="4" s="1"/>
  <c r="DW31" i="144"/>
  <c r="AK56" i="4" s="1"/>
  <c r="DW32" i="144"/>
  <c r="AK57" i="4" s="1"/>
  <c r="DW33" i="144"/>
  <c r="AK58" i="4" s="1"/>
  <c r="DW34" i="144"/>
  <c r="AK63" i="4" s="1"/>
  <c r="DW35" i="144"/>
  <c r="AK64" i="4" s="1"/>
  <c r="DW36" i="144"/>
  <c r="AK65" i="4" s="1"/>
  <c r="DW37" i="144"/>
  <c r="AK66" i="4" s="1"/>
  <c r="DW38" i="144"/>
  <c r="AK72" i="4" s="1"/>
  <c r="DW39" i="144"/>
  <c r="AK73" i="4" s="1"/>
  <c r="DW40" i="144"/>
  <c r="AK74" i="4" s="1"/>
  <c r="DW41" i="144"/>
  <c r="AK76" i="4" s="1"/>
  <c r="DW42" i="144"/>
  <c r="AK78" i="4" s="1"/>
  <c r="DW43" i="144"/>
  <c r="AK80" i="4" s="1"/>
  <c r="DW44" i="144"/>
  <c r="AK89" i="4" s="1"/>
  <c r="DW45" i="144"/>
  <c r="AK90" i="4" s="1"/>
  <c r="DW46" i="144"/>
  <c r="AK92" i="4" s="1"/>
  <c r="DW47" i="144"/>
  <c r="AK99" i="4" s="1"/>
  <c r="DW48" i="144"/>
  <c r="AK103" i="4" s="1"/>
  <c r="DW49" i="144"/>
  <c r="AK104" i="4" s="1"/>
  <c r="DW50" i="144"/>
  <c r="AK105" i="4" s="1"/>
  <c r="DW51" i="144"/>
  <c r="AK107" i="4" s="1"/>
  <c r="DW52" i="144"/>
  <c r="AK108" i="4" s="1"/>
  <c r="DW53" i="144"/>
  <c r="AK111" i="4" s="1"/>
  <c r="DW54" i="144"/>
  <c r="AK112" i="4" s="1"/>
  <c r="DW55" i="144"/>
  <c r="AK114" i="4" s="1"/>
  <c r="DW56" i="144"/>
  <c r="AK124" i="4" s="1"/>
  <c r="DW57" i="144"/>
  <c r="AK125" i="4" s="1"/>
  <c r="DW58" i="144"/>
  <c r="AK128" i="4" s="1"/>
  <c r="DW59" i="144"/>
  <c r="AK129" i="4" s="1"/>
  <c r="DW60" i="144"/>
  <c r="AK131" i="4" s="1"/>
  <c r="DW61" i="144"/>
  <c r="AK132" i="4" s="1"/>
  <c r="DW62" i="144"/>
  <c r="AK133" i="4" s="1"/>
  <c r="DW63" i="144"/>
  <c r="AK135" i="4" s="1"/>
  <c r="DW64" i="144"/>
  <c r="AK137" i="4" s="1"/>
  <c r="DW65" i="144"/>
  <c r="AK138" i="4" s="1"/>
  <c r="DW66" i="144"/>
  <c r="AK145" i="4" s="1"/>
  <c r="DW67" i="144"/>
  <c r="AK146" i="4" s="1"/>
  <c r="DW68" i="144"/>
  <c r="AK150" i="4" s="1"/>
  <c r="DW69" i="144"/>
  <c r="AK153" i="4" s="1"/>
  <c r="DW70" i="144"/>
  <c r="AK154" i="4" s="1"/>
  <c r="DW71" i="144"/>
  <c r="AK155" i="4" s="1"/>
  <c r="DW72" i="144"/>
  <c r="AK169" i="4" s="1"/>
  <c r="DW73" i="144"/>
  <c r="AK170" i="4" s="1"/>
  <c r="DW74" i="144"/>
  <c r="AK171" i="4" s="1"/>
  <c r="DW3" i="144"/>
  <c r="EY3" i="147"/>
  <c r="EZ3" i="147"/>
  <c r="FA3" i="147"/>
  <c r="FB3" i="147"/>
  <c r="FC3" i="147"/>
  <c r="FD3" i="147"/>
  <c r="EX3" i="147"/>
  <c r="IO4" i="146"/>
  <c r="IV4" i="146" s="1"/>
  <c r="IO5" i="146"/>
  <c r="IV5" i="146" s="1"/>
  <c r="IO6" i="146"/>
  <c r="IV6" i="146" s="1"/>
  <c r="IO7" i="146"/>
  <c r="IO8" i="146"/>
  <c r="IV8" i="146" s="1"/>
  <c r="IO9" i="146"/>
  <c r="IV9" i="146" s="1"/>
  <c r="IO10" i="146"/>
  <c r="IV10" i="146" s="1"/>
  <c r="IO11" i="146"/>
  <c r="IV11" i="146" s="1"/>
  <c r="IO12" i="146"/>
  <c r="IV12" i="146" s="1"/>
  <c r="IO13" i="146"/>
  <c r="IV13" i="146" s="1"/>
  <c r="IO14" i="146"/>
  <c r="IV14" i="146" s="1"/>
  <c r="IO15" i="146"/>
  <c r="IV15" i="146" s="1"/>
  <c r="IO16" i="146"/>
  <c r="IV16" i="146" s="1"/>
  <c r="IO20" i="146"/>
  <c r="IV20" i="146" s="1"/>
  <c r="IO21" i="146"/>
  <c r="IV21" i="146" s="1"/>
  <c r="IO22" i="146"/>
  <c r="IV22" i="146" s="1"/>
  <c r="IO23" i="146"/>
  <c r="IV23" i="146" s="1"/>
  <c r="IO24" i="146"/>
  <c r="IV24" i="146" s="1"/>
  <c r="IO25" i="146"/>
  <c r="IV25" i="146" s="1"/>
  <c r="IO26" i="146"/>
  <c r="IV26" i="146" s="1"/>
  <c r="IO27" i="146"/>
  <c r="IV27" i="146" s="1"/>
  <c r="IO28" i="146"/>
  <c r="IV28" i="146" s="1"/>
  <c r="IO29" i="146"/>
  <c r="IV29" i="146" s="1"/>
  <c r="IO30" i="146"/>
  <c r="IV30" i="146" s="1"/>
  <c r="IO31" i="146"/>
  <c r="IV31" i="146" s="1"/>
  <c r="IO32" i="146"/>
  <c r="IO33" i="146"/>
  <c r="IV33" i="146" s="1"/>
  <c r="IO34" i="146"/>
  <c r="IV34" i="146" s="1"/>
  <c r="IO35" i="146"/>
  <c r="IV35" i="146" s="1"/>
  <c r="IO3" i="146"/>
  <c r="IV3" i="146" s="1"/>
  <c r="IS17" i="146"/>
  <c r="AK30" i="37"/>
  <c r="AK51" i="37"/>
  <c r="IH3" i="146"/>
  <c r="IG3" i="146"/>
  <c r="IF3" i="146"/>
  <c r="IW4" i="146"/>
  <c r="IX4" i="146"/>
  <c r="IY4" i="146"/>
  <c r="IW5" i="146"/>
  <c r="IX5" i="146"/>
  <c r="IY5" i="146"/>
  <c r="IW6" i="146"/>
  <c r="IX6" i="146"/>
  <c r="IY6" i="146"/>
  <c r="IV7" i="146"/>
  <c r="IW7" i="146"/>
  <c r="IX7" i="146"/>
  <c r="IY7" i="146"/>
  <c r="IW8" i="146"/>
  <c r="IX8" i="146"/>
  <c r="IY8" i="146"/>
  <c r="IW9" i="146"/>
  <c r="IX9" i="146"/>
  <c r="IY9" i="146"/>
  <c r="IW10" i="146"/>
  <c r="IX10" i="146"/>
  <c r="IY10" i="146"/>
  <c r="IW11" i="146"/>
  <c r="IX11" i="146"/>
  <c r="IY11" i="146"/>
  <c r="IW12" i="146"/>
  <c r="IX12" i="146"/>
  <c r="IY12" i="146"/>
  <c r="IW13" i="146"/>
  <c r="IX13" i="146"/>
  <c r="IY13" i="146"/>
  <c r="IW14" i="146"/>
  <c r="IX14" i="146"/>
  <c r="IY14" i="146"/>
  <c r="IW15" i="146"/>
  <c r="IX15" i="146"/>
  <c r="IY15" i="146"/>
  <c r="IW16" i="146"/>
  <c r="IX16" i="146"/>
  <c r="IY16" i="146"/>
  <c r="IW17" i="146"/>
  <c r="IX17" i="146"/>
  <c r="IY17" i="146"/>
  <c r="IW18" i="146"/>
  <c r="IX18" i="146"/>
  <c r="IY18" i="146"/>
  <c r="IW19" i="146"/>
  <c r="IX19" i="146"/>
  <c r="IY19" i="146"/>
  <c r="IW20" i="146"/>
  <c r="IX20" i="146"/>
  <c r="IY20" i="146"/>
  <c r="IW21" i="146"/>
  <c r="IX21" i="146"/>
  <c r="IY21" i="146"/>
  <c r="IW22" i="146"/>
  <c r="IX22" i="146"/>
  <c r="IY22" i="146"/>
  <c r="IW23" i="146"/>
  <c r="IX23" i="146"/>
  <c r="IY23" i="146"/>
  <c r="IW24" i="146"/>
  <c r="IX24" i="146"/>
  <c r="IY24" i="146"/>
  <c r="IW25" i="146"/>
  <c r="IX25" i="146"/>
  <c r="IY25" i="146"/>
  <c r="IW26" i="146"/>
  <c r="IX26" i="146"/>
  <c r="IY26" i="146"/>
  <c r="IW27" i="146"/>
  <c r="IX27" i="146"/>
  <c r="IY27" i="146"/>
  <c r="IW28" i="146"/>
  <c r="IX28" i="146"/>
  <c r="IY28" i="146"/>
  <c r="IW29" i="146"/>
  <c r="IX29" i="146"/>
  <c r="IY29" i="146"/>
  <c r="IW30" i="146"/>
  <c r="IX30" i="146"/>
  <c r="IY30" i="146"/>
  <c r="IW31" i="146"/>
  <c r="IX31" i="146"/>
  <c r="IY31" i="146"/>
  <c r="IV32" i="146"/>
  <c r="IW32" i="146"/>
  <c r="IX32" i="146"/>
  <c r="IY32" i="146"/>
  <c r="IW33" i="146"/>
  <c r="IX33" i="146"/>
  <c r="IY33" i="146"/>
  <c r="IW34" i="146"/>
  <c r="IX34" i="146"/>
  <c r="IY34" i="146"/>
  <c r="IW35" i="146"/>
  <c r="IX35" i="146"/>
  <c r="IY35" i="146"/>
  <c r="IY3" i="146"/>
  <c r="IX3" i="146"/>
  <c r="IW3" i="146"/>
  <c r="IU3" i="146"/>
  <c r="IU4" i="146"/>
  <c r="IU5" i="146"/>
  <c r="IU6" i="146"/>
  <c r="IU7" i="146"/>
  <c r="IU8" i="146"/>
  <c r="IU9" i="146"/>
  <c r="IU10" i="146"/>
  <c r="IU11" i="146"/>
  <c r="IU12" i="146"/>
  <c r="IU13" i="146"/>
  <c r="IU14" i="146"/>
  <c r="IU15" i="146"/>
  <c r="IU16" i="146"/>
  <c r="IU17" i="146"/>
  <c r="IU18" i="146"/>
  <c r="IU19" i="146"/>
  <c r="IU20" i="146"/>
  <c r="IU21" i="146"/>
  <c r="IU22" i="146"/>
  <c r="IU23" i="146"/>
  <c r="IU24" i="146"/>
  <c r="IU25" i="146"/>
  <c r="IU26" i="146"/>
  <c r="IU27" i="146"/>
  <c r="IU28" i="146"/>
  <c r="IU29" i="146"/>
  <c r="IU30" i="146"/>
  <c r="IU31" i="146"/>
  <c r="IU32" i="146"/>
  <c r="IU33" i="146"/>
  <c r="IU34" i="146"/>
  <c r="IU35" i="146"/>
  <c r="IT4" i="146"/>
  <c r="IT5" i="146"/>
  <c r="IT6" i="146"/>
  <c r="IT7" i="146"/>
  <c r="IT8" i="146"/>
  <c r="IT9" i="146"/>
  <c r="IT10" i="146"/>
  <c r="IT11" i="146"/>
  <c r="IT12" i="146"/>
  <c r="IT13" i="146"/>
  <c r="IT14" i="146"/>
  <c r="IT15" i="146"/>
  <c r="IT16" i="146"/>
  <c r="IT17" i="146"/>
  <c r="IT18" i="146"/>
  <c r="IT19" i="146"/>
  <c r="IT20" i="146"/>
  <c r="IT21" i="146"/>
  <c r="IT22" i="146"/>
  <c r="IT23" i="146"/>
  <c r="IT24" i="146"/>
  <c r="IT25" i="146"/>
  <c r="IT26" i="146"/>
  <c r="IT27" i="146"/>
  <c r="IT28" i="146"/>
  <c r="IT29" i="146"/>
  <c r="IT30" i="146"/>
  <c r="IT31" i="146"/>
  <c r="IT32" i="146"/>
  <c r="IT33" i="146"/>
  <c r="IT34" i="146"/>
  <c r="IT35" i="146"/>
  <c r="IT3" i="146"/>
  <c r="IS4" i="146"/>
  <c r="IS5" i="146"/>
  <c r="IS6" i="146"/>
  <c r="IS7" i="146"/>
  <c r="IS8" i="146"/>
  <c r="IS9" i="146"/>
  <c r="IS10" i="146"/>
  <c r="IS11" i="146"/>
  <c r="IS12" i="146"/>
  <c r="IS13" i="146"/>
  <c r="IS14" i="146"/>
  <c r="IS15" i="146"/>
  <c r="IS16" i="146"/>
  <c r="IS20" i="146"/>
  <c r="IS21" i="146"/>
  <c r="IS22" i="146"/>
  <c r="IS23" i="146"/>
  <c r="IS24" i="146"/>
  <c r="IS25" i="146"/>
  <c r="IS26" i="146"/>
  <c r="IS27" i="146"/>
  <c r="IS28" i="146"/>
  <c r="IS29" i="146"/>
  <c r="IS30" i="146"/>
  <c r="IS31" i="146"/>
  <c r="IS32" i="146"/>
  <c r="IS33" i="146"/>
  <c r="IS34" i="146"/>
  <c r="IS35" i="146"/>
  <c r="IS3" i="146"/>
  <c r="IF4" i="146"/>
  <c r="IG4" i="146"/>
  <c r="IH4" i="146"/>
  <c r="IF5" i="146"/>
  <c r="IG5" i="146"/>
  <c r="IH5" i="146"/>
  <c r="IF6" i="146"/>
  <c r="IG6" i="146"/>
  <c r="IH6" i="146"/>
  <c r="IF7" i="146"/>
  <c r="IG7" i="146"/>
  <c r="IH7" i="146"/>
  <c r="IF8" i="146"/>
  <c r="IG8" i="146"/>
  <c r="IH8" i="146"/>
  <c r="IF9" i="146"/>
  <c r="IG9" i="146"/>
  <c r="IH9" i="146"/>
  <c r="IF10" i="146"/>
  <c r="IG10" i="146"/>
  <c r="IH10" i="146"/>
  <c r="IF11" i="146"/>
  <c r="IG11" i="146"/>
  <c r="IH11" i="146"/>
  <c r="IF12" i="146"/>
  <c r="IG12" i="146"/>
  <c r="IH12" i="146"/>
  <c r="IF13" i="146"/>
  <c r="IG13" i="146"/>
  <c r="IH13" i="146"/>
  <c r="IF14" i="146"/>
  <c r="IG14" i="146"/>
  <c r="IH14" i="146"/>
  <c r="IF15" i="146"/>
  <c r="IG15" i="146"/>
  <c r="IH15" i="146"/>
  <c r="IF16" i="146"/>
  <c r="IG16" i="146"/>
  <c r="IH16" i="146"/>
  <c r="IF17" i="146"/>
  <c r="IG17" i="146"/>
  <c r="IH17" i="146"/>
  <c r="IF18" i="146"/>
  <c r="IG18" i="146"/>
  <c r="IH18" i="146"/>
  <c r="IF19" i="146"/>
  <c r="IG19" i="146"/>
  <c r="IH19" i="146"/>
  <c r="IF20" i="146"/>
  <c r="IG20" i="146"/>
  <c r="IH20" i="146"/>
  <c r="IF21" i="146"/>
  <c r="IG21" i="146"/>
  <c r="IH21" i="146"/>
  <c r="IF22" i="146"/>
  <c r="IG22" i="146"/>
  <c r="IH22" i="146"/>
  <c r="IF23" i="146"/>
  <c r="IG23" i="146"/>
  <c r="IH23" i="146"/>
  <c r="IF24" i="146"/>
  <c r="IG24" i="146"/>
  <c r="IH24" i="146"/>
  <c r="IF25" i="146"/>
  <c r="IG25" i="146"/>
  <c r="IH25" i="146"/>
  <c r="IF26" i="146"/>
  <c r="IG26" i="146"/>
  <c r="IH26" i="146"/>
  <c r="IF27" i="146"/>
  <c r="IG27" i="146"/>
  <c r="IH27" i="146"/>
  <c r="IF28" i="146"/>
  <c r="IG28" i="146"/>
  <c r="IH28" i="146"/>
  <c r="IF29" i="146"/>
  <c r="IG29" i="146"/>
  <c r="IH29" i="146"/>
  <c r="IF30" i="146"/>
  <c r="IG30" i="146"/>
  <c r="IH30" i="146"/>
  <c r="IF31" i="146"/>
  <c r="IG31" i="146"/>
  <c r="IH31" i="146"/>
  <c r="IF32" i="146"/>
  <c r="IG32" i="146"/>
  <c r="IH32" i="146"/>
  <c r="IF33" i="146"/>
  <c r="IG33" i="146"/>
  <c r="IH33" i="146"/>
  <c r="IF34" i="146"/>
  <c r="IG34" i="146"/>
  <c r="IH34" i="146"/>
  <c r="IF35" i="146"/>
  <c r="IG35" i="146"/>
  <c r="IH35" i="146"/>
  <c r="IF36" i="146"/>
  <c r="IG36" i="146"/>
  <c r="IH36" i="146"/>
  <c r="IF37" i="146"/>
  <c r="IG37" i="146"/>
  <c r="IH37" i="146"/>
  <c r="IF38" i="146"/>
  <c r="IG38" i="146"/>
  <c r="IH38" i="146"/>
  <c r="IF39" i="146"/>
  <c r="IG39" i="146"/>
  <c r="IH39" i="146"/>
  <c r="IF40" i="146"/>
  <c r="IG40" i="146"/>
  <c r="IH40" i="146"/>
  <c r="IF41" i="146"/>
  <c r="IG41" i="146"/>
  <c r="IH41" i="146"/>
  <c r="IF42" i="146"/>
  <c r="IG42" i="146"/>
  <c r="IH42" i="146"/>
  <c r="IF43" i="146"/>
  <c r="IG43" i="146"/>
  <c r="IH43" i="146"/>
  <c r="IF44" i="146"/>
  <c r="IG44" i="146"/>
  <c r="IH44" i="146"/>
  <c r="IF45" i="146"/>
  <c r="IG45" i="146"/>
  <c r="IH45" i="146"/>
  <c r="IF46" i="146"/>
  <c r="IG46" i="146"/>
  <c r="IH46" i="146"/>
  <c r="IF47" i="146"/>
  <c r="IG47" i="146"/>
  <c r="IH47" i="146"/>
  <c r="IF48" i="146"/>
  <c r="IG48" i="146"/>
  <c r="IH48" i="146"/>
  <c r="IF49" i="146"/>
  <c r="IG49" i="146"/>
  <c r="IH49" i="146"/>
  <c r="IF50" i="146"/>
  <c r="IG50" i="146"/>
  <c r="IH50" i="146"/>
  <c r="IF51" i="146"/>
  <c r="IG51" i="146"/>
  <c r="IH51" i="146"/>
  <c r="IF52" i="146"/>
  <c r="IG52" i="146"/>
  <c r="IH52" i="146"/>
  <c r="IF53" i="146"/>
  <c r="IG53" i="146"/>
  <c r="IH53" i="146"/>
  <c r="HW4" i="146"/>
  <c r="AK15" i="37" s="1"/>
  <c r="HW5" i="146"/>
  <c r="AK35" i="37" s="1"/>
  <c r="AK34" i="37" s="1"/>
  <c r="HW6" i="146"/>
  <c r="AK36" i="37" s="1"/>
  <c r="HW7" i="146"/>
  <c r="AK41" i="37" s="1"/>
  <c r="HW8" i="146"/>
  <c r="AK42" i="37" s="1"/>
  <c r="HW9" i="146"/>
  <c r="AK43" i="37" s="1"/>
  <c r="HW10" i="146"/>
  <c r="AK44" i="37" s="1"/>
  <c r="HW11" i="146"/>
  <c r="AK45" i="37" s="1"/>
  <c r="HW12" i="146"/>
  <c r="AK46" i="37" s="1"/>
  <c r="HW13" i="146"/>
  <c r="AK47" i="37" s="1"/>
  <c r="J47" i="37" s="1"/>
  <c r="HW14" i="146"/>
  <c r="AK49" i="37" s="1"/>
  <c r="HW3" i="146"/>
  <c r="AK16" i="37" s="1"/>
  <c r="IK19" i="146"/>
  <c r="IO19" i="146" s="1"/>
  <c r="IV19" i="146" s="1"/>
  <c r="IK18" i="146"/>
  <c r="IS18" i="146" s="1"/>
  <c r="EJ64" i="142"/>
  <c r="EK64" i="142"/>
  <c r="EL64" i="142"/>
  <c r="AK49" i="35"/>
  <c r="IT4" i="145"/>
  <c r="IU4" i="145"/>
  <c r="IV4" i="145"/>
  <c r="IW4" i="145"/>
  <c r="IX4" i="145"/>
  <c r="IY4" i="145"/>
  <c r="IT5" i="145"/>
  <c r="IU5" i="145"/>
  <c r="IV5" i="145"/>
  <c r="IW5" i="145"/>
  <c r="IX5" i="145"/>
  <c r="IY5" i="145"/>
  <c r="IT6" i="145"/>
  <c r="IU6" i="145"/>
  <c r="IV6" i="145"/>
  <c r="IW6" i="145"/>
  <c r="IX6" i="145"/>
  <c r="IY6" i="145"/>
  <c r="IT7" i="145"/>
  <c r="IU7" i="145"/>
  <c r="IV7" i="145"/>
  <c r="IW7" i="145"/>
  <c r="IX7" i="145"/>
  <c r="P18" i="35" s="1"/>
  <c r="IY7" i="145"/>
  <c r="IT8" i="145"/>
  <c r="IU8" i="145"/>
  <c r="IV8" i="145"/>
  <c r="IW8" i="145"/>
  <c r="IX8" i="145"/>
  <c r="IY8" i="145"/>
  <c r="IT9" i="145"/>
  <c r="IU9" i="145"/>
  <c r="IV9" i="145"/>
  <c r="IW9" i="145"/>
  <c r="IX9" i="145"/>
  <c r="P32" i="35" s="1"/>
  <c r="IY9" i="145"/>
  <c r="R34" i="35" s="1"/>
  <c r="IT10" i="145"/>
  <c r="IU10" i="145"/>
  <c r="IV10" i="145"/>
  <c r="IW10" i="145"/>
  <c r="IX10" i="145"/>
  <c r="IY10" i="145"/>
  <c r="IT11" i="145"/>
  <c r="IU11" i="145"/>
  <c r="IV11" i="145"/>
  <c r="IW11" i="145"/>
  <c r="IX11" i="145"/>
  <c r="IY11" i="145"/>
  <c r="IT12" i="145"/>
  <c r="IU12" i="145"/>
  <c r="IV12" i="145"/>
  <c r="IW12" i="145"/>
  <c r="IX12" i="145"/>
  <c r="IY12" i="145"/>
  <c r="IT13" i="145"/>
  <c r="IU13" i="145"/>
  <c r="IV13" i="145"/>
  <c r="IW13" i="145"/>
  <c r="IX13" i="145"/>
  <c r="IY13" i="145"/>
  <c r="IT14" i="145"/>
  <c r="IU14" i="145"/>
  <c r="IV14" i="145"/>
  <c r="IW14" i="145"/>
  <c r="IX14" i="145"/>
  <c r="P205" i="39" s="1"/>
  <c r="IY14" i="145"/>
  <c r="R205" i="39" s="1"/>
  <c r="IT15" i="145"/>
  <c r="IU15" i="145"/>
  <c r="IV15" i="145"/>
  <c r="IW15" i="145"/>
  <c r="IX15" i="145"/>
  <c r="IY15" i="145"/>
  <c r="IT16" i="145"/>
  <c r="IU16" i="145"/>
  <c r="IV16" i="145"/>
  <c r="IW16" i="145"/>
  <c r="IX16" i="145"/>
  <c r="IY16" i="145"/>
  <c r="IT17" i="145"/>
  <c r="IU17" i="145"/>
  <c r="IV17" i="145"/>
  <c r="IW17" i="145"/>
  <c r="IX17" i="145"/>
  <c r="IY17" i="145"/>
  <c r="IT18" i="145"/>
  <c r="IU18" i="145"/>
  <c r="IV18" i="145"/>
  <c r="IW18" i="145"/>
  <c r="IX18" i="145"/>
  <c r="IY18" i="145"/>
  <c r="IT19" i="145"/>
  <c r="IU19" i="145"/>
  <c r="IV19" i="145"/>
  <c r="IW19" i="145"/>
  <c r="IX19" i="145"/>
  <c r="IY19" i="145"/>
  <c r="IT20" i="145"/>
  <c r="IU20" i="145"/>
  <c r="IV20" i="145"/>
  <c r="IW20" i="145"/>
  <c r="IX20" i="145"/>
  <c r="IY20" i="145"/>
  <c r="IT21" i="145"/>
  <c r="IU21" i="145"/>
  <c r="IV21" i="145"/>
  <c r="IW21" i="145"/>
  <c r="IX21" i="145"/>
  <c r="IY21" i="145"/>
  <c r="IT22" i="145"/>
  <c r="IU22" i="145"/>
  <c r="IV22" i="145"/>
  <c r="IW22" i="145"/>
  <c r="IX22" i="145"/>
  <c r="IY22" i="145"/>
  <c r="IT23" i="145"/>
  <c r="IU23" i="145"/>
  <c r="IV23" i="145"/>
  <c r="IW23" i="145"/>
  <c r="IX23" i="145"/>
  <c r="IY23" i="145"/>
  <c r="IT24" i="145"/>
  <c r="IU24" i="145"/>
  <c r="IV24" i="145"/>
  <c r="IW24" i="145"/>
  <c r="IX24" i="145"/>
  <c r="IY24" i="145"/>
  <c r="IT25" i="145"/>
  <c r="IU25" i="145"/>
  <c r="IV25" i="145"/>
  <c r="IW25" i="145"/>
  <c r="IX25" i="145"/>
  <c r="IY25" i="145"/>
  <c r="IT26" i="145"/>
  <c r="IU26" i="145"/>
  <c r="IV26" i="145"/>
  <c r="IW26" i="145"/>
  <c r="IX26" i="145"/>
  <c r="IY26" i="145"/>
  <c r="IT27" i="145"/>
  <c r="IU27" i="145"/>
  <c r="IV27" i="145"/>
  <c r="IW27" i="145"/>
  <c r="IX27" i="145"/>
  <c r="IY27" i="145"/>
  <c r="IU3" i="145"/>
  <c r="IV3" i="145"/>
  <c r="IW3" i="145"/>
  <c r="IX3" i="145"/>
  <c r="IY3" i="145"/>
  <c r="IT3" i="145"/>
  <c r="II4" i="145"/>
  <c r="IJ4" i="145"/>
  <c r="IK4" i="145"/>
  <c r="II5" i="145"/>
  <c r="IJ5" i="145"/>
  <c r="IK5" i="145"/>
  <c r="II6" i="145"/>
  <c r="IJ6" i="145"/>
  <c r="IK6" i="145"/>
  <c r="II7" i="145"/>
  <c r="IJ7" i="145"/>
  <c r="IK7" i="145"/>
  <c r="II8" i="145"/>
  <c r="IJ8" i="145"/>
  <c r="IK8" i="145"/>
  <c r="II9" i="145"/>
  <c r="IJ9" i="145"/>
  <c r="IK9" i="145"/>
  <c r="II10" i="145"/>
  <c r="IJ10" i="145"/>
  <c r="IK10" i="145"/>
  <c r="II11" i="145"/>
  <c r="IJ11" i="145"/>
  <c r="IK11" i="145"/>
  <c r="II12" i="145"/>
  <c r="IJ12" i="145"/>
  <c r="IK12" i="145"/>
  <c r="II13" i="145"/>
  <c r="IJ13" i="145"/>
  <c r="IK13" i="145"/>
  <c r="II14" i="145"/>
  <c r="IJ14" i="145"/>
  <c r="IK14" i="145"/>
  <c r="II15" i="145"/>
  <c r="IJ15" i="145"/>
  <c r="IK15" i="145"/>
  <c r="II16" i="145"/>
  <c r="IJ16" i="145"/>
  <c r="IK16" i="145"/>
  <c r="II17" i="145"/>
  <c r="IJ17" i="145"/>
  <c r="IK17" i="145"/>
  <c r="II18" i="145"/>
  <c r="IJ18" i="145"/>
  <c r="IK18" i="145"/>
  <c r="II19" i="145"/>
  <c r="IJ19" i="145"/>
  <c r="IK19" i="145"/>
  <c r="II20" i="145"/>
  <c r="IJ20" i="145"/>
  <c r="IK20" i="145"/>
  <c r="II21" i="145"/>
  <c r="IJ21" i="145"/>
  <c r="IK21" i="145"/>
  <c r="II22" i="145"/>
  <c r="IJ22" i="145"/>
  <c r="IK22" i="145"/>
  <c r="II23" i="145"/>
  <c r="IJ23" i="145"/>
  <c r="IK23" i="145"/>
  <c r="II24" i="145"/>
  <c r="IJ24" i="145"/>
  <c r="IK24" i="145"/>
  <c r="II25" i="145"/>
  <c r="IJ25" i="145"/>
  <c r="IK25" i="145"/>
  <c r="II26" i="145"/>
  <c r="IJ26" i="145"/>
  <c r="IK26" i="145"/>
  <c r="II27" i="145"/>
  <c r="IJ27" i="145"/>
  <c r="IK27" i="145"/>
  <c r="II28" i="145"/>
  <c r="IJ28" i="145"/>
  <c r="IK28" i="145"/>
  <c r="II29" i="145"/>
  <c r="IJ29" i="145"/>
  <c r="IK29" i="145"/>
  <c r="II30" i="145"/>
  <c r="IJ30" i="145"/>
  <c r="IK30" i="145"/>
  <c r="II31" i="145"/>
  <c r="IJ31" i="145"/>
  <c r="IK31" i="145"/>
  <c r="II32" i="145"/>
  <c r="IJ32" i="145"/>
  <c r="IK32" i="145"/>
  <c r="II33" i="145"/>
  <c r="IJ33" i="145"/>
  <c r="IK33" i="145"/>
  <c r="II34" i="145"/>
  <c r="IJ34" i="145"/>
  <c r="IK34" i="145"/>
  <c r="II35" i="145"/>
  <c r="IJ35" i="145"/>
  <c r="IK35" i="145"/>
  <c r="II36" i="145"/>
  <c r="IJ36" i="145"/>
  <c r="IK36" i="145"/>
  <c r="II37" i="145"/>
  <c r="IJ37" i="145"/>
  <c r="IK37" i="145"/>
  <c r="II38" i="145"/>
  <c r="IJ38" i="145"/>
  <c r="IK38" i="145"/>
  <c r="II39" i="145"/>
  <c r="IJ39" i="145"/>
  <c r="IK39" i="145"/>
  <c r="II40" i="145"/>
  <c r="IJ40" i="145"/>
  <c r="IK40" i="145"/>
  <c r="II41" i="145"/>
  <c r="IJ41" i="145"/>
  <c r="IK41" i="145"/>
  <c r="II42" i="145"/>
  <c r="IJ42" i="145"/>
  <c r="IK42" i="145"/>
  <c r="II43" i="145"/>
  <c r="IJ43" i="145"/>
  <c r="IK43" i="145"/>
  <c r="II44" i="145"/>
  <c r="IJ44" i="145"/>
  <c r="IK44" i="145"/>
  <c r="II45" i="145"/>
  <c r="IJ45" i="145"/>
  <c r="IK45" i="145"/>
  <c r="II46" i="145"/>
  <c r="IJ46" i="145"/>
  <c r="IK46" i="145"/>
  <c r="II47" i="145"/>
  <c r="IJ47" i="145"/>
  <c r="IK47" i="145"/>
  <c r="II48" i="145"/>
  <c r="IJ48" i="145"/>
  <c r="IK48" i="145"/>
  <c r="II49" i="145"/>
  <c r="IJ49" i="145"/>
  <c r="IK49" i="145"/>
  <c r="II50" i="145"/>
  <c r="IJ50" i="145"/>
  <c r="IK50" i="145"/>
  <c r="II51" i="145"/>
  <c r="IJ51" i="145"/>
  <c r="IK51" i="145"/>
  <c r="II52" i="145"/>
  <c r="IJ52" i="145"/>
  <c r="IK52" i="145"/>
  <c r="II53" i="145"/>
  <c r="IJ53" i="145"/>
  <c r="IK53" i="145"/>
  <c r="IJ3" i="145"/>
  <c r="IK3" i="145"/>
  <c r="II3" i="145"/>
  <c r="HZ4" i="145"/>
  <c r="HZ5" i="145"/>
  <c r="HZ6" i="145"/>
  <c r="HZ7" i="145"/>
  <c r="HZ8" i="145"/>
  <c r="AK24" i="35" s="1"/>
  <c r="HZ9" i="145"/>
  <c r="AK20" i="35" s="1"/>
  <c r="HZ10" i="145"/>
  <c r="AK44" i="35" s="1"/>
  <c r="HZ11" i="145"/>
  <c r="AK45" i="35" s="1"/>
  <c r="HZ3" i="145"/>
  <c r="AK16" i="35" s="1"/>
  <c r="EG3" i="141"/>
  <c r="N172" i="4"/>
  <c r="O172" i="4" s="1"/>
  <c r="EB4" i="147"/>
  <c r="EC4" i="147"/>
  <c r="ED4" i="147"/>
  <c r="EE4" i="147"/>
  <c r="EF4" i="147"/>
  <c r="EG4" i="147"/>
  <c r="EB5" i="147"/>
  <c r="EC5" i="147"/>
  <c r="ED5" i="147"/>
  <c r="EE5" i="147"/>
  <c r="EF5" i="147"/>
  <c r="EG5" i="147"/>
  <c r="EB6" i="147"/>
  <c r="EC6" i="147"/>
  <c r="ED6" i="147"/>
  <c r="EE6" i="147"/>
  <c r="EF6" i="147"/>
  <c r="EG6" i="147"/>
  <c r="EB7" i="147"/>
  <c r="EC7" i="147"/>
  <c r="ED7" i="147"/>
  <c r="EE7" i="147"/>
  <c r="EF7" i="147"/>
  <c r="EG7" i="147"/>
  <c r="EB8" i="147"/>
  <c r="EC8" i="147"/>
  <c r="ED8" i="147"/>
  <c r="EE8" i="147"/>
  <c r="EF8" i="147"/>
  <c r="EG8" i="147"/>
  <c r="EB9" i="147"/>
  <c r="EC9" i="147"/>
  <c r="ED9" i="147"/>
  <c r="EE9" i="147"/>
  <c r="EF9" i="147"/>
  <c r="EG9" i="147"/>
  <c r="EB10" i="147"/>
  <c r="EC10" i="147"/>
  <c r="ED10" i="147"/>
  <c r="EE10" i="147"/>
  <c r="EF10" i="147"/>
  <c r="EG10" i="147"/>
  <c r="EB11" i="147"/>
  <c r="EC11" i="147"/>
  <c r="ED11" i="147"/>
  <c r="EE11" i="147"/>
  <c r="EF11" i="147"/>
  <c r="EG11" i="147"/>
  <c r="EB12" i="147"/>
  <c r="EC12" i="147"/>
  <c r="ED12" i="147"/>
  <c r="EE12" i="147"/>
  <c r="EF12" i="147"/>
  <c r="EG12" i="147"/>
  <c r="EB13" i="147"/>
  <c r="EC13" i="147"/>
  <c r="ED13" i="147"/>
  <c r="EE13" i="147"/>
  <c r="EF13" i="147"/>
  <c r="EG13" i="147"/>
  <c r="EB14" i="147"/>
  <c r="EC14" i="147"/>
  <c r="ED14" i="147"/>
  <c r="EE14" i="147"/>
  <c r="EF14" i="147"/>
  <c r="EG14" i="147"/>
  <c r="EB15" i="147"/>
  <c r="EC15" i="147"/>
  <c r="ED15" i="147"/>
  <c r="EE15" i="147"/>
  <c r="EF15" i="147"/>
  <c r="EG15" i="147"/>
  <c r="EB16" i="147"/>
  <c r="EC16" i="147"/>
  <c r="ED16" i="147"/>
  <c r="EE16" i="147"/>
  <c r="EF16" i="147"/>
  <c r="EG16" i="147"/>
  <c r="EB17" i="147"/>
  <c r="EC17" i="147"/>
  <c r="ED17" i="147"/>
  <c r="EE17" i="147"/>
  <c r="EF17" i="147"/>
  <c r="EG17" i="147"/>
  <c r="EB18" i="147"/>
  <c r="EC18" i="147"/>
  <c r="ED18" i="147"/>
  <c r="EE18" i="147"/>
  <c r="EF18" i="147"/>
  <c r="EG18" i="147"/>
  <c r="EB19" i="147"/>
  <c r="EC19" i="147"/>
  <c r="ED19" i="147"/>
  <c r="EE19" i="147"/>
  <c r="EF19" i="147"/>
  <c r="EG19" i="147"/>
  <c r="EB20" i="147"/>
  <c r="EC20" i="147"/>
  <c r="ED20" i="147"/>
  <c r="EE20" i="147"/>
  <c r="EF20" i="147"/>
  <c r="EG20" i="147"/>
  <c r="EB21" i="147"/>
  <c r="EC21" i="147"/>
  <c r="ED21" i="147"/>
  <c r="EE21" i="147"/>
  <c r="EF21" i="147"/>
  <c r="EG21" i="147"/>
  <c r="EC3" i="147"/>
  <c r="ED3" i="147"/>
  <c r="EE3" i="147"/>
  <c r="EF3" i="147"/>
  <c r="EG3" i="147"/>
  <c r="EB3" i="147"/>
  <c r="AI30" i="37"/>
  <c r="AI27" i="37"/>
  <c r="AI26" i="37" s="1"/>
  <c r="AI22" i="37" s="1"/>
  <c r="AI21" i="37" s="1"/>
  <c r="GO4" i="146"/>
  <c r="AI16" i="37" s="1"/>
  <c r="GO5" i="146"/>
  <c r="AI35" i="37" s="1"/>
  <c r="GO6" i="146"/>
  <c r="AI36" i="37" s="1"/>
  <c r="GO7" i="146"/>
  <c r="AI37" i="37" s="1"/>
  <c r="GO8" i="146"/>
  <c r="AI41" i="37" s="1"/>
  <c r="AI40" i="37" s="1"/>
  <c r="GO9" i="146"/>
  <c r="AI49" i="37" s="1"/>
  <c r="GO10" i="146"/>
  <c r="AI52" i="37" s="1"/>
  <c r="AI51" i="37" s="1"/>
  <c r="GO3" i="146"/>
  <c r="AI19" i="37" s="1"/>
  <c r="HJ4" i="146"/>
  <c r="HK4" i="146"/>
  <c r="HL4" i="146"/>
  <c r="HM4" i="146"/>
  <c r="HN4" i="146"/>
  <c r="HO4" i="146"/>
  <c r="HP4" i="146"/>
  <c r="HJ5" i="146"/>
  <c r="HK5" i="146"/>
  <c r="HL5" i="146"/>
  <c r="HM5" i="146"/>
  <c r="HN5" i="146"/>
  <c r="HO5" i="146"/>
  <c r="HP5" i="146"/>
  <c r="HJ6" i="146"/>
  <c r="HK6" i="146"/>
  <c r="HL6" i="146"/>
  <c r="HM6" i="146"/>
  <c r="HN6" i="146"/>
  <c r="HO6" i="146"/>
  <c r="HP6" i="146"/>
  <c r="HJ7" i="146"/>
  <c r="HK7" i="146"/>
  <c r="HL7" i="146"/>
  <c r="HM7" i="146"/>
  <c r="HN7" i="146"/>
  <c r="HO7" i="146"/>
  <c r="HP7" i="146"/>
  <c r="HJ8" i="146"/>
  <c r="HK8" i="146"/>
  <c r="HL8" i="146"/>
  <c r="HM8" i="146"/>
  <c r="HN8" i="146"/>
  <c r="HO8" i="146"/>
  <c r="HP8" i="146"/>
  <c r="HJ9" i="146"/>
  <c r="HK9" i="146"/>
  <c r="HL9" i="146"/>
  <c r="HM9" i="146"/>
  <c r="HN9" i="146"/>
  <c r="HO9" i="146"/>
  <c r="HP9" i="146"/>
  <c r="HJ10" i="146"/>
  <c r="HK10" i="146"/>
  <c r="HL10" i="146"/>
  <c r="HM10" i="146"/>
  <c r="HN10" i="146"/>
  <c r="HO10" i="146"/>
  <c r="HP10" i="146"/>
  <c r="HJ11" i="146"/>
  <c r="HK11" i="146"/>
  <c r="HL11" i="146"/>
  <c r="HM11" i="146"/>
  <c r="HN11" i="146"/>
  <c r="HO11" i="146"/>
  <c r="HP11" i="146"/>
  <c r="HJ12" i="146"/>
  <c r="HK12" i="146"/>
  <c r="HL12" i="146"/>
  <c r="HM12" i="146"/>
  <c r="HN12" i="146"/>
  <c r="HO12" i="146"/>
  <c r="HP12" i="146"/>
  <c r="HJ13" i="146"/>
  <c r="HK13" i="146"/>
  <c r="HL13" i="146"/>
  <c r="HM13" i="146"/>
  <c r="HN13" i="146"/>
  <c r="HO13" i="146"/>
  <c r="HP13" i="146"/>
  <c r="HJ14" i="146"/>
  <c r="HK14" i="146"/>
  <c r="HL14" i="146"/>
  <c r="HM14" i="146"/>
  <c r="HN14" i="146"/>
  <c r="HO14" i="146"/>
  <c r="HP14" i="146"/>
  <c r="HJ15" i="146"/>
  <c r="HK15" i="146"/>
  <c r="HL15" i="146"/>
  <c r="HM15" i="146"/>
  <c r="HN15" i="146"/>
  <c r="HO15" i="146"/>
  <c r="HP15" i="146"/>
  <c r="HJ16" i="146"/>
  <c r="HK16" i="146"/>
  <c r="HL16" i="146"/>
  <c r="HM16" i="146"/>
  <c r="HN16" i="146"/>
  <c r="HO16" i="146"/>
  <c r="HP16" i="146"/>
  <c r="HJ17" i="146"/>
  <c r="HK17" i="146"/>
  <c r="HL17" i="146"/>
  <c r="HM17" i="146"/>
  <c r="HN17" i="146"/>
  <c r="HO17" i="146"/>
  <c r="HP17" i="146"/>
  <c r="HJ18" i="146"/>
  <c r="HK18" i="146"/>
  <c r="HL18" i="146"/>
  <c r="HM18" i="146"/>
  <c r="HN18" i="146"/>
  <c r="HO18" i="146"/>
  <c r="HP18" i="146"/>
  <c r="HJ19" i="146"/>
  <c r="HK19" i="146"/>
  <c r="HL19" i="146"/>
  <c r="HM19" i="146"/>
  <c r="HN19" i="146"/>
  <c r="HO19" i="146"/>
  <c r="HP19" i="146"/>
  <c r="HJ20" i="146"/>
  <c r="HK20" i="146"/>
  <c r="HL20" i="146"/>
  <c r="HM20" i="146"/>
  <c r="HN20" i="146"/>
  <c r="HO20" i="146"/>
  <c r="HP20" i="146"/>
  <c r="HJ21" i="146"/>
  <c r="HK21" i="146"/>
  <c r="HL21" i="146"/>
  <c r="HM21" i="146"/>
  <c r="HN21" i="146"/>
  <c r="HO21" i="146"/>
  <c r="HP21" i="146"/>
  <c r="HJ22" i="146"/>
  <c r="HK22" i="146"/>
  <c r="HL22" i="146"/>
  <c r="HM22" i="146"/>
  <c r="HN22" i="146"/>
  <c r="HO22" i="146"/>
  <c r="HP22" i="146"/>
  <c r="HJ23" i="146"/>
  <c r="HK23" i="146"/>
  <c r="HL23" i="146"/>
  <c r="HM23" i="146"/>
  <c r="HN23" i="146"/>
  <c r="HO23" i="146"/>
  <c r="HP23" i="146"/>
  <c r="HJ24" i="146"/>
  <c r="HK24" i="146"/>
  <c r="HL24" i="146"/>
  <c r="HM24" i="146"/>
  <c r="HN24" i="146"/>
  <c r="HO24" i="146"/>
  <c r="HP24" i="146"/>
  <c r="HJ25" i="146"/>
  <c r="HK25" i="146"/>
  <c r="HL25" i="146"/>
  <c r="HM25" i="146"/>
  <c r="HN25" i="146"/>
  <c r="HO25" i="146"/>
  <c r="HP25" i="146"/>
  <c r="HJ26" i="146"/>
  <c r="HK26" i="146"/>
  <c r="HL26" i="146"/>
  <c r="HM26" i="146"/>
  <c r="HN26" i="146"/>
  <c r="HO26" i="146"/>
  <c r="HP26" i="146"/>
  <c r="HJ27" i="146"/>
  <c r="HK27" i="146"/>
  <c r="HL27" i="146"/>
  <c r="HM27" i="146"/>
  <c r="HN27" i="146"/>
  <c r="HO27" i="146"/>
  <c r="HP27" i="146"/>
  <c r="HJ28" i="146"/>
  <c r="HK28" i="146"/>
  <c r="HL28" i="146"/>
  <c r="HM28" i="146"/>
  <c r="HN28" i="146"/>
  <c r="HO28" i="146"/>
  <c r="HP28" i="146"/>
  <c r="HJ29" i="146"/>
  <c r="HK29" i="146"/>
  <c r="HL29" i="146"/>
  <c r="HM29" i="146"/>
  <c r="HN29" i="146"/>
  <c r="HO29" i="146"/>
  <c r="HP29" i="146"/>
  <c r="HJ30" i="146"/>
  <c r="HK30" i="146"/>
  <c r="HL30" i="146"/>
  <c r="HM30" i="146"/>
  <c r="HN30" i="146"/>
  <c r="HO30" i="146"/>
  <c r="HP30" i="146"/>
  <c r="HJ31" i="146"/>
  <c r="HK31" i="146"/>
  <c r="HL31" i="146"/>
  <c r="HM31" i="146"/>
  <c r="HN31" i="146"/>
  <c r="HO31" i="146"/>
  <c r="HP31" i="146"/>
  <c r="HJ32" i="146"/>
  <c r="HK32" i="146"/>
  <c r="HL32" i="146"/>
  <c r="HM32" i="146"/>
  <c r="HN32" i="146"/>
  <c r="HO32" i="146"/>
  <c r="HP32" i="146"/>
  <c r="HJ33" i="146"/>
  <c r="HK33" i="146"/>
  <c r="HL33" i="146"/>
  <c r="HM33" i="146"/>
  <c r="HN33" i="146"/>
  <c r="HO33" i="146"/>
  <c r="HP33" i="146"/>
  <c r="HJ34" i="146"/>
  <c r="HK34" i="146"/>
  <c r="HL34" i="146"/>
  <c r="HM34" i="146"/>
  <c r="HN34" i="146"/>
  <c r="HO34" i="146"/>
  <c r="HP34" i="146"/>
  <c r="HJ35" i="146"/>
  <c r="HK35" i="146"/>
  <c r="HL35" i="146"/>
  <c r="HM35" i="146"/>
  <c r="HN35" i="146"/>
  <c r="HO35" i="146"/>
  <c r="HP35" i="146"/>
  <c r="HJ36" i="146"/>
  <c r="HK36" i="146"/>
  <c r="HL36" i="146"/>
  <c r="HM36" i="146"/>
  <c r="HN36" i="146"/>
  <c r="HO36" i="146"/>
  <c r="HP36" i="146"/>
  <c r="HK3" i="146"/>
  <c r="HL3" i="146"/>
  <c r="HM3" i="146"/>
  <c r="HN3" i="146"/>
  <c r="HO3" i="146"/>
  <c r="HP3" i="146"/>
  <c r="HJ3" i="146"/>
  <c r="GX4" i="146"/>
  <c r="GY4" i="146"/>
  <c r="GZ4" i="146"/>
  <c r="GX5" i="146"/>
  <c r="GY5" i="146"/>
  <c r="GZ5" i="146"/>
  <c r="GX6" i="146"/>
  <c r="GY6" i="146"/>
  <c r="GZ6" i="146"/>
  <c r="GX7" i="146"/>
  <c r="GY7" i="146"/>
  <c r="GZ7" i="146"/>
  <c r="GX8" i="146"/>
  <c r="GY8" i="146"/>
  <c r="GZ8" i="146"/>
  <c r="GX9" i="146"/>
  <c r="GY9" i="146"/>
  <c r="GZ9" i="146"/>
  <c r="GX10" i="146"/>
  <c r="GY10" i="146"/>
  <c r="GZ10" i="146"/>
  <c r="GX11" i="146"/>
  <c r="GY11" i="146"/>
  <c r="GZ11" i="146"/>
  <c r="GX12" i="146"/>
  <c r="GY12" i="146"/>
  <c r="GZ12" i="146"/>
  <c r="GX13" i="146"/>
  <c r="GY13" i="146"/>
  <c r="GZ13" i="146"/>
  <c r="GX14" i="146"/>
  <c r="GY14" i="146"/>
  <c r="GZ14" i="146"/>
  <c r="GX15" i="146"/>
  <c r="GY15" i="146"/>
  <c r="GZ15" i="146"/>
  <c r="GX16" i="146"/>
  <c r="GY16" i="146"/>
  <c r="GZ16" i="146"/>
  <c r="GX17" i="146"/>
  <c r="GY17" i="146"/>
  <c r="GZ17" i="146"/>
  <c r="GX18" i="146"/>
  <c r="GY18" i="146"/>
  <c r="GZ18" i="146"/>
  <c r="GX19" i="146"/>
  <c r="GY19" i="146"/>
  <c r="GZ19" i="146"/>
  <c r="GX20" i="146"/>
  <c r="GY20" i="146"/>
  <c r="GZ20" i="146"/>
  <c r="GX21" i="146"/>
  <c r="GY21" i="146"/>
  <c r="GZ21" i="146"/>
  <c r="GX22" i="146"/>
  <c r="GY22" i="146"/>
  <c r="GZ22" i="146"/>
  <c r="GX23" i="146"/>
  <c r="GY23" i="146"/>
  <c r="GZ23" i="146"/>
  <c r="GX24" i="146"/>
  <c r="GY24" i="146"/>
  <c r="GZ24" i="146"/>
  <c r="GX25" i="146"/>
  <c r="GY25" i="146"/>
  <c r="GZ25" i="146"/>
  <c r="GX26" i="146"/>
  <c r="GY26" i="146"/>
  <c r="GZ26" i="146"/>
  <c r="GX27" i="146"/>
  <c r="GY27" i="146"/>
  <c r="GZ27" i="146"/>
  <c r="GX28" i="146"/>
  <c r="GY28" i="146"/>
  <c r="GZ28" i="146"/>
  <c r="GX29" i="146"/>
  <c r="GY29" i="146"/>
  <c r="GZ29" i="146"/>
  <c r="GX30" i="146"/>
  <c r="GY30" i="146"/>
  <c r="GZ30" i="146"/>
  <c r="GX31" i="146"/>
  <c r="GY31" i="146"/>
  <c r="GZ31" i="146"/>
  <c r="GX32" i="146"/>
  <c r="GY32" i="146"/>
  <c r="GZ32" i="146"/>
  <c r="GX33" i="146"/>
  <c r="GY33" i="146"/>
  <c r="GZ33" i="146"/>
  <c r="GX34" i="146"/>
  <c r="GY34" i="146"/>
  <c r="GZ34" i="146"/>
  <c r="GX35" i="146"/>
  <c r="GY35" i="146"/>
  <c r="GZ35" i="146"/>
  <c r="GX36" i="146"/>
  <c r="GY36" i="146"/>
  <c r="GZ36" i="146"/>
  <c r="GX37" i="146"/>
  <c r="GY37" i="146"/>
  <c r="GZ37" i="146"/>
  <c r="GX38" i="146"/>
  <c r="GY38" i="146"/>
  <c r="GZ38" i="146"/>
  <c r="GX39" i="146"/>
  <c r="GY39" i="146"/>
  <c r="GZ39" i="146"/>
  <c r="GX40" i="146"/>
  <c r="GY40" i="146"/>
  <c r="GZ40" i="146"/>
  <c r="GX41" i="146"/>
  <c r="GY41" i="146"/>
  <c r="GZ41" i="146"/>
  <c r="GX42" i="146"/>
  <c r="GY42" i="146"/>
  <c r="GZ42" i="146"/>
  <c r="GX43" i="146"/>
  <c r="GY43" i="146"/>
  <c r="GZ43" i="146"/>
  <c r="GX44" i="146"/>
  <c r="GY44" i="146"/>
  <c r="GZ44" i="146"/>
  <c r="GX45" i="146"/>
  <c r="GY45" i="146"/>
  <c r="GZ45" i="146"/>
  <c r="GX46" i="146"/>
  <c r="GY46" i="146"/>
  <c r="GZ46" i="146"/>
  <c r="GX47" i="146"/>
  <c r="GY47" i="146"/>
  <c r="GZ47" i="146"/>
  <c r="GX48" i="146"/>
  <c r="GY48" i="146"/>
  <c r="GZ48" i="146"/>
  <c r="GX49" i="146"/>
  <c r="GY49" i="146"/>
  <c r="GZ49" i="146"/>
  <c r="GX50" i="146"/>
  <c r="GY50" i="146"/>
  <c r="GZ50" i="146"/>
  <c r="GY3" i="146"/>
  <c r="GZ3" i="146"/>
  <c r="GX3" i="146"/>
  <c r="DQ63" i="142"/>
  <c r="DQ64" i="142"/>
  <c r="DQ65" i="142"/>
  <c r="DQ66" i="142"/>
  <c r="DQ67" i="142"/>
  <c r="DQ68" i="142"/>
  <c r="DP63" i="142"/>
  <c r="DP64" i="142"/>
  <c r="DP65" i="142"/>
  <c r="DP66" i="142"/>
  <c r="DO64" i="142"/>
  <c r="DO65" i="142"/>
  <c r="DO66" i="142"/>
  <c r="AI25" i="35"/>
  <c r="AI49" i="35"/>
  <c r="AI32" i="35"/>
  <c r="HC4" i="145"/>
  <c r="HD4" i="145"/>
  <c r="HE4" i="145"/>
  <c r="HC5" i="145"/>
  <c r="HD5" i="145"/>
  <c r="HE5" i="145"/>
  <c r="HC6" i="145"/>
  <c r="HD6" i="145"/>
  <c r="HE6" i="145"/>
  <c r="HC7" i="145"/>
  <c r="HD7" i="145"/>
  <c r="HE7" i="145"/>
  <c r="HC8" i="145"/>
  <c r="HD8" i="145"/>
  <c r="HE8" i="145"/>
  <c r="HC9" i="145"/>
  <c r="HD9" i="145"/>
  <c r="HE9" i="145"/>
  <c r="HC10" i="145"/>
  <c r="HD10" i="145"/>
  <c r="HE10" i="145"/>
  <c r="HC11" i="145"/>
  <c r="HD11" i="145"/>
  <c r="HE11" i="145"/>
  <c r="HC12" i="145"/>
  <c r="HD12" i="145"/>
  <c r="HE12" i="145"/>
  <c r="HC13" i="145"/>
  <c r="HD13" i="145"/>
  <c r="HE13" i="145"/>
  <c r="HC14" i="145"/>
  <c r="HD14" i="145"/>
  <c r="HE14" i="145"/>
  <c r="HC15" i="145"/>
  <c r="HD15" i="145"/>
  <c r="HE15" i="145"/>
  <c r="HC16" i="145"/>
  <c r="HD16" i="145"/>
  <c r="HE16" i="145"/>
  <c r="HC17" i="145"/>
  <c r="HD17" i="145"/>
  <c r="HE17" i="145"/>
  <c r="HC18" i="145"/>
  <c r="HD18" i="145"/>
  <c r="HE18" i="145"/>
  <c r="HC19" i="145"/>
  <c r="HD19" i="145"/>
  <c r="HE19" i="145"/>
  <c r="HC20" i="145"/>
  <c r="HD20" i="145"/>
  <c r="HE20" i="145"/>
  <c r="HC21" i="145"/>
  <c r="HD21" i="145"/>
  <c r="HE21" i="145"/>
  <c r="HC22" i="145"/>
  <c r="HD22" i="145"/>
  <c r="HE22" i="145"/>
  <c r="HC23" i="145"/>
  <c r="HD23" i="145"/>
  <c r="HE23" i="145"/>
  <c r="HC24" i="145"/>
  <c r="HD24" i="145"/>
  <c r="HE24" i="145"/>
  <c r="HC25" i="145"/>
  <c r="HD25" i="145"/>
  <c r="HE25" i="145"/>
  <c r="HC26" i="145"/>
  <c r="HD26" i="145"/>
  <c r="HE26" i="145"/>
  <c r="HC27" i="145"/>
  <c r="HD27" i="145"/>
  <c r="HE27" i="145"/>
  <c r="HC28" i="145"/>
  <c r="HD28" i="145"/>
  <c r="HE28" i="145"/>
  <c r="HC29" i="145"/>
  <c r="HD29" i="145"/>
  <c r="HE29" i="145"/>
  <c r="HC30" i="145"/>
  <c r="HD30" i="145"/>
  <c r="HE30" i="145"/>
  <c r="HC31" i="145"/>
  <c r="HD31" i="145"/>
  <c r="HE31" i="145"/>
  <c r="HC32" i="145"/>
  <c r="HD32" i="145"/>
  <c r="HE32" i="145"/>
  <c r="HC33" i="145"/>
  <c r="HD33" i="145"/>
  <c r="HE33" i="145"/>
  <c r="HC34" i="145"/>
  <c r="HD34" i="145"/>
  <c r="HE34" i="145"/>
  <c r="HC35" i="145"/>
  <c r="HD35" i="145"/>
  <c r="HE35" i="145"/>
  <c r="HC36" i="145"/>
  <c r="HD36" i="145"/>
  <c r="HE36" i="145"/>
  <c r="HC37" i="145"/>
  <c r="HD37" i="145"/>
  <c r="HE37" i="145"/>
  <c r="HC38" i="145"/>
  <c r="HD38" i="145"/>
  <c r="HE38" i="145"/>
  <c r="HC39" i="145"/>
  <c r="HD39" i="145"/>
  <c r="HE39" i="145"/>
  <c r="HC40" i="145"/>
  <c r="HD40" i="145"/>
  <c r="HE40" i="145"/>
  <c r="HC41" i="145"/>
  <c r="HD41" i="145"/>
  <c r="HE41" i="145"/>
  <c r="HC42" i="145"/>
  <c r="HD42" i="145"/>
  <c r="HE42" i="145"/>
  <c r="HC43" i="145"/>
  <c r="HD43" i="145"/>
  <c r="HE43" i="145"/>
  <c r="HC44" i="145"/>
  <c r="HD44" i="145"/>
  <c r="HE44" i="145"/>
  <c r="HC45" i="145"/>
  <c r="HD45" i="145"/>
  <c r="HE45" i="145"/>
  <c r="HC46" i="145"/>
  <c r="HD46" i="145"/>
  <c r="HE46" i="145"/>
  <c r="HC47" i="145"/>
  <c r="HD47" i="145"/>
  <c r="HE47" i="145"/>
  <c r="HC48" i="145"/>
  <c r="HD48" i="145"/>
  <c r="HE48" i="145"/>
  <c r="HC49" i="145"/>
  <c r="HD49" i="145"/>
  <c r="HE49" i="145"/>
  <c r="HC50" i="145"/>
  <c r="HD50" i="145"/>
  <c r="HE50" i="145"/>
  <c r="HC51" i="145"/>
  <c r="HD51" i="145"/>
  <c r="HE51" i="145"/>
  <c r="HC52" i="145"/>
  <c r="HD52" i="145"/>
  <c r="HE52" i="145"/>
  <c r="HC53" i="145"/>
  <c r="HD53" i="145"/>
  <c r="HE53" i="145"/>
  <c r="HD3" i="145"/>
  <c r="HE3" i="145"/>
  <c r="HC3" i="145"/>
  <c r="HS3" i="145"/>
  <c r="HR3" i="145"/>
  <c r="HQ3" i="145"/>
  <c r="HP3" i="145"/>
  <c r="HO3" i="145"/>
  <c r="HN3" i="145"/>
  <c r="HQ4" i="145"/>
  <c r="HR4" i="145"/>
  <c r="HS4" i="145"/>
  <c r="HQ5" i="145"/>
  <c r="HR5" i="145"/>
  <c r="HS5" i="145"/>
  <c r="HQ6" i="145"/>
  <c r="HR6" i="145"/>
  <c r="HS6" i="145"/>
  <c r="HQ7" i="145"/>
  <c r="HR7" i="145"/>
  <c r="HS7" i="145"/>
  <c r="HQ8" i="145"/>
  <c r="HR8" i="145"/>
  <c r="HS8" i="145"/>
  <c r="HQ9" i="145"/>
  <c r="HR9" i="145"/>
  <c r="HS9" i="145"/>
  <c r="HQ10" i="145"/>
  <c r="HR10" i="145"/>
  <c r="HS10" i="145"/>
  <c r="HQ11" i="145"/>
  <c r="HR11" i="145"/>
  <c r="HS11" i="145"/>
  <c r="HQ12" i="145"/>
  <c r="HR12" i="145"/>
  <c r="HS12" i="145"/>
  <c r="HQ13" i="145"/>
  <c r="HR13" i="145"/>
  <c r="HS13" i="145"/>
  <c r="HQ14" i="145"/>
  <c r="HR14" i="145"/>
  <c r="HS14" i="145"/>
  <c r="HQ15" i="145"/>
  <c r="HR15" i="145"/>
  <c r="HS15" i="145"/>
  <c r="HQ16" i="145"/>
  <c r="HR16" i="145"/>
  <c r="HS16" i="145"/>
  <c r="HQ17" i="145"/>
  <c r="HR17" i="145"/>
  <c r="HS17" i="145"/>
  <c r="HQ18" i="145"/>
  <c r="HR18" i="145"/>
  <c r="HS18" i="145"/>
  <c r="HQ19" i="145"/>
  <c r="HR19" i="145"/>
  <c r="HS19" i="145"/>
  <c r="HQ20" i="145"/>
  <c r="HR20" i="145"/>
  <c r="HS20" i="145"/>
  <c r="HQ21" i="145"/>
  <c r="HR21" i="145"/>
  <c r="HS21" i="145"/>
  <c r="HQ22" i="145"/>
  <c r="HR22" i="145"/>
  <c r="HS22" i="145"/>
  <c r="HQ23" i="145"/>
  <c r="HR23" i="145"/>
  <c r="HS23" i="145"/>
  <c r="HQ24" i="145"/>
  <c r="HR24" i="145"/>
  <c r="HS24" i="145"/>
  <c r="HQ25" i="145"/>
  <c r="HR25" i="145"/>
  <c r="HS25" i="145"/>
  <c r="GK3" i="145"/>
  <c r="GJ3" i="145"/>
  <c r="HN4" i="145"/>
  <c r="HO4" i="145"/>
  <c r="HP4" i="145"/>
  <c r="HN5" i="145"/>
  <c r="HO5" i="145"/>
  <c r="HP5" i="145"/>
  <c r="HN6" i="145"/>
  <c r="HO6" i="145"/>
  <c r="HP6" i="145"/>
  <c r="HN7" i="145"/>
  <c r="HO7" i="145"/>
  <c r="HP7" i="145"/>
  <c r="HN8" i="145"/>
  <c r="HO8" i="145"/>
  <c r="HP8" i="145"/>
  <c r="HN9" i="145"/>
  <c r="HO9" i="145"/>
  <c r="HP9" i="145"/>
  <c r="HN10" i="145"/>
  <c r="HO10" i="145"/>
  <c r="HP10" i="145"/>
  <c r="HN11" i="145"/>
  <c r="HO11" i="145"/>
  <c r="HP11" i="145"/>
  <c r="HN12" i="145"/>
  <c r="HO12" i="145"/>
  <c r="HP12" i="145"/>
  <c r="HN13" i="145"/>
  <c r="HO13" i="145"/>
  <c r="HP13" i="145"/>
  <c r="HN14" i="145"/>
  <c r="HO14" i="145"/>
  <c r="HP14" i="145"/>
  <c r="HN15" i="145"/>
  <c r="HO15" i="145"/>
  <c r="HP15" i="145"/>
  <c r="HN16" i="145"/>
  <c r="HO16" i="145"/>
  <c r="HP16" i="145"/>
  <c r="HN17" i="145"/>
  <c r="HO17" i="145"/>
  <c r="HP17" i="145"/>
  <c r="HN18" i="145"/>
  <c r="HO18" i="145"/>
  <c r="HP18" i="145"/>
  <c r="HN19" i="145"/>
  <c r="HO19" i="145"/>
  <c r="HP19" i="145"/>
  <c r="HN20" i="145"/>
  <c r="HO20" i="145"/>
  <c r="HP20" i="145"/>
  <c r="HN21" i="145"/>
  <c r="HO21" i="145"/>
  <c r="HP21" i="145"/>
  <c r="HN22" i="145"/>
  <c r="HO22" i="145"/>
  <c r="HP22" i="145"/>
  <c r="HN23" i="145"/>
  <c r="HO23" i="145"/>
  <c r="HP23" i="145"/>
  <c r="HN24" i="145"/>
  <c r="HO24" i="145"/>
  <c r="HP24" i="145"/>
  <c r="HN25" i="145"/>
  <c r="HO25" i="145"/>
  <c r="HP25" i="145"/>
  <c r="GT4" i="145"/>
  <c r="GT5" i="145"/>
  <c r="GT6" i="145"/>
  <c r="GT7" i="145"/>
  <c r="AI16" i="35" s="1"/>
  <c r="GT8" i="145"/>
  <c r="AI24" i="35" s="1"/>
  <c r="AI19" i="35" s="1"/>
  <c r="GT9" i="145"/>
  <c r="AI38" i="35" s="1"/>
  <c r="AI35" i="35" s="1"/>
  <c r="AI34" i="35" s="1"/>
  <c r="GT10" i="145"/>
  <c r="GT12" i="145" s="1"/>
  <c r="GT11" i="145"/>
  <c r="AI45" i="35" s="1"/>
  <c r="GT3" i="145"/>
  <c r="N186" i="4"/>
  <c r="O186" i="4" s="1"/>
  <c r="DS140" i="144"/>
  <c r="DS141" i="144"/>
  <c r="DS142" i="144"/>
  <c r="DS143" i="144"/>
  <c r="DR143" i="144"/>
  <c r="DR141" i="144"/>
  <c r="DR142" i="144"/>
  <c r="DQ141" i="144"/>
  <c r="DQ142" i="144"/>
  <c r="DQ143" i="144"/>
  <c r="DP141" i="144"/>
  <c r="DP142" i="144"/>
  <c r="DP143" i="144"/>
  <c r="DO141" i="144"/>
  <c r="DO142" i="144"/>
  <c r="DO143" i="144"/>
  <c r="DN143" i="144"/>
  <c r="DN141" i="144"/>
  <c r="DN142" i="144"/>
  <c r="DE88" i="144"/>
  <c r="AI187" i="4" s="1"/>
  <c r="DE89" i="144"/>
  <c r="AI188" i="4" s="1"/>
  <c r="DE90" i="144"/>
  <c r="AI189" i="4" s="1"/>
  <c r="DS3" i="144"/>
  <c r="DR3" i="144"/>
  <c r="DQ3" i="144"/>
  <c r="DP3" i="144"/>
  <c r="DO3" i="144"/>
  <c r="DN3" i="144"/>
  <c r="DN4" i="144"/>
  <c r="DO4" i="144"/>
  <c r="DP4" i="144"/>
  <c r="DQ4" i="144"/>
  <c r="DR4" i="144"/>
  <c r="DS4" i="144"/>
  <c r="DN5" i="144"/>
  <c r="DO5" i="144"/>
  <c r="DP5" i="144"/>
  <c r="DQ5" i="144"/>
  <c r="DR5" i="144"/>
  <c r="DS5" i="144"/>
  <c r="DN6" i="144"/>
  <c r="DO6" i="144"/>
  <c r="DP6" i="144"/>
  <c r="DQ6" i="144"/>
  <c r="DR6" i="144"/>
  <c r="DS6" i="144"/>
  <c r="DN7" i="144"/>
  <c r="DO7" i="144"/>
  <c r="DP7" i="144"/>
  <c r="DQ7" i="144"/>
  <c r="DR7" i="144"/>
  <c r="DS7" i="144"/>
  <c r="DN8" i="144"/>
  <c r="DO8" i="144"/>
  <c r="DP8" i="144"/>
  <c r="DQ8" i="144"/>
  <c r="DR8" i="144"/>
  <c r="DS8" i="144"/>
  <c r="DN9" i="144"/>
  <c r="DO9" i="144"/>
  <c r="DP9" i="144"/>
  <c r="DQ9" i="144"/>
  <c r="DR9" i="144"/>
  <c r="DS9" i="144"/>
  <c r="DN10" i="144"/>
  <c r="DO10" i="144"/>
  <c r="DP10" i="144"/>
  <c r="DQ10" i="144"/>
  <c r="DR10" i="144"/>
  <c r="DS10" i="144"/>
  <c r="DN11" i="144"/>
  <c r="DO11" i="144"/>
  <c r="DP11" i="144"/>
  <c r="DQ11" i="144"/>
  <c r="DR11" i="144"/>
  <c r="DS11" i="144"/>
  <c r="DN12" i="144"/>
  <c r="DO12" i="144"/>
  <c r="DP12" i="144"/>
  <c r="DQ12" i="144"/>
  <c r="DR12" i="144"/>
  <c r="DS12" i="144"/>
  <c r="DN13" i="144"/>
  <c r="DO13" i="144"/>
  <c r="DP13" i="144"/>
  <c r="DQ13" i="144"/>
  <c r="DR13" i="144"/>
  <c r="DS13" i="144"/>
  <c r="DN14" i="144"/>
  <c r="DO14" i="144"/>
  <c r="DP14" i="144"/>
  <c r="DQ14" i="144"/>
  <c r="DR14" i="144"/>
  <c r="DS14" i="144"/>
  <c r="DN15" i="144"/>
  <c r="DO15" i="144"/>
  <c r="DP15" i="144"/>
  <c r="DQ15" i="144"/>
  <c r="DR15" i="144"/>
  <c r="DS15" i="144"/>
  <c r="DN16" i="144"/>
  <c r="DO16" i="144"/>
  <c r="DP16" i="144"/>
  <c r="DQ16" i="144"/>
  <c r="DR16" i="144"/>
  <c r="DS16" i="144"/>
  <c r="DN17" i="144"/>
  <c r="DO17" i="144"/>
  <c r="DP17" i="144"/>
  <c r="DQ17" i="144"/>
  <c r="DR17" i="144"/>
  <c r="DS17" i="144"/>
  <c r="DN18" i="144"/>
  <c r="DO18" i="144"/>
  <c r="DP18" i="144"/>
  <c r="DQ18" i="144"/>
  <c r="DR18" i="144"/>
  <c r="DS18" i="144"/>
  <c r="DN19" i="144"/>
  <c r="DO19" i="144"/>
  <c r="DP19" i="144"/>
  <c r="DQ19" i="144"/>
  <c r="DR19" i="144"/>
  <c r="DS19" i="144"/>
  <c r="DN20" i="144"/>
  <c r="DO20" i="144"/>
  <c r="DP20" i="144"/>
  <c r="DQ20" i="144"/>
  <c r="DR20" i="144"/>
  <c r="DS20" i="144"/>
  <c r="DN21" i="144"/>
  <c r="DO21" i="144"/>
  <c r="DP21" i="144"/>
  <c r="DQ21" i="144"/>
  <c r="DR21" i="144"/>
  <c r="DS21" i="144"/>
  <c r="DN22" i="144"/>
  <c r="DO22" i="144"/>
  <c r="DP22" i="144"/>
  <c r="DQ22" i="144"/>
  <c r="DR22" i="144"/>
  <c r="DS22" i="144"/>
  <c r="DN23" i="144"/>
  <c r="DO23" i="144"/>
  <c r="DP23" i="144"/>
  <c r="DQ23" i="144"/>
  <c r="DR23" i="144"/>
  <c r="DS23" i="144"/>
  <c r="DN24" i="144"/>
  <c r="DO24" i="144"/>
  <c r="DP24" i="144"/>
  <c r="DQ24" i="144"/>
  <c r="DR24" i="144"/>
  <c r="DS24" i="144"/>
  <c r="DN25" i="144"/>
  <c r="DO25" i="144"/>
  <c r="DP25" i="144"/>
  <c r="DQ25" i="144"/>
  <c r="DR25" i="144"/>
  <c r="DS25" i="144"/>
  <c r="DN26" i="144"/>
  <c r="DO26" i="144"/>
  <c r="DP26" i="144"/>
  <c r="DQ26" i="144"/>
  <c r="DR26" i="144"/>
  <c r="DS26" i="144"/>
  <c r="DN27" i="144"/>
  <c r="DO27" i="144"/>
  <c r="DP27" i="144"/>
  <c r="DQ27" i="144"/>
  <c r="DR27" i="144"/>
  <c r="DS27" i="144"/>
  <c r="DN28" i="144"/>
  <c r="DO28" i="144"/>
  <c r="DP28" i="144"/>
  <c r="DQ28" i="144"/>
  <c r="DR28" i="144"/>
  <c r="DS28" i="144"/>
  <c r="DN29" i="144"/>
  <c r="DO29" i="144"/>
  <c r="DP29" i="144"/>
  <c r="DQ29" i="144"/>
  <c r="DR29" i="144"/>
  <c r="DS29" i="144"/>
  <c r="DN30" i="144"/>
  <c r="DO30" i="144"/>
  <c r="DP30" i="144"/>
  <c r="DQ30" i="144"/>
  <c r="DR30" i="144"/>
  <c r="DS30" i="144"/>
  <c r="DN31" i="144"/>
  <c r="DO31" i="144"/>
  <c r="DP31" i="144"/>
  <c r="DQ31" i="144"/>
  <c r="DR31" i="144"/>
  <c r="DS31" i="144"/>
  <c r="DN32" i="144"/>
  <c r="DO32" i="144"/>
  <c r="DP32" i="144"/>
  <c r="DQ32" i="144"/>
  <c r="DR32" i="144"/>
  <c r="DS32" i="144"/>
  <c r="DN33" i="144"/>
  <c r="DO33" i="144"/>
  <c r="DP33" i="144"/>
  <c r="DQ33" i="144"/>
  <c r="DR33" i="144"/>
  <c r="DS33" i="144"/>
  <c r="DN34" i="144"/>
  <c r="DO34" i="144"/>
  <c r="DP34" i="144"/>
  <c r="DQ34" i="144"/>
  <c r="DR34" i="144"/>
  <c r="DS34" i="144"/>
  <c r="DN35" i="144"/>
  <c r="DO35" i="144"/>
  <c r="DP35" i="144"/>
  <c r="DQ35" i="144"/>
  <c r="DR35" i="144"/>
  <c r="DS35" i="144"/>
  <c r="DN36" i="144"/>
  <c r="DO36" i="144"/>
  <c r="DP36" i="144"/>
  <c r="DQ36" i="144"/>
  <c r="DR36" i="144"/>
  <c r="DS36" i="144"/>
  <c r="DN37" i="144"/>
  <c r="DO37" i="144"/>
  <c r="DP37" i="144"/>
  <c r="DQ37" i="144"/>
  <c r="DR37" i="144"/>
  <c r="DS37" i="144"/>
  <c r="DN38" i="144"/>
  <c r="DO38" i="144"/>
  <c r="DP38" i="144"/>
  <c r="DQ38" i="144"/>
  <c r="DR38" i="144"/>
  <c r="DS38" i="144"/>
  <c r="DN39" i="144"/>
  <c r="DO39" i="144"/>
  <c r="DP39" i="144"/>
  <c r="DQ39" i="144"/>
  <c r="DR39" i="144"/>
  <c r="DS39" i="144"/>
  <c r="DN40" i="144"/>
  <c r="DO40" i="144"/>
  <c r="DP40" i="144"/>
  <c r="DQ40" i="144"/>
  <c r="DR40" i="144"/>
  <c r="DS40" i="144"/>
  <c r="DN41" i="144"/>
  <c r="DO41" i="144"/>
  <c r="DP41" i="144"/>
  <c r="DQ41" i="144"/>
  <c r="DR41" i="144"/>
  <c r="DS41" i="144"/>
  <c r="DN42" i="144"/>
  <c r="DO42" i="144"/>
  <c r="DP42" i="144"/>
  <c r="DQ42" i="144"/>
  <c r="DR42" i="144"/>
  <c r="DS42" i="144"/>
  <c r="DN43" i="144"/>
  <c r="DO43" i="144"/>
  <c r="DP43" i="144"/>
  <c r="DQ43" i="144"/>
  <c r="DR43" i="144"/>
  <c r="DS43" i="144"/>
  <c r="DN44" i="144"/>
  <c r="DO44" i="144"/>
  <c r="DP44" i="144"/>
  <c r="DQ44" i="144"/>
  <c r="DR44" i="144"/>
  <c r="DS44" i="144"/>
  <c r="DN45" i="144"/>
  <c r="DO45" i="144"/>
  <c r="DP45" i="144"/>
  <c r="DQ45" i="144"/>
  <c r="DR45" i="144"/>
  <c r="DS45" i="144"/>
  <c r="DN46" i="144"/>
  <c r="DO46" i="144"/>
  <c r="DP46" i="144"/>
  <c r="DQ46" i="144"/>
  <c r="DR46" i="144"/>
  <c r="DS46" i="144"/>
  <c r="DN47" i="144"/>
  <c r="DO47" i="144"/>
  <c r="DP47" i="144"/>
  <c r="DQ47" i="144"/>
  <c r="DR47" i="144"/>
  <c r="DS47" i="144"/>
  <c r="DN48" i="144"/>
  <c r="DO48" i="144"/>
  <c r="DP48" i="144"/>
  <c r="DQ48" i="144"/>
  <c r="DR48" i="144"/>
  <c r="DS48" i="144"/>
  <c r="DN49" i="144"/>
  <c r="DO49" i="144"/>
  <c r="DP49" i="144"/>
  <c r="DQ49" i="144"/>
  <c r="DR49" i="144"/>
  <c r="DS49" i="144"/>
  <c r="DN50" i="144"/>
  <c r="DO50" i="144"/>
  <c r="DP50" i="144"/>
  <c r="DQ50" i="144"/>
  <c r="DR50" i="144"/>
  <c r="DS50" i="144"/>
  <c r="DN51" i="144"/>
  <c r="DO51" i="144"/>
  <c r="DP51" i="144"/>
  <c r="DQ51" i="144"/>
  <c r="DR51" i="144"/>
  <c r="DS51" i="144"/>
  <c r="DN52" i="144"/>
  <c r="DO52" i="144"/>
  <c r="DP52" i="144"/>
  <c r="DQ52" i="144"/>
  <c r="DR52" i="144"/>
  <c r="DS52" i="144"/>
  <c r="DN53" i="144"/>
  <c r="DO53" i="144"/>
  <c r="DP53" i="144"/>
  <c r="DQ53" i="144"/>
  <c r="DR53" i="144"/>
  <c r="DS53" i="144"/>
  <c r="DN54" i="144"/>
  <c r="DO54" i="144"/>
  <c r="DP54" i="144"/>
  <c r="DQ54" i="144"/>
  <c r="DR54" i="144"/>
  <c r="DS54" i="144"/>
  <c r="DN55" i="144"/>
  <c r="DO55" i="144"/>
  <c r="DP55" i="144"/>
  <c r="DQ55" i="144"/>
  <c r="DR55" i="144"/>
  <c r="DS55" i="144"/>
  <c r="DN56" i="144"/>
  <c r="DO56" i="144"/>
  <c r="DP56" i="144"/>
  <c r="DQ56" i="144"/>
  <c r="DR56" i="144"/>
  <c r="DS56" i="144"/>
  <c r="DN57" i="144"/>
  <c r="DO57" i="144"/>
  <c r="DP57" i="144"/>
  <c r="DQ57" i="144"/>
  <c r="DR57" i="144"/>
  <c r="DS57" i="144"/>
  <c r="DN58" i="144"/>
  <c r="DO58" i="144"/>
  <c r="DP58" i="144"/>
  <c r="DQ58" i="144"/>
  <c r="DR58" i="144"/>
  <c r="DS58" i="144"/>
  <c r="DN59" i="144"/>
  <c r="DO59" i="144"/>
  <c r="DP59" i="144"/>
  <c r="DQ59" i="144"/>
  <c r="DR59" i="144"/>
  <c r="DS59" i="144"/>
  <c r="DN60" i="144"/>
  <c r="DO60" i="144"/>
  <c r="DP60" i="144"/>
  <c r="DQ60" i="144"/>
  <c r="DR60" i="144"/>
  <c r="DS60" i="144"/>
  <c r="DN61" i="144"/>
  <c r="DO61" i="144"/>
  <c r="DP61" i="144"/>
  <c r="DQ61" i="144"/>
  <c r="DR61" i="144"/>
  <c r="DS61" i="144"/>
  <c r="DN62" i="144"/>
  <c r="DO62" i="144"/>
  <c r="DP62" i="144"/>
  <c r="DQ62" i="144"/>
  <c r="DR62" i="144"/>
  <c r="DS62" i="144"/>
  <c r="DN63" i="144"/>
  <c r="DO63" i="144"/>
  <c r="DP63" i="144"/>
  <c r="DQ63" i="144"/>
  <c r="DR63" i="144"/>
  <c r="DS63" i="144"/>
  <c r="DN64" i="144"/>
  <c r="DO64" i="144"/>
  <c r="DP64" i="144"/>
  <c r="DQ64" i="144"/>
  <c r="DR64" i="144"/>
  <c r="DS64" i="144"/>
  <c r="DN65" i="144"/>
  <c r="DO65" i="144"/>
  <c r="DP65" i="144"/>
  <c r="DQ65" i="144"/>
  <c r="DR65" i="144"/>
  <c r="DS65" i="144"/>
  <c r="DN66" i="144"/>
  <c r="DO66" i="144"/>
  <c r="DP66" i="144"/>
  <c r="DQ66" i="144"/>
  <c r="DR66" i="144"/>
  <c r="DS66" i="144"/>
  <c r="DN67" i="144"/>
  <c r="DO67" i="144"/>
  <c r="DP67" i="144"/>
  <c r="DQ67" i="144"/>
  <c r="DR67" i="144"/>
  <c r="DS67" i="144"/>
  <c r="DN68" i="144"/>
  <c r="DO68" i="144"/>
  <c r="DP68" i="144"/>
  <c r="DQ68" i="144"/>
  <c r="DR68" i="144"/>
  <c r="DS68" i="144"/>
  <c r="DN69" i="144"/>
  <c r="DO69" i="144"/>
  <c r="DP69" i="144"/>
  <c r="DQ69" i="144"/>
  <c r="DR69" i="144"/>
  <c r="DS69" i="144"/>
  <c r="DN70" i="144"/>
  <c r="DO70" i="144"/>
  <c r="DP70" i="144"/>
  <c r="DQ70" i="144"/>
  <c r="DR70" i="144"/>
  <c r="DS70" i="144"/>
  <c r="DN71" i="144"/>
  <c r="DO71" i="144"/>
  <c r="DP71" i="144"/>
  <c r="DQ71" i="144"/>
  <c r="DR71" i="144"/>
  <c r="DS71" i="144"/>
  <c r="DN72" i="144"/>
  <c r="DO72" i="144"/>
  <c r="DP72" i="144"/>
  <c r="DQ72" i="144"/>
  <c r="DR72" i="144"/>
  <c r="DS72" i="144"/>
  <c r="DN73" i="144"/>
  <c r="DO73" i="144"/>
  <c r="DP73" i="144"/>
  <c r="DQ73" i="144"/>
  <c r="DR73" i="144"/>
  <c r="DS73" i="144"/>
  <c r="DN74" i="144"/>
  <c r="DO74" i="144"/>
  <c r="DP74" i="144"/>
  <c r="DQ74" i="144"/>
  <c r="DR74" i="144"/>
  <c r="DS74" i="144"/>
  <c r="DN75" i="144"/>
  <c r="DO75" i="144"/>
  <c r="DP75" i="144"/>
  <c r="DQ75" i="144"/>
  <c r="DR75" i="144"/>
  <c r="DS75" i="144"/>
  <c r="DN76" i="144"/>
  <c r="DO76" i="144"/>
  <c r="DP76" i="144"/>
  <c r="DQ76" i="144"/>
  <c r="DR76" i="144"/>
  <c r="DS76" i="144"/>
  <c r="DN77" i="144"/>
  <c r="DO77" i="144"/>
  <c r="DP77" i="144"/>
  <c r="DQ77" i="144"/>
  <c r="DR77" i="144"/>
  <c r="DS77" i="144"/>
  <c r="DN78" i="144"/>
  <c r="DO78" i="144"/>
  <c r="DP78" i="144"/>
  <c r="DQ78" i="144"/>
  <c r="DR78" i="144"/>
  <c r="DS78" i="144"/>
  <c r="DN79" i="144"/>
  <c r="DO79" i="144"/>
  <c r="DP79" i="144"/>
  <c r="DQ79" i="144"/>
  <c r="DR79" i="144"/>
  <c r="DS79" i="144"/>
  <c r="DN80" i="144"/>
  <c r="DO80" i="144"/>
  <c r="DP80" i="144"/>
  <c r="DQ80" i="144"/>
  <c r="DR80" i="144"/>
  <c r="DS80" i="144"/>
  <c r="DN81" i="144"/>
  <c r="DO81" i="144"/>
  <c r="DP81" i="144"/>
  <c r="DQ81" i="144"/>
  <c r="DR81" i="144"/>
  <c r="DS81" i="144"/>
  <c r="DN82" i="144"/>
  <c r="DO82" i="144"/>
  <c r="DP82" i="144"/>
  <c r="DQ82" i="144"/>
  <c r="DR82" i="144"/>
  <c r="DS82" i="144"/>
  <c r="DN83" i="144"/>
  <c r="DO83" i="144"/>
  <c r="DP83" i="144"/>
  <c r="DQ83" i="144"/>
  <c r="DR83" i="144"/>
  <c r="DS83" i="144"/>
  <c r="DN84" i="144"/>
  <c r="DO84" i="144"/>
  <c r="DP84" i="144"/>
  <c r="DQ84" i="144"/>
  <c r="DR84" i="144"/>
  <c r="DS84" i="144"/>
  <c r="DN85" i="144"/>
  <c r="DO85" i="144"/>
  <c r="DP85" i="144"/>
  <c r="DQ85" i="144"/>
  <c r="DR85" i="144"/>
  <c r="DS85" i="144"/>
  <c r="DN86" i="144"/>
  <c r="DO86" i="144"/>
  <c r="DP86" i="144"/>
  <c r="DQ86" i="144"/>
  <c r="DR86" i="144"/>
  <c r="DS86" i="144"/>
  <c r="DN87" i="144"/>
  <c r="DO87" i="144"/>
  <c r="DP87" i="144"/>
  <c r="DQ87" i="144"/>
  <c r="DR87" i="144"/>
  <c r="DS87" i="144"/>
  <c r="DN88" i="144"/>
  <c r="DO88" i="144"/>
  <c r="DP88" i="144"/>
  <c r="DQ88" i="144"/>
  <c r="DR88" i="144"/>
  <c r="DS88" i="144"/>
  <c r="DN89" i="144"/>
  <c r="DO89" i="144"/>
  <c r="DP89" i="144"/>
  <c r="DQ89" i="144"/>
  <c r="DR89" i="144"/>
  <c r="DS89" i="144"/>
  <c r="DN90" i="144"/>
  <c r="DO90" i="144"/>
  <c r="DP90" i="144"/>
  <c r="DQ90" i="144"/>
  <c r="DR90" i="144"/>
  <c r="DS90" i="144"/>
  <c r="DN91" i="144"/>
  <c r="DO91" i="144"/>
  <c r="DP91" i="144"/>
  <c r="DQ91" i="144"/>
  <c r="DR91" i="144"/>
  <c r="DS91" i="144"/>
  <c r="DN92" i="144"/>
  <c r="DO92" i="144"/>
  <c r="DP92" i="144"/>
  <c r="DQ92" i="144"/>
  <c r="DR92" i="144"/>
  <c r="DS92" i="144"/>
  <c r="DN93" i="144"/>
  <c r="DO93" i="144"/>
  <c r="DP93" i="144"/>
  <c r="DQ93" i="144"/>
  <c r="DR93" i="144"/>
  <c r="DS93" i="144"/>
  <c r="DN94" i="144"/>
  <c r="DO94" i="144"/>
  <c r="DP94" i="144"/>
  <c r="DQ94" i="144"/>
  <c r="DR94" i="144"/>
  <c r="DS94" i="144"/>
  <c r="DN95" i="144"/>
  <c r="DO95" i="144"/>
  <c r="DP95" i="144"/>
  <c r="DQ95" i="144"/>
  <c r="DR95" i="144"/>
  <c r="DS95" i="144"/>
  <c r="DN96" i="144"/>
  <c r="DO96" i="144"/>
  <c r="DP96" i="144"/>
  <c r="DQ96" i="144"/>
  <c r="DR96" i="144"/>
  <c r="DS96" i="144"/>
  <c r="DN97" i="144"/>
  <c r="DO97" i="144"/>
  <c r="DP97" i="144"/>
  <c r="DQ97" i="144"/>
  <c r="DR97" i="144"/>
  <c r="DS97" i="144"/>
  <c r="DN98" i="144"/>
  <c r="DO98" i="144"/>
  <c r="DP98" i="144"/>
  <c r="DQ98" i="144"/>
  <c r="DR98" i="144"/>
  <c r="DS98" i="144"/>
  <c r="DN99" i="144"/>
  <c r="DO99" i="144"/>
  <c r="DP99" i="144"/>
  <c r="DQ99" i="144"/>
  <c r="DR99" i="144"/>
  <c r="DS99" i="144"/>
  <c r="DN100" i="144"/>
  <c r="DO100" i="144"/>
  <c r="DP100" i="144"/>
  <c r="DQ100" i="144"/>
  <c r="DR100" i="144"/>
  <c r="DS100" i="144"/>
  <c r="DN101" i="144"/>
  <c r="DO101" i="144"/>
  <c r="DP101" i="144"/>
  <c r="DQ101" i="144"/>
  <c r="DR101" i="144"/>
  <c r="DS101" i="144"/>
  <c r="DN102" i="144"/>
  <c r="DO102" i="144"/>
  <c r="DP102" i="144"/>
  <c r="DQ102" i="144"/>
  <c r="DR102" i="144"/>
  <c r="DS102" i="144"/>
  <c r="DN103" i="144"/>
  <c r="DO103" i="144"/>
  <c r="DP103" i="144"/>
  <c r="DQ103" i="144"/>
  <c r="DR103" i="144"/>
  <c r="DS103" i="144"/>
  <c r="DN104" i="144"/>
  <c r="DO104" i="144"/>
  <c r="DP104" i="144"/>
  <c r="DQ104" i="144"/>
  <c r="DR104" i="144"/>
  <c r="DS104" i="144"/>
  <c r="DN105" i="144"/>
  <c r="DO105" i="144"/>
  <c r="DP105" i="144"/>
  <c r="DQ105" i="144"/>
  <c r="DR105" i="144"/>
  <c r="DS105" i="144"/>
  <c r="DN106" i="144"/>
  <c r="DO106" i="144"/>
  <c r="DP106" i="144"/>
  <c r="DQ106" i="144"/>
  <c r="DR106" i="144"/>
  <c r="DS106" i="144"/>
  <c r="DN107" i="144"/>
  <c r="DO107" i="144"/>
  <c r="DP107" i="144"/>
  <c r="DQ107" i="144"/>
  <c r="DR107" i="144"/>
  <c r="DS107" i="144"/>
  <c r="DN108" i="144"/>
  <c r="DO108" i="144"/>
  <c r="DP108" i="144"/>
  <c r="DQ108" i="144"/>
  <c r="DR108" i="144"/>
  <c r="DS108" i="144"/>
  <c r="DN109" i="144"/>
  <c r="DO109" i="144"/>
  <c r="DP109" i="144"/>
  <c r="DQ109" i="144"/>
  <c r="DR109" i="144"/>
  <c r="DS109" i="144"/>
  <c r="DN110" i="144"/>
  <c r="DO110" i="144"/>
  <c r="DP110" i="144"/>
  <c r="DQ110" i="144"/>
  <c r="DR110" i="144"/>
  <c r="DS110" i="144"/>
  <c r="DN111" i="144"/>
  <c r="DO111" i="144"/>
  <c r="DP111" i="144"/>
  <c r="DQ111" i="144"/>
  <c r="DR111" i="144"/>
  <c r="DS111" i="144"/>
  <c r="DN112" i="144"/>
  <c r="DO112" i="144"/>
  <c r="DP112" i="144"/>
  <c r="DQ112" i="144"/>
  <c r="DR112" i="144"/>
  <c r="DS112" i="144"/>
  <c r="DN113" i="144"/>
  <c r="DO113" i="144"/>
  <c r="DP113" i="144"/>
  <c r="DQ113" i="144"/>
  <c r="DR113" i="144"/>
  <c r="DS113" i="144"/>
  <c r="DN114" i="144"/>
  <c r="DO114" i="144"/>
  <c r="DP114" i="144"/>
  <c r="DQ114" i="144"/>
  <c r="DR114" i="144"/>
  <c r="DS114" i="144"/>
  <c r="DN115" i="144"/>
  <c r="DO115" i="144"/>
  <c r="DP115" i="144"/>
  <c r="DQ115" i="144"/>
  <c r="DR115" i="144"/>
  <c r="DS115" i="144"/>
  <c r="DN116" i="144"/>
  <c r="DO116" i="144"/>
  <c r="DP116" i="144"/>
  <c r="DQ116" i="144"/>
  <c r="DR116" i="144"/>
  <c r="DS116" i="144"/>
  <c r="DN117" i="144"/>
  <c r="DO117" i="144"/>
  <c r="DP117" i="144"/>
  <c r="DQ117" i="144"/>
  <c r="DR117" i="144"/>
  <c r="DS117" i="144"/>
  <c r="DN118" i="144"/>
  <c r="DO118" i="144"/>
  <c r="DP118" i="144"/>
  <c r="DQ118" i="144"/>
  <c r="DR118" i="144"/>
  <c r="DS118" i="144"/>
  <c r="DN119" i="144"/>
  <c r="DO119" i="144"/>
  <c r="DP119" i="144"/>
  <c r="DQ119" i="144"/>
  <c r="DR119" i="144"/>
  <c r="DS119" i="144"/>
  <c r="DN120" i="144"/>
  <c r="DO120" i="144"/>
  <c r="DP120" i="144"/>
  <c r="DQ120" i="144"/>
  <c r="DR120" i="144"/>
  <c r="DS120" i="144"/>
  <c r="DN121" i="144"/>
  <c r="DO121" i="144"/>
  <c r="DP121" i="144"/>
  <c r="DQ121" i="144"/>
  <c r="DR121" i="144"/>
  <c r="DS121" i="144"/>
  <c r="DN122" i="144"/>
  <c r="DO122" i="144"/>
  <c r="DP122" i="144"/>
  <c r="DQ122" i="144"/>
  <c r="DR122" i="144"/>
  <c r="DS122" i="144"/>
  <c r="DN123" i="144"/>
  <c r="DO123" i="144"/>
  <c r="DP123" i="144"/>
  <c r="DQ123" i="144"/>
  <c r="DR123" i="144"/>
  <c r="DS123" i="144"/>
  <c r="DN124" i="144"/>
  <c r="DO124" i="144"/>
  <c r="DP124" i="144"/>
  <c r="DQ124" i="144"/>
  <c r="DR124" i="144"/>
  <c r="DS124" i="144"/>
  <c r="DN125" i="144"/>
  <c r="DO125" i="144"/>
  <c r="DP125" i="144"/>
  <c r="DQ125" i="144"/>
  <c r="DR125" i="144"/>
  <c r="DS125" i="144"/>
  <c r="DN126" i="144"/>
  <c r="DO126" i="144"/>
  <c r="DP126" i="144"/>
  <c r="DQ126" i="144"/>
  <c r="DR126" i="144"/>
  <c r="DS126" i="144"/>
  <c r="DN127" i="144"/>
  <c r="DO127" i="144"/>
  <c r="DP127" i="144"/>
  <c r="DQ127" i="144"/>
  <c r="DR127" i="144"/>
  <c r="DS127" i="144"/>
  <c r="DN128" i="144"/>
  <c r="DO128" i="144"/>
  <c r="DP128" i="144"/>
  <c r="DQ128" i="144"/>
  <c r="DR128" i="144"/>
  <c r="DS128" i="144"/>
  <c r="DN129" i="144"/>
  <c r="DO129" i="144"/>
  <c r="DP129" i="144"/>
  <c r="DQ129" i="144"/>
  <c r="DR129" i="144"/>
  <c r="DS129" i="144"/>
  <c r="DN130" i="144"/>
  <c r="DO130" i="144"/>
  <c r="DP130" i="144"/>
  <c r="DQ130" i="144"/>
  <c r="DR130" i="144"/>
  <c r="DS130" i="144"/>
  <c r="DN131" i="144"/>
  <c r="DO131" i="144"/>
  <c r="DP131" i="144"/>
  <c r="DQ131" i="144"/>
  <c r="DR131" i="144"/>
  <c r="DS131" i="144"/>
  <c r="DN132" i="144"/>
  <c r="DO132" i="144"/>
  <c r="DP132" i="144"/>
  <c r="DQ132" i="144"/>
  <c r="DR132" i="144"/>
  <c r="DS132" i="144"/>
  <c r="DN133" i="144"/>
  <c r="DO133" i="144"/>
  <c r="DP133" i="144"/>
  <c r="DQ133" i="144"/>
  <c r="DR133" i="144"/>
  <c r="DS133" i="144"/>
  <c r="DN134" i="144"/>
  <c r="DO134" i="144"/>
  <c r="DP134" i="144"/>
  <c r="DQ134" i="144"/>
  <c r="DR134" i="144"/>
  <c r="DS134" i="144"/>
  <c r="DN135" i="144"/>
  <c r="DO135" i="144"/>
  <c r="DP135" i="144"/>
  <c r="DQ135" i="144"/>
  <c r="DR135" i="144"/>
  <c r="DS135" i="144"/>
  <c r="DN136" i="144"/>
  <c r="DO136" i="144"/>
  <c r="DP136" i="144"/>
  <c r="DQ136" i="144"/>
  <c r="DR136" i="144"/>
  <c r="DS136" i="144"/>
  <c r="DN137" i="144"/>
  <c r="DO137" i="144"/>
  <c r="DP137" i="144"/>
  <c r="DQ137" i="144"/>
  <c r="DR137" i="144"/>
  <c r="DS137" i="144"/>
  <c r="DN138" i="144"/>
  <c r="DO138" i="144"/>
  <c r="DP138" i="144"/>
  <c r="DQ138" i="144"/>
  <c r="DR138" i="144"/>
  <c r="DS138" i="144"/>
  <c r="DN139" i="144"/>
  <c r="DO139" i="144"/>
  <c r="DP139" i="144"/>
  <c r="DQ139" i="144"/>
  <c r="DR139" i="144"/>
  <c r="DS139" i="144"/>
  <c r="DN140" i="144"/>
  <c r="DO140" i="144"/>
  <c r="DP140" i="144"/>
  <c r="DQ140" i="144"/>
  <c r="DR140" i="144"/>
  <c r="DE4" i="144"/>
  <c r="AI10" i="4" s="1"/>
  <c r="DE5" i="144"/>
  <c r="AI11" i="4" s="1"/>
  <c r="DE6" i="144"/>
  <c r="AI12" i="4" s="1"/>
  <c r="DE7" i="144"/>
  <c r="AI13" i="4" s="1"/>
  <c r="DE8" i="144"/>
  <c r="AI14" i="4" s="1"/>
  <c r="DE9" i="144"/>
  <c r="AI16" i="4" s="1"/>
  <c r="DE10" i="144"/>
  <c r="AI19" i="4" s="1"/>
  <c r="DE11" i="144"/>
  <c r="AI20" i="4" s="1"/>
  <c r="DE12" i="144"/>
  <c r="AI21" i="4" s="1"/>
  <c r="DE13" i="144"/>
  <c r="AI22" i="4" s="1"/>
  <c r="DE14" i="144"/>
  <c r="AI25" i="4" s="1"/>
  <c r="DE15" i="144"/>
  <c r="AI27" i="4" s="1"/>
  <c r="DE16" i="144"/>
  <c r="AI28" i="4" s="1"/>
  <c r="DE17" i="144"/>
  <c r="AI29" i="4" s="1"/>
  <c r="DE18" i="144"/>
  <c r="AI32" i="4" s="1"/>
  <c r="DE19" i="144"/>
  <c r="AI33" i="4" s="1"/>
  <c r="DE20" i="144"/>
  <c r="AI35" i="4" s="1"/>
  <c r="DE21" i="144"/>
  <c r="AI41" i="4" s="1"/>
  <c r="DE22" i="144"/>
  <c r="AI42" i="4" s="1"/>
  <c r="DE23" i="144"/>
  <c r="AI43" i="4" s="1"/>
  <c r="DE24" i="144"/>
  <c r="AI44" i="4" s="1"/>
  <c r="DE25" i="144"/>
  <c r="AI45" i="4" s="1"/>
  <c r="DE26" i="144"/>
  <c r="AI46" i="4" s="1"/>
  <c r="DE27" i="144"/>
  <c r="AI48" i="4" s="1"/>
  <c r="DE28" i="144"/>
  <c r="AI49" i="4" s="1"/>
  <c r="DE29" i="144"/>
  <c r="AI50" i="4" s="1"/>
  <c r="DE30" i="144"/>
  <c r="AI51" i="4" s="1"/>
  <c r="DE31" i="144"/>
  <c r="AI53" i="4" s="1"/>
  <c r="DE32" i="144"/>
  <c r="AI56" i="4" s="1"/>
  <c r="DE33" i="144"/>
  <c r="AI58" i="4" s="1"/>
  <c r="DE34" i="144"/>
  <c r="AI59" i="4" s="1"/>
  <c r="DE35" i="144"/>
  <c r="AI60" i="4" s="1"/>
  <c r="DE36" i="144"/>
  <c r="AI61" i="4" s="1"/>
  <c r="DE37" i="144"/>
  <c r="AI63" i="4" s="1"/>
  <c r="DE38" i="144"/>
  <c r="AI64" i="4" s="1"/>
  <c r="DE39" i="144"/>
  <c r="AI65" i="4" s="1"/>
  <c r="DE40" i="144"/>
  <c r="AI66" i="4" s="1"/>
  <c r="DE41" i="144"/>
  <c r="AI72" i="4" s="1"/>
  <c r="DE42" i="144"/>
  <c r="AI73" i="4" s="1"/>
  <c r="DE43" i="144"/>
  <c r="AI74" i="4" s="1"/>
  <c r="DE44" i="144"/>
  <c r="AI76" i="4" s="1"/>
  <c r="DE45" i="144"/>
  <c r="AI78" i="4" s="1"/>
  <c r="DE46" i="144"/>
  <c r="AI80" i="4" s="1"/>
  <c r="DE47" i="144"/>
  <c r="AI83" i="4" s="1"/>
  <c r="DE48" i="144"/>
  <c r="AI85" i="4" s="1"/>
  <c r="DE49" i="144"/>
  <c r="AI89" i="4" s="1"/>
  <c r="DE50" i="144"/>
  <c r="AI92" i="4" s="1"/>
  <c r="DE51" i="144"/>
  <c r="AI97" i="4" s="1"/>
  <c r="DE52" i="144"/>
  <c r="AI99" i="4" s="1"/>
  <c r="DE53" i="144"/>
  <c r="AI103" i="4" s="1"/>
  <c r="DE54" i="144"/>
  <c r="AI104" i="4" s="1"/>
  <c r="DE55" i="144"/>
  <c r="AI105" i="4" s="1"/>
  <c r="DE56" i="144"/>
  <c r="AI106" i="4" s="1"/>
  <c r="DE57" i="144"/>
  <c r="AI107" i="4" s="1"/>
  <c r="DE58" i="144"/>
  <c r="AI108" i="4" s="1"/>
  <c r="DE59" i="144"/>
  <c r="AI111" i="4" s="1"/>
  <c r="DE60" i="144"/>
  <c r="AI112" i="4" s="1"/>
  <c r="DE61" i="144"/>
  <c r="AI113" i="4" s="1"/>
  <c r="DE62" i="144"/>
  <c r="AI114" i="4" s="1"/>
  <c r="DE63" i="144"/>
  <c r="AI120" i="4" s="1"/>
  <c r="DE64" i="144"/>
  <c r="AI122" i="4" s="1"/>
  <c r="DE65" i="144"/>
  <c r="AI124" i="4" s="1"/>
  <c r="DE66" i="144"/>
  <c r="AI125" i="4" s="1"/>
  <c r="DE67" i="144"/>
  <c r="AI126" i="4" s="1"/>
  <c r="DE68" i="144"/>
  <c r="AI128" i="4" s="1"/>
  <c r="DE69" i="144"/>
  <c r="AI129" i="4" s="1"/>
  <c r="DE70" i="144"/>
  <c r="AI131" i="4" s="1"/>
  <c r="DE71" i="144"/>
  <c r="AI132" i="4" s="1"/>
  <c r="DE72" i="144"/>
  <c r="AI133" i="4" s="1"/>
  <c r="DE73" i="144"/>
  <c r="AI135" i="4" s="1"/>
  <c r="DE74" i="144"/>
  <c r="AI137" i="4" s="1"/>
  <c r="DE75" i="144"/>
  <c r="AI138" i="4" s="1"/>
  <c r="DE76" i="144"/>
  <c r="AI140" i="4" s="1"/>
  <c r="DE77" i="144"/>
  <c r="AI141" i="4" s="1"/>
  <c r="DE78" i="144"/>
  <c r="AI143" i="4" s="1"/>
  <c r="DE79" i="144"/>
  <c r="AI145" i="4" s="1"/>
  <c r="DE80" i="144"/>
  <c r="AI146" i="4" s="1"/>
  <c r="DE81" i="144"/>
  <c r="AI169" i="4" s="1"/>
  <c r="DE82" i="144"/>
  <c r="AI170" i="4" s="1"/>
  <c r="DE83" i="144"/>
  <c r="AI171" i="4" s="1"/>
  <c r="DE84" i="144"/>
  <c r="AI173" i="4" s="1"/>
  <c r="DE85" i="144"/>
  <c r="AI176" i="4" s="1"/>
  <c r="DE86" i="144"/>
  <c r="AI184" i="4" s="1"/>
  <c r="DE87" i="144"/>
  <c r="AI185" i="4" s="1"/>
  <c r="DE3" i="144"/>
  <c r="AI9" i="4" s="1"/>
  <c r="CP3" i="140"/>
  <c r="CS3" i="140"/>
  <c r="CR3" i="140"/>
  <c r="CQ3" i="140"/>
  <c r="AI195" i="4" l="1"/>
  <c r="AI34" i="37"/>
  <c r="DW75" i="144"/>
  <c r="AK9" i="4"/>
  <c r="AK195" i="4" s="1"/>
  <c r="N165" i="4"/>
  <c r="O165" i="4" s="1"/>
  <c r="K30" i="54"/>
  <c r="R30" i="54"/>
  <c r="K29" i="54"/>
  <c r="R29" i="54"/>
  <c r="R28" i="54"/>
  <c r="K28" i="54"/>
  <c r="K27" i="54"/>
  <c r="R27" i="54"/>
  <c r="R26" i="54"/>
  <c r="K26" i="54"/>
  <c r="R25" i="54"/>
  <c r="K25" i="54"/>
  <c r="R24" i="54"/>
  <c r="K24" i="54"/>
  <c r="R23" i="54"/>
  <c r="K23" i="54"/>
  <c r="N62" i="54"/>
  <c r="O62" i="54" s="1"/>
  <c r="FB18" i="147"/>
  <c r="FA18" i="147"/>
  <c r="EZ18" i="147"/>
  <c r="EY18" i="147"/>
  <c r="EX18" i="147"/>
  <c r="FD18" i="147"/>
  <c r="FC18" i="147"/>
  <c r="Q47" i="37"/>
  <c r="S47" i="37"/>
  <c r="K47" i="37"/>
  <c r="IS19" i="146"/>
  <c r="IO18" i="146"/>
  <c r="IV18" i="146" s="1"/>
  <c r="R203" i="39"/>
  <c r="P203" i="39"/>
  <c r="AK13" i="35"/>
  <c r="AK12" i="35" s="1"/>
  <c r="AK11" i="35" s="1"/>
  <c r="P34" i="35"/>
  <c r="L270" i="39"/>
  <c r="AK43" i="35"/>
  <c r="AK42" i="35" s="1"/>
  <c r="AK41" i="35" s="1"/>
  <c r="P10" i="35"/>
  <c r="I35" i="35"/>
  <c r="P43" i="35"/>
  <c r="P42" i="35" s="1"/>
  <c r="P41" i="35" s="1"/>
  <c r="L203" i="39"/>
  <c r="AK19" i="35"/>
  <c r="AK18" i="35" s="1"/>
  <c r="J32" i="54"/>
  <c r="J31" i="54"/>
  <c r="P31" i="54"/>
  <c r="P61" i="54"/>
  <c r="P265" i="39" s="1"/>
  <c r="P269" i="39"/>
  <c r="L206" i="39"/>
  <c r="AK14" i="37"/>
  <c r="AK12" i="37" s="1"/>
  <c r="AK11" i="37" s="1"/>
  <c r="H75" i="37"/>
  <c r="AK40" i="37"/>
  <c r="AK33" i="37" s="1"/>
  <c r="AK32" i="37" s="1"/>
  <c r="I13" i="37"/>
  <c r="L13" i="37"/>
  <c r="M13" i="37" s="1"/>
  <c r="R56" i="37"/>
  <c r="P206" i="39"/>
  <c r="AI33" i="37"/>
  <c r="AI32" i="37" s="1"/>
  <c r="R18" i="35"/>
  <c r="R10" i="35" s="1"/>
  <c r="AI13" i="35"/>
  <c r="AI12" i="35" s="1"/>
  <c r="AI11" i="35" s="1"/>
  <c r="N37" i="35"/>
  <c r="AI44" i="35"/>
  <c r="AI43" i="35" s="1"/>
  <c r="AI42" i="35" s="1"/>
  <c r="AI41" i="35" s="1"/>
  <c r="I19" i="35"/>
  <c r="AI14" i="37"/>
  <c r="AI12" i="37" s="1"/>
  <c r="AI11" i="37" s="1"/>
  <c r="AI18" i="35"/>
  <c r="N190" i="4"/>
  <c r="O190" i="4" s="1"/>
  <c r="N189" i="4"/>
  <c r="O189" i="4" s="1"/>
  <c r="N191" i="4"/>
  <c r="O191" i="4" s="1"/>
  <c r="N188" i="4"/>
  <c r="O188" i="4" s="1"/>
  <c r="N187" i="4"/>
  <c r="O187" i="4" s="1"/>
  <c r="AI8" i="4"/>
  <c r="J18" i="54"/>
  <c r="DF4" i="147"/>
  <c r="DG4" i="147"/>
  <c r="DH4" i="147"/>
  <c r="DI4" i="147"/>
  <c r="DJ4" i="147"/>
  <c r="DK4" i="147"/>
  <c r="DL4" i="147"/>
  <c r="DF5" i="147"/>
  <c r="DG5" i="147"/>
  <c r="DH5" i="147"/>
  <c r="DI5" i="147"/>
  <c r="DJ5" i="147"/>
  <c r="DK5" i="147"/>
  <c r="DL5" i="147"/>
  <c r="DF6" i="147"/>
  <c r="DG6" i="147"/>
  <c r="DH6" i="147"/>
  <c r="DI6" i="147"/>
  <c r="DJ6" i="147"/>
  <c r="DK6" i="147"/>
  <c r="DL6" i="147"/>
  <c r="DF7" i="147"/>
  <c r="DG7" i="147"/>
  <c r="DH7" i="147"/>
  <c r="DI7" i="147"/>
  <c r="DJ7" i="147"/>
  <c r="DK7" i="147"/>
  <c r="DL7" i="147"/>
  <c r="DF8" i="147"/>
  <c r="DG8" i="147"/>
  <c r="DH8" i="147"/>
  <c r="DI8" i="147"/>
  <c r="DJ8" i="147"/>
  <c r="DK8" i="147"/>
  <c r="DL8" i="147"/>
  <c r="DF9" i="147"/>
  <c r="DG9" i="147"/>
  <c r="DH9" i="147"/>
  <c r="DI9" i="147"/>
  <c r="DJ9" i="147"/>
  <c r="DK9" i="147"/>
  <c r="DL9" i="147"/>
  <c r="DF10" i="147"/>
  <c r="DG10" i="147"/>
  <c r="DH10" i="147"/>
  <c r="DI10" i="147"/>
  <c r="DJ10" i="147"/>
  <c r="DK10" i="147"/>
  <c r="DL10" i="147"/>
  <c r="DF11" i="147"/>
  <c r="DG11" i="147"/>
  <c r="DH11" i="147"/>
  <c r="DI11" i="147"/>
  <c r="DJ11" i="147"/>
  <c r="DK11" i="147"/>
  <c r="DL11" i="147"/>
  <c r="DF12" i="147"/>
  <c r="DG12" i="147"/>
  <c r="DH12" i="147"/>
  <c r="DI12" i="147"/>
  <c r="DJ12" i="147"/>
  <c r="DK12" i="147"/>
  <c r="DL12" i="147"/>
  <c r="DF13" i="147"/>
  <c r="DG13" i="147"/>
  <c r="DH13" i="147"/>
  <c r="DI13" i="147"/>
  <c r="DJ13" i="147"/>
  <c r="DK13" i="147"/>
  <c r="DL13" i="147"/>
  <c r="DF14" i="147"/>
  <c r="DG14" i="147"/>
  <c r="DH14" i="147"/>
  <c r="DI14" i="147"/>
  <c r="DJ14" i="147"/>
  <c r="DK14" i="147"/>
  <c r="DL14" i="147"/>
  <c r="DG3" i="147"/>
  <c r="DH3" i="147"/>
  <c r="DI3" i="147"/>
  <c r="DJ3" i="147"/>
  <c r="DK3" i="147"/>
  <c r="DL3" i="147"/>
  <c r="DF3" i="147"/>
  <c r="CV3" i="147"/>
  <c r="AF62" i="54" s="1"/>
  <c r="AF61" i="54" s="1"/>
  <c r="AF8" i="54" s="1"/>
  <c r="AF66" i="54"/>
  <c r="AG30" i="37"/>
  <c r="GB4" i="146"/>
  <c r="GC4" i="146"/>
  <c r="GD4" i="146"/>
  <c r="GE4" i="146"/>
  <c r="GF4" i="146"/>
  <c r="GG4" i="146"/>
  <c r="GH4" i="146"/>
  <c r="GB5" i="146"/>
  <c r="GC5" i="146"/>
  <c r="GD5" i="146"/>
  <c r="GE5" i="146"/>
  <c r="GF5" i="146"/>
  <c r="GG5" i="146"/>
  <c r="GH5" i="146"/>
  <c r="GB6" i="146"/>
  <c r="GC6" i="146"/>
  <c r="GD6" i="146"/>
  <c r="GE6" i="146"/>
  <c r="GF6" i="146"/>
  <c r="GG6" i="146"/>
  <c r="GH6" i="146"/>
  <c r="GB7" i="146"/>
  <c r="GC7" i="146"/>
  <c r="GD7" i="146"/>
  <c r="GE7" i="146"/>
  <c r="GF7" i="146"/>
  <c r="GG7" i="146"/>
  <c r="GH7" i="146"/>
  <c r="GB8" i="146"/>
  <c r="GC8" i="146"/>
  <c r="GD8" i="146"/>
  <c r="GE8" i="146"/>
  <c r="GF8" i="146"/>
  <c r="GG8" i="146"/>
  <c r="GH8" i="146"/>
  <c r="GB9" i="146"/>
  <c r="GC9" i="146"/>
  <c r="GD9" i="146"/>
  <c r="GE9" i="146"/>
  <c r="GF9" i="146"/>
  <c r="GG9" i="146"/>
  <c r="GH9" i="146"/>
  <c r="GB10" i="146"/>
  <c r="GC10" i="146"/>
  <c r="GD10" i="146"/>
  <c r="GE10" i="146"/>
  <c r="GF10" i="146"/>
  <c r="GG10" i="146"/>
  <c r="GH10" i="146"/>
  <c r="GB11" i="146"/>
  <c r="GC11" i="146"/>
  <c r="GD11" i="146"/>
  <c r="GE11" i="146"/>
  <c r="GF11" i="146"/>
  <c r="GG11" i="146"/>
  <c r="GH11" i="146"/>
  <c r="GB12" i="146"/>
  <c r="GC12" i="146"/>
  <c r="GD12" i="146"/>
  <c r="GE12" i="146"/>
  <c r="GF12" i="146"/>
  <c r="GG12" i="146"/>
  <c r="GH12" i="146"/>
  <c r="GB13" i="146"/>
  <c r="GC13" i="146"/>
  <c r="GD13" i="146"/>
  <c r="GE13" i="146"/>
  <c r="GF13" i="146"/>
  <c r="GG13" i="146"/>
  <c r="GH13" i="146"/>
  <c r="GB14" i="146"/>
  <c r="GC14" i="146"/>
  <c r="GD14" i="146"/>
  <c r="GE14" i="146"/>
  <c r="GF14" i="146"/>
  <c r="GG14" i="146"/>
  <c r="GH14" i="146"/>
  <c r="GB15" i="146"/>
  <c r="GC15" i="146"/>
  <c r="GD15" i="146"/>
  <c r="GE15" i="146"/>
  <c r="GF15" i="146"/>
  <c r="GG15" i="146"/>
  <c r="GH15" i="146"/>
  <c r="GB16" i="146"/>
  <c r="GC16" i="146"/>
  <c r="GD16" i="146"/>
  <c r="GE16" i="146"/>
  <c r="GF16" i="146"/>
  <c r="GG16" i="146"/>
  <c r="GH16" i="146"/>
  <c r="GB17" i="146"/>
  <c r="GC17" i="146"/>
  <c r="GD17" i="146"/>
  <c r="GE17" i="146"/>
  <c r="GF17" i="146"/>
  <c r="GG17" i="146"/>
  <c r="GH17" i="146"/>
  <c r="GB18" i="146"/>
  <c r="GC18" i="146"/>
  <c r="GD18" i="146"/>
  <c r="GE18" i="146"/>
  <c r="GF18" i="146"/>
  <c r="GG18" i="146"/>
  <c r="GH18" i="146"/>
  <c r="GB19" i="146"/>
  <c r="GC19" i="146"/>
  <c r="GD19" i="146"/>
  <c r="GE19" i="146"/>
  <c r="GF19" i="146"/>
  <c r="GG19" i="146"/>
  <c r="GH19" i="146"/>
  <c r="GB20" i="146"/>
  <c r="GC20" i="146"/>
  <c r="GD20" i="146"/>
  <c r="GE20" i="146"/>
  <c r="GF20" i="146"/>
  <c r="GG20" i="146"/>
  <c r="GH20" i="146"/>
  <c r="GB21" i="146"/>
  <c r="GC21" i="146"/>
  <c r="GD21" i="146"/>
  <c r="GE21" i="146"/>
  <c r="GF21" i="146"/>
  <c r="GG21" i="146"/>
  <c r="GH21" i="146"/>
  <c r="GB22" i="146"/>
  <c r="GC22" i="146"/>
  <c r="GD22" i="146"/>
  <c r="GE22" i="146"/>
  <c r="GF22" i="146"/>
  <c r="GG22" i="146"/>
  <c r="GH22" i="146"/>
  <c r="GB23" i="146"/>
  <c r="GC23" i="146"/>
  <c r="GD23" i="146"/>
  <c r="GE23" i="146"/>
  <c r="GF23" i="146"/>
  <c r="GG23" i="146"/>
  <c r="GH23" i="146"/>
  <c r="GB24" i="146"/>
  <c r="GC24" i="146"/>
  <c r="GD24" i="146"/>
  <c r="GE24" i="146"/>
  <c r="GF24" i="146"/>
  <c r="GG24" i="146"/>
  <c r="GH24" i="146"/>
  <c r="GB25" i="146"/>
  <c r="GC25" i="146"/>
  <c r="GD25" i="146"/>
  <c r="GE25" i="146"/>
  <c r="GF25" i="146"/>
  <c r="GG25" i="146"/>
  <c r="GH25" i="146"/>
  <c r="GB26" i="146"/>
  <c r="GC26" i="146"/>
  <c r="GD26" i="146"/>
  <c r="GE26" i="146"/>
  <c r="GF26" i="146"/>
  <c r="GG26" i="146"/>
  <c r="GH26" i="146"/>
  <c r="GB27" i="146"/>
  <c r="GC27" i="146"/>
  <c r="GD27" i="146"/>
  <c r="GE27" i="146"/>
  <c r="GF27" i="146"/>
  <c r="GG27" i="146"/>
  <c r="GH27" i="146"/>
  <c r="GB28" i="146"/>
  <c r="GC28" i="146"/>
  <c r="GD28" i="146"/>
  <c r="GE28" i="146"/>
  <c r="GF28" i="146"/>
  <c r="GG28" i="146"/>
  <c r="GH28" i="146"/>
  <c r="GB29" i="146"/>
  <c r="GC29" i="146"/>
  <c r="GD29" i="146"/>
  <c r="GE29" i="146"/>
  <c r="GF29" i="146"/>
  <c r="GG29" i="146"/>
  <c r="GH29" i="146"/>
  <c r="GB30" i="146"/>
  <c r="GC30" i="146"/>
  <c r="GD30" i="146"/>
  <c r="GE30" i="146"/>
  <c r="GF30" i="146"/>
  <c r="GG30" i="146"/>
  <c r="GH30" i="146"/>
  <c r="GB31" i="146"/>
  <c r="GC31" i="146"/>
  <c r="GD31" i="146"/>
  <c r="GE31" i="146"/>
  <c r="GF31" i="146"/>
  <c r="GG31" i="146"/>
  <c r="GH31" i="146"/>
  <c r="GB32" i="146"/>
  <c r="GC32" i="146"/>
  <c r="GD32" i="146"/>
  <c r="GE32" i="146"/>
  <c r="GF32" i="146"/>
  <c r="GG32" i="146"/>
  <c r="GH32" i="146"/>
  <c r="GB33" i="146"/>
  <c r="GC33" i="146"/>
  <c r="GD33" i="146"/>
  <c r="GE33" i="146"/>
  <c r="GF33" i="146"/>
  <c r="GG33" i="146"/>
  <c r="GH33" i="146"/>
  <c r="GB34" i="146"/>
  <c r="GC34" i="146"/>
  <c r="GD34" i="146"/>
  <c r="GE34" i="146"/>
  <c r="GF34" i="146"/>
  <c r="GG34" i="146"/>
  <c r="GH34" i="146"/>
  <c r="GB35" i="146"/>
  <c r="GC35" i="146"/>
  <c r="GD35" i="146"/>
  <c r="GE35" i="146"/>
  <c r="GF35" i="146"/>
  <c r="GG35" i="146"/>
  <c r="GH35" i="146"/>
  <c r="AG51" i="37"/>
  <c r="AG27" i="37"/>
  <c r="AG26" i="37" s="1"/>
  <c r="AG22" i="37"/>
  <c r="FG4" i="146"/>
  <c r="AG19" i="37" s="1"/>
  <c r="FG5" i="146"/>
  <c r="AG16" i="37" s="1"/>
  <c r="FG6" i="146"/>
  <c r="AG35" i="37" s="1"/>
  <c r="AG34" i="37" s="1"/>
  <c r="FG7" i="146"/>
  <c r="AG36" i="37" s="1"/>
  <c r="FG8" i="146"/>
  <c r="AG41" i="37" s="1"/>
  <c r="AG40" i="37" s="1"/>
  <c r="FG9" i="146"/>
  <c r="AG50" i="37" s="1"/>
  <c r="GC3" i="146"/>
  <c r="GD3" i="146"/>
  <c r="GE3" i="146"/>
  <c r="GF3" i="146"/>
  <c r="GG3" i="146"/>
  <c r="GH3" i="146"/>
  <c r="GB3" i="146"/>
  <c r="FP4" i="146"/>
  <c r="FQ4" i="146"/>
  <c r="FR4" i="146"/>
  <c r="FP5" i="146"/>
  <c r="FQ5" i="146"/>
  <c r="FR5" i="146"/>
  <c r="FP6" i="146"/>
  <c r="FQ6" i="146"/>
  <c r="FR6" i="146"/>
  <c r="FP7" i="146"/>
  <c r="FQ7" i="146"/>
  <c r="FR7" i="146"/>
  <c r="FP8" i="146"/>
  <c r="FQ8" i="146"/>
  <c r="FR8" i="146"/>
  <c r="FP9" i="146"/>
  <c r="FQ9" i="146"/>
  <c r="FR9" i="146"/>
  <c r="FP10" i="146"/>
  <c r="FQ10" i="146"/>
  <c r="FR10" i="146"/>
  <c r="FP11" i="146"/>
  <c r="FQ11" i="146"/>
  <c r="FR11" i="146"/>
  <c r="FP12" i="146"/>
  <c r="FQ12" i="146"/>
  <c r="FR12" i="146"/>
  <c r="FP13" i="146"/>
  <c r="FQ13" i="146"/>
  <c r="FR13" i="146"/>
  <c r="FP14" i="146"/>
  <c r="FQ14" i="146"/>
  <c r="FR14" i="146"/>
  <c r="FP15" i="146"/>
  <c r="FQ15" i="146"/>
  <c r="FR15" i="146"/>
  <c r="FP16" i="146"/>
  <c r="FQ16" i="146"/>
  <c r="FR16" i="146"/>
  <c r="FP17" i="146"/>
  <c r="FQ17" i="146"/>
  <c r="FR17" i="146"/>
  <c r="FP18" i="146"/>
  <c r="FQ18" i="146"/>
  <c r="FR18" i="146"/>
  <c r="FP19" i="146"/>
  <c r="FQ19" i="146"/>
  <c r="FR19" i="146"/>
  <c r="FP20" i="146"/>
  <c r="FQ20" i="146"/>
  <c r="FR20" i="146"/>
  <c r="FP21" i="146"/>
  <c r="FQ21" i="146"/>
  <c r="FR21" i="146"/>
  <c r="FP22" i="146"/>
  <c r="FQ22" i="146"/>
  <c r="FR22" i="146"/>
  <c r="FP23" i="146"/>
  <c r="FQ23" i="146"/>
  <c r="FR23" i="146"/>
  <c r="FP24" i="146"/>
  <c r="FQ24" i="146"/>
  <c r="FR24" i="146"/>
  <c r="FP25" i="146"/>
  <c r="FQ25" i="146"/>
  <c r="FR25" i="146"/>
  <c r="FP26" i="146"/>
  <c r="FQ26" i="146"/>
  <c r="FR26" i="146"/>
  <c r="FP27" i="146"/>
  <c r="FQ27" i="146"/>
  <c r="FR27" i="146"/>
  <c r="FP28" i="146"/>
  <c r="FQ28" i="146"/>
  <c r="FR28" i="146"/>
  <c r="FP29" i="146"/>
  <c r="FQ29" i="146"/>
  <c r="FR29" i="146"/>
  <c r="FP30" i="146"/>
  <c r="FQ30" i="146"/>
  <c r="FR30" i="146"/>
  <c r="FP31" i="146"/>
  <c r="FQ31" i="146"/>
  <c r="FR31" i="146"/>
  <c r="FP32" i="146"/>
  <c r="FQ32" i="146"/>
  <c r="FR32" i="146"/>
  <c r="FP33" i="146"/>
  <c r="FQ33" i="146"/>
  <c r="FR33" i="146"/>
  <c r="FP34" i="146"/>
  <c r="FQ34" i="146"/>
  <c r="FR34" i="146"/>
  <c r="FP35" i="146"/>
  <c r="FQ35" i="146"/>
  <c r="FR35" i="146"/>
  <c r="FP36" i="146"/>
  <c r="FQ36" i="146"/>
  <c r="FR36" i="146"/>
  <c r="FP37" i="146"/>
  <c r="FQ37" i="146"/>
  <c r="FR37" i="146"/>
  <c r="FP38" i="146"/>
  <c r="FQ38" i="146"/>
  <c r="FR38" i="146"/>
  <c r="FP39" i="146"/>
  <c r="FQ39" i="146"/>
  <c r="FR39" i="146"/>
  <c r="FP40" i="146"/>
  <c r="FQ40" i="146"/>
  <c r="FR40" i="146"/>
  <c r="FP41" i="146"/>
  <c r="FQ41" i="146"/>
  <c r="FR41" i="146"/>
  <c r="FP42" i="146"/>
  <c r="FQ42" i="146"/>
  <c r="FR42" i="146"/>
  <c r="FP43" i="146"/>
  <c r="FQ43" i="146"/>
  <c r="FR43" i="146"/>
  <c r="FP44" i="146"/>
  <c r="FQ44" i="146"/>
  <c r="FR44" i="146"/>
  <c r="FP45" i="146"/>
  <c r="FQ45" i="146"/>
  <c r="FR45" i="146"/>
  <c r="FP46" i="146"/>
  <c r="FQ46" i="146"/>
  <c r="FR46" i="146"/>
  <c r="FP47" i="146"/>
  <c r="FQ47" i="146"/>
  <c r="FR47" i="146"/>
  <c r="FP48" i="146"/>
  <c r="FQ48" i="146"/>
  <c r="FR48" i="146"/>
  <c r="FP49" i="146"/>
  <c r="FQ49" i="146"/>
  <c r="FR49" i="146"/>
  <c r="FQ3" i="146"/>
  <c r="FR3" i="146"/>
  <c r="FP3" i="146"/>
  <c r="FG3" i="146"/>
  <c r="AG18" i="37" s="1"/>
  <c r="CX63" i="142"/>
  <c r="CX64" i="142"/>
  <c r="CW64" i="142"/>
  <c r="CV64" i="142"/>
  <c r="P55" i="35" l="1"/>
  <c r="AK8" i="4"/>
  <c r="R18" i="54"/>
  <c r="K18" i="54"/>
  <c r="R31" i="54"/>
  <c r="K32" i="54"/>
  <c r="R32" i="54"/>
  <c r="AK56" i="37"/>
  <c r="O37" i="35"/>
  <c r="AK10" i="35"/>
  <c r="AK10" i="37"/>
  <c r="AI56" i="37"/>
  <c r="AK9" i="35"/>
  <c r="AK55" i="35"/>
  <c r="AI10" i="35"/>
  <c r="AI9" i="35" s="1"/>
  <c r="I34" i="54"/>
  <c r="AI10" i="37"/>
  <c r="N20" i="37"/>
  <c r="O20" i="37" s="1"/>
  <c r="FG10" i="146"/>
  <c r="N19" i="37"/>
  <c r="O19" i="37" s="1"/>
  <c r="H69" i="37"/>
  <c r="AG33" i="37"/>
  <c r="AG32" i="37" s="1"/>
  <c r="AG14" i="37"/>
  <c r="AG12" i="37" s="1"/>
  <c r="AG11" i="37" s="1"/>
  <c r="N17" i="37"/>
  <c r="O17" i="37" s="1"/>
  <c r="N15" i="37"/>
  <c r="O15" i="37" s="1"/>
  <c r="N13" i="37"/>
  <c r="O13" i="37" s="1"/>
  <c r="N16" i="37"/>
  <c r="O16" i="37" s="1"/>
  <c r="N18" i="37"/>
  <c r="O18" i="37" s="1"/>
  <c r="AG49" i="35"/>
  <c r="AG35" i="35"/>
  <c r="AG34" i="35" s="1"/>
  <c r="AG32" i="35"/>
  <c r="AG25" i="35"/>
  <c r="GL3" i="145"/>
  <c r="GI3" i="145"/>
  <c r="GH3" i="145"/>
  <c r="GG3" i="145"/>
  <c r="GG4" i="145"/>
  <c r="GH4" i="145"/>
  <c r="GI4" i="145"/>
  <c r="GJ4" i="145"/>
  <c r="GK4" i="145"/>
  <c r="GL4" i="145"/>
  <c r="GG5" i="145"/>
  <c r="GH5" i="145"/>
  <c r="GI5" i="145"/>
  <c r="GJ5" i="145"/>
  <c r="GK5" i="145"/>
  <c r="GL5" i="145"/>
  <c r="GG6" i="145"/>
  <c r="GH6" i="145"/>
  <c r="GI6" i="145"/>
  <c r="GJ6" i="145"/>
  <c r="GK6" i="145"/>
  <c r="GL6" i="145"/>
  <c r="GG7" i="145"/>
  <c r="GH7" i="145"/>
  <c r="GI7" i="145"/>
  <c r="GJ7" i="145"/>
  <c r="GK7" i="145"/>
  <c r="GL7" i="145"/>
  <c r="GG8" i="145"/>
  <c r="GH8" i="145"/>
  <c r="GI8" i="145"/>
  <c r="GJ8" i="145"/>
  <c r="GK8" i="145"/>
  <c r="GL8" i="145"/>
  <c r="GG9" i="145"/>
  <c r="GH9" i="145"/>
  <c r="GI9" i="145"/>
  <c r="GJ9" i="145"/>
  <c r="GK9" i="145"/>
  <c r="GL9" i="145"/>
  <c r="GG10" i="145"/>
  <c r="GH10" i="145"/>
  <c r="GI10" i="145"/>
  <c r="GJ10" i="145"/>
  <c r="GK10" i="145"/>
  <c r="GL10" i="145"/>
  <c r="GG11" i="145"/>
  <c r="GH11" i="145"/>
  <c r="GI11" i="145"/>
  <c r="GJ11" i="145"/>
  <c r="GK11" i="145"/>
  <c r="GL11" i="145"/>
  <c r="GG12" i="145"/>
  <c r="GH12" i="145"/>
  <c r="GI12" i="145"/>
  <c r="GJ12" i="145"/>
  <c r="GK12" i="145"/>
  <c r="GL12" i="145"/>
  <c r="GG13" i="145"/>
  <c r="GH13" i="145"/>
  <c r="GI13" i="145"/>
  <c r="GJ13" i="145"/>
  <c r="GK13" i="145"/>
  <c r="GL13" i="145"/>
  <c r="GG14" i="145"/>
  <c r="GH14" i="145"/>
  <c r="GI14" i="145"/>
  <c r="GJ14" i="145"/>
  <c r="GK14" i="145"/>
  <c r="GL14" i="145"/>
  <c r="GG15" i="145"/>
  <c r="GH15" i="145"/>
  <c r="GI15" i="145"/>
  <c r="GJ15" i="145"/>
  <c r="GK15" i="145"/>
  <c r="GL15" i="145"/>
  <c r="GG16" i="145"/>
  <c r="GH16" i="145"/>
  <c r="GI16" i="145"/>
  <c r="GJ16" i="145"/>
  <c r="GK16" i="145"/>
  <c r="GL16" i="145"/>
  <c r="GG17" i="145"/>
  <c r="GH17" i="145"/>
  <c r="GI17" i="145"/>
  <c r="GJ17" i="145"/>
  <c r="GK17" i="145"/>
  <c r="GL17" i="145"/>
  <c r="GG18" i="145"/>
  <c r="GH18" i="145"/>
  <c r="GI18" i="145"/>
  <c r="GJ18" i="145"/>
  <c r="GK18" i="145"/>
  <c r="GL18" i="145"/>
  <c r="GG19" i="145"/>
  <c r="GH19" i="145"/>
  <c r="GI19" i="145"/>
  <c r="GJ19" i="145"/>
  <c r="GK19" i="145"/>
  <c r="GL19" i="145"/>
  <c r="GG20" i="145"/>
  <c r="GH20" i="145"/>
  <c r="GI20" i="145"/>
  <c r="GJ20" i="145"/>
  <c r="GK20" i="145"/>
  <c r="GL20" i="145"/>
  <c r="GG21" i="145"/>
  <c r="GH21" i="145"/>
  <c r="GI21" i="145"/>
  <c r="GJ21" i="145"/>
  <c r="GK21" i="145"/>
  <c r="GL21" i="145"/>
  <c r="GG22" i="145"/>
  <c r="GH22" i="145"/>
  <c r="GI22" i="145"/>
  <c r="GJ22" i="145"/>
  <c r="GK22" i="145"/>
  <c r="GL22" i="145"/>
  <c r="GG23" i="145"/>
  <c r="GH23" i="145"/>
  <c r="GI23" i="145"/>
  <c r="GJ23" i="145"/>
  <c r="GK23" i="145"/>
  <c r="GL23" i="145"/>
  <c r="GG24" i="145"/>
  <c r="GH24" i="145"/>
  <c r="GI24" i="145"/>
  <c r="GJ24" i="145"/>
  <c r="GK24" i="145"/>
  <c r="GL24" i="145"/>
  <c r="FV4" i="145"/>
  <c r="FW4" i="145"/>
  <c r="FX4" i="145"/>
  <c r="FV5" i="145"/>
  <c r="FW5" i="145"/>
  <c r="FX5" i="145"/>
  <c r="FV6" i="145"/>
  <c r="FW6" i="145"/>
  <c r="FX6" i="145"/>
  <c r="FV7" i="145"/>
  <c r="FW7" i="145"/>
  <c r="FX7" i="145"/>
  <c r="FV8" i="145"/>
  <c r="FW8" i="145"/>
  <c r="FX8" i="145"/>
  <c r="FV9" i="145"/>
  <c r="FW9" i="145"/>
  <c r="FX9" i="145"/>
  <c r="FV10" i="145"/>
  <c r="FW10" i="145"/>
  <c r="FX10" i="145"/>
  <c r="FV11" i="145"/>
  <c r="FW11" i="145"/>
  <c r="FX11" i="145"/>
  <c r="FV12" i="145"/>
  <c r="FW12" i="145"/>
  <c r="FX12" i="145"/>
  <c r="FV13" i="145"/>
  <c r="FW13" i="145"/>
  <c r="FX13" i="145"/>
  <c r="FV14" i="145"/>
  <c r="FW14" i="145"/>
  <c r="FX14" i="145"/>
  <c r="FV15" i="145"/>
  <c r="FW15" i="145"/>
  <c r="FX15" i="145"/>
  <c r="FV16" i="145"/>
  <c r="FW16" i="145"/>
  <c r="FX16" i="145"/>
  <c r="FV17" i="145"/>
  <c r="FW17" i="145"/>
  <c r="FX17" i="145"/>
  <c r="FV18" i="145"/>
  <c r="FW18" i="145"/>
  <c r="FX18" i="145"/>
  <c r="FV19" i="145"/>
  <c r="FW19" i="145"/>
  <c r="FX19" i="145"/>
  <c r="FV20" i="145"/>
  <c r="FW20" i="145"/>
  <c r="FX20" i="145"/>
  <c r="FV21" i="145"/>
  <c r="FW21" i="145"/>
  <c r="FX21" i="145"/>
  <c r="FV22" i="145"/>
  <c r="FW22" i="145"/>
  <c r="FX22" i="145"/>
  <c r="FV23" i="145"/>
  <c r="FW23" i="145"/>
  <c r="FX23" i="145"/>
  <c r="FV24" i="145"/>
  <c r="FW24" i="145"/>
  <c r="FX24" i="145"/>
  <c r="FV25" i="145"/>
  <c r="FW25" i="145"/>
  <c r="FX25" i="145"/>
  <c r="FV26" i="145"/>
  <c r="FW26" i="145"/>
  <c r="FX26" i="145"/>
  <c r="FV27" i="145"/>
  <c r="FW27" i="145"/>
  <c r="FX27" i="145"/>
  <c r="FV28" i="145"/>
  <c r="FW28" i="145"/>
  <c r="FX28" i="145"/>
  <c r="FV29" i="145"/>
  <c r="FW29" i="145"/>
  <c r="FX29" i="145"/>
  <c r="FV30" i="145"/>
  <c r="FW30" i="145"/>
  <c r="FX30" i="145"/>
  <c r="FV31" i="145"/>
  <c r="FW31" i="145"/>
  <c r="FX31" i="145"/>
  <c r="FV32" i="145"/>
  <c r="FW32" i="145"/>
  <c r="FX32" i="145"/>
  <c r="FV33" i="145"/>
  <c r="FW33" i="145"/>
  <c r="FX33" i="145"/>
  <c r="FV34" i="145"/>
  <c r="FW34" i="145"/>
  <c r="FX34" i="145"/>
  <c r="FV35" i="145"/>
  <c r="FW35" i="145"/>
  <c r="FX35" i="145"/>
  <c r="FV36" i="145"/>
  <c r="FW36" i="145"/>
  <c r="FX36" i="145"/>
  <c r="FV37" i="145"/>
  <c r="FW37" i="145"/>
  <c r="FX37" i="145"/>
  <c r="FV38" i="145"/>
  <c r="FW38" i="145"/>
  <c r="FX38" i="145"/>
  <c r="FV39" i="145"/>
  <c r="FW39" i="145"/>
  <c r="FX39" i="145"/>
  <c r="FV40" i="145"/>
  <c r="FW40" i="145"/>
  <c r="FX40" i="145"/>
  <c r="FV41" i="145"/>
  <c r="FW41" i="145"/>
  <c r="FX41" i="145"/>
  <c r="FV42" i="145"/>
  <c r="FW42" i="145"/>
  <c r="FX42" i="145"/>
  <c r="FV43" i="145"/>
  <c r="FW43" i="145"/>
  <c r="FX43" i="145"/>
  <c r="FV44" i="145"/>
  <c r="FW44" i="145"/>
  <c r="FX44" i="145"/>
  <c r="FV45" i="145"/>
  <c r="FW45" i="145"/>
  <c r="FX45" i="145"/>
  <c r="FV46" i="145"/>
  <c r="FW46" i="145"/>
  <c r="FX46" i="145"/>
  <c r="FV47" i="145"/>
  <c r="FW47" i="145"/>
  <c r="FX47" i="145"/>
  <c r="FV48" i="145"/>
  <c r="FW48" i="145"/>
  <c r="FX48" i="145"/>
  <c r="FV49" i="145"/>
  <c r="FW49" i="145"/>
  <c r="FX49" i="145"/>
  <c r="FV50" i="145"/>
  <c r="FW50" i="145"/>
  <c r="FX50" i="145"/>
  <c r="FW3" i="145"/>
  <c r="FX3" i="145"/>
  <c r="FV3" i="145"/>
  <c r="FM4" i="145"/>
  <c r="AG15" i="35" s="1"/>
  <c r="FM5" i="145"/>
  <c r="AG20" i="35" s="1"/>
  <c r="AG19" i="35" s="1"/>
  <c r="FM6" i="145"/>
  <c r="AG44" i="35" s="1"/>
  <c r="AG43" i="35" s="1"/>
  <c r="AG42" i="35" s="1"/>
  <c r="AG41" i="35" s="1"/>
  <c r="FM3" i="145"/>
  <c r="AG16" i="35" s="1"/>
  <c r="T194" i="39"/>
  <c r="P192" i="39"/>
  <c r="U194" i="39"/>
  <c r="V194" i="39" s="1"/>
  <c r="H194" i="39"/>
  <c r="G194" i="39"/>
  <c r="N77" i="4"/>
  <c r="O77" i="4" s="1"/>
  <c r="N79" i="4"/>
  <c r="O79" i="4" s="1"/>
  <c r="N81" i="4"/>
  <c r="O81" i="4" s="1"/>
  <c r="N82" i="4"/>
  <c r="O82" i="4" s="1"/>
  <c r="N84" i="4"/>
  <c r="O84" i="4" s="1"/>
  <c r="N91" i="4"/>
  <c r="O91" i="4" s="1"/>
  <c r="N93" i="4"/>
  <c r="O93" i="4" s="1"/>
  <c r="N94" i="4"/>
  <c r="O94" i="4" s="1"/>
  <c r="N96" i="4"/>
  <c r="O96" i="4" s="1"/>
  <c r="N110" i="4"/>
  <c r="O110" i="4" s="1"/>
  <c r="N115" i="4"/>
  <c r="O115" i="4" s="1"/>
  <c r="N116" i="4"/>
  <c r="O116" i="4" s="1"/>
  <c r="N117" i="4"/>
  <c r="O117" i="4" s="1"/>
  <c r="N119" i="4"/>
  <c r="O119" i="4" s="1"/>
  <c r="N123" i="4"/>
  <c r="O123" i="4" s="1"/>
  <c r="N127" i="4"/>
  <c r="O127" i="4" s="1"/>
  <c r="N139" i="4"/>
  <c r="O139" i="4" s="1"/>
  <c r="N148" i="4"/>
  <c r="O148" i="4" s="1"/>
  <c r="N151" i="4"/>
  <c r="O151" i="4" s="1"/>
  <c r="N152" i="4"/>
  <c r="O152" i="4" s="1"/>
  <c r="N154" i="4"/>
  <c r="N156" i="4"/>
  <c r="O156" i="4" s="1"/>
  <c r="N161" i="4"/>
  <c r="O161" i="4" s="1"/>
  <c r="N163" i="4"/>
  <c r="O163" i="4" s="1"/>
  <c r="N164" i="4"/>
  <c r="O164" i="4" s="1"/>
  <c r="N174" i="4"/>
  <c r="O174" i="4" s="1"/>
  <c r="N177" i="4"/>
  <c r="O177" i="4" s="1"/>
  <c r="N178" i="4"/>
  <c r="O178" i="4" s="1"/>
  <c r="N179" i="4"/>
  <c r="O179" i="4" s="1"/>
  <c r="N180" i="4"/>
  <c r="O180" i="4" s="1"/>
  <c r="N182" i="4"/>
  <c r="O182" i="4" s="1"/>
  <c r="N183" i="4"/>
  <c r="O183" i="4" s="1"/>
  <c r="N192" i="4"/>
  <c r="O192" i="4" s="1"/>
  <c r="CZ141" i="144"/>
  <c r="CY141" i="144"/>
  <c r="CX141" i="144"/>
  <c r="CW141" i="144"/>
  <c r="CV141" i="144"/>
  <c r="CU141" i="144"/>
  <c r="CZ140" i="144"/>
  <c r="CY140" i="144"/>
  <c r="CX140" i="144"/>
  <c r="CW140" i="144"/>
  <c r="CV140" i="144"/>
  <c r="CU140" i="144"/>
  <c r="F78" i="4"/>
  <c r="H80" i="39"/>
  <c r="CU4" i="144"/>
  <c r="CV4" i="144"/>
  <c r="CW4" i="144"/>
  <c r="CX4" i="144"/>
  <c r="CY4" i="144"/>
  <c r="CZ4" i="144"/>
  <c r="CU5" i="144"/>
  <c r="CV5" i="144"/>
  <c r="CW5" i="144"/>
  <c r="CX5" i="144"/>
  <c r="CY5" i="144"/>
  <c r="CZ5" i="144"/>
  <c r="CU6" i="144"/>
  <c r="CV6" i="144"/>
  <c r="CW6" i="144"/>
  <c r="CX6" i="144"/>
  <c r="CY6" i="144"/>
  <c r="CZ6" i="144"/>
  <c r="CU7" i="144"/>
  <c r="CV7" i="144"/>
  <c r="CW7" i="144"/>
  <c r="CX7" i="144"/>
  <c r="CY7" i="144"/>
  <c r="CZ7" i="144"/>
  <c r="CU8" i="144"/>
  <c r="CV8" i="144"/>
  <c r="CW8" i="144"/>
  <c r="CX8" i="144"/>
  <c r="CY8" i="144"/>
  <c r="CZ8" i="144"/>
  <c r="CU9" i="144"/>
  <c r="CV9" i="144"/>
  <c r="CW9" i="144"/>
  <c r="CX9" i="144"/>
  <c r="CY9" i="144"/>
  <c r="CZ9" i="144"/>
  <c r="CU10" i="144"/>
  <c r="CV10" i="144"/>
  <c r="CW10" i="144"/>
  <c r="CX10" i="144"/>
  <c r="CY10" i="144"/>
  <c r="CZ10" i="144"/>
  <c r="CU11" i="144"/>
  <c r="CV11" i="144"/>
  <c r="CW11" i="144"/>
  <c r="CX11" i="144"/>
  <c r="CY11" i="144"/>
  <c r="CZ11" i="144"/>
  <c r="CU12" i="144"/>
  <c r="CV12" i="144"/>
  <c r="CW12" i="144"/>
  <c r="CX12" i="144"/>
  <c r="CY12" i="144"/>
  <c r="CZ12" i="144"/>
  <c r="CU13" i="144"/>
  <c r="CV13" i="144"/>
  <c r="CW13" i="144"/>
  <c r="CX13" i="144"/>
  <c r="CY13" i="144"/>
  <c r="CZ13" i="144"/>
  <c r="CU14" i="144"/>
  <c r="CV14" i="144"/>
  <c r="CW14" i="144"/>
  <c r="CX14" i="144"/>
  <c r="CY14" i="144"/>
  <c r="CZ14" i="144"/>
  <c r="CU15" i="144"/>
  <c r="CV15" i="144"/>
  <c r="CW15" i="144"/>
  <c r="CX15" i="144"/>
  <c r="CY15" i="144"/>
  <c r="CZ15" i="144"/>
  <c r="CU16" i="144"/>
  <c r="CV16" i="144"/>
  <c r="CW16" i="144"/>
  <c r="CX16" i="144"/>
  <c r="CY16" i="144"/>
  <c r="CZ16" i="144"/>
  <c r="CU17" i="144"/>
  <c r="CV17" i="144"/>
  <c r="CW17" i="144"/>
  <c r="CX17" i="144"/>
  <c r="CY17" i="144"/>
  <c r="CZ17" i="144"/>
  <c r="CU18" i="144"/>
  <c r="CV18" i="144"/>
  <c r="CW18" i="144"/>
  <c r="CX18" i="144"/>
  <c r="CY18" i="144"/>
  <c r="CZ18" i="144"/>
  <c r="CU19" i="144"/>
  <c r="CV19" i="144"/>
  <c r="CW19" i="144"/>
  <c r="CX19" i="144"/>
  <c r="CY19" i="144"/>
  <c r="CZ19" i="144"/>
  <c r="CU20" i="144"/>
  <c r="CV20" i="144"/>
  <c r="CW20" i="144"/>
  <c r="CX20" i="144"/>
  <c r="CY20" i="144"/>
  <c r="CZ20" i="144"/>
  <c r="CU21" i="144"/>
  <c r="CV21" i="144"/>
  <c r="CW21" i="144"/>
  <c r="CX21" i="144"/>
  <c r="CY21" i="144"/>
  <c r="CZ21" i="144"/>
  <c r="CU22" i="144"/>
  <c r="CV22" i="144"/>
  <c r="CW22" i="144"/>
  <c r="CX22" i="144"/>
  <c r="CY22" i="144"/>
  <c r="CZ22" i="144"/>
  <c r="CU23" i="144"/>
  <c r="CV23" i="144"/>
  <c r="CW23" i="144"/>
  <c r="CX23" i="144"/>
  <c r="CY23" i="144"/>
  <c r="CZ23" i="144"/>
  <c r="CU24" i="144"/>
  <c r="CV24" i="144"/>
  <c r="CW24" i="144"/>
  <c r="CX24" i="144"/>
  <c r="CY24" i="144"/>
  <c r="CZ24" i="144"/>
  <c r="CU25" i="144"/>
  <c r="CV25" i="144"/>
  <c r="CW25" i="144"/>
  <c r="CX25" i="144"/>
  <c r="CY25" i="144"/>
  <c r="CZ25" i="144"/>
  <c r="CU26" i="144"/>
  <c r="CV26" i="144"/>
  <c r="CW26" i="144"/>
  <c r="CX26" i="144"/>
  <c r="CY26" i="144"/>
  <c r="CZ26" i="144"/>
  <c r="CU27" i="144"/>
  <c r="CV27" i="144"/>
  <c r="CW27" i="144"/>
  <c r="CX27" i="144"/>
  <c r="CY27" i="144"/>
  <c r="CZ27" i="144"/>
  <c r="CU28" i="144"/>
  <c r="CV28" i="144"/>
  <c r="CW28" i="144"/>
  <c r="CX28" i="144"/>
  <c r="CY28" i="144"/>
  <c r="CZ28" i="144"/>
  <c r="CU29" i="144"/>
  <c r="CV29" i="144"/>
  <c r="CW29" i="144"/>
  <c r="CX29" i="144"/>
  <c r="CY29" i="144"/>
  <c r="CZ29" i="144"/>
  <c r="CU30" i="144"/>
  <c r="CV30" i="144"/>
  <c r="CW30" i="144"/>
  <c r="CX30" i="144"/>
  <c r="CY30" i="144"/>
  <c r="CZ30" i="144"/>
  <c r="CU31" i="144"/>
  <c r="CV31" i="144"/>
  <c r="CW31" i="144"/>
  <c r="CX31" i="144"/>
  <c r="CY31" i="144"/>
  <c r="CZ31" i="144"/>
  <c r="CU32" i="144"/>
  <c r="CV32" i="144"/>
  <c r="CW32" i="144"/>
  <c r="CX32" i="144"/>
  <c r="CY32" i="144"/>
  <c r="CZ32" i="144"/>
  <c r="CU33" i="144"/>
  <c r="CV33" i="144"/>
  <c r="CW33" i="144"/>
  <c r="CX33" i="144"/>
  <c r="CY33" i="144"/>
  <c r="CZ33" i="144"/>
  <c r="CU34" i="144"/>
  <c r="CV34" i="144"/>
  <c r="CW34" i="144"/>
  <c r="CX34" i="144"/>
  <c r="CY34" i="144"/>
  <c r="CZ34" i="144"/>
  <c r="CU35" i="144"/>
  <c r="CV35" i="144"/>
  <c r="CW35" i="144"/>
  <c r="CX35" i="144"/>
  <c r="CY35" i="144"/>
  <c r="CZ35" i="144"/>
  <c r="CU36" i="144"/>
  <c r="CV36" i="144"/>
  <c r="CW36" i="144"/>
  <c r="CX36" i="144"/>
  <c r="CY36" i="144"/>
  <c r="CZ36" i="144"/>
  <c r="CU37" i="144"/>
  <c r="CV37" i="144"/>
  <c r="CW37" i="144"/>
  <c r="CX37" i="144"/>
  <c r="CY37" i="144"/>
  <c r="CZ37" i="144"/>
  <c r="CU38" i="144"/>
  <c r="CV38" i="144"/>
  <c r="CW38" i="144"/>
  <c r="CX38" i="144"/>
  <c r="CY38" i="144"/>
  <c r="CZ38" i="144"/>
  <c r="CU39" i="144"/>
  <c r="CV39" i="144"/>
  <c r="CW39" i="144"/>
  <c r="CX39" i="144"/>
  <c r="CY39" i="144"/>
  <c r="CZ39" i="144"/>
  <c r="CU40" i="144"/>
  <c r="CV40" i="144"/>
  <c r="CW40" i="144"/>
  <c r="CX40" i="144"/>
  <c r="CY40" i="144"/>
  <c r="CZ40" i="144"/>
  <c r="CU41" i="144"/>
  <c r="CV41" i="144"/>
  <c r="CW41" i="144"/>
  <c r="CX41" i="144"/>
  <c r="CY41" i="144"/>
  <c r="CZ41" i="144"/>
  <c r="CU42" i="144"/>
  <c r="CV42" i="144"/>
  <c r="CW42" i="144"/>
  <c r="CX42" i="144"/>
  <c r="CY42" i="144"/>
  <c r="CZ42" i="144"/>
  <c r="CU43" i="144"/>
  <c r="CV43" i="144"/>
  <c r="CW43" i="144"/>
  <c r="CX43" i="144"/>
  <c r="CY43" i="144"/>
  <c r="CZ43" i="144"/>
  <c r="CU44" i="144"/>
  <c r="CV44" i="144"/>
  <c r="CW44" i="144"/>
  <c r="CX44" i="144"/>
  <c r="CY44" i="144"/>
  <c r="CZ44" i="144"/>
  <c r="CU45" i="144"/>
  <c r="CV45" i="144"/>
  <c r="CW45" i="144"/>
  <c r="CX45" i="144"/>
  <c r="CY45" i="144"/>
  <c r="CZ45" i="144"/>
  <c r="CU46" i="144"/>
  <c r="CV46" i="144"/>
  <c r="CW46" i="144"/>
  <c r="CX46" i="144"/>
  <c r="CY46" i="144"/>
  <c r="CZ46" i="144"/>
  <c r="CU47" i="144"/>
  <c r="CV47" i="144"/>
  <c r="CW47" i="144"/>
  <c r="CX47" i="144"/>
  <c r="CY47" i="144"/>
  <c r="CZ47" i="144"/>
  <c r="CU48" i="144"/>
  <c r="CV48" i="144"/>
  <c r="CW48" i="144"/>
  <c r="CX48" i="144"/>
  <c r="CY48" i="144"/>
  <c r="CZ48" i="144"/>
  <c r="CU49" i="144"/>
  <c r="CV49" i="144"/>
  <c r="CW49" i="144"/>
  <c r="CX49" i="144"/>
  <c r="CY49" i="144"/>
  <c r="CZ49" i="144"/>
  <c r="CU50" i="144"/>
  <c r="CV50" i="144"/>
  <c r="CW50" i="144"/>
  <c r="CX50" i="144"/>
  <c r="CY50" i="144"/>
  <c r="CZ50" i="144"/>
  <c r="CU51" i="144"/>
  <c r="CV51" i="144"/>
  <c r="CW51" i="144"/>
  <c r="CX51" i="144"/>
  <c r="CY51" i="144"/>
  <c r="CZ51" i="144"/>
  <c r="CU52" i="144"/>
  <c r="CV52" i="144"/>
  <c r="CW52" i="144"/>
  <c r="CX52" i="144"/>
  <c r="CY52" i="144"/>
  <c r="CZ52" i="144"/>
  <c r="CU53" i="144"/>
  <c r="CV53" i="144"/>
  <c r="CW53" i="144"/>
  <c r="CX53" i="144"/>
  <c r="CY53" i="144"/>
  <c r="CZ53" i="144"/>
  <c r="CU54" i="144"/>
  <c r="CV54" i="144"/>
  <c r="CW54" i="144"/>
  <c r="CX54" i="144"/>
  <c r="CY54" i="144"/>
  <c r="CZ54" i="144"/>
  <c r="CU55" i="144"/>
  <c r="CV55" i="144"/>
  <c r="CW55" i="144"/>
  <c r="CX55" i="144"/>
  <c r="CY55" i="144"/>
  <c r="CZ55" i="144"/>
  <c r="CU56" i="144"/>
  <c r="CV56" i="144"/>
  <c r="CW56" i="144"/>
  <c r="CX56" i="144"/>
  <c r="CY56" i="144"/>
  <c r="CZ56" i="144"/>
  <c r="CU57" i="144"/>
  <c r="CV57" i="144"/>
  <c r="CW57" i="144"/>
  <c r="CX57" i="144"/>
  <c r="CY57" i="144"/>
  <c r="CZ57" i="144"/>
  <c r="CU58" i="144"/>
  <c r="CV58" i="144"/>
  <c r="CW58" i="144"/>
  <c r="CX58" i="144"/>
  <c r="CY58" i="144"/>
  <c r="CZ58" i="144"/>
  <c r="CU59" i="144"/>
  <c r="CV59" i="144"/>
  <c r="CW59" i="144"/>
  <c r="CX59" i="144"/>
  <c r="CY59" i="144"/>
  <c r="CZ59" i="144"/>
  <c r="CU60" i="144"/>
  <c r="CV60" i="144"/>
  <c r="CW60" i="144"/>
  <c r="CX60" i="144"/>
  <c r="CY60" i="144"/>
  <c r="CZ60" i="144"/>
  <c r="CU61" i="144"/>
  <c r="CV61" i="144"/>
  <c r="CW61" i="144"/>
  <c r="CX61" i="144"/>
  <c r="CY61" i="144"/>
  <c r="CZ61" i="144"/>
  <c r="CU62" i="144"/>
  <c r="CV62" i="144"/>
  <c r="CW62" i="144"/>
  <c r="CX62" i="144"/>
  <c r="CY62" i="144"/>
  <c r="CZ62" i="144"/>
  <c r="CU63" i="144"/>
  <c r="CV63" i="144"/>
  <c r="CW63" i="144"/>
  <c r="CX63" i="144"/>
  <c r="CY63" i="144"/>
  <c r="CZ63" i="144"/>
  <c r="CU64" i="144"/>
  <c r="CV64" i="144"/>
  <c r="CW64" i="144"/>
  <c r="CX64" i="144"/>
  <c r="CY64" i="144"/>
  <c r="CZ64" i="144"/>
  <c r="CU65" i="144"/>
  <c r="CV65" i="144"/>
  <c r="CW65" i="144"/>
  <c r="CX65" i="144"/>
  <c r="CY65" i="144"/>
  <c r="CZ65" i="144"/>
  <c r="CU66" i="144"/>
  <c r="CV66" i="144"/>
  <c r="CW66" i="144"/>
  <c r="CX66" i="144"/>
  <c r="CY66" i="144"/>
  <c r="CZ66" i="144"/>
  <c r="CU67" i="144"/>
  <c r="CV67" i="144"/>
  <c r="CW67" i="144"/>
  <c r="CX67" i="144"/>
  <c r="CY67" i="144"/>
  <c r="CZ67" i="144"/>
  <c r="CU68" i="144"/>
  <c r="CV68" i="144"/>
  <c r="CW68" i="144"/>
  <c r="CX68" i="144"/>
  <c r="CY68" i="144"/>
  <c r="CZ68" i="144"/>
  <c r="CU69" i="144"/>
  <c r="CV69" i="144"/>
  <c r="CW69" i="144"/>
  <c r="CX69" i="144"/>
  <c r="CY69" i="144"/>
  <c r="CZ69" i="144"/>
  <c r="CU70" i="144"/>
  <c r="CV70" i="144"/>
  <c r="CW70" i="144"/>
  <c r="CX70" i="144"/>
  <c r="CY70" i="144"/>
  <c r="CZ70" i="144"/>
  <c r="CU71" i="144"/>
  <c r="CV71" i="144"/>
  <c r="CW71" i="144"/>
  <c r="CX71" i="144"/>
  <c r="CY71" i="144"/>
  <c r="CZ71" i="144"/>
  <c r="CU72" i="144"/>
  <c r="CV72" i="144"/>
  <c r="CW72" i="144"/>
  <c r="CX72" i="144"/>
  <c r="CY72" i="144"/>
  <c r="CZ72" i="144"/>
  <c r="CU73" i="144"/>
  <c r="CV73" i="144"/>
  <c r="CW73" i="144"/>
  <c r="CX73" i="144"/>
  <c r="CY73" i="144"/>
  <c r="CZ73" i="144"/>
  <c r="CU74" i="144"/>
  <c r="CV74" i="144"/>
  <c r="CW74" i="144"/>
  <c r="CX74" i="144"/>
  <c r="CY74" i="144"/>
  <c r="CZ74" i="144"/>
  <c r="CU75" i="144"/>
  <c r="CV75" i="144"/>
  <c r="CW75" i="144"/>
  <c r="CX75" i="144"/>
  <c r="CY75" i="144"/>
  <c r="CZ75" i="144"/>
  <c r="CU76" i="144"/>
  <c r="CV76" i="144"/>
  <c r="CW76" i="144"/>
  <c r="CX76" i="144"/>
  <c r="CY76" i="144"/>
  <c r="CZ76" i="144"/>
  <c r="CU77" i="144"/>
  <c r="CV77" i="144"/>
  <c r="CW77" i="144"/>
  <c r="CX77" i="144"/>
  <c r="CY77" i="144"/>
  <c r="CZ77" i="144"/>
  <c r="CU78" i="144"/>
  <c r="CV78" i="144"/>
  <c r="CW78" i="144"/>
  <c r="CX78" i="144"/>
  <c r="CY78" i="144"/>
  <c r="CZ78" i="144"/>
  <c r="CU79" i="144"/>
  <c r="CV79" i="144"/>
  <c r="CW79" i="144"/>
  <c r="CX79" i="144"/>
  <c r="CY79" i="144"/>
  <c r="CZ79" i="144"/>
  <c r="CU80" i="144"/>
  <c r="CV80" i="144"/>
  <c r="CW80" i="144"/>
  <c r="CX80" i="144"/>
  <c r="CY80" i="144"/>
  <c r="CZ80" i="144"/>
  <c r="CU81" i="144"/>
  <c r="CV81" i="144"/>
  <c r="CW81" i="144"/>
  <c r="CX81" i="144"/>
  <c r="CY81" i="144"/>
  <c r="CZ81" i="144"/>
  <c r="CU82" i="144"/>
  <c r="CV82" i="144"/>
  <c r="CW82" i="144"/>
  <c r="CX82" i="144"/>
  <c r="CY82" i="144"/>
  <c r="CZ82" i="144"/>
  <c r="CU83" i="144"/>
  <c r="CV83" i="144"/>
  <c r="CW83" i="144"/>
  <c r="CX83" i="144"/>
  <c r="CY83" i="144"/>
  <c r="CZ83" i="144"/>
  <c r="CU84" i="144"/>
  <c r="CV84" i="144"/>
  <c r="CW84" i="144"/>
  <c r="CX84" i="144"/>
  <c r="CY84" i="144"/>
  <c r="CZ84" i="144"/>
  <c r="CU85" i="144"/>
  <c r="CV85" i="144"/>
  <c r="CW85" i="144"/>
  <c r="CX85" i="144"/>
  <c r="CY85" i="144"/>
  <c r="CZ85" i="144"/>
  <c r="CU86" i="144"/>
  <c r="CV86" i="144"/>
  <c r="CW86" i="144"/>
  <c r="CX86" i="144"/>
  <c r="CY86" i="144"/>
  <c r="CZ86" i="144"/>
  <c r="CU87" i="144"/>
  <c r="CV87" i="144"/>
  <c r="CW87" i="144"/>
  <c r="CX87" i="144"/>
  <c r="CY87" i="144"/>
  <c r="CZ87" i="144"/>
  <c r="CU88" i="144"/>
  <c r="CV88" i="144"/>
  <c r="CW88" i="144"/>
  <c r="CX88" i="144"/>
  <c r="CY88" i="144"/>
  <c r="CZ88" i="144"/>
  <c r="CU89" i="144"/>
  <c r="CV89" i="144"/>
  <c r="CW89" i="144"/>
  <c r="CX89" i="144"/>
  <c r="CY89" i="144"/>
  <c r="CZ89" i="144"/>
  <c r="CU90" i="144"/>
  <c r="CV90" i="144"/>
  <c r="CW90" i="144"/>
  <c r="CX90" i="144"/>
  <c r="CY90" i="144"/>
  <c r="CZ90" i="144"/>
  <c r="CU91" i="144"/>
  <c r="CV91" i="144"/>
  <c r="CW91" i="144"/>
  <c r="CX91" i="144"/>
  <c r="CY91" i="144"/>
  <c r="CZ91" i="144"/>
  <c r="CU92" i="144"/>
  <c r="CV92" i="144"/>
  <c r="CW92" i="144"/>
  <c r="CX92" i="144"/>
  <c r="CY92" i="144"/>
  <c r="CZ92" i="144"/>
  <c r="CU93" i="144"/>
  <c r="CV93" i="144"/>
  <c r="CW93" i="144"/>
  <c r="CX93" i="144"/>
  <c r="CY93" i="144"/>
  <c r="CZ93" i="144"/>
  <c r="CU94" i="144"/>
  <c r="CV94" i="144"/>
  <c r="CW94" i="144"/>
  <c r="CX94" i="144"/>
  <c r="CY94" i="144"/>
  <c r="CZ94" i="144"/>
  <c r="CU95" i="144"/>
  <c r="CV95" i="144"/>
  <c r="CW95" i="144"/>
  <c r="CX95" i="144"/>
  <c r="CY95" i="144"/>
  <c r="CZ95" i="144"/>
  <c r="CU96" i="144"/>
  <c r="CV96" i="144"/>
  <c r="CW96" i="144"/>
  <c r="CX96" i="144"/>
  <c r="CY96" i="144"/>
  <c r="CZ96" i="144"/>
  <c r="CU97" i="144"/>
  <c r="CV97" i="144"/>
  <c r="CW97" i="144"/>
  <c r="CX97" i="144"/>
  <c r="CY97" i="144"/>
  <c r="CZ97" i="144"/>
  <c r="CU98" i="144"/>
  <c r="CV98" i="144"/>
  <c r="CW98" i="144"/>
  <c r="CX98" i="144"/>
  <c r="CY98" i="144"/>
  <c r="CZ98" i="144"/>
  <c r="CU99" i="144"/>
  <c r="CV99" i="144"/>
  <c r="CW99" i="144"/>
  <c r="CX99" i="144"/>
  <c r="CY99" i="144"/>
  <c r="CZ99" i="144"/>
  <c r="CU100" i="144"/>
  <c r="CV100" i="144"/>
  <c r="CW100" i="144"/>
  <c r="CX100" i="144"/>
  <c r="CY100" i="144"/>
  <c r="CZ100" i="144"/>
  <c r="CU101" i="144"/>
  <c r="CV101" i="144"/>
  <c r="CW101" i="144"/>
  <c r="CX101" i="144"/>
  <c r="CY101" i="144"/>
  <c r="CZ101" i="144"/>
  <c r="CU102" i="144"/>
  <c r="CV102" i="144"/>
  <c r="CW102" i="144"/>
  <c r="CX102" i="144"/>
  <c r="CY102" i="144"/>
  <c r="CZ102" i="144"/>
  <c r="CU103" i="144"/>
  <c r="CV103" i="144"/>
  <c r="CW103" i="144"/>
  <c r="CX103" i="144"/>
  <c r="CY103" i="144"/>
  <c r="CZ103" i="144"/>
  <c r="CU104" i="144"/>
  <c r="CV104" i="144"/>
  <c r="CW104" i="144"/>
  <c r="CX104" i="144"/>
  <c r="CY104" i="144"/>
  <c r="CZ104" i="144"/>
  <c r="CU105" i="144"/>
  <c r="CV105" i="144"/>
  <c r="CW105" i="144"/>
  <c r="CX105" i="144"/>
  <c r="CY105" i="144"/>
  <c r="CZ105" i="144"/>
  <c r="CU106" i="144"/>
  <c r="CV106" i="144"/>
  <c r="CW106" i="144"/>
  <c r="CX106" i="144"/>
  <c r="CY106" i="144"/>
  <c r="CZ106" i="144"/>
  <c r="CU107" i="144"/>
  <c r="CV107" i="144"/>
  <c r="CW107" i="144"/>
  <c r="CX107" i="144"/>
  <c r="CY107" i="144"/>
  <c r="CZ107" i="144"/>
  <c r="CU108" i="144"/>
  <c r="CV108" i="144"/>
  <c r="CW108" i="144"/>
  <c r="CX108" i="144"/>
  <c r="CY108" i="144"/>
  <c r="CZ108" i="144"/>
  <c r="CU109" i="144"/>
  <c r="CV109" i="144"/>
  <c r="CW109" i="144"/>
  <c r="CX109" i="144"/>
  <c r="CY109" i="144"/>
  <c r="CZ109" i="144"/>
  <c r="CU110" i="144"/>
  <c r="CV110" i="144"/>
  <c r="CW110" i="144"/>
  <c r="CX110" i="144"/>
  <c r="CY110" i="144"/>
  <c r="CZ110" i="144"/>
  <c r="CU111" i="144"/>
  <c r="CV111" i="144"/>
  <c r="CW111" i="144"/>
  <c r="CX111" i="144"/>
  <c r="CY111" i="144"/>
  <c r="CZ111" i="144"/>
  <c r="CU112" i="144"/>
  <c r="CV112" i="144"/>
  <c r="CW112" i="144"/>
  <c r="CX112" i="144"/>
  <c r="CY112" i="144"/>
  <c r="CZ112" i="144"/>
  <c r="CU113" i="144"/>
  <c r="CV113" i="144"/>
  <c r="CW113" i="144"/>
  <c r="CX113" i="144"/>
  <c r="CY113" i="144"/>
  <c r="CZ113" i="144"/>
  <c r="CU114" i="144"/>
  <c r="CV114" i="144"/>
  <c r="CW114" i="144"/>
  <c r="CX114" i="144"/>
  <c r="CY114" i="144"/>
  <c r="CZ114" i="144"/>
  <c r="CU115" i="144"/>
  <c r="CV115" i="144"/>
  <c r="CW115" i="144"/>
  <c r="CX115" i="144"/>
  <c r="CY115" i="144"/>
  <c r="CZ115" i="144"/>
  <c r="CU116" i="144"/>
  <c r="CV116" i="144"/>
  <c r="CW116" i="144"/>
  <c r="CX116" i="144"/>
  <c r="CY116" i="144"/>
  <c r="CZ116" i="144"/>
  <c r="CU117" i="144"/>
  <c r="CV117" i="144"/>
  <c r="CW117" i="144"/>
  <c r="CX117" i="144"/>
  <c r="CY117" i="144"/>
  <c r="CZ117" i="144"/>
  <c r="CU118" i="144"/>
  <c r="CV118" i="144"/>
  <c r="CW118" i="144"/>
  <c r="CX118" i="144"/>
  <c r="CY118" i="144"/>
  <c r="CZ118" i="144"/>
  <c r="CU119" i="144"/>
  <c r="CV119" i="144"/>
  <c r="CW119" i="144"/>
  <c r="CX119" i="144"/>
  <c r="CY119" i="144"/>
  <c r="CZ119" i="144"/>
  <c r="CU120" i="144"/>
  <c r="CV120" i="144"/>
  <c r="CW120" i="144"/>
  <c r="CX120" i="144"/>
  <c r="CY120" i="144"/>
  <c r="CZ120" i="144"/>
  <c r="CU121" i="144"/>
  <c r="CV121" i="144"/>
  <c r="CW121" i="144"/>
  <c r="CX121" i="144"/>
  <c r="CY121" i="144"/>
  <c r="CZ121" i="144"/>
  <c r="CU122" i="144"/>
  <c r="CV122" i="144"/>
  <c r="CW122" i="144"/>
  <c r="CX122" i="144"/>
  <c r="CY122" i="144"/>
  <c r="CZ122" i="144"/>
  <c r="CU123" i="144"/>
  <c r="CV123" i="144"/>
  <c r="CW123" i="144"/>
  <c r="CX123" i="144"/>
  <c r="CY123" i="144"/>
  <c r="CZ123" i="144"/>
  <c r="CU124" i="144"/>
  <c r="CV124" i="144"/>
  <c r="CW124" i="144"/>
  <c r="CX124" i="144"/>
  <c r="CY124" i="144"/>
  <c r="CZ124" i="144"/>
  <c r="CU125" i="144"/>
  <c r="CV125" i="144"/>
  <c r="CW125" i="144"/>
  <c r="CX125" i="144"/>
  <c r="CY125" i="144"/>
  <c r="CZ125" i="144"/>
  <c r="CU126" i="144"/>
  <c r="I194" i="39" s="1"/>
  <c r="CV126" i="144"/>
  <c r="AL175" i="4" s="1"/>
  <c r="CW126" i="144"/>
  <c r="AN175" i="4" s="1"/>
  <c r="CX126" i="144"/>
  <c r="CY126" i="144"/>
  <c r="AP175" i="4" s="1"/>
  <c r="CZ126" i="144"/>
  <c r="AQ175" i="4" s="1"/>
  <c r="CU127" i="144"/>
  <c r="CV127" i="144"/>
  <c r="CW127" i="144"/>
  <c r="CX127" i="144"/>
  <c r="CY127" i="144"/>
  <c r="CZ127" i="144"/>
  <c r="CU128" i="144"/>
  <c r="CV128" i="144"/>
  <c r="CW128" i="144"/>
  <c r="CX128" i="144"/>
  <c r="CY128" i="144"/>
  <c r="CZ128" i="144"/>
  <c r="CU129" i="144"/>
  <c r="CV129" i="144"/>
  <c r="CW129" i="144"/>
  <c r="CX129" i="144"/>
  <c r="CY129" i="144"/>
  <c r="CZ129" i="144"/>
  <c r="CU130" i="144"/>
  <c r="CV130" i="144"/>
  <c r="CW130" i="144"/>
  <c r="CX130" i="144"/>
  <c r="CY130" i="144"/>
  <c r="CZ130" i="144"/>
  <c r="CU131" i="144"/>
  <c r="CV131" i="144"/>
  <c r="CW131" i="144"/>
  <c r="CX131" i="144"/>
  <c r="CY131" i="144"/>
  <c r="CZ131" i="144"/>
  <c r="CU132" i="144"/>
  <c r="CV132" i="144"/>
  <c r="CW132" i="144"/>
  <c r="CX132" i="144"/>
  <c r="CY132" i="144"/>
  <c r="CZ132" i="144"/>
  <c r="CU133" i="144"/>
  <c r="CV133" i="144"/>
  <c r="CW133" i="144"/>
  <c r="CX133" i="144"/>
  <c r="CY133" i="144"/>
  <c r="CZ133" i="144"/>
  <c r="CU134" i="144"/>
  <c r="CV134" i="144"/>
  <c r="CW134" i="144"/>
  <c r="CX134" i="144"/>
  <c r="CY134" i="144"/>
  <c r="CZ134" i="144"/>
  <c r="CU135" i="144"/>
  <c r="CV135" i="144"/>
  <c r="CW135" i="144"/>
  <c r="CX135" i="144"/>
  <c r="CY135" i="144"/>
  <c r="CZ135" i="144"/>
  <c r="CU136" i="144"/>
  <c r="CV136" i="144"/>
  <c r="CW136" i="144"/>
  <c r="CX136" i="144"/>
  <c r="CY136" i="144"/>
  <c r="CZ136" i="144"/>
  <c r="CU137" i="144"/>
  <c r="CV137" i="144"/>
  <c r="CW137" i="144"/>
  <c r="CX137" i="144"/>
  <c r="CY137" i="144"/>
  <c r="CZ137" i="144"/>
  <c r="CU138" i="144"/>
  <c r="CV138" i="144"/>
  <c r="CW138" i="144"/>
  <c r="CX138" i="144"/>
  <c r="CY138" i="144"/>
  <c r="CZ138" i="144"/>
  <c r="CU139" i="144"/>
  <c r="CV139" i="144"/>
  <c r="CW139" i="144"/>
  <c r="CX139" i="144"/>
  <c r="CY139" i="144"/>
  <c r="CZ139" i="144"/>
  <c r="CV3" i="144"/>
  <c r="CW3" i="144"/>
  <c r="CX3" i="144"/>
  <c r="CY3" i="144"/>
  <c r="CZ3" i="144"/>
  <c r="CU3" i="144"/>
  <c r="CL4" i="144"/>
  <c r="AG10" i="4" s="1"/>
  <c r="CL5" i="144"/>
  <c r="AG11" i="4" s="1"/>
  <c r="CL6" i="144"/>
  <c r="AG12" i="4" s="1"/>
  <c r="CL7" i="144"/>
  <c r="AG13" i="4" s="1"/>
  <c r="CL8" i="144"/>
  <c r="CL9" i="144"/>
  <c r="AG16" i="4" s="1"/>
  <c r="CL10" i="144"/>
  <c r="CL11" i="144"/>
  <c r="CL12" i="144"/>
  <c r="AG21" i="4" s="1"/>
  <c r="CL13" i="144"/>
  <c r="AG22" i="4" s="1"/>
  <c r="CL14" i="144"/>
  <c r="AG25" i="4" s="1"/>
  <c r="CL15" i="144"/>
  <c r="CL16" i="144"/>
  <c r="CL17" i="144"/>
  <c r="AG28" i="4" s="1"/>
  <c r="CL18" i="144"/>
  <c r="AG29" i="4" s="1"/>
  <c r="CL19" i="144"/>
  <c r="AG30" i="4" s="1"/>
  <c r="CL20" i="144"/>
  <c r="CL21" i="144"/>
  <c r="CL22" i="144"/>
  <c r="CL23" i="144"/>
  <c r="AG41" i="4" s="1"/>
  <c r="CL24" i="144"/>
  <c r="AG42" i="4" s="1"/>
  <c r="CL25" i="144"/>
  <c r="AG43" i="4" s="1"/>
  <c r="CL26" i="144"/>
  <c r="AG44" i="4" s="1"/>
  <c r="CL27" i="144"/>
  <c r="AG45" i="4" s="1"/>
  <c r="CL28" i="144"/>
  <c r="AG46" i="4" s="1"/>
  <c r="CL29" i="144"/>
  <c r="AG48" i="4" s="1"/>
  <c r="CL30" i="144"/>
  <c r="CL31" i="144"/>
  <c r="CL32" i="144"/>
  <c r="AG51" i="4" s="1"/>
  <c r="CL33" i="144"/>
  <c r="AG52" i="4" s="1"/>
  <c r="CL34" i="144"/>
  <c r="AG53" i="4" s="1"/>
  <c r="CL35" i="144"/>
  <c r="AG56" i="4" s="1"/>
  <c r="CL36" i="144"/>
  <c r="CL37" i="144"/>
  <c r="AG58" i="4" s="1"/>
  <c r="CL38" i="144"/>
  <c r="AG59" i="4" s="1"/>
  <c r="CL39" i="144"/>
  <c r="AG60" i="4" s="1"/>
  <c r="CL40" i="144"/>
  <c r="AG61" i="4" s="1"/>
  <c r="CL41" i="144"/>
  <c r="CL42" i="144"/>
  <c r="CL43" i="144"/>
  <c r="AG65" i="4" s="1"/>
  <c r="CL44" i="144"/>
  <c r="CL45" i="144"/>
  <c r="AG68" i="4" s="1"/>
  <c r="CL46" i="144"/>
  <c r="AG70" i="4" s="1"/>
  <c r="CL47" i="144"/>
  <c r="CL48" i="144"/>
  <c r="CL49" i="144"/>
  <c r="CL50" i="144"/>
  <c r="CL51" i="144"/>
  <c r="CL52" i="144"/>
  <c r="CL53" i="144"/>
  <c r="CL54" i="144"/>
  <c r="CL55" i="144"/>
  <c r="CL56" i="144"/>
  <c r="CL57" i="144"/>
  <c r="CL58" i="144"/>
  <c r="AG105" i="4" s="1"/>
  <c r="CL59" i="144"/>
  <c r="CL60" i="144"/>
  <c r="CL61" i="144"/>
  <c r="CL62" i="144"/>
  <c r="CL63" i="144"/>
  <c r="CL64" i="144"/>
  <c r="AG113" i="4" s="1"/>
  <c r="CL65" i="144"/>
  <c r="AG114" i="4" s="1"/>
  <c r="CL66" i="144"/>
  <c r="AG118" i="4" s="1"/>
  <c r="CL67" i="144"/>
  <c r="AG124" i="4" s="1"/>
  <c r="CL68" i="144"/>
  <c r="AG125" i="4" s="1"/>
  <c r="CL69" i="144"/>
  <c r="CL70" i="144"/>
  <c r="CL71" i="144"/>
  <c r="CL72" i="144"/>
  <c r="CL73" i="144"/>
  <c r="CL74" i="144"/>
  <c r="CL75" i="144"/>
  <c r="CL76" i="144"/>
  <c r="CL77" i="144"/>
  <c r="CL78" i="144"/>
  <c r="CL79" i="144"/>
  <c r="AG143" i="4" s="1"/>
  <c r="CL80" i="144"/>
  <c r="CL81" i="144"/>
  <c r="CL82" i="144"/>
  <c r="CL83" i="144"/>
  <c r="AG170" i="4" s="1"/>
  <c r="CL84" i="144"/>
  <c r="CL85" i="144"/>
  <c r="AG176" i="4" s="1"/>
  <c r="CL86" i="144"/>
  <c r="AG184" i="4" s="1"/>
  <c r="CL87" i="144"/>
  <c r="AG185" i="4" s="1"/>
  <c r="CL88" i="144"/>
  <c r="AG187" i="4" s="1"/>
  <c r="CL89" i="144"/>
  <c r="CL90" i="144"/>
  <c r="AG189" i="4" s="1"/>
  <c r="CL91" i="144"/>
  <c r="AG190" i="4" s="1"/>
  <c r="CL3" i="144"/>
  <c r="AG9" i="4" s="1"/>
  <c r="AD66" i="54"/>
  <c r="CR3" i="147"/>
  <c r="CQ3" i="147"/>
  <c r="CP3" i="147"/>
  <c r="CO3" i="147"/>
  <c r="CN3" i="147"/>
  <c r="CM3" i="147"/>
  <c r="CP4" i="147"/>
  <c r="CQ4" i="147"/>
  <c r="CR4" i="147"/>
  <c r="CP5" i="147"/>
  <c r="CQ5" i="147"/>
  <c r="CR5" i="147"/>
  <c r="CP6" i="147"/>
  <c r="CQ6" i="147"/>
  <c r="CR6" i="147"/>
  <c r="CP7" i="147"/>
  <c r="CQ7" i="147"/>
  <c r="CR7" i="147"/>
  <c r="CP8" i="147"/>
  <c r="CQ8" i="147"/>
  <c r="CR8" i="147"/>
  <c r="CP9" i="147"/>
  <c r="CQ9" i="147"/>
  <c r="CR9" i="147"/>
  <c r="CM4" i="147"/>
  <c r="CN4" i="147"/>
  <c r="CO4" i="147"/>
  <c r="CM5" i="147"/>
  <c r="CN5" i="147"/>
  <c r="CO5" i="147"/>
  <c r="CM6" i="147"/>
  <c r="CN6" i="147"/>
  <c r="CO6" i="147"/>
  <c r="CM7" i="147"/>
  <c r="CN7" i="147"/>
  <c r="CO7" i="147"/>
  <c r="CM8" i="147"/>
  <c r="CN8" i="147"/>
  <c r="CO8" i="147"/>
  <c r="CM9" i="147"/>
  <c r="CN9" i="147"/>
  <c r="CO9" i="147"/>
  <c r="BQ3" i="143"/>
  <c r="AE22" i="37"/>
  <c r="AE21" i="37" s="1"/>
  <c r="AE27" i="37"/>
  <c r="AE26" i="37" s="1"/>
  <c r="AE30" i="37"/>
  <c r="AE51" i="37"/>
  <c r="ET4" i="146"/>
  <c r="EU4" i="146"/>
  <c r="EV4" i="146"/>
  <c r="EW4" i="146"/>
  <c r="EX4" i="146"/>
  <c r="EY4" i="146"/>
  <c r="EZ4" i="146"/>
  <c r="ET5" i="146"/>
  <c r="EU5" i="146"/>
  <c r="EV5" i="146"/>
  <c r="EW5" i="146"/>
  <c r="EX5" i="146"/>
  <c r="EY5" i="146"/>
  <c r="EZ5" i="146"/>
  <c r="ET6" i="146"/>
  <c r="EU6" i="146"/>
  <c r="EV6" i="146"/>
  <c r="EW6" i="146"/>
  <c r="EX6" i="146"/>
  <c r="EY6" i="146"/>
  <c r="EZ6" i="146"/>
  <c r="ET7" i="146"/>
  <c r="EU7" i="146"/>
  <c r="EV7" i="146"/>
  <c r="EW7" i="146"/>
  <c r="EX7" i="146"/>
  <c r="EY7" i="146"/>
  <c r="EZ7" i="146"/>
  <c r="ET8" i="146"/>
  <c r="EU8" i="146"/>
  <c r="EV8" i="146"/>
  <c r="EW8" i="146"/>
  <c r="EX8" i="146"/>
  <c r="EY8" i="146"/>
  <c r="EZ8" i="146"/>
  <c r="ET9" i="146"/>
  <c r="EU9" i="146"/>
  <c r="EV9" i="146"/>
  <c r="EW9" i="146"/>
  <c r="EX9" i="146"/>
  <c r="EY9" i="146"/>
  <c r="EZ9" i="146"/>
  <c r="ET10" i="146"/>
  <c r="EU10" i="146"/>
  <c r="EV10" i="146"/>
  <c r="EW10" i="146"/>
  <c r="EX10" i="146"/>
  <c r="EY10" i="146"/>
  <c r="EZ10" i="146"/>
  <c r="ET11" i="146"/>
  <c r="EU11" i="146"/>
  <c r="EV11" i="146"/>
  <c r="EW11" i="146"/>
  <c r="EX11" i="146"/>
  <c r="EY11" i="146"/>
  <c r="EZ11" i="146"/>
  <c r="ET12" i="146"/>
  <c r="EU12" i="146"/>
  <c r="EV12" i="146"/>
  <c r="EW12" i="146"/>
  <c r="EX12" i="146"/>
  <c r="EY12" i="146"/>
  <c r="EZ12" i="146"/>
  <c r="ET13" i="146"/>
  <c r="EU13" i="146"/>
  <c r="EV13" i="146"/>
  <c r="EW13" i="146"/>
  <c r="EX13" i="146"/>
  <c r="EY13" i="146"/>
  <c r="EZ13" i="146"/>
  <c r="ET14" i="146"/>
  <c r="EU14" i="146"/>
  <c r="EV14" i="146"/>
  <c r="EW14" i="146"/>
  <c r="EX14" i="146"/>
  <c r="EY14" i="146"/>
  <c r="EZ14" i="146"/>
  <c r="ET15" i="146"/>
  <c r="EU15" i="146"/>
  <c r="EV15" i="146"/>
  <c r="EW15" i="146"/>
  <c r="EX15" i="146"/>
  <c r="EY15" i="146"/>
  <c r="EZ15" i="146"/>
  <c r="ET16" i="146"/>
  <c r="EU16" i="146"/>
  <c r="EV16" i="146"/>
  <c r="EW16" i="146"/>
  <c r="EX16" i="146"/>
  <c r="EY16" i="146"/>
  <c r="EZ16" i="146"/>
  <c r="ET17" i="146"/>
  <c r="EU17" i="146"/>
  <c r="EV17" i="146"/>
  <c r="EW17" i="146"/>
  <c r="EX17" i="146"/>
  <c r="EY17" i="146"/>
  <c r="EZ17" i="146"/>
  <c r="ET18" i="146"/>
  <c r="EU18" i="146"/>
  <c r="EV18" i="146"/>
  <c r="EW18" i="146"/>
  <c r="EX18" i="146"/>
  <c r="EY18" i="146"/>
  <c r="EZ18" i="146"/>
  <c r="ET19" i="146"/>
  <c r="EU19" i="146"/>
  <c r="EV19" i="146"/>
  <c r="EW19" i="146"/>
  <c r="EX19" i="146"/>
  <c r="EY19" i="146"/>
  <c r="EZ19" i="146"/>
  <c r="ET20" i="146"/>
  <c r="EU20" i="146"/>
  <c r="EV20" i="146"/>
  <c r="EW20" i="146"/>
  <c r="EX20" i="146"/>
  <c r="EY20" i="146"/>
  <c r="EZ20" i="146"/>
  <c r="ET21" i="146"/>
  <c r="EU21" i="146"/>
  <c r="EV21" i="146"/>
  <c r="EW21" i="146"/>
  <c r="EX21" i="146"/>
  <c r="EY21" i="146"/>
  <c r="EZ21" i="146"/>
  <c r="ET22" i="146"/>
  <c r="EU22" i="146"/>
  <c r="EV22" i="146"/>
  <c r="EW22" i="146"/>
  <c r="EX22" i="146"/>
  <c r="EY22" i="146"/>
  <c r="EZ22" i="146"/>
  <c r="ET23" i="146"/>
  <c r="EU23" i="146"/>
  <c r="EV23" i="146"/>
  <c r="EW23" i="146"/>
  <c r="EX23" i="146"/>
  <c r="EY23" i="146"/>
  <c r="EZ23" i="146"/>
  <c r="ET24" i="146"/>
  <c r="EU24" i="146"/>
  <c r="EV24" i="146"/>
  <c r="EW24" i="146"/>
  <c r="EX24" i="146"/>
  <c r="EY24" i="146"/>
  <c r="EZ24" i="146"/>
  <c r="ET25" i="146"/>
  <c r="EU25" i="146"/>
  <c r="EV25" i="146"/>
  <c r="EW25" i="146"/>
  <c r="EX25" i="146"/>
  <c r="EY25" i="146"/>
  <c r="EZ25" i="146"/>
  <c r="ET26" i="146"/>
  <c r="EU26" i="146"/>
  <c r="EV26" i="146"/>
  <c r="EW26" i="146"/>
  <c r="EX26" i="146"/>
  <c r="EY26" i="146"/>
  <c r="EZ26" i="146"/>
  <c r="ET27" i="146"/>
  <c r="EU27" i="146"/>
  <c r="EV27" i="146"/>
  <c r="EW27" i="146"/>
  <c r="EX27" i="146"/>
  <c r="EY27" i="146"/>
  <c r="EZ27" i="146"/>
  <c r="ET28" i="146"/>
  <c r="EU28" i="146"/>
  <c r="EV28" i="146"/>
  <c r="EW28" i="146"/>
  <c r="EX28" i="146"/>
  <c r="EY28" i="146"/>
  <c r="EZ28" i="146"/>
  <c r="ET29" i="146"/>
  <c r="EU29" i="146"/>
  <c r="EV29" i="146"/>
  <c r="EW29" i="146"/>
  <c r="EX29" i="146"/>
  <c r="EY29" i="146"/>
  <c r="EZ29" i="146"/>
  <c r="ET30" i="146"/>
  <c r="EU30" i="146"/>
  <c r="EV30" i="146"/>
  <c r="EW30" i="146"/>
  <c r="EX30" i="146"/>
  <c r="EY30" i="146"/>
  <c r="EZ30" i="146"/>
  <c r="ET31" i="146"/>
  <c r="EU31" i="146"/>
  <c r="EV31" i="146"/>
  <c r="EW31" i="146"/>
  <c r="EX31" i="146"/>
  <c r="EY31" i="146"/>
  <c r="EZ31" i="146"/>
  <c r="ET32" i="146"/>
  <c r="EU32" i="146"/>
  <c r="EV32" i="146"/>
  <c r="EW32" i="146"/>
  <c r="EX32" i="146"/>
  <c r="EY32" i="146"/>
  <c r="EZ32" i="146"/>
  <c r="ET33" i="146"/>
  <c r="EU33" i="146"/>
  <c r="EV33" i="146"/>
  <c r="EW33" i="146"/>
  <c r="EX33" i="146"/>
  <c r="EY33" i="146"/>
  <c r="EZ33" i="146"/>
  <c r="ET34" i="146"/>
  <c r="EU34" i="146"/>
  <c r="EV34" i="146"/>
  <c r="EW34" i="146"/>
  <c r="EX34" i="146"/>
  <c r="EY34" i="146"/>
  <c r="EZ34" i="146"/>
  <c r="ET35" i="146"/>
  <c r="EU35" i="146"/>
  <c r="EV35" i="146"/>
  <c r="EW35" i="146"/>
  <c r="EX35" i="146"/>
  <c r="EY35" i="146"/>
  <c r="EZ35" i="146"/>
  <c r="EU3" i="146"/>
  <c r="EV3" i="146"/>
  <c r="EW3" i="146"/>
  <c r="EX3" i="146"/>
  <c r="EY3" i="146"/>
  <c r="EZ3" i="146"/>
  <c r="ET3" i="146"/>
  <c r="EH4" i="146"/>
  <c r="EI4" i="146"/>
  <c r="EJ4" i="146"/>
  <c r="EH5" i="146"/>
  <c r="EI5" i="146"/>
  <c r="EJ5" i="146"/>
  <c r="EH6" i="146"/>
  <c r="EI6" i="146"/>
  <c r="EJ6" i="146"/>
  <c r="EH7" i="146"/>
  <c r="EI7" i="146"/>
  <c r="EJ7" i="146"/>
  <c r="EH8" i="146"/>
  <c r="EI8" i="146"/>
  <c r="EJ8" i="146"/>
  <c r="EH9" i="146"/>
  <c r="EI9" i="146"/>
  <c r="EJ9" i="146"/>
  <c r="EH10" i="146"/>
  <c r="EI10" i="146"/>
  <c r="EJ10" i="146"/>
  <c r="EH11" i="146"/>
  <c r="EI11" i="146"/>
  <c r="EJ11" i="146"/>
  <c r="EH12" i="146"/>
  <c r="EI12" i="146"/>
  <c r="EJ12" i="146"/>
  <c r="EH13" i="146"/>
  <c r="EI13" i="146"/>
  <c r="EJ13" i="146"/>
  <c r="EH14" i="146"/>
  <c r="EI14" i="146"/>
  <c r="EJ14" i="146"/>
  <c r="EH15" i="146"/>
  <c r="EI15" i="146"/>
  <c r="EJ15" i="146"/>
  <c r="EH16" i="146"/>
  <c r="EI16" i="146"/>
  <c r="EJ16" i="146"/>
  <c r="EH17" i="146"/>
  <c r="EI17" i="146"/>
  <c r="EJ17" i="146"/>
  <c r="EH18" i="146"/>
  <c r="EI18" i="146"/>
  <c r="EJ18" i="146"/>
  <c r="EH19" i="146"/>
  <c r="EI19" i="146"/>
  <c r="EJ19" i="146"/>
  <c r="EH20" i="146"/>
  <c r="EI20" i="146"/>
  <c r="EJ20" i="146"/>
  <c r="EH21" i="146"/>
  <c r="EI21" i="146"/>
  <c r="EJ21" i="146"/>
  <c r="EH22" i="146"/>
  <c r="EI22" i="146"/>
  <c r="EJ22" i="146"/>
  <c r="EH23" i="146"/>
  <c r="EI23" i="146"/>
  <c r="EJ23" i="146"/>
  <c r="EH24" i="146"/>
  <c r="EI24" i="146"/>
  <c r="EJ24" i="146"/>
  <c r="EH25" i="146"/>
  <c r="EI25" i="146"/>
  <c r="EJ25" i="146"/>
  <c r="EH26" i="146"/>
  <c r="EI26" i="146"/>
  <c r="EJ26" i="146"/>
  <c r="EH27" i="146"/>
  <c r="EI27" i="146"/>
  <c r="EJ27" i="146"/>
  <c r="EH28" i="146"/>
  <c r="EI28" i="146"/>
  <c r="EJ28" i="146"/>
  <c r="EH29" i="146"/>
  <c r="EI29" i="146"/>
  <c r="EJ29" i="146"/>
  <c r="EH30" i="146"/>
  <c r="EI30" i="146"/>
  <c r="EJ30" i="146"/>
  <c r="EH31" i="146"/>
  <c r="EI31" i="146"/>
  <c r="EJ31" i="146"/>
  <c r="EH32" i="146"/>
  <c r="EI32" i="146"/>
  <c r="EJ32" i="146"/>
  <c r="EH33" i="146"/>
  <c r="EI33" i="146"/>
  <c r="EJ33" i="146"/>
  <c r="EH34" i="146"/>
  <c r="EI34" i="146"/>
  <c r="EJ34" i="146"/>
  <c r="EH35" i="146"/>
  <c r="EI35" i="146"/>
  <c r="EJ35" i="146"/>
  <c r="EH36" i="146"/>
  <c r="EI36" i="146"/>
  <c r="EJ36" i="146"/>
  <c r="EH37" i="146"/>
  <c r="EI37" i="146"/>
  <c r="EJ37" i="146"/>
  <c r="EH38" i="146"/>
  <c r="EI38" i="146"/>
  <c r="EJ38" i="146"/>
  <c r="EH39" i="146"/>
  <c r="EI39" i="146"/>
  <c r="EJ39" i="146"/>
  <c r="EH40" i="146"/>
  <c r="EI40" i="146"/>
  <c r="EJ40" i="146"/>
  <c r="EH41" i="146"/>
  <c r="EI41" i="146"/>
  <c r="EJ41" i="146"/>
  <c r="EH42" i="146"/>
  <c r="EI42" i="146"/>
  <c r="EJ42" i="146"/>
  <c r="EH43" i="146"/>
  <c r="EI43" i="146"/>
  <c r="EJ43" i="146"/>
  <c r="EH44" i="146"/>
  <c r="EI44" i="146"/>
  <c r="EJ44" i="146"/>
  <c r="EH45" i="146"/>
  <c r="EI45" i="146"/>
  <c r="EJ45" i="146"/>
  <c r="EH46" i="146"/>
  <c r="EI46" i="146"/>
  <c r="EJ46" i="146"/>
  <c r="EH47" i="146"/>
  <c r="EI47" i="146"/>
  <c r="EJ47" i="146"/>
  <c r="EH48" i="146"/>
  <c r="EI48" i="146"/>
  <c r="EJ48" i="146"/>
  <c r="EH49" i="146"/>
  <c r="EI49" i="146"/>
  <c r="EJ49" i="146"/>
  <c r="EI3" i="146"/>
  <c r="EJ3" i="146"/>
  <c r="EH3" i="146"/>
  <c r="DY4" i="146"/>
  <c r="AE16" i="37" s="1"/>
  <c r="DY5" i="146"/>
  <c r="AE19" i="37" s="1"/>
  <c r="DY6" i="146"/>
  <c r="AE36" i="37" s="1"/>
  <c r="AE34" i="37" s="1"/>
  <c r="DY7" i="146"/>
  <c r="AE41" i="37" s="1"/>
  <c r="DY8" i="146"/>
  <c r="AE43" i="37" s="1"/>
  <c r="DY9" i="146"/>
  <c r="AE46" i="37" s="1"/>
  <c r="DY10" i="146"/>
  <c r="AE49" i="37" s="1"/>
  <c r="DY3" i="146"/>
  <c r="AE13" i="37" s="1"/>
  <c r="CD64" i="142"/>
  <c r="CB68" i="142"/>
  <c r="CC68" i="142"/>
  <c r="CA68" i="142"/>
  <c r="CE64" i="142"/>
  <c r="CF64" i="142"/>
  <c r="AE49" i="35"/>
  <c r="AE19" i="35"/>
  <c r="AE25" i="35"/>
  <c r="AE32" i="35"/>
  <c r="AE35" i="35"/>
  <c r="AE34" i="35" s="1"/>
  <c r="EZ4" i="145"/>
  <c r="FA4" i="145"/>
  <c r="FB4" i="145"/>
  <c r="FC4" i="145"/>
  <c r="FD4" i="145"/>
  <c r="FE4" i="145"/>
  <c r="FF4" i="145"/>
  <c r="EZ5" i="145"/>
  <c r="FA5" i="145"/>
  <c r="FB5" i="145"/>
  <c r="FC5" i="145"/>
  <c r="FD5" i="145"/>
  <c r="FE5" i="145"/>
  <c r="FF5" i="145"/>
  <c r="EZ6" i="145"/>
  <c r="FA6" i="145"/>
  <c r="FB6" i="145"/>
  <c r="FC6" i="145"/>
  <c r="FD6" i="145"/>
  <c r="FE6" i="145"/>
  <c r="FF6" i="145"/>
  <c r="EZ7" i="145"/>
  <c r="FA7" i="145"/>
  <c r="FB7" i="145"/>
  <c r="FC7" i="145"/>
  <c r="FD7" i="145"/>
  <c r="FE7" i="145"/>
  <c r="FF7" i="145"/>
  <c r="EZ8" i="145"/>
  <c r="FA8" i="145"/>
  <c r="FB8" i="145"/>
  <c r="FC8" i="145"/>
  <c r="FD8" i="145"/>
  <c r="FE8" i="145"/>
  <c r="FF8" i="145"/>
  <c r="EZ9" i="145"/>
  <c r="FA9" i="145"/>
  <c r="FB9" i="145"/>
  <c r="FC9" i="145"/>
  <c r="FD9" i="145"/>
  <c r="FE9" i="145"/>
  <c r="FF9" i="145"/>
  <c r="EZ10" i="145"/>
  <c r="FA10" i="145"/>
  <c r="FB10" i="145"/>
  <c r="FC10" i="145"/>
  <c r="FD10" i="145"/>
  <c r="FE10" i="145"/>
  <c r="FF10" i="145"/>
  <c r="EZ11" i="145"/>
  <c r="FA11" i="145"/>
  <c r="FB11" i="145"/>
  <c r="FC11" i="145"/>
  <c r="FD11" i="145"/>
  <c r="FE11" i="145"/>
  <c r="FF11" i="145"/>
  <c r="EZ12" i="145"/>
  <c r="FA12" i="145"/>
  <c r="FB12" i="145"/>
  <c r="FC12" i="145"/>
  <c r="FD12" i="145"/>
  <c r="FE12" i="145"/>
  <c r="FF12" i="145"/>
  <c r="EZ13" i="145"/>
  <c r="FA13" i="145"/>
  <c r="FB13" i="145"/>
  <c r="FC13" i="145"/>
  <c r="FD13" i="145"/>
  <c r="FE13" i="145"/>
  <c r="FF13" i="145"/>
  <c r="EZ14" i="145"/>
  <c r="FA14" i="145"/>
  <c r="FB14" i="145"/>
  <c r="FC14" i="145"/>
  <c r="FD14" i="145"/>
  <c r="FE14" i="145"/>
  <c r="FF14" i="145"/>
  <c r="EZ15" i="145"/>
  <c r="FA15" i="145"/>
  <c r="FB15" i="145"/>
  <c r="FC15" i="145"/>
  <c r="FD15" i="145"/>
  <c r="FE15" i="145"/>
  <c r="FF15" i="145"/>
  <c r="EZ16" i="145"/>
  <c r="FA16" i="145"/>
  <c r="FB16" i="145"/>
  <c r="FC16" i="145"/>
  <c r="FD16" i="145"/>
  <c r="FE16" i="145"/>
  <c r="FF16" i="145"/>
  <c r="EZ17" i="145"/>
  <c r="FA17" i="145"/>
  <c r="FB17" i="145"/>
  <c r="FC17" i="145"/>
  <c r="FD17" i="145"/>
  <c r="FE17" i="145"/>
  <c r="FF17" i="145"/>
  <c r="EZ18" i="145"/>
  <c r="FA18" i="145"/>
  <c r="FB18" i="145"/>
  <c r="FC18" i="145"/>
  <c r="FD18" i="145"/>
  <c r="FE18" i="145"/>
  <c r="FF18" i="145"/>
  <c r="EZ19" i="145"/>
  <c r="FA19" i="145"/>
  <c r="FB19" i="145"/>
  <c r="FC19" i="145"/>
  <c r="FD19" i="145"/>
  <c r="FE19" i="145"/>
  <c r="FF19" i="145"/>
  <c r="EZ20" i="145"/>
  <c r="FA20" i="145"/>
  <c r="FB20" i="145"/>
  <c r="FC20" i="145"/>
  <c r="FD20" i="145"/>
  <c r="FE20" i="145"/>
  <c r="FF20" i="145"/>
  <c r="EZ21" i="145"/>
  <c r="FA21" i="145"/>
  <c r="FB21" i="145"/>
  <c r="FC21" i="145"/>
  <c r="FD21" i="145"/>
  <c r="FE21" i="145"/>
  <c r="FF21" i="145"/>
  <c r="EZ22" i="145"/>
  <c r="FA22" i="145"/>
  <c r="FB22" i="145"/>
  <c r="FC22" i="145"/>
  <c r="FD22" i="145"/>
  <c r="FE22" i="145"/>
  <c r="FF22" i="145"/>
  <c r="EZ23" i="145"/>
  <c r="FA23" i="145"/>
  <c r="FB23" i="145"/>
  <c r="FC23" i="145"/>
  <c r="FD23" i="145"/>
  <c r="FE23" i="145"/>
  <c r="FF23" i="145"/>
  <c r="EZ24" i="145"/>
  <c r="FA24" i="145"/>
  <c r="FB24" i="145"/>
  <c r="FC24" i="145"/>
  <c r="FD24" i="145"/>
  <c r="FE24" i="145"/>
  <c r="FF24" i="145"/>
  <c r="FA3" i="145"/>
  <c r="FB3" i="145"/>
  <c r="FC3" i="145"/>
  <c r="FD3" i="145"/>
  <c r="FE3" i="145"/>
  <c r="FF3" i="145"/>
  <c r="EZ3" i="145"/>
  <c r="EN4" i="145"/>
  <c r="EO4" i="145"/>
  <c r="EP4" i="145"/>
  <c r="EN5" i="145"/>
  <c r="EO5" i="145"/>
  <c r="EP5" i="145"/>
  <c r="EN6" i="145"/>
  <c r="EO6" i="145"/>
  <c r="EP6" i="145"/>
  <c r="EN7" i="145"/>
  <c r="EO7" i="145"/>
  <c r="EP7" i="145"/>
  <c r="EN8" i="145"/>
  <c r="EO8" i="145"/>
  <c r="EP8" i="145"/>
  <c r="EN9" i="145"/>
  <c r="EO9" i="145"/>
  <c r="EP9" i="145"/>
  <c r="EN10" i="145"/>
  <c r="EO10" i="145"/>
  <c r="EP10" i="145"/>
  <c r="EN11" i="145"/>
  <c r="EO11" i="145"/>
  <c r="EP11" i="145"/>
  <c r="EN12" i="145"/>
  <c r="EO12" i="145"/>
  <c r="EP12" i="145"/>
  <c r="EN13" i="145"/>
  <c r="EO13" i="145"/>
  <c r="EP13" i="145"/>
  <c r="EN14" i="145"/>
  <c r="EO14" i="145"/>
  <c r="EP14" i="145"/>
  <c r="EN15" i="145"/>
  <c r="EO15" i="145"/>
  <c r="EP15" i="145"/>
  <c r="EN16" i="145"/>
  <c r="EO16" i="145"/>
  <c r="EP16" i="145"/>
  <c r="EN17" i="145"/>
  <c r="EO17" i="145"/>
  <c r="EP17" i="145"/>
  <c r="EN18" i="145"/>
  <c r="EO18" i="145"/>
  <c r="EP18" i="145"/>
  <c r="EN19" i="145"/>
  <c r="EO19" i="145"/>
  <c r="EP19" i="145"/>
  <c r="EN20" i="145"/>
  <c r="EO20" i="145"/>
  <c r="EP20" i="145"/>
  <c r="EN21" i="145"/>
  <c r="EO21" i="145"/>
  <c r="EP21" i="145"/>
  <c r="EN22" i="145"/>
  <c r="EO22" i="145"/>
  <c r="EP22" i="145"/>
  <c r="EN23" i="145"/>
  <c r="EO23" i="145"/>
  <c r="EP23" i="145"/>
  <c r="EN24" i="145"/>
  <c r="EO24" i="145"/>
  <c r="EP24" i="145"/>
  <c r="EN25" i="145"/>
  <c r="EO25" i="145"/>
  <c r="EP25" i="145"/>
  <c r="EN26" i="145"/>
  <c r="EO26" i="145"/>
  <c r="EP26" i="145"/>
  <c r="EN27" i="145"/>
  <c r="EO27" i="145"/>
  <c r="EP27" i="145"/>
  <c r="EN28" i="145"/>
  <c r="EO28" i="145"/>
  <c r="EP28" i="145"/>
  <c r="EN29" i="145"/>
  <c r="EO29" i="145"/>
  <c r="EP29" i="145"/>
  <c r="EN30" i="145"/>
  <c r="EO30" i="145"/>
  <c r="EP30" i="145"/>
  <c r="EN31" i="145"/>
  <c r="EO31" i="145"/>
  <c r="EP31" i="145"/>
  <c r="EN32" i="145"/>
  <c r="EO32" i="145"/>
  <c r="EP32" i="145"/>
  <c r="EN33" i="145"/>
  <c r="EO33" i="145"/>
  <c r="EP33" i="145"/>
  <c r="EN34" i="145"/>
  <c r="EO34" i="145"/>
  <c r="EP34" i="145"/>
  <c r="EN35" i="145"/>
  <c r="EO35" i="145"/>
  <c r="EP35" i="145"/>
  <c r="EN36" i="145"/>
  <c r="EO36" i="145"/>
  <c r="EP36" i="145"/>
  <c r="EN37" i="145"/>
  <c r="EO37" i="145"/>
  <c r="EP37" i="145"/>
  <c r="EN38" i="145"/>
  <c r="EO38" i="145"/>
  <c r="EP38" i="145"/>
  <c r="EN39" i="145"/>
  <c r="EO39" i="145"/>
  <c r="EP39" i="145"/>
  <c r="EN40" i="145"/>
  <c r="EO40" i="145"/>
  <c r="EP40" i="145"/>
  <c r="EN41" i="145"/>
  <c r="EO41" i="145"/>
  <c r="EP41" i="145"/>
  <c r="EN42" i="145"/>
  <c r="EO42" i="145"/>
  <c r="EP42" i="145"/>
  <c r="EN43" i="145"/>
  <c r="EO43" i="145"/>
  <c r="EP43" i="145"/>
  <c r="EN44" i="145"/>
  <c r="EO44" i="145"/>
  <c r="EP44" i="145"/>
  <c r="EN45" i="145"/>
  <c r="EO45" i="145"/>
  <c r="EP45" i="145"/>
  <c r="EN46" i="145"/>
  <c r="EO46" i="145"/>
  <c r="EP46" i="145"/>
  <c r="EN47" i="145"/>
  <c r="EO47" i="145"/>
  <c r="EP47" i="145"/>
  <c r="EN48" i="145"/>
  <c r="EO48" i="145"/>
  <c r="EP48" i="145"/>
  <c r="EN49" i="145"/>
  <c r="EO49" i="145"/>
  <c r="EP49" i="145"/>
  <c r="EO3" i="145"/>
  <c r="EP3" i="145"/>
  <c r="EN3" i="145"/>
  <c r="EE4" i="145"/>
  <c r="AE44" i="35" s="1"/>
  <c r="EE5" i="145"/>
  <c r="AE45" i="35" s="1"/>
  <c r="EE3" i="145"/>
  <c r="AE16" i="35" s="1"/>
  <c r="AE12" i="35" s="1"/>
  <c r="AE11" i="35" s="1"/>
  <c r="CC132" i="144"/>
  <c r="CD132" i="144"/>
  <c r="CE132" i="144"/>
  <c r="CF132" i="144"/>
  <c r="CG132" i="144"/>
  <c r="CH132" i="144"/>
  <c r="CC133" i="144"/>
  <c r="CD133" i="144"/>
  <c r="CE133" i="144"/>
  <c r="CF133" i="144"/>
  <c r="CG133" i="144"/>
  <c r="CH133" i="144"/>
  <c r="CC134" i="144"/>
  <c r="CD134" i="144"/>
  <c r="CE134" i="144"/>
  <c r="CF134" i="144"/>
  <c r="CG134" i="144"/>
  <c r="CH134" i="144"/>
  <c r="U175" i="4"/>
  <c r="W175" i="4"/>
  <c r="AB175" i="4"/>
  <c r="AD175" i="4"/>
  <c r="AF175" i="4"/>
  <c r="AH175" i="4"/>
  <c r="BM150" i="140"/>
  <c r="BN150" i="140"/>
  <c r="BO150" i="140"/>
  <c r="BP150" i="140"/>
  <c r="BM151" i="140"/>
  <c r="BN151" i="140"/>
  <c r="BO151" i="140"/>
  <c r="BP151" i="140"/>
  <c r="BM152" i="140"/>
  <c r="BN152" i="140"/>
  <c r="BO152" i="140"/>
  <c r="BP152" i="140"/>
  <c r="AI55" i="35" l="1"/>
  <c r="AG56" i="37"/>
  <c r="AG12" i="35"/>
  <c r="AG11" i="35" s="1"/>
  <c r="N24" i="35"/>
  <c r="O24" i="35" s="1"/>
  <c r="N15" i="35"/>
  <c r="O15" i="35" s="1"/>
  <c r="N150" i="4"/>
  <c r="N138" i="4"/>
  <c r="O138" i="4" s="1"/>
  <c r="N140" i="4"/>
  <c r="O140" i="4" s="1"/>
  <c r="N155" i="4"/>
  <c r="N113" i="4"/>
  <c r="O113" i="4" s="1"/>
  <c r="N144" i="4"/>
  <c r="O144" i="4" s="1"/>
  <c r="N122" i="4"/>
  <c r="O122" i="4" s="1"/>
  <c r="N137" i="4"/>
  <c r="O137" i="4" s="1"/>
  <c r="R194" i="39"/>
  <c r="N153" i="4"/>
  <c r="N111" i="4"/>
  <c r="O111" i="4" s="1"/>
  <c r="N133" i="4"/>
  <c r="O133" i="4" s="1"/>
  <c r="N121" i="4"/>
  <c r="O121" i="4" s="1"/>
  <c r="N143" i="4"/>
  <c r="O143" i="4" s="1"/>
  <c r="N132" i="4"/>
  <c r="O132" i="4" s="1"/>
  <c r="N120" i="4"/>
  <c r="O120" i="4" s="1"/>
  <c r="N162" i="4"/>
  <c r="O162" i="4" s="1"/>
  <c r="N146" i="4"/>
  <c r="O146" i="4" s="1"/>
  <c r="N135" i="4"/>
  <c r="O135" i="4" s="1"/>
  <c r="N124" i="4"/>
  <c r="O124" i="4" s="1"/>
  <c r="N157" i="4"/>
  <c r="O157" i="4" s="1"/>
  <c r="N131" i="4"/>
  <c r="O131" i="4" s="1"/>
  <c r="N145" i="4"/>
  <c r="O145" i="4" s="1"/>
  <c r="N134" i="4"/>
  <c r="O134" i="4" s="1"/>
  <c r="N141" i="4"/>
  <c r="O141" i="4" s="1"/>
  <c r="N130" i="4"/>
  <c r="O130" i="4" s="1"/>
  <c r="N114" i="4"/>
  <c r="O114" i="4" s="1"/>
  <c r="N147" i="4"/>
  <c r="O147" i="4" s="1"/>
  <c r="N99" i="4"/>
  <c r="O99" i="4" s="1"/>
  <c r="N125" i="4"/>
  <c r="O125" i="4" s="1"/>
  <c r="P194" i="39"/>
  <c r="L194" i="39"/>
  <c r="M194" i="39" s="1"/>
  <c r="N128" i="4"/>
  <c r="O128" i="4" s="1"/>
  <c r="N100" i="4"/>
  <c r="O100" i="4" s="1"/>
  <c r="N109" i="4"/>
  <c r="O109" i="4" s="1"/>
  <c r="N136" i="4"/>
  <c r="O136" i="4" s="1"/>
  <c r="N175" i="4"/>
  <c r="N166" i="4"/>
  <c r="O166" i="4" s="1"/>
  <c r="N142" i="4"/>
  <c r="O142" i="4" s="1"/>
  <c r="N89" i="4"/>
  <c r="O89" i="4" s="1"/>
  <c r="N126" i="4"/>
  <c r="O126" i="4" s="1"/>
  <c r="N149" i="4"/>
  <c r="O149" i="4" s="1"/>
  <c r="N112" i="4"/>
  <c r="O112" i="4" s="1"/>
  <c r="N158" i="4"/>
  <c r="O158" i="4" s="1"/>
  <c r="N129" i="4"/>
  <c r="O129" i="4" s="1"/>
  <c r="N173" i="4"/>
  <c r="N90" i="4"/>
  <c r="O90" i="4" s="1"/>
  <c r="N38" i="4"/>
  <c r="O38" i="4" s="1"/>
  <c r="N108" i="4"/>
  <c r="O108" i="4" s="1"/>
  <c r="N88" i="4"/>
  <c r="O88" i="4" s="1"/>
  <c r="N185" i="4"/>
  <c r="O185" i="4" s="1"/>
  <c r="N87" i="4"/>
  <c r="O87" i="4" s="1"/>
  <c r="N86" i="4"/>
  <c r="O86" i="4" s="1"/>
  <c r="N95" i="4"/>
  <c r="O95" i="4" s="1"/>
  <c r="N97" i="4"/>
  <c r="O97" i="4" s="1"/>
  <c r="N78" i="4"/>
  <c r="O78" i="4" s="1"/>
  <c r="N118" i="4"/>
  <c r="O118" i="4" s="1"/>
  <c r="N80" i="4"/>
  <c r="N83" i="4"/>
  <c r="O83" i="4" s="1"/>
  <c r="N85" i="4"/>
  <c r="O85" i="4" s="1"/>
  <c r="N98" i="4"/>
  <c r="O98" i="4" s="1"/>
  <c r="AG10" i="37"/>
  <c r="FG11" i="146" s="1"/>
  <c r="AE14" i="37"/>
  <c r="AE12" i="37" s="1"/>
  <c r="AE11" i="37" s="1"/>
  <c r="AG18" i="35"/>
  <c r="N106" i="4"/>
  <c r="O106" i="4" s="1"/>
  <c r="N103" i="4"/>
  <c r="O103" i="4" s="1"/>
  <c r="N105" i="4"/>
  <c r="O105" i="4" s="1"/>
  <c r="N102" i="4"/>
  <c r="O102" i="4" s="1"/>
  <c r="N104" i="4"/>
  <c r="O104" i="4" s="1"/>
  <c r="N101" i="4"/>
  <c r="O101" i="4" s="1"/>
  <c r="N107" i="4"/>
  <c r="O107" i="4" s="1"/>
  <c r="N176" i="4"/>
  <c r="O176" i="4" s="1"/>
  <c r="N184" i="4"/>
  <c r="O184" i="4" s="1"/>
  <c r="N160" i="4"/>
  <c r="O160" i="4" s="1"/>
  <c r="N159" i="4"/>
  <c r="O159" i="4" s="1"/>
  <c r="N92" i="4"/>
  <c r="O92" i="4" s="1"/>
  <c r="N39" i="4"/>
  <c r="O39" i="4" s="1"/>
  <c r="N40" i="4"/>
  <c r="O40" i="4" s="1"/>
  <c r="L8" i="4"/>
  <c r="AG66" i="4"/>
  <c r="AG72" i="4"/>
  <c r="AG74" i="4"/>
  <c r="AG80" i="4"/>
  <c r="AG195" i="4" s="1"/>
  <c r="AG89" i="4"/>
  <c r="AG188" i="4"/>
  <c r="AG14" i="4"/>
  <c r="AG32" i="4"/>
  <c r="AG95" i="4"/>
  <c r="AG27" i="4"/>
  <c r="AG33" i="4"/>
  <c r="AG98" i="4"/>
  <c r="AG103" i="4"/>
  <c r="AG104" i="4"/>
  <c r="AG63" i="4"/>
  <c r="AG57" i="4"/>
  <c r="AG26" i="4"/>
  <c r="AG108" i="4"/>
  <c r="AG64" i="4"/>
  <c r="AG107" i="4"/>
  <c r="AG106" i="4"/>
  <c r="AG73" i="4"/>
  <c r="AG35" i="4"/>
  <c r="AG19" i="4"/>
  <c r="AG76" i="4"/>
  <c r="AG111" i="4"/>
  <c r="AG78" i="4"/>
  <c r="AG112" i="4"/>
  <c r="AG20" i="4"/>
  <c r="AG50" i="4"/>
  <c r="AG49" i="4"/>
  <c r="AG128" i="4"/>
  <c r="AG129" i="4"/>
  <c r="AG131" i="4"/>
  <c r="AG133" i="4"/>
  <c r="AG132" i="4"/>
  <c r="AG141" i="4"/>
  <c r="AG135" i="4"/>
  <c r="AG136" i="4"/>
  <c r="AG140" i="4"/>
  <c r="AG145" i="4"/>
  <c r="AG146" i="4"/>
  <c r="AG169" i="4"/>
  <c r="AG171" i="4"/>
  <c r="AG126" i="4"/>
  <c r="AE40" i="37"/>
  <c r="AE33" i="37" s="1"/>
  <c r="AE32" i="37" s="1"/>
  <c r="EJ50" i="146"/>
  <c r="EI50" i="146"/>
  <c r="EH50" i="146"/>
  <c r="AE43" i="35"/>
  <c r="AE42" i="35" s="1"/>
  <c r="AE41" i="35" s="1"/>
  <c r="AE18" i="35"/>
  <c r="AE10" i="35" s="1"/>
  <c r="BT4" i="144"/>
  <c r="BT5" i="144"/>
  <c r="BT6" i="144"/>
  <c r="BT7" i="144"/>
  <c r="BT8" i="144"/>
  <c r="BT9" i="144"/>
  <c r="BT10" i="144"/>
  <c r="BT11" i="144"/>
  <c r="BT12" i="144"/>
  <c r="BT13" i="144"/>
  <c r="BT14" i="144"/>
  <c r="BT15" i="144"/>
  <c r="BT16" i="144"/>
  <c r="BT17" i="144"/>
  <c r="BT18" i="144"/>
  <c r="BT19" i="144"/>
  <c r="BT20" i="144"/>
  <c r="BT21" i="144"/>
  <c r="BT22" i="144"/>
  <c r="BT23" i="144"/>
  <c r="BT24" i="144"/>
  <c r="BT25" i="144"/>
  <c r="BT26" i="144"/>
  <c r="BT27" i="144"/>
  <c r="BT28" i="144"/>
  <c r="BT29" i="144"/>
  <c r="BT30" i="144"/>
  <c r="BT31" i="144"/>
  <c r="BT32" i="144"/>
  <c r="BT33" i="144"/>
  <c r="AE63" i="4" s="1"/>
  <c r="BT34" i="144"/>
  <c r="AE64" i="4" s="1"/>
  <c r="BT35" i="144"/>
  <c r="AE65" i="4" s="1"/>
  <c r="BT36" i="144"/>
  <c r="AE66" i="4" s="1"/>
  <c r="BT37" i="144"/>
  <c r="AE72" i="4" s="1"/>
  <c r="BT38" i="144"/>
  <c r="AE73" i="4" s="1"/>
  <c r="BT39" i="144"/>
  <c r="AE74" i="4" s="1"/>
  <c r="BT40" i="144"/>
  <c r="AE76" i="4" s="1"/>
  <c r="BT41" i="144"/>
  <c r="AE80" i="4" s="1"/>
  <c r="BT42" i="144"/>
  <c r="AE89" i="4" s="1"/>
  <c r="BT43" i="144"/>
  <c r="AE99" i="4" s="1"/>
  <c r="BT44" i="144"/>
  <c r="AE102" i="4" s="1"/>
  <c r="BT45" i="144"/>
  <c r="AE103" i="4" s="1"/>
  <c r="BT46" i="144"/>
  <c r="AE104" i="4" s="1"/>
  <c r="BT47" i="144"/>
  <c r="AE105" i="4" s="1"/>
  <c r="BT48" i="144"/>
  <c r="AE106" i="4" s="1"/>
  <c r="BT49" i="144"/>
  <c r="AE107" i="4" s="1"/>
  <c r="BT50" i="144"/>
  <c r="AE109" i="4" s="1"/>
  <c r="BT51" i="144"/>
  <c r="AE111" i="4" s="1"/>
  <c r="BT52" i="144"/>
  <c r="AE112" i="4" s="1"/>
  <c r="BT53" i="144"/>
  <c r="AE114" i="4" s="1"/>
  <c r="BT54" i="144"/>
  <c r="AE120" i="4" s="1"/>
  <c r="BT55" i="144"/>
  <c r="AE121" i="4" s="1"/>
  <c r="BT56" i="144"/>
  <c r="AE124" i="4" s="1"/>
  <c r="BT57" i="144"/>
  <c r="AE125" i="4" s="1"/>
  <c r="BT58" i="144"/>
  <c r="AE128" i="4" s="1"/>
  <c r="BT59" i="144"/>
  <c r="AE129" i="4" s="1"/>
  <c r="BT60" i="144"/>
  <c r="AE130" i="4" s="1"/>
  <c r="BT61" i="144"/>
  <c r="AE131" i="4" s="1"/>
  <c r="BT62" i="144"/>
  <c r="AE132" i="4" s="1"/>
  <c r="BT63" i="144"/>
  <c r="AE133" i="4" s="1"/>
  <c r="BT64" i="144"/>
  <c r="AE134" i="4" s="1"/>
  <c r="BT65" i="144"/>
  <c r="AE135" i="4" s="1"/>
  <c r="BT66" i="144"/>
  <c r="AE136" i="4" s="1"/>
  <c r="BT67" i="144"/>
  <c r="AE137" i="4" s="1"/>
  <c r="BT68" i="144"/>
  <c r="AE138" i="4" s="1"/>
  <c r="BT69" i="144"/>
  <c r="AE140" i="4" s="1"/>
  <c r="BT70" i="144"/>
  <c r="AE141" i="4" s="1"/>
  <c r="BT71" i="144"/>
  <c r="AE143" i="4" s="1"/>
  <c r="BT72" i="144"/>
  <c r="AE145" i="4" s="1"/>
  <c r="BT73" i="144"/>
  <c r="AE146" i="4" s="1"/>
  <c r="BT74" i="144"/>
  <c r="AE169" i="4" s="1"/>
  <c r="BT75" i="144"/>
  <c r="AE170" i="4" s="1"/>
  <c r="BT76" i="144"/>
  <c r="AE171" i="4" s="1"/>
  <c r="BT3" i="144"/>
  <c r="O80" i="4" l="1"/>
  <c r="FE148" i="144"/>
  <c r="AG10" i="35"/>
  <c r="AG55" i="35" s="1"/>
  <c r="AG8" i="4"/>
  <c r="AE56" i="37"/>
  <c r="AE10" i="37"/>
  <c r="AE9" i="35"/>
  <c r="AE55" i="35"/>
  <c r="AE59" i="4"/>
  <c r="AE60" i="4"/>
  <c r="AE61" i="4"/>
  <c r="AE58" i="4"/>
  <c r="AE56" i="4"/>
  <c r="AE53" i="4"/>
  <c r="AE49" i="4"/>
  <c r="AE50" i="4"/>
  <c r="AE51" i="4"/>
  <c r="AE48" i="4"/>
  <c r="AG9" i="35" l="1"/>
  <c r="N194" i="39"/>
  <c r="O194" i="39" s="1"/>
  <c r="AE42" i="4"/>
  <c r="AE43" i="4"/>
  <c r="AE44" i="4"/>
  <c r="AE45" i="4"/>
  <c r="AE46" i="4"/>
  <c r="AE41" i="4"/>
  <c r="AE33" i="4"/>
  <c r="AE32" i="4"/>
  <c r="AE27" i="4"/>
  <c r="AE25" i="4"/>
  <c r="AE22" i="4"/>
  <c r="AE20" i="4"/>
  <c r="AE19" i="4"/>
  <c r="AE16" i="4"/>
  <c r="AE10" i="4"/>
  <c r="AE11" i="4"/>
  <c r="AE12" i="4"/>
  <c r="AE13" i="4"/>
  <c r="AE14" i="4"/>
  <c r="AE9" i="4"/>
  <c r="CH3" i="144"/>
  <c r="CG3" i="144"/>
  <c r="CF3" i="144"/>
  <c r="CE3" i="144"/>
  <c r="CD3" i="144"/>
  <c r="CC3" i="144"/>
  <c r="CC4" i="144"/>
  <c r="CD4" i="144"/>
  <c r="CE4" i="144"/>
  <c r="CF4" i="144"/>
  <c r="CG4" i="144"/>
  <c r="CH4" i="144"/>
  <c r="CC5" i="144"/>
  <c r="CD5" i="144"/>
  <c r="CE5" i="144"/>
  <c r="CF5" i="144"/>
  <c r="CG5" i="144"/>
  <c r="CH5" i="144"/>
  <c r="CC6" i="144"/>
  <c r="CD6" i="144"/>
  <c r="CE6" i="144"/>
  <c r="CF6" i="144"/>
  <c r="CG6" i="144"/>
  <c r="CH6" i="144"/>
  <c r="CC7" i="144"/>
  <c r="CD7" i="144"/>
  <c r="CE7" i="144"/>
  <c r="CF7" i="144"/>
  <c r="CG7" i="144"/>
  <c r="CH7" i="144"/>
  <c r="CC8" i="144"/>
  <c r="CD8" i="144"/>
  <c r="CE8" i="144"/>
  <c r="CF8" i="144"/>
  <c r="CG8" i="144"/>
  <c r="CH8" i="144"/>
  <c r="CC9" i="144"/>
  <c r="CD9" i="144"/>
  <c r="CE9" i="144"/>
  <c r="CF9" i="144"/>
  <c r="CG9" i="144"/>
  <c r="CH9" i="144"/>
  <c r="CC10" i="144"/>
  <c r="CD10" i="144"/>
  <c r="CE10" i="144"/>
  <c r="CF10" i="144"/>
  <c r="CG10" i="144"/>
  <c r="CH10" i="144"/>
  <c r="CC11" i="144"/>
  <c r="CD11" i="144"/>
  <c r="CE11" i="144"/>
  <c r="CF11" i="144"/>
  <c r="CG11" i="144"/>
  <c r="CH11" i="144"/>
  <c r="CC12" i="144"/>
  <c r="CD12" i="144"/>
  <c r="CE12" i="144"/>
  <c r="CF12" i="144"/>
  <c r="CG12" i="144"/>
  <c r="CH12" i="144"/>
  <c r="CC13" i="144"/>
  <c r="CD13" i="144"/>
  <c r="CE13" i="144"/>
  <c r="CF13" i="144"/>
  <c r="CG13" i="144"/>
  <c r="CH13" i="144"/>
  <c r="CC14" i="144"/>
  <c r="CD14" i="144"/>
  <c r="CE14" i="144"/>
  <c r="CF14" i="144"/>
  <c r="CG14" i="144"/>
  <c r="CH14" i="144"/>
  <c r="CC15" i="144"/>
  <c r="CD15" i="144"/>
  <c r="CE15" i="144"/>
  <c r="CF15" i="144"/>
  <c r="CG15" i="144"/>
  <c r="CH15" i="144"/>
  <c r="CC16" i="144"/>
  <c r="CD16" i="144"/>
  <c r="CE16" i="144"/>
  <c r="CF16" i="144"/>
  <c r="CG16" i="144"/>
  <c r="CH16" i="144"/>
  <c r="CC17" i="144"/>
  <c r="CD17" i="144"/>
  <c r="CE17" i="144"/>
  <c r="CF17" i="144"/>
  <c r="CG17" i="144"/>
  <c r="CH17" i="144"/>
  <c r="CC18" i="144"/>
  <c r="CD18" i="144"/>
  <c r="CE18" i="144"/>
  <c r="CF18" i="144"/>
  <c r="CG18" i="144"/>
  <c r="CH18" i="144"/>
  <c r="CC19" i="144"/>
  <c r="CD19" i="144"/>
  <c r="CE19" i="144"/>
  <c r="CF19" i="144"/>
  <c r="CG19" i="144"/>
  <c r="CH19" i="144"/>
  <c r="CC20" i="144"/>
  <c r="CD20" i="144"/>
  <c r="CE20" i="144"/>
  <c r="CF20" i="144"/>
  <c r="CG20" i="144"/>
  <c r="CH20" i="144"/>
  <c r="CC21" i="144"/>
  <c r="CD21" i="144"/>
  <c r="CE21" i="144"/>
  <c r="CF21" i="144"/>
  <c r="CG21" i="144"/>
  <c r="CH21" i="144"/>
  <c r="CC22" i="144"/>
  <c r="CD22" i="144"/>
  <c r="CE22" i="144"/>
  <c r="CF22" i="144"/>
  <c r="CG22" i="144"/>
  <c r="CH22" i="144"/>
  <c r="CC23" i="144"/>
  <c r="CD23" i="144"/>
  <c r="CE23" i="144"/>
  <c r="CF23" i="144"/>
  <c r="CG23" i="144"/>
  <c r="CH23" i="144"/>
  <c r="CC24" i="144"/>
  <c r="CD24" i="144"/>
  <c r="CE24" i="144"/>
  <c r="CF24" i="144"/>
  <c r="CG24" i="144"/>
  <c r="CH24" i="144"/>
  <c r="CC25" i="144"/>
  <c r="CD25" i="144"/>
  <c r="CE25" i="144"/>
  <c r="CF25" i="144"/>
  <c r="CG25" i="144"/>
  <c r="CH25" i="144"/>
  <c r="CC26" i="144"/>
  <c r="CD26" i="144"/>
  <c r="CE26" i="144"/>
  <c r="CF26" i="144"/>
  <c r="CG26" i="144"/>
  <c r="CH26" i="144"/>
  <c r="CC27" i="144"/>
  <c r="CD27" i="144"/>
  <c r="CE27" i="144"/>
  <c r="CF27" i="144"/>
  <c r="CG27" i="144"/>
  <c r="CH27" i="144"/>
  <c r="CC28" i="144"/>
  <c r="CD28" i="144"/>
  <c r="CE28" i="144"/>
  <c r="CF28" i="144"/>
  <c r="CG28" i="144"/>
  <c r="CH28" i="144"/>
  <c r="CC29" i="144"/>
  <c r="CD29" i="144"/>
  <c r="CE29" i="144"/>
  <c r="CF29" i="144"/>
  <c r="CG29" i="144"/>
  <c r="CH29" i="144"/>
  <c r="CC30" i="144"/>
  <c r="CD30" i="144"/>
  <c r="CE30" i="144"/>
  <c r="CF30" i="144"/>
  <c r="CG30" i="144"/>
  <c r="CH30" i="144"/>
  <c r="CC31" i="144"/>
  <c r="CD31" i="144"/>
  <c r="CE31" i="144"/>
  <c r="CF31" i="144"/>
  <c r="CG31" i="144"/>
  <c r="CH31" i="144"/>
  <c r="CC32" i="144"/>
  <c r="CD32" i="144"/>
  <c r="CE32" i="144"/>
  <c r="CF32" i="144"/>
  <c r="CG32" i="144"/>
  <c r="CH32" i="144"/>
  <c r="CC33" i="144"/>
  <c r="CD33" i="144"/>
  <c r="CE33" i="144"/>
  <c r="CF33" i="144"/>
  <c r="CG33" i="144"/>
  <c r="CH33" i="144"/>
  <c r="CC34" i="144"/>
  <c r="CD34" i="144"/>
  <c r="CE34" i="144"/>
  <c r="CF34" i="144"/>
  <c r="CG34" i="144"/>
  <c r="CH34" i="144"/>
  <c r="CC35" i="144"/>
  <c r="CD35" i="144"/>
  <c r="CE35" i="144"/>
  <c r="CF35" i="144"/>
  <c r="CG35" i="144"/>
  <c r="CH35" i="144"/>
  <c r="CC36" i="144"/>
  <c r="CD36" i="144"/>
  <c r="CE36" i="144"/>
  <c r="CF36" i="144"/>
  <c r="CG36" i="144"/>
  <c r="CH36" i="144"/>
  <c r="CC37" i="144"/>
  <c r="CD37" i="144"/>
  <c r="CE37" i="144"/>
  <c r="CF37" i="144"/>
  <c r="CG37" i="144"/>
  <c r="CH37" i="144"/>
  <c r="CC38" i="144"/>
  <c r="CD38" i="144"/>
  <c r="CE38" i="144"/>
  <c r="CF38" i="144"/>
  <c r="CG38" i="144"/>
  <c r="CH38" i="144"/>
  <c r="CC39" i="144"/>
  <c r="CD39" i="144"/>
  <c r="CE39" i="144"/>
  <c r="CF39" i="144"/>
  <c r="CG39" i="144"/>
  <c r="CH39" i="144"/>
  <c r="CC40" i="144"/>
  <c r="CD40" i="144"/>
  <c r="CE40" i="144"/>
  <c r="CF40" i="144"/>
  <c r="CG40" i="144"/>
  <c r="CH40" i="144"/>
  <c r="CC41" i="144"/>
  <c r="CD41" i="144"/>
  <c r="CE41" i="144"/>
  <c r="CF41" i="144"/>
  <c r="CG41" i="144"/>
  <c r="CH41" i="144"/>
  <c r="CC42" i="144"/>
  <c r="CD42" i="144"/>
  <c r="CE42" i="144"/>
  <c r="CF42" i="144"/>
  <c r="CG42" i="144"/>
  <c r="CH42" i="144"/>
  <c r="CC43" i="144"/>
  <c r="CD43" i="144"/>
  <c r="CE43" i="144"/>
  <c r="CF43" i="144"/>
  <c r="CG43" i="144"/>
  <c r="CH43" i="144"/>
  <c r="CC44" i="144"/>
  <c r="CD44" i="144"/>
  <c r="CE44" i="144"/>
  <c r="CF44" i="144"/>
  <c r="CG44" i="144"/>
  <c r="CH44" i="144"/>
  <c r="CC45" i="144"/>
  <c r="CD45" i="144"/>
  <c r="CE45" i="144"/>
  <c r="CF45" i="144"/>
  <c r="CG45" i="144"/>
  <c r="CH45" i="144"/>
  <c r="CC46" i="144"/>
  <c r="CD46" i="144"/>
  <c r="CE46" i="144"/>
  <c r="CF46" i="144"/>
  <c r="CG46" i="144"/>
  <c r="CH46" i="144"/>
  <c r="CC47" i="144"/>
  <c r="CD47" i="144"/>
  <c r="CE47" i="144"/>
  <c r="CF47" i="144"/>
  <c r="CG47" i="144"/>
  <c r="CH47" i="144"/>
  <c r="CC48" i="144"/>
  <c r="CD48" i="144"/>
  <c r="CE48" i="144"/>
  <c r="CF48" i="144"/>
  <c r="CG48" i="144"/>
  <c r="CH48" i="144"/>
  <c r="CC49" i="144"/>
  <c r="CD49" i="144"/>
  <c r="CE49" i="144"/>
  <c r="CF49" i="144"/>
  <c r="CG49" i="144"/>
  <c r="CH49" i="144"/>
  <c r="CC50" i="144"/>
  <c r="CD50" i="144"/>
  <c r="CE50" i="144"/>
  <c r="CF50" i="144"/>
  <c r="CG50" i="144"/>
  <c r="CH50" i="144"/>
  <c r="CC51" i="144"/>
  <c r="CD51" i="144"/>
  <c r="CE51" i="144"/>
  <c r="CF51" i="144"/>
  <c r="CG51" i="144"/>
  <c r="CH51" i="144"/>
  <c r="CC52" i="144"/>
  <c r="CD52" i="144"/>
  <c r="CE52" i="144"/>
  <c r="CF52" i="144"/>
  <c r="CG52" i="144"/>
  <c r="CH52" i="144"/>
  <c r="CC53" i="144"/>
  <c r="CD53" i="144"/>
  <c r="CE53" i="144"/>
  <c r="CF53" i="144"/>
  <c r="CG53" i="144"/>
  <c r="CH53" i="144"/>
  <c r="CC54" i="144"/>
  <c r="CD54" i="144"/>
  <c r="CE54" i="144"/>
  <c r="CF54" i="144"/>
  <c r="CG54" i="144"/>
  <c r="CH54" i="144"/>
  <c r="CC55" i="144"/>
  <c r="CD55" i="144"/>
  <c r="CE55" i="144"/>
  <c r="CF55" i="144"/>
  <c r="CG55" i="144"/>
  <c r="CH55" i="144"/>
  <c r="CC56" i="144"/>
  <c r="CD56" i="144"/>
  <c r="CE56" i="144"/>
  <c r="CF56" i="144"/>
  <c r="CG56" i="144"/>
  <c r="CH56" i="144"/>
  <c r="CC57" i="144"/>
  <c r="CD57" i="144"/>
  <c r="CE57" i="144"/>
  <c r="CF57" i="144"/>
  <c r="CG57" i="144"/>
  <c r="CH57" i="144"/>
  <c r="CC58" i="144"/>
  <c r="CD58" i="144"/>
  <c r="CE58" i="144"/>
  <c r="CF58" i="144"/>
  <c r="CG58" i="144"/>
  <c r="CH58" i="144"/>
  <c r="CC59" i="144"/>
  <c r="CD59" i="144"/>
  <c r="CE59" i="144"/>
  <c r="CF59" i="144"/>
  <c r="CG59" i="144"/>
  <c r="CH59" i="144"/>
  <c r="CC60" i="144"/>
  <c r="CD60" i="144"/>
  <c r="CE60" i="144"/>
  <c r="CF60" i="144"/>
  <c r="CG60" i="144"/>
  <c r="CH60" i="144"/>
  <c r="CC61" i="144"/>
  <c r="CD61" i="144"/>
  <c r="CE61" i="144"/>
  <c r="CF61" i="144"/>
  <c r="CG61" i="144"/>
  <c r="CH61" i="144"/>
  <c r="CC62" i="144"/>
  <c r="CD62" i="144"/>
  <c r="CE62" i="144"/>
  <c r="CF62" i="144"/>
  <c r="CG62" i="144"/>
  <c r="CH62" i="144"/>
  <c r="CC63" i="144"/>
  <c r="CD63" i="144"/>
  <c r="CE63" i="144"/>
  <c r="CF63" i="144"/>
  <c r="CG63" i="144"/>
  <c r="CH63" i="144"/>
  <c r="CC64" i="144"/>
  <c r="CD64" i="144"/>
  <c r="CE64" i="144"/>
  <c r="CF64" i="144"/>
  <c r="CG64" i="144"/>
  <c r="CH64" i="144"/>
  <c r="CC65" i="144"/>
  <c r="CD65" i="144"/>
  <c r="CE65" i="144"/>
  <c r="CF65" i="144"/>
  <c r="CG65" i="144"/>
  <c r="CH65" i="144"/>
  <c r="CC66" i="144"/>
  <c r="CD66" i="144"/>
  <c r="CE66" i="144"/>
  <c r="CF66" i="144"/>
  <c r="CG66" i="144"/>
  <c r="CH66" i="144"/>
  <c r="CC67" i="144"/>
  <c r="CD67" i="144"/>
  <c r="CE67" i="144"/>
  <c r="CF67" i="144"/>
  <c r="CG67" i="144"/>
  <c r="CH67" i="144"/>
  <c r="CC68" i="144"/>
  <c r="CD68" i="144"/>
  <c r="CE68" i="144"/>
  <c r="CF68" i="144"/>
  <c r="CG68" i="144"/>
  <c r="CH68" i="144"/>
  <c r="CC69" i="144"/>
  <c r="CD69" i="144"/>
  <c r="CE69" i="144"/>
  <c r="CF69" i="144"/>
  <c r="CG69" i="144"/>
  <c r="CH69" i="144"/>
  <c r="CC70" i="144"/>
  <c r="CD70" i="144"/>
  <c r="CE70" i="144"/>
  <c r="CF70" i="144"/>
  <c r="CG70" i="144"/>
  <c r="CH70" i="144"/>
  <c r="CC71" i="144"/>
  <c r="CD71" i="144"/>
  <c r="CE71" i="144"/>
  <c r="CF71" i="144"/>
  <c r="CG71" i="144"/>
  <c r="CH71" i="144"/>
  <c r="CC72" i="144"/>
  <c r="CD72" i="144"/>
  <c r="CE72" i="144"/>
  <c r="CF72" i="144"/>
  <c r="CG72" i="144"/>
  <c r="CH72" i="144"/>
  <c r="CC73" i="144"/>
  <c r="CD73" i="144"/>
  <c r="CE73" i="144"/>
  <c r="CF73" i="144"/>
  <c r="CG73" i="144"/>
  <c r="CH73" i="144"/>
  <c r="CC74" i="144"/>
  <c r="CD74" i="144"/>
  <c r="CE74" i="144"/>
  <c r="CF74" i="144"/>
  <c r="CG74" i="144"/>
  <c r="CH74" i="144"/>
  <c r="CC75" i="144"/>
  <c r="CD75" i="144"/>
  <c r="CE75" i="144"/>
  <c r="CF75" i="144"/>
  <c r="CG75" i="144"/>
  <c r="CH75" i="144"/>
  <c r="CC76" i="144"/>
  <c r="CD76" i="144"/>
  <c r="CE76" i="144"/>
  <c r="CF76" i="144"/>
  <c r="CG76" i="144"/>
  <c r="CH76" i="144"/>
  <c r="CC77" i="144"/>
  <c r="CD77" i="144"/>
  <c r="CE77" i="144"/>
  <c r="CF77" i="144"/>
  <c r="CG77" i="144"/>
  <c r="CH77" i="144"/>
  <c r="CC78" i="144"/>
  <c r="CD78" i="144"/>
  <c r="CE78" i="144"/>
  <c r="CF78" i="144"/>
  <c r="CG78" i="144"/>
  <c r="CH78" i="144"/>
  <c r="CC79" i="144"/>
  <c r="CD79" i="144"/>
  <c r="CE79" i="144"/>
  <c r="CF79" i="144"/>
  <c r="CG79" i="144"/>
  <c r="CH79" i="144"/>
  <c r="CC80" i="144"/>
  <c r="CD80" i="144"/>
  <c r="CE80" i="144"/>
  <c r="CF80" i="144"/>
  <c r="CG80" i="144"/>
  <c r="CH80" i="144"/>
  <c r="CC81" i="144"/>
  <c r="CD81" i="144"/>
  <c r="CE81" i="144"/>
  <c r="CF81" i="144"/>
  <c r="CG81" i="144"/>
  <c r="CH81" i="144"/>
  <c r="CC82" i="144"/>
  <c r="CD82" i="144"/>
  <c r="CE82" i="144"/>
  <c r="CF82" i="144"/>
  <c r="CG82" i="144"/>
  <c r="CH82" i="144"/>
  <c r="CC83" i="144"/>
  <c r="CD83" i="144"/>
  <c r="CE83" i="144"/>
  <c r="CF83" i="144"/>
  <c r="CG83" i="144"/>
  <c r="CH83" i="144"/>
  <c r="CC84" i="144"/>
  <c r="CD84" i="144"/>
  <c r="CE84" i="144"/>
  <c r="CF84" i="144"/>
  <c r="CG84" i="144"/>
  <c r="CH84" i="144"/>
  <c r="CC85" i="144"/>
  <c r="CD85" i="144"/>
  <c r="CE85" i="144"/>
  <c r="CF85" i="144"/>
  <c r="CG85" i="144"/>
  <c r="CH85" i="144"/>
  <c r="CC86" i="144"/>
  <c r="CD86" i="144"/>
  <c r="CE86" i="144"/>
  <c r="CF86" i="144"/>
  <c r="CG86" i="144"/>
  <c r="CH86" i="144"/>
  <c r="CC87" i="144"/>
  <c r="CD87" i="144"/>
  <c r="CE87" i="144"/>
  <c r="CF87" i="144"/>
  <c r="CG87" i="144"/>
  <c r="CH87" i="144"/>
  <c r="CC88" i="144"/>
  <c r="CD88" i="144"/>
  <c r="CE88" i="144"/>
  <c r="CF88" i="144"/>
  <c r="CG88" i="144"/>
  <c r="CH88" i="144"/>
  <c r="CC89" i="144"/>
  <c r="CD89" i="144"/>
  <c r="CE89" i="144"/>
  <c r="CF89" i="144"/>
  <c r="CG89" i="144"/>
  <c r="CH89" i="144"/>
  <c r="CC90" i="144"/>
  <c r="CD90" i="144"/>
  <c r="CE90" i="144"/>
  <c r="CF90" i="144"/>
  <c r="CG90" i="144"/>
  <c r="CH90" i="144"/>
  <c r="CC91" i="144"/>
  <c r="CD91" i="144"/>
  <c r="CE91" i="144"/>
  <c r="CF91" i="144"/>
  <c r="CG91" i="144"/>
  <c r="CH91" i="144"/>
  <c r="CC92" i="144"/>
  <c r="CD92" i="144"/>
  <c r="CE92" i="144"/>
  <c r="CF92" i="144"/>
  <c r="CG92" i="144"/>
  <c r="CH92" i="144"/>
  <c r="CC93" i="144"/>
  <c r="CD93" i="144"/>
  <c r="CE93" i="144"/>
  <c r="CF93" i="144"/>
  <c r="CG93" i="144"/>
  <c r="CH93" i="144"/>
  <c r="CC94" i="144"/>
  <c r="CD94" i="144"/>
  <c r="CE94" i="144"/>
  <c r="CF94" i="144"/>
  <c r="CG94" i="144"/>
  <c r="CH94" i="144"/>
  <c r="CC95" i="144"/>
  <c r="CD95" i="144"/>
  <c r="CE95" i="144"/>
  <c r="CF95" i="144"/>
  <c r="CG95" i="144"/>
  <c r="CH95" i="144"/>
  <c r="CC96" i="144"/>
  <c r="CD96" i="144"/>
  <c r="CE96" i="144"/>
  <c r="CF96" i="144"/>
  <c r="CG96" i="144"/>
  <c r="CH96" i="144"/>
  <c r="CC97" i="144"/>
  <c r="CD97" i="144"/>
  <c r="CE97" i="144"/>
  <c r="CF97" i="144"/>
  <c r="CG97" i="144"/>
  <c r="CH97" i="144"/>
  <c r="CC98" i="144"/>
  <c r="CD98" i="144"/>
  <c r="CE98" i="144"/>
  <c r="CF98" i="144"/>
  <c r="CG98" i="144"/>
  <c r="CH98" i="144"/>
  <c r="CC99" i="144"/>
  <c r="CD99" i="144"/>
  <c r="CE99" i="144"/>
  <c r="CF99" i="144"/>
  <c r="CG99" i="144"/>
  <c r="CH99" i="144"/>
  <c r="CC100" i="144"/>
  <c r="CD100" i="144"/>
  <c r="CE100" i="144"/>
  <c r="CF100" i="144"/>
  <c r="CG100" i="144"/>
  <c r="CH100" i="144"/>
  <c r="CC101" i="144"/>
  <c r="CD101" i="144"/>
  <c r="CE101" i="144"/>
  <c r="CF101" i="144"/>
  <c r="CG101" i="144"/>
  <c r="CH101" i="144"/>
  <c r="CC102" i="144"/>
  <c r="CD102" i="144"/>
  <c r="CE102" i="144"/>
  <c r="CF102" i="144"/>
  <c r="CG102" i="144"/>
  <c r="CH102" i="144"/>
  <c r="CC103" i="144"/>
  <c r="CD103" i="144"/>
  <c r="CE103" i="144"/>
  <c r="CF103" i="144"/>
  <c r="CG103" i="144"/>
  <c r="CH103" i="144"/>
  <c r="CC104" i="144"/>
  <c r="CD104" i="144"/>
  <c r="CE104" i="144"/>
  <c r="CF104" i="144"/>
  <c r="CG104" i="144"/>
  <c r="CH104" i="144"/>
  <c r="CC105" i="144"/>
  <c r="CD105" i="144"/>
  <c r="CE105" i="144"/>
  <c r="CF105" i="144"/>
  <c r="CG105" i="144"/>
  <c r="CH105" i="144"/>
  <c r="CC106" i="144"/>
  <c r="CD106" i="144"/>
  <c r="CE106" i="144"/>
  <c r="CF106" i="144"/>
  <c r="CG106" i="144"/>
  <c r="CH106" i="144"/>
  <c r="CC107" i="144"/>
  <c r="CD107" i="144"/>
  <c r="CE107" i="144"/>
  <c r="CF107" i="144"/>
  <c r="CG107" i="144"/>
  <c r="CH107" i="144"/>
  <c r="CC108" i="144"/>
  <c r="CD108" i="144"/>
  <c r="CE108" i="144"/>
  <c r="CF108" i="144"/>
  <c r="CG108" i="144"/>
  <c r="CH108" i="144"/>
  <c r="CC109" i="144"/>
  <c r="CD109" i="144"/>
  <c r="CE109" i="144"/>
  <c r="CF109" i="144"/>
  <c r="CG109" i="144"/>
  <c r="CH109" i="144"/>
  <c r="CC110" i="144"/>
  <c r="CD110" i="144"/>
  <c r="CE110" i="144"/>
  <c r="CF110" i="144"/>
  <c r="CG110" i="144"/>
  <c r="CH110" i="144"/>
  <c r="CC111" i="144"/>
  <c r="CD111" i="144"/>
  <c r="CE111" i="144"/>
  <c r="CF111" i="144"/>
  <c r="CG111" i="144"/>
  <c r="CH111" i="144"/>
  <c r="CC112" i="144"/>
  <c r="CD112" i="144"/>
  <c r="CE112" i="144"/>
  <c r="CF112" i="144"/>
  <c r="CG112" i="144"/>
  <c r="CH112" i="144"/>
  <c r="CC113" i="144"/>
  <c r="CD113" i="144"/>
  <c r="CE113" i="144"/>
  <c r="CF113" i="144"/>
  <c r="CG113" i="144"/>
  <c r="CH113" i="144"/>
  <c r="CC114" i="144"/>
  <c r="CD114" i="144"/>
  <c r="CE114" i="144"/>
  <c r="CF114" i="144"/>
  <c r="CG114" i="144"/>
  <c r="CH114" i="144"/>
  <c r="CC115" i="144"/>
  <c r="CD115" i="144"/>
  <c r="CE115" i="144"/>
  <c r="CF115" i="144"/>
  <c r="CG115" i="144"/>
  <c r="CH115" i="144"/>
  <c r="CC116" i="144"/>
  <c r="CD116" i="144"/>
  <c r="CE116" i="144"/>
  <c r="CF116" i="144"/>
  <c r="CG116" i="144"/>
  <c r="CH116" i="144"/>
  <c r="CC117" i="144"/>
  <c r="CD117" i="144"/>
  <c r="CE117" i="144"/>
  <c r="CF117" i="144"/>
  <c r="CG117" i="144"/>
  <c r="CH117" i="144"/>
  <c r="CC118" i="144"/>
  <c r="CD118" i="144"/>
  <c r="CE118" i="144"/>
  <c r="CF118" i="144"/>
  <c r="CG118" i="144"/>
  <c r="CH118" i="144"/>
  <c r="CC119" i="144"/>
  <c r="CD119" i="144"/>
  <c r="CE119" i="144"/>
  <c r="CF119" i="144"/>
  <c r="CG119" i="144"/>
  <c r="CH119" i="144"/>
  <c r="CC120" i="144"/>
  <c r="CD120" i="144"/>
  <c r="CE120" i="144"/>
  <c r="CF120" i="144"/>
  <c r="CG120" i="144"/>
  <c r="CH120" i="144"/>
  <c r="CC121" i="144"/>
  <c r="CD121" i="144"/>
  <c r="CE121" i="144"/>
  <c r="CF121" i="144"/>
  <c r="CG121" i="144"/>
  <c r="CH121" i="144"/>
  <c r="CC122" i="144"/>
  <c r="CD122" i="144"/>
  <c r="CE122" i="144"/>
  <c r="CF122" i="144"/>
  <c r="CG122" i="144"/>
  <c r="CH122" i="144"/>
  <c r="CC123" i="144"/>
  <c r="CD123" i="144"/>
  <c r="CE123" i="144"/>
  <c r="CF123" i="144"/>
  <c r="CG123" i="144"/>
  <c r="CH123" i="144"/>
  <c r="CC124" i="144"/>
  <c r="CD124" i="144"/>
  <c r="CE124" i="144"/>
  <c r="CF124" i="144"/>
  <c r="CG124" i="144"/>
  <c r="CH124" i="144"/>
  <c r="CC125" i="144"/>
  <c r="CD125" i="144"/>
  <c r="CE125" i="144"/>
  <c r="CF125" i="144"/>
  <c r="CG125" i="144"/>
  <c r="CH125" i="144"/>
  <c r="CC126" i="144"/>
  <c r="I206" i="39" s="1"/>
  <c r="M206" i="39" s="1"/>
  <c r="CD126" i="144"/>
  <c r="CE126" i="144"/>
  <c r="CF126" i="144"/>
  <c r="CG126" i="144"/>
  <c r="CH126" i="144"/>
  <c r="CC127" i="144"/>
  <c r="CD127" i="144"/>
  <c r="CE127" i="144"/>
  <c r="CF127" i="144"/>
  <c r="CG127" i="144"/>
  <c r="CH127" i="144"/>
  <c r="CC128" i="144"/>
  <c r="CD128" i="144"/>
  <c r="CE128" i="144"/>
  <c r="CF128" i="144"/>
  <c r="CG128" i="144"/>
  <c r="CH128" i="144"/>
  <c r="CC129" i="144"/>
  <c r="CD129" i="144"/>
  <c r="CE129" i="144"/>
  <c r="CF129" i="144"/>
  <c r="CG129" i="144"/>
  <c r="CH129" i="144"/>
  <c r="CC130" i="144"/>
  <c r="CD130" i="144"/>
  <c r="CE130" i="144"/>
  <c r="CF130" i="144"/>
  <c r="CG130" i="144"/>
  <c r="CH130" i="144"/>
  <c r="CC131" i="144"/>
  <c r="CD131" i="144"/>
  <c r="CE131" i="144"/>
  <c r="CF131" i="144"/>
  <c r="CG131" i="144"/>
  <c r="CH131" i="144"/>
  <c r="P34" i="54"/>
  <c r="BV3" i="147"/>
  <c r="BW3" i="147"/>
  <c r="BX3" i="147"/>
  <c r="BY3" i="147"/>
  <c r="BZ3" i="147"/>
  <c r="BV4" i="147"/>
  <c r="BW4" i="147"/>
  <c r="BX4" i="147"/>
  <c r="BY4" i="147"/>
  <c r="BZ4" i="147"/>
  <c r="BV5" i="147"/>
  <c r="BW5" i="147"/>
  <c r="BX5" i="147"/>
  <c r="BY5" i="147"/>
  <c r="BZ5" i="147"/>
  <c r="BV6" i="147"/>
  <c r="BW6" i="147"/>
  <c r="BX6" i="147"/>
  <c r="BY6" i="147"/>
  <c r="BZ6" i="147"/>
  <c r="BV7" i="147"/>
  <c r="BW7" i="147"/>
  <c r="BX7" i="147"/>
  <c r="BY7" i="147"/>
  <c r="BZ7" i="147"/>
  <c r="BV8" i="147"/>
  <c r="BW8" i="147"/>
  <c r="BX8" i="147"/>
  <c r="BY8" i="147"/>
  <c r="BZ8" i="147"/>
  <c r="BV9" i="147"/>
  <c r="BW9" i="147"/>
  <c r="BX9" i="147"/>
  <c r="BY9" i="147"/>
  <c r="BZ9" i="147"/>
  <c r="BU4" i="147"/>
  <c r="BU5" i="147"/>
  <c r="BU6" i="147"/>
  <c r="BU7" i="147"/>
  <c r="BU8" i="147"/>
  <c r="BU9" i="147"/>
  <c r="BU3" i="147"/>
  <c r="V66" i="54"/>
  <c r="W66" i="54"/>
  <c r="X66" i="54"/>
  <c r="Y66" i="54"/>
  <c r="Z66" i="54"/>
  <c r="AA66" i="54"/>
  <c r="AB66" i="54"/>
  <c r="AC66" i="54"/>
  <c r="AE66" i="54"/>
  <c r="AG66" i="54"/>
  <c r="AI66" i="54"/>
  <c r="AK66" i="54"/>
  <c r="AN66" i="54"/>
  <c r="AO66" i="54"/>
  <c r="AC51" i="37"/>
  <c r="AC40" i="37"/>
  <c r="AC30" i="37"/>
  <c r="AC27" i="37"/>
  <c r="AC26" i="37" s="1"/>
  <c r="AC22" i="37"/>
  <c r="AC21" i="37" s="1"/>
  <c r="DL4" i="146"/>
  <c r="DM4" i="146"/>
  <c r="DN4" i="146"/>
  <c r="DO4" i="146"/>
  <c r="DP4" i="146"/>
  <c r="DQ4" i="146"/>
  <c r="DR4" i="146"/>
  <c r="DL5" i="146"/>
  <c r="DM5" i="146"/>
  <c r="DN5" i="146"/>
  <c r="DO5" i="146"/>
  <c r="DP5" i="146"/>
  <c r="DQ5" i="146"/>
  <c r="DR5" i="146"/>
  <c r="DL6" i="146"/>
  <c r="DM6" i="146"/>
  <c r="DN6" i="146"/>
  <c r="DO6" i="146"/>
  <c r="DP6" i="146"/>
  <c r="DQ6" i="146"/>
  <c r="DR6" i="146"/>
  <c r="DL7" i="146"/>
  <c r="DM7" i="146"/>
  <c r="DN7" i="146"/>
  <c r="DO7" i="146"/>
  <c r="DP7" i="146"/>
  <c r="DQ7" i="146"/>
  <c r="DR7" i="146"/>
  <c r="DL8" i="146"/>
  <c r="DM8" i="146"/>
  <c r="DN8" i="146"/>
  <c r="DO8" i="146"/>
  <c r="DP8" i="146"/>
  <c r="DQ8" i="146"/>
  <c r="DR8" i="146"/>
  <c r="DL9" i="146"/>
  <c r="DM9" i="146"/>
  <c r="DN9" i="146"/>
  <c r="DO9" i="146"/>
  <c r="DP9" i="146"/>
  <c r="DQ9" i="146"/>
  <c r="DR9" i="146"/>
  <c r="DL10" i="146"/>
  <c r="DM10" i="146"/>
  <c r="DN10" i="146"/>
  <c r="DO10" i="146"/>
  <c r="DP10" i="146"/>
  <c r="DQ10" i="146"/>
  <c r="DR10" i="146"/>
  <c r="DL11" i="146"/>
  <c r="DM11" i="146"/>
  <c r="DN11" i="146"/>
  <c r="DO11" i="146"/>
  <c r="DP11" i="146"/>
  <c r="DQ11" i="146"/>
  <c r="DR11" i="146"/>
  <c r="DL12" i="146"/>
  <c r="DM12" i="146"/>
  <c r="DN12" i="146"/>
  <c r="DO12" i="146"/>
  <c r="DP12" i="146"/>
  <c r="DQ12" i="146"/>
  <c r="DR12" i="146"/>
  <c r="DL13" i="146"/>
  <c r="DM13" i="146"/>
  <c r="DN13" i="146"/>
  <c r="DO13" i="146"/>
  <c r="DP13" i="146"/>
  <c r="DQ13" i="146"/>
  <c r="DR13" i="146"/>
  <c r="DL14" i="146"/>
  <c r="DM14" i="146"/>
  <c r="DN14" i="146"/>
  <c r="DO14" i="146"/>
  <c r="DP14" i="146"/>
  <c r="DQ14" i="146"/>
  <c r="DR14" i="146"/>
  <c r="DL15" i="146"/>
  <c r="DM15" i="146"/>
  <c r="DN15" i="146"/>
  <c r="DO15" i="146"/>
  <c r="DP15" i="146"/>
  <c r="DQ15" i="146"/>
  <c r="DR15" i="146"/>
  <c r="DL16" i="146"/>
  <c r="DM16" i="146"/>
  <c r="DN16" i="146"/>
  <c r="DO16" i="146"/>
  <c r="DP16" i="146"/>
  <c r="DQ16" i="146"/>
  <c r="DR16" i="146"/>
  <c r="DL17" i="146"/>
  <c r="DM17" i="146"/>
  <c r="DN17" i="146"/>
  <c r="DO17" i="146"/>
  <c r="DP17" i="146"/>
  <c r="DQ17" i="146"/>
  <c r="DR17" i="146"/>
  <c r="DL18" i="146"/>
  <c r="DM18" i="146"/>
  <c r="DN18" i="146"/>
  <c r="DO18" i="146"/>
  <c r="DP18" i="146"/>
  <c r="DQ18" i="146"/>
  <c r="DR18" i="146"/>
  <c r="DL19" i="146"/>
  <c r="DM19" i="146"/>
  <c r="DN19" i="146"/>
  <c r="DO19" i="146"/>
  <c r="DP19" i="146"/>
  <c r="DQ19" i="146"/>
  <c r="DR19" i="146"/>
  <c r="DL20" i="146"/>
  <c r="DM20" i="146"/>
  <c r="DN20" i="146"/>
  <c r="DO20" i="146"/>
  <c r="DP20" i="146"/>
  <c r="DQ20" i="146"/>
  <c r="DR20" i="146"/>
  <c r="DL21" i="146"/>
  <c r="DM21" i="146"/>
  <c r="DN21" i="146"/>
  <c r="DO21" i="146"/>
  <c r="DP21" i="146"/>
  <c r="DQ21" i="146"/>
  <c r="DR21" i="146"/>
  <c r="DL22" i="146"/>
  <c r="DM22" i="146"/>
  <c r="DN22" i="146"/>
  <c r="DO22" i="146"/>
  <c r="DP22" i="146"/>
  <c r="DQ22" i="146"/>
  <c r="DR22" i="146"/>
  <c r="DL23" i="146"/>
  <c r="DM23" i="146"/>
  <c r="DN23" i="146"/>
  <c r="DO23" i="146"/>
  <c r="DP23" i="146"/>
  <c r="DQ23" i="146"/>
  <c r="DR23" i="146"/>
  <c r="DL24" i="146"/>
  <c r="DM24" i="146"/>
  <c r="DN24" i="146"/>
  <c r="DO24" i="146"/>
  <c r="DP24" i="146"/>
  <c r="DQ24" i="146"/>
  <c r="DR24" i="146"/>
  <c r="DL25" i="146"/>
  <c r="DM25" i="146"/>
  <c r="DN25" i="146"/>
  <c r="DO25" i="146"/>
  <c r="DP25" i="146"/>
  <c r="DQ25" i="146"/>
  <c r="DR25" i="146"/>
  <c r="DL26" i="146"/>
  <c r="DM26" i="146"/>
  <c r="DN26" i="146"/>
  <c r="DO26" i="146"/>
  <c r="DP26" i="146"/>
  <c r="DQ26" i="146"/>
  <c r="DR26" i="146"/>
  <c r="DL27" i="146"/>
  <c r="DM27" i="146"/>
  <c r="DN27" i="146"/>
  <c r="DO27" i="146"/>
  <c r="DP27" i="146"/>
  <c r="DQ27" i="146"/>
  <c r="DR27" i="146"/>
  <c r="DL28" i="146"/>
  <c r="DM28" i="146"/>
  <c r="DN28" i="146"/>
  <c r="DO28" i="146"/>
  <c r="DP28" i="146"/>
  <c r="DQ28" i="146"/>
  <c r="DR28" i="146"/>
  <c r="DL29" i="146"/>
  <c r="DM29" i="146"/>
  <c r="DN29" i="146"/>
  <c r="DO29" i="146"/>
  <c r="DP29" i="146"/>
  <c r="DQ29" i="146"/>
  <c r="DR29" i="146"/>
  <c r="DL30" i="146"/>
  <c r="DM30" i="146"/>
  <c r="DN30" i="146"/>
  <c r="DO30" i="146"/>
  <c r="DP30" i="146"/>
  <c r="DQ30" i="146"/>
  <c r="DR30" i="146"/>
  <c r="DL31" i="146"/>
  <c r="DM31" i="146"/>
  <c r="DN31" i="146"/>
  <c r="DO31" i="146"/>
  <c r="DP31" i="146"/>
  <c r="DQ31" i="146"/>
  <c r="DR31" i="146"/>
  <c r="DL32" i="146"/>
  <c r="DM32" i="146"/>
  <c r="DN32" i="146"/>
  <c r="DO32" i="146"/>
  <c r="DP32" i="146"/>
  <c r="DQ32" i="146"/>
  <c r="DR32" i="146"/>
  <c r="DL33" i="146"/>
  <c r="DM33" i="146"/>
  <c r="DN33" i="146"/>
  <c r="DO33" i="146"/>
  <c r="DP33" i="146"/>
  <c r="DQ33" i="146"/>
  <c r="DR33" i="146"/>
  <c r="DL34" i="146"/>
  <c r="DM34" i="146"/>
  <c r="DN34" i="146"/>
  <c r="DO34" i="146"/>
  <c r="DP34" i="146"/>
  <c r="DQ34" i="146"/>
  <c r="DR34" i="146"/>
  <c r="DL35" i="146"/>
  <c r="DM35" i="146"/>
  <c r="DN35" i="146"/>
  <c r="DO35" i="146"/>
  <c r="DP35" i="146"/>
  <c r="DQ35" i="146"/>
  <c r="DR35" i="146"/>
  <c r="DM3" i="146"/>
  <c r="DN3" i="146"/>
  <c r="DO3" i="146"/>
  <c r="DP3" i="146"/>
  <c r="DQ3" i="146"/>
  <c r="DR3" i="146"/>
  <c r="DL3" i="146"/>
  <c r="CZ4" i="146"/>
  <c r="DA4" i="146"/>
  <c r="DB4" i="146"/>
  <c r="CZ5" i="146"/>
  <c r="DA5" i="146"/>
  <c r="DB5" i="146"/>
  <c r="CZ6" i="146"/>
  <c r="DA6" i="146"/>
  <c r="DB6" i="146"/>
  <c r="CZ7" i="146"/>
  <c r="DA7" i="146"/>
  <c r="DB7" i="146"/>
  <c r="CZ8" i="146"/>
  <c r="DA8" i="146"/>
  <c r="DB8" i="146"/>
  <c r="CZ9" i="146"/>
  <c r="DA9" i="146"/>
  <c r="DB9" i="146"/>
  <c r="CZ10" i="146"/>
  <c r="DA10" i="146"/>
  <c r="DB10" i="146"/>
  <c r="CZ11" i="146"/>
  <c r="DA11" i="146"/>
  <c r="DB11" i="146"/>
  <c r="CZ12" i="146"/>
  <c r="DA12" i="146"/>
  <c r="DB12" i="146"/>
  <c r="CZ13" i="146"/>
  <c r="DA13" i="146"/>
  <c r="DB13" i="146"/>
  <c r="CZ14" i="146"/>
  <c r="DA14" i="146"/>
  <c r="DB14" i="146"/>
  <c r="CZ15" i="146"/>
  <c r="DA15" i="146"/>
  <c r="DB15" i="146"/>
  <c r="CZ16" i="146"/>
  <c r="DA16" i="146"/>
  <c r="DB16" i="146"/>
  <c r="CZ17" i="146"/>
  <c r="DA17" i="146"/>
  <c r="DB17" i="146"/>
  <c r="CZ18" i="146"/>
  <c r="DA18" i="146"/>
  <c r="DB18" i="146"/>
  <c r="CZ19" i="146"/>
  <c r="DA19" i="146"/>
  <c r="DB19" i="146"/>
  <c r="CZ20" i="146"/>
  <c r="DA20" i="146"/>
  <c r="DB20" i="146"/>
  <c r="CZ21" i="146"/>
  <c r="DA21" i="146"/>
  <c r="DB21" i="146"/>
  <c r="CZ22" i="146"/>
  <c r="DA22" i="146"/>
  <c r="DB22" i="146"/>
  <c r="CZ23" i="146"/>
  <c r="DA23" i="146"/>
  <c r="DB23" i="146"/>
  <c r="CZ24" i="146"/>
  <c r="DA24" i="146"/>
  <c r="DB24" i="146"/>
  <c r="CZ25" i="146"/>
  <c r="DA25" i="146"/>
  <c r="DB25" i="146"/>
  <c r="CZ26" i="146"/>
  <c r="DA26" i="146"/>
  <c r="DB26" i="146"/>
  <c r="CZ27" i="146"/>
  <c r="DA27" i="146"/>
  <c r="DB27" i="146"/>
  <c r="CZ28" i="146"/>
  <c r="DA28" i="146"/>
  <c r="DB28" i="146"/>
  <c r="CZ29" i="146"/>
  <c r="DA29" i="146"/>
  <c r="DB29" i="146"/>
  <c r="CZ30" i="146"/>
  <c r="DA30" i="146"/>
  <c r="DB30" i="146"/>
  <c r="CZ31" i="146"/>
  <c r="DA31" i="146"/>
  <c r="DB31" i="146"/>
  <c r="CZ32" i="146"/>
  <c r="DA32" i="146"/>
  <c r="DB32" i="146"/>
  <c r="CZ33" i="146"/>
  <c r="DA33" i="146"/>
  <c r="DB33" i="146"/>
  <c r="CZ34" i="146"/>
  <c r="DA34" i="146"/>
  <c r="DB34" i="146"/>
  <c r="CZ35" i="146"/>
  <c r="DA35" i="146"/>
  <c r="DB35" i="146"/>
  <c r="CZ36" i="146"/>
  <c r="DA36" i="146"/>
  <c r="DB36" i="146"/>
  <c r="CZ37" i="146"/>
  <c r="DA37" i="146"/>
  <c r="DB37" i="146"/>
  <c r="CZ38" i="146"/>
  <c r="DA38" i="146"/>
  <c r="DB38" i="146"/>
  <c r="CZ39" i="146"/>
  <c r="DA39" i="146"/>
  <c r="DB39" i="146"/>
  <c r="CZ40" i="146"/>
  <c r="DA40" i="146"/>
  <c r="DB40" i="146"/>
  <c r="CZ41" i="146"/>
  <c r="DA41" i="146"/>
  <c r="DB41" i="146"/>
  <c r="CZ42" i="146"/>
  <c r="DA42" i="146"/>
  <c r="DB42" i="146"/>
  <c r="CZ43" i="146"/>
  <c r="DA43" i="146"/>
  <c r="DB43" i="146"/>
  <c r="CZ44" i="146"/>
  <c r="DA44" i="146"/>
  <c r="DB44" i="146"/>
  <c r="CZ45" i="146"/>
  <c r="DA45" i="146"/>
  <c r="DB45" i="146"/>
  <c r="CZ46" i="146"/>
  <c r="DA46" i="146"/>
  <c r="DB46" i="146"/>
  <c r="CZ47" i="146"/>
  <c r="DA47" i="146"/>
  <c r="DB47" i="146"/>
  <c r="CZ48" i="146"/>
  <c r="DA48" i="146"/>
  <c r="DB48" i="146"/>
  <c r="DB3" i="146"/>
  <c r="DA3" i="146"/>
  <c r="CZ3" i="146"/>
  <c r="CQ4" i="146"/>
  <c r="AC18" i="37" s="1"/>
  <c r="CQ5" i="146"/>
  <c r="AC16" i="37" s="1"/>
  <c r="CQ3" i="146"/>
  <c r="AC19" i="37" s="1"/>
  <c r="AC19" i="35"/>
  <c r="AC25" i="35"/>
  <c r="AC32" i="35"/>
  <c r="AC35" i="35"/>
  <c r="AC34" i="35" s="1"/>
  <c r="AC49" i="35"/>
  <c r="DW3" i="145"/>
  <c r="DV3" i="145"/>
  <c r="DU3" i="145"/>
  <c r="DT3" i="145"/>
  <c r="DS3" i="145"/>
  <c r="DR3" i="145"/>
  <c r="DR4" i="145"/>
  <c r="DS4" i="145"/>
  <c r="DT4" i="145"/>
  <c r="DU4" i="145"/>
  <c r="DV4" i="145"/>
  <c r="DW4" i="145"/>
  <c r="DX4" i="145"/>
  <c r="DR5" i="145"/>
  <c r="DS5" i="145"/>
  <c r="DT5" i="145"/>
  <c r="DU5" i="145"/>
  <c r="DV5" i="145"/>
  <c r="DW5" i="145"/>
  <c r="DX5" i="145"/>
  <c r="DR6" i="145"/>
  <c r="DS6" i="145"/>
  <c r="DT6" i="145"/>
  <c r="DU6" i="145"/>
  <c r="DV6" i="145"/>
  <c r="DW6" i="145"/>
  <c r="DX6" i="145"/>
  <c r="DR7" i="145"/>
  <c r="DS7" i="145"/>
  <c r="DT7" i="145"/>
  <c r="DU7" i="145"/>
  <c r="DV7" i="145"/>
  <c r="DW7" i="145"/>
  <c r="DX7" i="145"/>
  <c r="DR8" i="145"/>
  <c r="DS8" i="145"/>
  <c r="DT8" i="145"/>
  <c r="DU8" i="145"/>
  <c r="DV8" i="145"/>
  <c r="DW8" i="145"/>
  <c r="DX8" i="145"/>
  <c r="DR9" i="145"/>
  <c r="DS9" i="145"/>
  <c r="DT9" i="145"/>
  <c r="DU9" i="145"/>
  <c r="DV9" i="145"/>
  <c r="DW9" i="145"/>
  <c r="DX9" i="145"/>
  <c r="DR10" i="145"/>
  <c r="DS10" i="145"/>
  <c r="DT10" i="145"/>
  <c r="DU10" i="145"/>
  <c r="DV10" i="145"/>
  <c r="DW10" i="145"/>
  <c r="DX10" i="145"/>
  <c r="DR11" i="145"/>
  <c r="DS11" i="145"/>
  <c r="DT11" i="145"/>
  <c r="DU11" i="145"/>
  <c r="DV11" i="145"/>
  <c r="DW11" i="145"/>
  <c r="DX11" i="145"/>
  <c r="DR12" i="145"/>
  <c r="DS12" i="145"/>
  <c r="DT12" i="145"/>
  <c r="DU12" i="145"/>
  <c r="DV12" i="145"/>
  <c r="DW12" i="145"/>
  <c r="DX12" i="145"/>
  <c r="DR13" i="145"/>
  <c r="DS13" i="145"/>
  <c r="DT13" i="145"/>
  <c r="DU13" i="145"/>
  <c r="DV13" i="145"/>
  <c r="DW13" i="145"/>
  <c r="DX13" i="145"/>
  <c r="DR14" i="145"/>
  <c r="DS14" i="145"/>
  <c r="DT14" i="145"/>
  <c r="DU14" i="145"/>
  <c r="DV14" i="145"/>
  <c r="DW14" i="145"/>
  <c r="DX14" i="145"/>
  <c r="DR15" i="145"/>
  <c r="DS15" i="145"/>
  <c r="DT15" i="145"/>
  <c r="DU15" i="145"/>
  <c r="DV15" i="145"/>
  <c r="DW15" i="145"/>
  <c r="DX15" i="145"/>
  <c r="DR16" i="145"/>
  <c r="DS16" i="145"/>
  <c r="DT16" i="145"/>
  <c r="DU16" i="145"/>
  <c r="DV16" i="145"/>
  <c r="DW16" i="145"/>
  <c r="DX16" i="145"/>
  <c r="DR17" i="145"/>
  <c r="DS17" i="145"/>
  <c r="DT17" i="145"/>
  <c r="DU17" i="145"/>
  <c r="DV17" i="145"/>
  <c r="DW17" i="145"/>
  <c r="DX17" i="145"/>
  <c r="DR18" i="145"/>
  <c r="DS18" i="145"/>
  <c r="DT18" i="145"/>
  <c r="DU18" i="145"/>
  <c r="DV18" i="145"/>
  <c r="DW18" i="145"/>
  <c r="DX18" i="145"/>
  <c r="DR19" i="145"/>
  <c r="DS19" i="145"/>
  <c r="DT19" i="145"/>
  <c r="DU19" i="145"/>
  <c r="DV19" i="145"/>
  <c r="DW19" i="145"/>
  <c r="DX19" i="145"/>
  <c r="DR20" i="145"/>
  <c r="DS20" i="145"/>
  <c r="DT20" i="145"/>
  <c r="DU20" i="145"/>
  <c r="DV20" i="145"/>
  <c r="DW20" i="145"/>
  <c r="DX20" i="145"/>
  <c r="DR21" i="145"/>
  <c r="DS21" i="145"/>
  <c r="DT21" i="145"/>
  <c r="DU21" i="145"/>
  <c r="DV21" i="145"/>
  <c r="DW21" i="145"/>
  <c r="DX21" i="145"/>
  <c r="DR22" i="145"/>
  <c r="DS22" i="145"/>
  <c r="DT22" i="145"/>
  <c r="DU22" i="145"/>
  <c r="DV22" i="145"/>
  <c r="DW22" i="145"/>
  <c r="DX22" i="145"/>
  <c r="DR23" i="145"/>
  <c r="DS23" i="145"/>
  <c r="DT23" i="145"/>
  <c r="DU23" i="145"/>
  <c r="DV23" i="145"/>
  <c r="DW23" i="145"/>
  <c r="DX23" i="145"/>
  <c r="DR24" i="145"/>
  <c r="DS24" i="145"/>
  <c r="DT24" i="145"/>
  <c r="DU24" i="145"/>
  <c r="DV24" i="145"/>
  <c r="DW24" i="145"/>
  <c r="DX24" i="145"/>
  <c r="DX3" i="145"/>
  <c r="DF4" i="145"/>
  <c r="DG4" i="145"/>
  <c r="DH4" i="145"/>
  <c r="DF5" i="145"/>
  <c r="DG5" i="145"/>
  <c r="DH5" i="145"/>
  <c r="DF6" i="145"/>
  <c r="DG6" i="145"/>
  <c r="DH6" i="145"/>
  <c r="DF7" i="145"/>
  <c r="DG7" i="145"/>
  <c r="DH7" i="145"/>
  <c r="DF8" i="145"/>
  <c r="DG8" i="145"/>
  <c r="DH8" i="145"/>
  <c r="DF9" i="145"/>
  <c r="DG9" i="145"/>
  <c r="DH9" i="145"/>
  <c r="DF10" i="145"/>
  <c r="DG10" i="145"/>
  <c r="DH10" i="145"/>
  <c r="DF11" i="145"/>
  <c r="DG11" i="145"/>
  <c r="DH11" i="145"/>
  <c r="DF12" i="145"/>
  <c r="DG12" i="145"/>
  <c r="DH12" i="145"/>
  <c r="DF13" i="145"/>
  <c r="DG13" i="145"/>
  <c r="DH13" i="145"/>
  <c r="DF14" i="145"/>
  <c r="DG14" i="145"/>
  <c r="DH14" i="145"/>
  <c r="DF15" i="145"/>
  <c r="DG15" i="145"/>
  <c r="DH15" i="145"/>
  <c r="DF16" i="145"/>
  <c r="DG16" i="145"/>
  <c r="DH16" i="145"/>
  <c r="DF17" i="145"/>
  <c r="DG17" i="145"/>
  <c r="DH17" i="145"/>
  <c r="DF18" i="145"/>
  <c r="DG18" i="145"/>
  <c r="DH18" i="145"/>
  <c r="DF19" i="145"/>
  <c r="DG19" i="145"/>
  <c r="DH19" i="145"/>
  <c r="DF20" i="145"/>
  <c r="DG20" i="145"/>
  <c r="DH20" i="145"/>
  <c r="DF21" i="145"/>
  <c r="DG21" i="145"/>
  <c r="DH21" i="145"/>
  <c r="DF22" i="145"/>
  <c r="DG22" i="145"/>
  <c r="DH22" i="145"/>
  <c r="DF23" i="145"/>
  <c r="DG23" i="145"/>
  <c r="DH23" i="145"/>
  <c r="DF24" i="145"/>
  <c r="DG24" i="145"/>
  <c r="DH24" i="145"/>
  <c r="DF25" i="145"/>
  <c r="DG25" i="145"/>
  <c r="DH25" i="145"/>
  <c r="DF26" i="145"/>
  <c r="N22" i="35" s="1"/>
  <c r="O22" i="35" s="1"/>
  <c r="DG26" i="145"/>
  <c r="DH26" i="145"/>
  <c r="DF27" i="145"/>
  <c r="DG27" i="145"/>
  <c r="DH27" i="145"/>
  <c r="DF28" i="145"/>
  <c r="DG28" i="145"/>
  <c r="DH28" i="145"/>
  <c r="DF29" i="145"/>
  <c r="N21" i="35" s="1"/>
  <c r="O21" i="35" s="1"/>
  <c r="DG29" i="145"/>
  <c r="DH29" i="145"/>
  <c r="DF30" i="145"/>
  <c r="DG30" i="145"/>
  <c r="DH30" i="145"/>
  <c r="DF31" i="145"/>
  <c r="DG31" i="145"/>
  <c r="DH31" i="145"/>
  <c r="DF32" i="145"/>
  <c r="DG32" i="145"/>
  <c r="DH32" i="145"/>
  <c r="DF33" i="145"/>
  <c r="DG33" i="145"/>
  <c r="DH33" i="145"/>
  <c r="DF34" i="145"/>
  <c r="DG34" i="145"/>
  <c r="DH34" i="145"/>
  <c r="DF35" i="145"/>
  <c r="DG35" i="145"/>
  <c r="DH35" i="145"/>
  <c r="DF36" i="145"/>
  <c r="DG36" i="145"/>
  <c r="DH36" i="145"/>
  <c r="DF37" i="145"/>
  <c r="DG37" i="145"/>
  <c r="DH37" i="145"/>
  <c r="DF38" i="145"/>
  <c r="DG38" i="145"/>
  <c r="DH38" i="145"/>
  <c r="DF39" i="145"/>
  <c r="DG39" i="145"/>
  <c r="DH39" i="145"/>
  <c r="DF40" i="145"/>
  <c r="DG40" i="145"/>
  <c r="DH40" i="145"/>
  <c r="DF41" i="145"/>
  <c r="DG41" i="145"/>
  <c r="DH41" i="145"/>
  <c r="DF42" i="145"/>
  <c r="DG42" i="145"/>
  <c r="DH42" i="145"/>
  <c r="DF43" i="145"/>
  <c r="DG43" i="145"/>
  <c r="DH43" i="145"/>
  <c r="DF44" i="145"/>
  <c r="DG44" i="145"/>
  <c r="DH44" i="145"/>
  <c r="DF45" i="145"/>
  <c r="DG45" i="145"/>
  <c r="DH45" i="145"/>
  <c r="DF46" i="145"/>
  <c r="DG46" i="145"/>
  <c r="DH46" i="145"/>
  <c r="DF47" i="145"/>
  <c r="DG47" i="145"/>
  <c r="DH47" i="145"/>
  <c r="DF48" i="145"/>
  <c r="DG48" i="145"/>
  <c r="DH48" i="145"/>
  <c r="DG3" i="145"/>
  <c r="DH3" i="145"/>
  <c r="DF3" i="145"/>
  <c r="CW4" i="145"/>
  <c r="AC44" i="35" s="1"/>
  <c r="CW5" i="145"/>
  <c r="AC45" i="35" s="1"/>
  <c r="CW3" i="145"/>
  <c r="AC16" i="35" s="1"/>
  <c r="AC12" i="35" s="1"/>
  <c r="AC11" i="35" s="1"/>
  <c r="BP127" i="144"/>
  <c r="BP128" i="144"/>
  <c r="BP129" i="144"/>
  <c r="BP130" i="144"/>
  <c r="BP131" i="144"/>
  <c r="BP132" i="144"/>
  <c r="BP133" i="144"/>
  <c r="BO127" i="144"/>
  <c r="BO128" i="144"/>
  <c r="BO129" i="144"/>
  <c r="BO130" i="144"/>
  <c r="BO131" i="144"/>
  <c r="BO132" i="144"/>
  <c r="BO133" i="144"/>
  <c r="BN128" i="144"/>
  <c r="BN129" i="144"/>
  <c r="BN130" i="144"/>
  <c r="BN131" i="144"/>
  <c r="BN132" i="144"/>
  <c r="BN133" i="144"/>
  <c r="BM128" i="144"/>
  <c r="BM129" i="144"/>
  <c r="BM130" i="144"/>
  <c r="BM131" i="144"/>
  <c r="BM132" i="144"/>
  <c r="BM133" i="144"/>
  <c r="BL128" i="144"/>
  <c r="BL129" i="144"/>
  <c r="BL130" i="144"/>
  <c r="BL131" i="144"/>
  <c r="BL132" i="144"/>
  <c r="BL133" i="144"/>
  <c r="BL134" i="144"/>
  <c r="BK128" i="144"/>
  <c r="BK129" i="144"/>
  <c r="BK130" i="144"/>
  <c r="BK131" i="144"/>
  <c r="BK132" i="144"/>
  <c r="BK133" i="144"/>
  <c r="BK4" i="144"/>
  <c r="BL4" i="144"/>
  <c r="BM4" i="144"/>
  <c r="BN4" i="144"/>
  <c r="BO4" i="144"/>
  <c r="BP4" i="144"/>
  <c r="BK5" i="144"/>
  <c r="BL5" i="144"/>
  <c r="BM5" i="144"/>
  <c r="BN5" i="144"/>
  <c r="BO5" i="144"/>
  <c r="BP5" i="144"/>
  <c r="BK6" i="144"/>
  <c r="BL6" i="144"/>
  <c r="BM6" i="144"/>
  <c r="BN6" i="144"/>
  <c r="BO6" i="144"/>
  <c r="BP6" i="144"/>
  <c r="BK7" i="144"/>
  <c r="BL7" i="144"/>
  <c r="BM7" i="144"/>
  <c r="BN7" i="144"/>
  <c r="BO7" i="144"/>
  <c r="BP7" i="144"/>
  <c r="BK8" i="144"/>
  <c r="BL8" i="144"/>
  <c r="BM8" i="144"/>
  <c r="BN8" i="144"/>
  <c r="BO8" i="144"/>
  <c r="BP8" i="144"/>
  <c r="BK9" i="144"/>
  <c r="BL9" i="144"/>
  <c r="BM9" i="144"/>
  <c r="BN9" i="144"/>
  <c r="BO9" i="144"/>
  <c r="BP9" i="144"/>
  <c r="BK10" i="144"/>
  <c r="BL10" i="144"/>
  <c r="BM10" i="144"/>
  <c r="BN10" i="144"/>
  <c r="BO10" i="144"/>
  <c r="BP10" i="144"/>
  <c r="BK11" i="144"/>
  <c r="BL11" i="144"/>
  <c r="BM11" i="144"/>
  <c r="BN11" i="144"/>
  <c r="BO11" i="144"/>
  <c r="BP11" i="144"/>
  <c r="BK12" i="144"/>
  <c r="BL12" i="144"/>
  <c r="BM12" i="144"/>
  <c r="BN12" i="144"/>
  <c r="BO12" i="144"/>
  <c r="BP12" i="144"/>
  <c r="BK13" i="144"/>
  <c r="BL13" i="144"/>
  <c r="BM13" i="144"/>
  <c r="BN13" i="144"/>
  <c r="BO13" i="144"/>
  <c r="BP13" i="144"/>
  <c r="BK14" i="144"/>
  <c r="BL14" i="144"/>
  <c r="BM14" i="144"/>
  <c r="BN14" i="144"/>
  <c r="BO14" i="144"/>
  <c r="BP14" i="144"/>
  <c r="BK15" i="144"/>
  <c r="BL15" i="144"/>
  <c r="BM15" i="144"/>
  <c r="BN15" i="144"/>
  <c r="BO15" i="144"/>
  <c r="BP15" i="144"/>
  <c r="BK16" i="144"/>
  <c r="BL16" i="144"/>
  <c r="BM16" i="144"/>
  <c r="BN16" i="144"/>
  <c r="BO16" i="144"/>
  <c r="BP16" i="144"/>
  <c r="BK17" i="144"/>
  <c r="BL17" i="144"/>
  <c r="BM17" i="144"/>
  <c r="BN17" i="144"/>
  <c r="BO17" i="144"/>
  <c r="BP17" i="144"/>
  <c r="BK18" i="144"/>
  <c r="BL18" i="144"/>
  <c r="BM18" i="144"/>
  <c r="BN18" i="144"/>
  <c r="BO18" i="144"/>
  <c r="BP18" i="144"/>
  <c r="BK19" i="144"/>
  <c r="BL19" i="144"/>
  <c r="BM19" i="144"/>
  <c r="BN19" i="144"/>
  <c r="BO19" i="144"/>
  <c r="BP19" i="144"/>
  <c r="BK20" i="144"/>
  <c r="BL20" i="144"/>
  <c r="BM20" i="144"/>
  <c r="BN20" i="144"/>
  <c r="BO20" i="144"/>
  <c r="BP20" i="144"/>
  <c r="BK21" i="144"/>
  <c r="BL21" i="144"/>
  <c r="BM21" i="144"/>
  <c r="BN21" i="144"/>
  <c r="BO21" i="144"/>
  <c r="BP21" i="144"/>
  <c r="BK22" i="144"/>
  <c r="BL22" i="144"/>
  <c r="BM22" i="144"/>
  <c r="BN22" i="144"/>
  <c r="BO22" i="144"/>
  <c r="BP22" i="144"/>
  <c r="BK23" i="144"/>
  <c r="BL23" i="144"/>
  <c r="BM23" i="144"/>
  <c r="BN23" i="144"/>
  <c r="BO23" i="144"/>
  <c r="BP23" i="144"/>
  <c r="BK24" i="144"/>
  <c r="BL24" i="144"/>
  <c r="BM24" i="144"/>
  <c r="BN24" i="144"/>
  <c r="BO24" i="144"/>
  <c r="BP24" i="144"/>
  <c r="BK25" i="144"/>
  <c r="BL25" i="144"/>
  <c r="BM25" i="144"/>
  <c r="BN25" i="144"/>
  <c r="BO25" i="144"/>
  <c r="BP25" i="144"/>
  <c r="BK26" i="144"/>
  <c r="BL26" i="144"/>
  <c r="BM26" i="144"/>
  <c r="BN26" i="144"/>
  <c r="BO26" i="144"/>
  <c r="BP26" i="144"/>
  <c r="BK27" i="144"/>
  <c r="BL27" i="144"/>
  <c r="BM27" i="144"/>
  <c r="BN27" i="144"/>
  <c r="BO27" i="144"/>
  <c r="BP27" i="144"/>
  <c r="BK28" i="144"/>
  <c r="BL28" i="144"/>
  <c r="BM28" i="144"/>
  <c r="BN28" i="144"/>
  <c r="BO28" i="144"/>
  <c r="BP28" i="144"/>
  <c r="BK29" i="144"/>
  <c r="BL29" i="144"/>
  <c r="BM29" i="144"/>
  <c r="BN29" i="144"/>
  <c r="BO29" i="144"/>
  <c r="BP29" i="144"/>
  <c r="BK30" i="144"/>
  <c r="BL30" i="144"/>
  <c r="BM30" i="144"/>
  <c r="BN30" i="144"/>
  <c r="BO30" i="144"/>
  <c r="BP30" i="144"/>
  <c r="BK31" i="144"/>
  <c r="BL31" i="144"/>
  <c r="BM31" i="144"/>
  <c r="BN31" i="144"/>
  <c r="BO31" i="144"/>
  <c r="BP31" i="144"/>
  <c r="BK32" i="144"/>
  <c r="BL32" i="144"/>
  <c r="BM32" i="144"/>
  <c r="BN32" i="144"/>
  <c r="BO32" i="144"/>
  <c r="BP32" i="144"/>
  <c r="BK33" i="144"/>
  <c r="BL33" i="144"/>
  <c r="BM33" i="144"/>
  <c r="BN33" i="144"/>
  <c r="BO33" i="144"/>
  <c r="BP33" i="144"/>
  <c r="BK34" i="144"/>
  <c r="BL34" i="144"/>
  <c r="BM34" i="144"/>
  <c r="BN34" i="144"/>
  <c r="BO34" i="144"/>
  <c r="BP34" i="144"/>
  <c r="BK35" i="144"/>
  <c r="BL35" i="144"/>
  <c r="BM35" i="144"/>
  <c r="BN35" i="144"/>
  <c r="BO35" i="144"/>
  <c r="BP35" i="144"/>
  <c r="BK36" i="144"/>
  <c r="BL36" i="144"/>
  <c r="BM36" i="144"/>
  <c r="BN36" i="144"/>
  <c r="BO36" i="144"/>
  <c r="BP36" i="144"/>
  <c r="BK37" i="144"/>
  <c r="BL37" i="144"/>
  <c r="BM37" i="144"/>
  <c r="BN37" i="144"/>
  <c r="BO37" i="144"/>
  <c r="BP37" i="144"/>
  <c r="BK38" i="144"/>
  <c r="BL38" i="144"/>
  <c r="BM38" i="144"/>
  <c r="BN38" i="144"/>
  <c r="BO38" i="144"/>
  <c r="BP38" i="144"/>
  <c r="BK39" i="144"/>
  <c r="BL39" i="144"/>
  <c r="BM39" i="144"/>
  <c r="BN39" i="144"/>
  <c r="BO39" i="144"/>
  <c r="BP39" i="144"/>
  <c r="BK40" i="144"/>
  <c r="BL40" i="144"/>
  <c r="BM40" i="144"/>
  <c r="BN40" i="144"/>
  <c r="BO40" i="144"/>
  <c r="BP40" i="144"/>
  <c r="BK41" i="144"/>
  <c r="BL41" i="144"/>
  <c r="BM41" i="144"/>
  <c r="BN41" i="144"/>
  <c r="BO41" i="144"/>
  <c r="BP41" i="144"/>
  <c r="BK42" i="144"/>
  <c r="BL42" i="144"/>
  <c r="BM42" i="144"/>
  <c r="BN42" i="144"/>
  <c r="BO42" i="144"/>
  <c r="BP42" i="144"/>
  <c r="BK43" i="144"/>
  <c r="BL43" i="144"/>
  <c r="BM43" i="144"/>
  <c r="BN43" i="144"/>
  <c r="BO43" i="144"/>
  <c r="BP43" i="144"/>
  <c r="BK44" i="144"/>
  <c r="BL44" i="144"/>
  <c r="BM44" i="144"/>
  <c r="BN44" i="144"/>
  <c r="BO44" i="144"/>
  <c r="BP44" i="144"/>
  <c r="BK45" i="144"/>
  <c r="BL45" i="144"/>
  <c r="BM45" i="144"/>
  <c r="BN45" i="144"/>
  <c r="BO45" i="144"/>
  <c r="BP45" i="144"/>
  <c r="BK46" i="144"/>
  <c r="BL46" i="144"/>
  <c r="BM46" i="144"/>
  <c r="BN46" i="144"/>
  <c r="BO46" i="144"/>
  <c r="BP46" i="144"/>
  <c r="BK47" i="144"/>
  <c r="BL47" i="144"/>
  <c r="BM47" i="144"/>
  <c r="BN47" i="144"/>
  <c r="BO47" i="144"/>
  <c r="BP47" i="144"/>
  <c r="BK48" i="144"/>
  <c r="BL48" i="144"/>
  <c r="BM48" i="144"/>
  <c r="BN48" i="144"/>
  <c r="BO48" i="144"/>
  <c r="BP48" i="144"/>
  <c r="BK49" i="144"/>
  <c r="BL49" i="144"/>
  <c r="BM49" i="144"/>
  <c r="BN49" i="144"/>
  <c r="BO49" i="144"/>
  <c r="BP49" i="144"/>
  <c r="BK50" i="144"/>
  <c r="BL50" i="144"/>
  <c r="BM50" i="144"/>
  <c r="BN50" i="144"/>
  <c r="BO50" i="144"/>
  <c r="BP50" i="144"/>
  <c r="BK51" i="144"/>
  <c r="BL51" i="144"/>
  <c r="BM51" i="144"/>
  <c r="BN51" i="144"/>
  <c r="BO51" i="144"/>
  <c r="BP51" i="144"/>
  <c r="BK52" i="144"/>
  <c r="BL52" i="144"/>
  <c r="BM52" i="144"/>
  <c r="BN52" i="144"/>
  <c r="BO52" i="144"/>
  <c r="BP52" i="144"/>
  <c r="BK53" i="144"/>
  <c r="BL53" i="144"/>
  <c r="BM53" i="144"/>
  <c r="BN53" i="144"/>
  <c r="BO53" i="144"/>
  <c r="BP53" i="144"/>
  <c r="BK54" i="144"/>
  <c r="BL54" i="144"/>
  <c r="BM54" i="144"/>
  <c r="BN54" i="144"/>
  <c r="BO54" i="144"/>
  <c r="BP54" i="144"/>
  <c r="BK55" i="144"/>
  <c r="BL55" i="144"/>
  <c r="BM55" i="144"/>
  <c r="BN55" i="144"/>
  <c r="BO55" i="144"/>
  <c r="BP55" i="144"/>
  <c r="BK56" i="144"/>
  <c r="BL56" i="144"/>
  <c r="BM56" i="144"/>
  <c r="BN56" i="144"/>
  <c r="BO56" i="144"/>
  <c r="BP56" i="144"/>
  <c r="BK57" i="144"/>
  <c r="BL57" i="144"/>
  <c r="BM57" i="144"/>
  <c r="BN57" i="144"/>
  <c r="BO57" i="144"/>
  <c r="BP57" i="144"/>
  <c r="BK58" i="144"/>
  <c r="BL58" i="144"/>
  <c r="BM58" i="144"/>
  <c r="BN58" i="144"/>
  <c r="BO58" i="144"/>
  <c r="BP58" i="144"/>
  <c r="BK59" i="144"/>
  <c r="BL59" i="144"/>
  <c r="BM59" i="144"/>
  <c r="BN59" i="144"/>
  <c r="BO59" i="144"/>
  <c r="BP59" i="144"/>
  <c r="BK60" i="144"/>
  <c r="BL60" i="144"/>
  <c r="BM60" i="144"/>
  <c r="BN60" i="144"/>
  <c r="BO60" i="144"/>
  <c r="BP60" i="144"/>
  <c r="BK61" i="144"/>
  <c r="BL61" i="144"/>
  <c r="BM61" i="144"/>
  <c r="BN61" i="144"/>
  <c r="BO61" i="144"/>
  <c r="BP61" i="144"/>
  <c r="BK62" i="144"/>
  <c r="BL62" i="144"/>
  <c r="BM62" i="144"/>
  <c r="BN62" i="144"/>
  <c r="BO62" i="144"/>
  <c r="BP62" i="144"/>
  <c r="BK63" i="144"/>
  <c r="BL63" i="144"/>
  <c r="BM63" i="144"/>
  <c r="BN63" i="144"/>
  <c r="BO63" i="144"/>
  <c r="BP63" i="144"/>
  <c r="BK64" i="144"/>
  <c r="BL64" i="144"/>
  <c r="BM64" i="144"/>
  <c r="BN64" i="144"/>
  <c r="BO64" i="144"/>
  <c r="BP64" i="144"/>
  <c r="BK65" i="144"/>
  <c r="BL65" i="144"/>
  <c r="BM65" i="144"/>
  <c r="BN65" i="144"/>
  <c r="BO65" i="144"/>
  <c r="BP65" i="144"/>
  <c r="BK66" i="144"/>
  <c r="BL66" i="144"/>
  <c r="BM66" i="144"/>
  <c r="BN66" i="144"/>
  <c r="BO66" i="144"/>
  <c r="BP66" i="144"/>
  <c r="BK67" i="144"/>
  <c r="BL67" i="144"/>
  <c r="BM67" i="144"/>
  <c r="BN67" i="144"/>
  <c r="BO67" i="144"/>
  <c r="BP67" i="144"/>
  <c r="BK68" i="144"/>
  <c r="BL68" i="144"/>
  <c r="BM68" i="144"/>
  <c r="BN68" i="144"/>
  <c r="BO68" i="144"/>
  <c r="BP68" i="144"/>
  <c r="BK69" i="144"/>
  <c r="BL69" i="144"/>
  <c r="BM69" i="144"/>
  <c r="BN69" i="144"/>
  <c r="BO69" i="144"/>
  <c r="BP69" i="144"/>
  <c r="BK70" i="144"/>
  <c r="BL70" i="144"/>
  <c r="BM70" i="144"/>
  <c r="BN70" i="144"/>
  <c r="BO70" i="144"/>
  <c r="BP70" i="144"/>
  <c r="BK71" i="144"/>
  <c r="BL71" i="144"/>
  <c r="BM71" i="144"/>
  <c r="BN71" i="144"/>
  <c r="BO71" i="144"/>
  <c r="BP71" i="144"/>
  <c r="BK72" i="144"/>
  <c r="BL72" i="144"/>
  <c r="BM72" i="144"/>
  <c r="BN72" i="144"/>
  <c r="BO72" i="144"/>
  <c r="BP72" i="144"/>
  <c r="BK73" i="144"/>
  <c r="BL73" i="144"/>
  <c r="BM73" i="144"/>
  <c r="BN73" i="144"/>
  <c r="BO73" i="144"/>
  <c r="BP73" i="144"/>
  <c r="BK74" i="144"/>
  <c r="BL74" i="144"/>
  <c r="BM74" i="144"/>
  <c r="BN74" i="144"/>
  <c r="BO74" i="144"/>
  <c r="BP74" i="144"/>
  <c r="BK75" i="144"/>
  <c r="BL75" i="144"/>
  <c r="BM75" i="144"/>
  <c r="BN75" i="144"/>
  <c r="BO75" i="144"/>
  <c r="BP75" i="144"/>
  <c r="BK76" i="144"/>
  <c r="BL76" i="144"/>
  <c r="BM76" i="144"/>
  <c r="BN76" i="144"/>
  <c r="BO76" i="144"/>
  <c r="BP76" i="144"/>
  <c r="BK77" i="144"/>
  <c r="BL77" i="144"/>
  <c r="BM77" i="144"/>
  <c r="BN77" i="144"/>
  <c r="BO77" i="144"/>
  <c r="BP77" i="144"/>
  <c r="BK78" i="144"/>
  <c r="BL78" i="144"/>
  <c r="BM78" i="144"/>
  <c r="BN78" i="144"/>
  <c r="BO78" i="144"/>
  <c r="BP78" i="144"/>
  <c r="BK79" i="144"/>
  <c r="BL79" i="144"/>
  <c r="BM79" i="144"/>
  <c r="BN79" i="144"/>
  <c r="BO79" i="144"/>
  <c r="BP79" i="144"/>
  <c r="BK80" i="144"/>
  <c r="BL80" i="144"/>
  <c r="BM80" i="144"/>
  <c r="BN80" i="144"/>
  <c r="BO80" i="144"/>
  <c r="BP80" i="144"/>
  <c r="BK81" i="144"/>
  <c r="BL81" i="144"/>
  <c r="BM81" i="144"/>
  <c r="BN81" i="144"/>
  <c r="BO81" i="144"/>
  <c r="BP81" i="144"/>
  <c r="BK82" i="144"/>
  <c r="BL82" i="144"/>
  <c r="BM82" i="144"/>
  <c r="BN82" i="144"/>
  <c r="BO82" i="144"/>
  <c r="BP82" i="144"/>
  <c r="BK83" i="144"/>
  <c r="BL83" i="144"/>
  <c r="BM83" i="144"/>
  <c r="BN83" i="144"/>
  <c r="BO83" i="144"/>
  <c r="BP83" i="144"/>
  <c r="BK84" i="144"/>
  <c r="BL84" i="144"/>
  <c r="BM84" i="144"/>
  <c r="BN84" i="144"/>
  <c r="BO84" i="144"/>
  <c r="BP84" i="144"/>
  <c r="BK85" i="144"/>
  <c r="BL85" i="144"/>
  <c r="BM85" i="144"/>
  <c r="BN85" i="144"/>
  <c r="BO85" i="144"/>
  <c r="BP85" i="144"/>
  <c r="BK86" i="144"/>
  <c r="BL86" i="144"/>
  <c r="BM86" i="144"/>
  <c r="BN86" i="144"/>
  <c r="BO86" i="144"/>
  <c r="BP86" i="144"/>
  <c r="BK87" i="144"/>
  <c r="BL87" i="144"/>
  <c r="BM87" i="144"/>
  <c r="BN87" i="144"/>
  <c r="BO87" i="144"/>
  <c r="BP87" i="144"/>
  <c r="BK88" i="144"/>
  <c r="BL88" i="144"/>
  <c r="BM88" i="144"/>
  <c r="BN88" i="144"/>
  <c r="BO88" i="144"/>
  <c r="BP88" i="144"/>
  <c r="BK89" i="144"/>
  <c r="BL89" i="144"/>
  <c r="BM89" i="144"/>
  <c r="BN89" i="144"/>
  <c r="BO89" i="144"/>
  <c r="BP89" i="144"/>
  <c r="BK90" i="144"/>
  <c r="BL90" i="144"/>
  <c r="BM90" i="144"/>
  <c r="BN90" i="144"/>
  <c r="BO90" i="144"/>
  <c r="BP90" i="144"/>
  <c r="BK91" i="144"/>
  <c r="BL91" i="144"/>
  <c r="BM91" i="144"/>
  <c r="BN91" i="144"/>
  <c r="BO91" i="144"/>
  <c r="BP91" i="144"/>
  <c r="BK92" i="144"/>
  <c r="BL92" i="144"/>
  <c r="BM92" i="144"/>
  <c r="BN92" i="144"/>
  <c r="BO92" i="144"/>
  <c r="BP92" i="144"/>
  <c r="BK93" i="144"/>
  <c r="BL93" i="144"/>
  <c r="BM93" i="144"/>
  <c r="BN93" i="144"/>
  <c r="BO93" i="144"/>
  <c r="BP93" i="144"/>
  <c r="BK94" i="144"/>
  <c r="BL94" i="144"/>
  <c r="BM94" i="144"/>
  <c r="BN94" i="144"/>
  <c r="BO94" i="144"/>
  <c r="BP94" i="144"/>
  <c r="BK95" i="144"/>
  <c r="BL95" i="144"/>
  <c r="BM95" i="144"/>
  <c r="BN95" i="144"/>
  <c r="BO95" i="144"/>
  <c r="BP95" i="144"/>
  <c r="BK96" i="144"/>
  <c r="BL96" i="144"/>
  <c r="BM96" i="144"/>
  <c r="BN96" i="144"/>
  <c r="BO96" i="144"/>
  <c r="BP96" i="144"/>
  <c r="BK97" i="144"/>
  <c r="BL97" i="144"/>
  <c r="BM97" i="144"/>
  <c r="BN97" i="144"/>
  <c r="BO97" i="144"/>
  <c r="BP97" i="144"/>
  <c r="BK98" i="144"/>
  <c r="BL98" i="144"/>
  <c r="BM98" i="144"/>
  <c r="BN98" i="144"/>
  <c r="BO98" i="144"/>
  <c r="BP98" i="144"/>
  <c r="BK99" i="144"/>
  <c r="BL99" i="144"/>
  <c r="BM99" i="144"/>
  <c r="BN99" i="144"/>
  <c r="BO99" i="144"/>
  <c r="BP99" i="144"/>
  <c r="BK100" i="144"/>
  <c r="BL100" i="144"/>
  <c r="BM100" i="144"/>
  <c r="BN100" i="144"/>
  <c r="BO100" i="144"/>
  <c r="BP100" i="144"/>
  <c r="BK101" i="144"/>
  <c r="BL101" i="144"/>
  <c r="BM101" i="144"/>
  <c r="BN101" i="144"/>
  <c r="BO101" i="144"/>
  <c r="BP101" i="144"/>
  <c r="BK102" i="144"/>
  <c r="BL102" i="144"/>
  <c r="BM102" i="144"/>
  <c r="BN102" i="144"/>
  <c r="BO102" i="144"/>
  <c r="BP102" i="144"/>
  <c r="BK103" i="144"/>
  <c r="BL103" i="144"/>
  <c r="BM103" i="144"/>
  <c r="BN103" i="144"/>
  <c r="BO103" i="144"/>
  <c r="BP103" i="144"/>
  <c r="BK104" i="144"/>
  <c r="BL104" i="144"/>
  <c r="BM104" i="144"/>
  <c r="BN104" i="144"/>
  <c r="BO104" i="144"/>
  <c r="BP104" i="144"/>
  <c r="BK105" i="144"/>
  <c r="BL105" i="144"/>
  <c r="BM105" i="144"/>
  <c r="BN105" i="144"/>
  <c r="BO105" i="144"/>
  <c r="BP105" i="144"/>
  <c r="BK106" i="144"/>
  <c r="BL106" i="144"/>
  <c r="BM106" i="144"/>
  <c r="BN106" i="144"/>
  <c r="BO106" i="144"/>
  <c r="BP106" i="144"/>
  <c r="BK107" i="144"/>
  <c r="BL107" i="144"/>
  <c r="BM107" i="144"/>
  <c r="BN107" i="144"/>
  <c r="BO107" i="144"/>
  <c r="BP107" i="144"/>
  <c r="BK108" i="144"/>
  <c r="BL108" i="144"/>
  <c r="BM108" i="144"/>
  <c r="BN108" i="144"/>
  <c r="BO108" i="144"/>
  <c r="BP108" i="144"/>
  <c r="BK109" i="144"/>
  <c r="BL109" i="144"/>
  <c r="BM109" i="144"/>
  <c r="BN109" i="144"/>
  <c r="BO109" i="144"/>
  <c r="BP109" i="144"/>
  <c r="BK110" i="144"/>
  <c r="BL110" i="144"/>
  <c r="BM110" i="144"/>
  <c r="BN110" i="144"/>
  <c r="BO110" i="144"/>
  <c r="BP110" i="144"/>
  <c r="BK111" i="144"/>
  <c r="BL111" i="144"/>
  <c r="BM111" i="144"/>
  <c r="BN111" i="144"/>
  <c r="BO111" i="144"/>
  <c r="BP111" i="144"/>
  <c r="BK112" i="144"/>
  <c r="BL112" i="144"/>
  <c r="BM112" i="144"/>
  <c r="BN112" i="144"/>
  <c r="BO112" i="144"/>
  <c r="BP112" i="144"/>
  <c r="BK113" i="144"/>
  <c r="BL113" i="144"/>
  <c r="BM113" i="144"/>
  <c r="BN113" i="144"/>
  <c r="BO113" i="144"/>
  <c r="BP113" i="144"/>
  <c r="BK114" i="144"/>
  <c r="BL114" i="144"/>
  <c r="BM114" i="144"/>
  <c r="BN114" i="144"/>
  <c r="BO114" i="144"/>
  <c r="BP114" i="144"/>
  <c r="BK115" i="144"/>
  <c r="BL115" i="144"/>
  <c r="BM115" i="144"/>
  <c r="BN115" i="144"/>
  <c r="BO115" i="144"/>
  <c r="BP115" i="144"/>
  <c r="BK116" i="144"/>
  <c r="BL116" i="144"/>
  <c r="BM116" i="144"/>
  <c r="BN116" i="144"/>
  <c r="BO116" i="144"/>
  <c r="BP116" i="144"/>
  <c r="BK117" i="144"/>
  <c r="BL117" i="144"/>
  <c r="BM117" i="144"/>
  <c r="BN117" i="144"/>
  <c r="BO117" i="144"/>
  <c r="BP117" i="144"/>
  <c r="BK118" i="144"/>
  <c r="BL118" i="144"/>
  <c r="BM118" i="144"/>
  <c r="BN118" i="144"/>
  <c r="BO118" i="144"/>
  <c r="BP118" i="144"/>
  <c r="BK119" i="144"/>
  <c r="BL119" i="144"/>
  <c r="BM119" i="144"/>
  <c r="BN119" i="144"/>
  <c r="BO119" i="144"/>
  <c r="BP119" i="144"/>
  <c r="BK120" i="144"/>
  <c r="BL120" i="144"/>
  <c r="BM120" i="144"/>
  <c r="BN120" i="144"/>
  <c r="BO120" i="144"/>
  <c r="BP120" i="144"/>
  <c r="BK121" i="144"/>
  <c r="BL121" i="144"/>
  <c r="BM121" i="144"/>
  <c r="BN121" i="144"/>
  <c r="BO121" i="144"/>
  <c r="BP121" i="144"/>
  <c r="BK122" i="144"/>
  <c r="BL122" i="144"/>
  <c r="BM122" i="144"/>
  <c r="BN122" i="144"/>
  <c r="BO122" i="144"/>
  <c r="BP122" i="144"/>
  <c r="BK123" i="144"/>
  <c r="BL123" i="144"/>
  <c r="BM123" i="144"/>
  <c r="BN123" i="144"/>
  <c r="BO123" i="144"/>
  <c r="BP123" i="144"/>
  <c r="BK124" i="144"/>
  <c r="BL124" i="144"/>
  <c r="BM124" i="144"/>
  <c r="BN124" i="144"/>
  <c r="BO124" i="144"/>
  <c r="BP124" i="144"/>
  <c r="BK125" i="144"/>
  <c r="BL125" i="144"/>
  <c r="BM125" i="144"/>
  <c r="BN125" i="144"/>
  <c r="BO125" i="144"/>
  <c r="BP125" i="144"/>
  <c r="BK126" i="144"/>
  <c r="BL126" i="144"/>
  <c r="BM126" i="144"/>
  <c r="BN126" i="144"/>
  <c r="BO126" i="144"/>
  <c r="BP126" i="144"/>
  <c r="BK127" i="144"/>
  <c r="BL127" i="144"/>
  <c r="BM127" i="144"/>
  <c r="BN127" i="144"/>
  <c r="BL3" i="144"/>
  <c r="BM3" i="144"/>
  <c r="BN3" i="144"/>
  <c r="BO3" i="144"/>
  <c r="BP3" i="144"/>
  <c r="BK3" i="144"/>
  <c r="BB4" i="144"/>
  <c r="AC10" i="4" s="1"/>
  <c r="BB5" i="144"/>
  <c r="AC11" i="4" s="1"/>
  <c r="BB6" i="144"/>
  <c r="AC12" i="4" s="1"/>
  <c r="BB7" i="144"/>
  <c r="AC13" i="4" s="1"/>
  <c r="BB8" i="144"/>
  <c r="AC14" i="4" s="1"/>
  <c r="BB9" i="144"/>
  <c r="AC16" i="4" s="1"/>
  <c r="BB10" i="144"/>
  <c r="AC19" i="4" s="1"/>
  <c r="BB11" i="144"/>
  <c r="AC20" i="4" s="1"/>
  <c r="BB12" i="144"/>
  <c r="AC21" i="4" s="1"/>
  <c r="BB13" i="144"/>
  <c r="AC22" i="4" s="1"/>
  <c r="BB14" i="144"/>
  <c r="AC25" i="4" s="1"/>
  <c r="BB15" i="144"/>
  <c r="AC27" i="4" s="1"/>
  <c r="BB16" i="144"/>
  <c r="AC28" i="4" s="1"/>
  <c r="BB17" i="144"/>
  <c r="AC29" i="4" s="1"/>
  <c r="BB18" i="144"/>
  <c r="AC32" i="4" s="1"/>
  <c r="BB19" i="144"/>
  <c r="AC33" i="4" s="1"/>
  <c r="BB20" i="144"/>
  <c r="AC35" i="4" s="1"/>
  <c r="BB21" i="144"/>
  <c r="AC41" i="4" s="1"/>
  <c r="BB22" i="144"/>
  <c r="AC42" i="4" s="1"/>
  <c r="BB23" i="144"/>
  <c r="AC43" i="4" s="1"/>
  <c r="BB24" i="144"/>
  <c r="AC44" i="4" s="1"/>
  <c r="BB25" i="144"/>
  <c r="AC45" i="4" s="1"/>
  <c r="BB26" i="144"/>
  <c r="AC46" i="4" s="1"/>
  <c r="BB27" i="144"/>
  <c r="AC48" i="4" s="1"/>
  <c r="BB28" i="144"/>
  <c r="AC49" i="4" s="1"/>
  <c r="BB29" i="144"/>
  <c r="AC50" i="4" s="1"/>
  <c r="BB30" i="144"/>
  <c r="AC51" i="4" s="1"/>
  <c r="BB31" i="144"/>
  <c r="AC52" i="4" s="1"/>
  <c r="BB32" i="144"/>
  <c r="AC53" i="4" s="1"/>
  <c r="BB33" i="144"/>
  <c r="AC56" i="4" s="1"/>
  <c r="BB34" i="144"/>
  <c r="AC58" i="4" s="1"/>
  <c r="BB35" i="144"/>
  <c r="AC59" i="4" s="1"/>
  <c r="BB36" i="144"/>
  <c r="AC60" i="4" s="1"/>
  <c r="BB37" i="144"/>
  <c r="AC63" i="4" s="1"/>
  <c r="BB38" i="144"/>
  <c r="AC64" i="4" s="1"/>
  <c r="BB39" i="144"/>
  <c r="AC65" i="4" s="1"/>
  <c r="BB40" i="144"/>
  <c r="AC66" i="4" s="1"/>
  <c r="BB41" i="144"/>
  <c r="AC72" i="4" s="1"/>
  <c r="BB42" i="144"/>
  <c r="AC73" i="4" s="1"/>
  <c r="BB43" i="144"/>
  <c r="AC74" i="4" s="1"/>
  <c r="BB44" i="144"/>
  <c r="AC76" i="4" s="1"/>
  <c r="BB45" i="144"/>
  <c r="AC80" i="4" s="1"/>
  <c r="BB46" i="144"/>
  <c r="AC89" i="4" s="1"/>
  <c r="BB47" i="144"/>
  <c r="AC97" i="4" s="1"/>
  <c r="BB48" i="144"/>
  <c r="AC103" i="4" s="1"/>
  <c r="BB49" i="144"/>
  <c r="AC104" i="4" s="1"/>
  <c r="BB50" i="144"/>
  <c r="AC105" i="4" s="1"/>
  <c r="BB51" i="144"/>
  <c r="AC106" i="4" s="1"/>
  <c r="BB52" i="144"/>
  <c r="AC107" i="4" s="1"/>
  <c r="BB53" i="144"/>
  <c r="AC109" i="4" s="1"/>
  <c r="BB54" i="144"/>
  <c r="AC111" i="4" s="1"/>
  <c r="BB55" i="144"/>
  <c r="AC112" i="4" s="1"/>
  <c r="BB56" i="144"/>
  <c r="AC113" i="4" s="1"/>
  <c r="BB57" i="144"/>
  <c r="AC114" i="4" s="1"/>
  <c r="BB58" i="144"/>
  <c r="AC124" i="4" s="1"/>
  <c r="BB59" i="144"/>
  <c r="AC125" i="4" s="1"/>
  <c r="BB60" i="144"/>
  <c r="AC126" i="4" s="1"/>
  <c r="BB61" i="144"/>
  <c r="AC128" i="4" s="1"/>
  <c r="BB62" i="144"/>
  <c r="AC129" i="4" s="1"/>
  <c r="BB63" i="144"/>
  <c r="AC130" i="4" s="1"/>
  <c r="BB64" i="144"/>
  <c r="AC131" i="4" s="1"/>
  <c r="BB65" i="144"/>
  <c r="AC132" i="4" s="1"/>
  <c r="BB66" i="144"/>
  <c r="AC133" i="4" s="1"/>
  <c r="BB67" i="144"/>
  <c r="AC135" i="4" s="1"/>
  <c r="BB68" i="144"/>
  <c r="AC136" i="4" s="1"/>
  <c r="BB69" i="144"/>
  <c r="AC137" i="4" s="1"/>
  <c r="BB70" i="144"/>
  <c r="AC138" i="4" s="1"/>
  <c r="BB71" i="144"/>
  <c r="AC140" i="4" s="1"/>
  <c r="BB72" i="144"/>
  <c r="AC141" i="4" s="1"/>
  <c r="BB73" i="144"/>
  <c r="AC143" i="4" s="1"/>
  <c r="BB74" i="144"/>
  <c r="AC145" i="4" s="1"/>
  <c r="BB75" i="144"/>
  <c r="AC146" i="4" s="1"/>
  <c r="BB76" i="144"/>
  <c r="AC149" i="4" s="1"/>
  <c r="BB77" i="144"/>
  <c r="AC157" i="4" s="1"/>
  <c r="BB78" i="144"/>
  <c r="AC166" i="4" s="1"/>
  <c r="BB79" i="144"/>
  <c r="AC167" i="4" s="1"/>
  <c r="BB80" i="144"/>
  <c r="AC169" i="4" s="1"/>
  <c r="BB81" i="144"/>
  <c r="AC170" i="4" s="1"/>
  <c r="BB82" i="144"/>
  <c r="AC171" i="4" s="1"/>
  <c r="BB83" i="144"/>
  <c r="AC176" i="4" s="1"/>
  <c r="BB84" i="144"/>
  <c r="AC184" i="4" s="1"/>
  <c r="BB85" i="144"/>
  <c r="AC185" i="4" s="1"/>
  <c r="BB3" i="144"/>
  <c r="AC9" i="4" s="1"/>
  <c r="J13" i="35"/>
  <c r="AA49" i="35"/>
  <c r="AA32" i="35"/>
  <c r="AA25" i="35"/>
  <c r="AA19" i="35"/>
  <c r="CP3" i="145"/>
  <c r="CO3" i="145"/>
  <c r="CN3" i="145"/>
  <c r="CM3" i="145"/>
  <c r="CL3" i="145"/>
  <c r="CK3" i="145"/>
  <c r="CJ3" i="145"/>
  <c r="CJ4" i="145"/>
  <c r="CK4" i="145"/>
  <c r="CL4" i="145"/>
  <c r="CM4" i="145"/>
  <c r="CN4" i="145"/>
  <c r="CO4" i="145"/>
  <c r="CP4" i="145"/>
  <c r="CJ5" i="145"/>
  <c r="CK5" i="145"/>
  <c r="CL5" i="145"/>
  <c r="CM5" i="145"/>
  <c r="CN5" i="145"/>
  <c r="CO5" i="145"/>
  <c r="CP5" i="145"/>
  <c r="CJ6" i="145"/>
  <c r="CK6" i="145"/>
  <c r="CL6" i="145"/>
  <c r="CM6" i="145"/>
  <c r="CN6" i="145"/>
  <c r="CO6" i="145"/>
  <c r="CP6" i="145"/>
  <c r="CJ7" i="145"/>
  <c r="CK7" i="145"/>
  <c r="CL7" i="145"/>
  <c r="CM7" i="145"/>
  <c r="CN7" i="145"/>
  <c r="CO7" i="145"/>
  <c r="CP7" i="145"/>
  <c r="CJ8" i="145"/>
  <c r="CK8" i="145"/>
  <c r="CL8" i="145"/>
  <c r="CM8" i="145"/>
  <c r="CN8" i="145"/>
  <c r="CO8" i="145"/>
  <c r="CP8" i="145"/>
  <c r="CJ9" i="145"/>
  <c r="CK9" i="145"/>
  <c r="CL9" i="145"/>
  <c r="CM9" i="145"/>
  <c r="CN9" i="145"/>
  <c r="CO9" i="145"/>
  <c r="CP9" i="145"/>
  <c r="CJ10" i="145"/>
  <c r="CK10" i="145"/>
  <c r="CL10" i="145"/>
  <c r="CM10" i="145"/>
  <c r="CN10" i="145"/>
  <c r="CO10" i="145"/>
  <c r="CP10" i="145"/>
  <c r="CJ11" i="145"/>
  <c r="CK11" i="145"/>
  <c r="CL11" i="145"/>
  <c r="CM11" i="145"/>
  <c r="CN11" i="145"/>
  <c r="CO11" i="145"/>
  <c r="CP11" i="145"/>
  <c r="CJ12" i="145"/>
  <c r="CK12" i="145"/>
  <c r="CL12" i="145"/>
  <c r="CM12" i="145"/>
  <c r="CN12" i="145"/>
  <c r="CO12" i="145"/>
  <c r="CP12" i="145"/>
  <c r="CJ13" i="145"/>
  <c r="CK13" i="145"/>
  <c r="CL13" i="145"/>
  <c r="CM13" i="145"/>
  <c r="CN13" i="145"/>
  <c r="CO13" i="145"/>
  <c r="CP13" i="145"/>
  <c r="CJ14" i="145"/>
  <c r="CK14" i="145"/>
  <c r="CL14" i="145"/>
  <c r="CM14" i="145"/>
  <c r="CN14" i="145"/>
  <c r="CO14" i="145"/>
  <c r="CP14" i="145"/>
  <c r="CJ15" i="145"/>
  <c r="CK15" i="145"/>
  <c r="CL15" i="145"/>
  <c r="CM15" i="145"/>
  <c r="CN15" i="145"/>
  <c r="CO15" i="145"/>
  <c r="CP15" i="145"/>
  <c r="CJ16" i="145"/>
  <c r="CK16" i="145"/>
  <c r="CL16" i="145"/>
  <c r="CM16" i="145"/>
  <c r="CN16" i="145"/>
  <c r="CO16" i="145"/>
  <c r="CP16" i="145"/>
  <c r="CJ17" i="145"/>
  <c r="CK17" i="145"/>
  <c r="CL17" i="145"/>
  <c r="CM17" i="145"/>
  <c r="CN17" i="145"/>
  <c r="CO17" i="145"/>
  <c r="CP17" i="145"/>
  <c r="CJ18" i="145"/>
  <c r="CK18" i="145"/>
  <c r="CL18" i="145"/>
  <c r="CM18" i="145"/>
  <c r="CN18" i="145"/>
  <c r="CO18" i="145"/>
  <c r="CP18" i="145"/>
  <c r="CJ19" i="145"/>
  <c r="CK19" i="145"/>
  <c r="CL19" i="145"/>
  <c r="CM19" i="145"/>
  <c r="CN19" i="145"/>
  <c r="CO19" i="145"/>
  <c r="CP19" i="145"/>
  <c r="CJ20" i="145"/>
  <c r="CK20" i="145"/>
  <c r="CL20" i="145"/>
  <c r="CM20" i="145"/>
  <c r="CN20" i="145"/>
  <c r="CO20" i="145"/>
  <c r="CP20" i="145"/>
  <c r="CJ21" i="145"/>
  <c r="CK21" i="145"/>
  <c r="CL21" i="145"/>
  <c r="CM21" i="145"/>
  <c r="CN21" i="145"/>
  <c r="CO21" i="145"/>
  <c r="CP21" i="145"/>
  <c r="CJ22" i="145"/>
  <c r="CK22" i="145"/>
  <c r="CL22" i="145"/>
  <c r="CM22" i="145"/>
  <c r="CN22" i="145"/>
  <c r="CO22" i="145"/>
  <c r="CP22" i="145"/>
  <c r="CJ23" i="145"/>
  <c r="CK23" i="145"/>
  <c r="CL23" i="145"/>
  <c r="CM23" i="145"/>
  <c r="CN23" i="145"/>
  <c r="CO23" i="145"/>
  <c r="CP23" i="145"/>
  <c r="CJ24" i="145"/>
  <c r="CK24" i="145"/>
  <c r="CL24" i="145"/>
  <c r="CM24" i="145"/>
  <c r="CN24" i="145"/>
  <c r="CO24" i="145"/>
  <c r="CP24" i="145"/>
  <c r="BX4" i="145"/>
  <c r="BY4" i="145"/>
  <c r="BZ4" i="145"/>
  <c r="BX5" i="145"/>
  <c r="BY5" i="145"/>
  <c r="BZ5" i="145"/>
  <c r="BX6" i="145"/>
  <c r="BY6" i="145"/>
  <c r="BZ6" i="145"/>
  <c r="BX7" i="145"/>
  <c r="BY7" i="145"/>
  <c r="BZ7" i="145"/>
  <c r="BX8" i="145"/>
  <c r="BY8" i="145"/>
  <c r="BZ8" i="145"/>
  <c r="BX9" i="145"/>
  <c r="BY9" i="145"/>
  <c r="BZ9" i="145"/>
  <c r="BX10" i="145"/>
  <c r="BY10" i="145"/>
  <c r="BZ10" i="145"/>
  <c r="BX11" i="145"/>
  <c r="BY11" i="145"/>
  <c r="BZ11" i="145"/>
  <c r="BX12" i="145"/>
  <c r="BY12" i="145"/>
  <c r="BZ12" i="145"/>
  <c r="BX13" i="145"/>
  <c r="BY13" i="145"/>
  <c r="BZ13" i="145"/>
  <c r="BX14" i="145"/>
  <c r="BY14" i="145"/>
  <c r="BZ14" i="145"/>
  <c r="BX15" i="145"/>
  <c r="BY15" i="145"/>
  <c r="BZ15" i="145"/>
  <c r="BX16" i="145"/>
  <c r="BY16" i="145"/>
  <c r="BZ16" i="145"/>
  <c r="BX17" i="145"/>
  <c r="BY17" i="145"/>
  <c r="BZ17" i="145"/>
  <c r="BX18" i="145"/>
  <c r="BY18" i="145"/>
  <c r="BZ18" i="145"/>
  <c r="BX19" i="145"/>
  <c r="BY19" i="145"/>
  <c r="BZ19" i="145"/>
  <c r="BX20" i="145"/>
  <c r="BY20" i="145"/>
  <c r="BZ20" i="145"/>
  <c r="BX21" i="145"/>
  <c r="BY21" i="145"/>
  <c r="BZ21" i="145"/>
  <c r="BX22" i="145"/>
  <c r="BY22" i="145"/>
  <c r="BZ22" i="145"/>
  <c r="BX23" i="145"/>
  <c r="BY23" i="145"/>
  <c r="BZ23" i="145"/>
  <c r="BX24" i="145"/>
  <c r="BY24" i="145"/>
  <c r="BZ24" i="145"/>
  <c r="BX25" i="145"/>
  <c r="BY25" i="145"/>
  <c r="BZ25" i="145"/>
  <c r="BX26" i="145"/>
  <c r="BY26" i="145"/>
  <c r="BZ26" i="145"/>
  <c r="BX27" i="145"/>
  <c r="BY27" i="145"/>
  <c r="BZ27" i="145"/>
  <c r="BX28" i="145"/>
  <c r="BY28" i="145"/>
  <c r="BZ28" i="145"/>
  <c r="BX29" i="145"/>
  <c r="BY29" i="145"/>
  <c r="BZ29" i="145"/>
  <c r="BX30" i="145"/>
  <c r="BY30" i="145"/>
  <c r="BZ30" i="145"/>
  <c r="BX31" i="145"/>
  <c r="BY31" i="145"/>
  <c r="BZ31" i="145"/>
  <c r="BX32" i="145"/>
  <c r="BY32" i="145"/>
  <c r="BZ32" i="145"/>
  <c r="BX33" i="145"/>
  <c r="BY33" i="145"/>
  <c r="BZ33" i="145"/>
  <c r="BX34" i="145"/>
  <c r="BY34" i="145"/>
  <c r="BZ34" i="145"/>
  <c r="BX35" i="145"/>
  <c r="BY35" i="145"/>
  <c r="BZ35" i="145"/>
  <c r="BX36" i="145"/>
  <c r="BY36" i="145"/>
  <c r="BZ36" i="145"/>
  <c r="BX37" i="145"/>
  <c r="BY37" i="145"/>
  <c r="BZ37" i="145"/>
  <c r="BX38" i="145"/>
  <c r="BY38" i="145"/>
  <c r="BZ38" i="145"/>
  <c r="BX39" i="145"/>
  <c r="BY39" i="145"/>
  <c r="BZ39" i="145"/>
  <c r="BX40" i="145"/>
  <c r="BY40" i="145"/>
  <c r="BZ40" i="145"/>
  <c r="BX41" i="145"/>
  <c r="BY41" i="145"/>
  <c r="BZ41" i="145"/>
  <c r="BX42" i="145"/>
  <c r="BY42" i="145"/>
  <c r="BZ42" i="145"/>
  <c r="BX43" i="145"/>
  <c r="BY43" i="145"/>
  <c r="BZ43" i="145"/>
  <c r="BX44" i="145"/>
  <c r="BY44" i="145"/>
  <c r="BZ44" i="145"/>
  <c r="BX45" i="145"/>
  <c r="BY45" i="145"/>
  <c r="BZ45" i="145"/>
  <c r="BX46" i="145"/>
  <c r="BY46" i="145"/>
  <c r="BZ46" i="145"/>
  <c r="BX47" i="145"/>
  <c r="BY47" i="145"/>
  <c r="BZ47" i="145"/>
  <c r="BY3" i="145"/>
  <c r="BZ3" i="145"/>
  <c r="BX3" i="145"/>
  <c r="BO4" i="145"/>
  <c r="AA16" i="35" s="1"/>
  <c r="BO5" i="145"/>
  <c r="AA44" i="35" s="1"/>
  <c r="BO6" i="145"/>
  <c r="AA45" i="35" s="1"/>
  <c r="BO3" i="145"/>
  <c r="AA15" i="35" s="1"/>
  <c r="AE8" i="4" l="1"/>
  <c r="AE195" i="4"/>
  <c r="AC195" i="4"/>
  <c r="S13" i="35"/>
  <c r="K13" i="35"/>
  <c r="Q13" i="35"/>
  <c r="P33" i="54"/>
  <c r="P66" i="54" s="1"/>
  <c r="AC33" i="37"/>
  <c r="AC32" i="37" s="1"/>
  <c r="AC43" i="35"/>
  <c r="AC42" i="35" s="1"/>
  <c r="AC41" i="35" s="1"/>
  <c r="N23" i="35"/>
  <c r="O23" i="35" s="1"/>
  <c r="AC14" i="37"/>
  <c r="AC12" i="37" s="1"/>
  <c r="AC11" i="37" s="1"/>
  <c r="AC18" i="35"/>
  <c r="AC10" i="35" s="1"/>
  <c r="AA12" i="35"/>
  <c r="AA11" i="35" s="1"/>
  <c r="AA43" i="35"/>
  <c r="AA42" i="35" s="1"/>
  <c r="AA41" i="35" s="1"/>
  <c r="AC8" i="4"/>
  <c r="AA18" i="35"/>
  <c r="BC3" i="147"/>
  <c r="BD3" i="147"/>
  <c r="BE3" i="147"/>
  <c r="BF3" i="147"/>
  <c r="BG3" i="147"/>
  <c r="BH3" i="147"/>
  <c r="BC4" i="147"/>
  <c r="BD4" i="147"/>
  <c r="BE4" i="147"/>
  <c r="BF4" i="147"/>
  <c r="BG4" i="147"/>
  <c r="BH4" i="147"/>
  <c r="BC5" i="147"/>
  <c r="BD5" i="147"/>
  <c r="BE5" i="147"/>
  <c r="BF5" i="147"/>
  <c r="BG5" i="147"/>
  <c r="BH5" i="147"/>
  <c r="BC6" i="147"/>
  <c r="BD6" i="147"/>
  <c r="BE6" i="147"/>
  <c r="BF6" i="147"/>
  <c r="BG6" i="147"/>
  <c r="BH6" i="147"/>
  <c r="BC7" i="147"/>
  <c r="BD7" i="147"/>
  <c r="BE7" i="147"/>
  <c r="BF7" i="147"/>
  <c r="BG7" i="147"/>
  <c r="BH7" i="147"/>
  <c r="BC8" i="147"/>
  <c r="BD8" i="147"/>
  <c r="BE8" i="147"/>
  <c r="BF8" i="147"/>
  <c r="BG8" i="147"/>
  <c r="BH8" i="147"/>
  <c r="BC9" i="147"/>
  <c r="BD9" i="147"/>
  <c r="BE9" i="147"/>
  <c r="BF9" i="147"/>
  <c r="BG9" i="147"/>
  <c r="BH9" i="147"/>
  <c r="BB4" i="147"/>
  <c r="BB5" i="147"/>
  <c r="BB6" i="147"/>
  <c r="BB7" i="147"/>
  <c r="BB8" i="147"/>
  <c r="BB9" i="147"/>
  <c r="BB3" i="147"/>
  <c r="CJ3" i="146"/>
  <c r="CI3" i="146"/>
  <c r="CH3" i="146"/>
  <c r="CG3" i="146"/>
  <c r="CF3" i="146"/>
  <c r="CE3" i="146"/>
  <c r="CE4" i="146"/>
  <c r="CF4" i="146"/>
  <c r="CG4" i="146"/>
  <c r="CH4" i="146"/>
  <c r="CI4" i="146"/>
  <c r="CJ4" i="146"/>
  <c r="CE5" i="146"/>
  <c r="CF5" i="146"/>
  <c r="CG5" i="146"/>
  <c r="CH5" i="146"/>
  <c r="CI5" i="146"/>
  <c r="CJ5" i="146"/>
  <c r="CE6" i="146"/>
  <c r="CF6" i="146"/>
  <c r="CG6" i="146"/>
  <c r="CH6" i="146"/>
  <c r="CI6" i="146"/>
  <c r="CJ6" i="146"/>
  <c r="CE7" i="146"/>
  <c r="CF7" i="146"/>
  <c r="CG7" i="146"/>
  <c r="CH7" i="146"/>
  <c r="CI7" i="146"/>
  <c r="CJ7" i="146"/>
  <c r="CE8" i="146"/>
  <c r="CF8" i="146"/>
  <c r="CG8" i="146"/>
  <c r="CH8" i="146"/>
  <c r="CI8" i="146"/>
  <c r="CJ8" i="146"/>
  <c r="CE9" i="146"/>
  <c r="CF9" i="146"/>
  <c r="CG9" i="146"/>
  <c r="CH9" i="146"/>
  <c r="CI9" i="146"/>
  <c r="CJ9" i="146"/>
  <c r="CE10" i="146"/>
  <c r="CF10" i="146"/>
  <c r="CG10" i="146"/>
  <c r="CH10" i="146"/>
  <c r="CI10" i="146"/>
  <c r="CJ10" i="146"/>
  <c r="CE11" i="146"/>
  <c r="CF11" i="146"/>
  <c r="CG11" i="146"/>
  <c r="CH11" i="146"/>
  <c r="CI11" i="146"/>
  <c r="CJ11" i="146"/>
  <c r="CE12" i="146"/>
  <c r="CF12" i="146"/>
  <c r="CG12" i="146"/>
  <c r="CH12" i="146"/>
  <c r="CI12" i="146"/>
  <c r="CJ12" i="146"/>
  <c r="CE13" i="146"/>
  <c r="CF13" i="146"/>
  <c r="CG13" i="146"/>
  <c r="CH13" i="146"/>
  <c r="CI13" i="146"/>
  <c r="CJ13" i="146"/>
  <c r="CE14" i="146"/>
  <c r="CF14" i="146"/>
  <c r="CG14" i="146"/>
  <c r="CH14" i="146"/>
  <c r="CI14" i="146"/>
  <c r="CJ14" i="146"/>
  <c r="CE15" i="146"/>
  <c r="CF15" i="146"/>
  <c r="CG15" i="146"/>
  <c r="CH15" i="146"/>
  <c r="CI15" i="146"/>
  <c r="CJ15" i="146"/>
  <c r="CE16" i="146"/>
  <c r="CF16" i="146"/>
  <c r="CG16" i="146"/>
  <c r="CH16" i="146"/>
  <c r="CI16" i="146"/>
  <c r="CJ16" i="146"/>
  <c r="CE17" i="146"/>
  <c r="CF17" i="146"/>
  <c r="CG17" i="146"/>
  <c r="CH17" i="146"/>
  <c r="CI17" i="146"/>
  <c r="CJ17" i="146"/>
  <c r="CE18" i="146"/>
  <c r="CF18" i="146"/>
  <c r="CG18" i="146"/>
  <c r="CH18" i="146"/>
  <c r="CI18" i="146"/>
  <c r="CJ18" i="146"/>
  <c r="CE19" i="146"/>
  <c r="CF19" i="146"/>
  <c r="CG19" i="146"/>
  <c r="CH19" i="146"/>
  <c r="CI19" i="146"/>
  <c r="CJ19" i="146"/>
  <c r="CE20" i="146"/>
  <c r="CF20" i="146"/>
  <c r="CG20" i="146"/>
  <c r="CH20" i="146"/>
  <c r="CI20" i="146"/>
  <c r="CJ20" i="146"/>
  <c r="CE21" i="146"/>
  <c r="CF21" i="146"/>
  <c r="CG21" i="146"/>
  <c r="CH21" i="146"/>
  <c r="CI21" i="146"/>
  <c r="CJ21" i="146"/>
  <c r="CE22" i="146"/>
  <c r="CF22" i="146"/>
  <c r="CG22" i="146"/>
  <c r="CH22" i="146"/>
  <c r="CI22" i="146"/>
  <c r="CJ22" i="146"/>
  <c r="CE23" i="146"/>
  <c r="CF23" i="146"/>
  <c r="CG23" i="146"/>
  <c r="CH23" i="146"/>
  <c r="CI23" i="146"/>
  <c r="CJ23" i="146"/>
  <c r="CE24" i="146"/>
  <c r="CF24" i="146"/>
  <c r="CG24" i="146"/>
  <c r="CH24" i="146"/>
  <c r="CI24" i="146"/>
  <c r="CJ24" i="146"/>
  <c r="CE25" i="146"/>
  <c r="CF25" i="146"/>
  <c r="CG25" i="146"/>
  <c r="CH25" i="146"/>
  <c r="CI25" i="146"/>
  <c r="CJ25" i="146"/>
  <c r="CE26" i="146"/>
  <c r="CF26" i="146"/>
  <c r="CG26" i="146"/>
  <c r="CH26" i="146"/>
  <c r="CI26" i="146"/>
  <c r="CJ26" i="146"/>
  <c r="CE27" i="146"/>
  <c r="CF27" i="146"/>
  <c r="CG27" i="146"/>
  <c r="CH27" i="146"/>
  <c r="CI27" i="146"/>
  <c r="CJ27" i="146"/>
  <c r="CE28" i="146"/>
  <c r="CF28" i="146"/>
  <c r="CG28" i="146"/>
  <c r="CH28" i="146"/>
  <c r="CI28" i="146"/>
  <c r="CJ28" i="146"/>
  <c r="CE29" i="146"/>
  <c r="CF29" i="146"/>
  <c r="CG29" i="146"/>
  <c r="CH29" i="146"/>
  <c r="CI29" i="146"/>
  <c r="CJ29" i="146"/>
  <c r="CE30" i="146"/>
  <c r="CF30" i="146"/>
  <c r="CG30" i="146"/>
  <c r="CH30" i="146"/>
  <c r="CI30" i="146"/>
  <c r="CJ30" i="146"/>
  <c r="CE31" i="146"/>
  <c r="CF31" i="146"/>
  <c r="CG31" i="146"/>
  <c r="CH31" i="146"/>
  <c r="CI31" i="146"/>
  <c r="CJ31" i="146"/>
  <c r="CE32" i="146"/>
  <c r="CF32" i="146"/>
  <c r="CG32" i="146"/>
  <c r="CH32" i="146"/>
  <c r="CI32" i="146"/>
  <c r="CJ32" i="146"/>
  <c r="CE33" i="146"/>
  <c r="CF33" i="146"/>
  <c r="CG33" i="146"/>
  <c r="CH33" i="146"/>
  <c r="CI33" i="146"/>
  <c r="CJ33" i="146"/>
  <c r="CE34" i="146"/>
  <c r="CF34" i="146"/>
  <c r="CG34" i="146"/>
  <c r="CH34" i="146"/>
  <c r="CI34" i="146"/>
  <c r="CJ34" i="146"/>
  <c r="CE35" i="146"/>
  <c r="CF35" i="146"/>
  <c r="CG35" i="146"/>
  <c r="CH35" i="146"/>
  <c r="CI35" i="146"/>
  <c r="CJ35" i="146"/>
  <c r="BT4" i="146"/>
  <c r="BU4" i="146"/>
  <c r="BV4" i="146"/>
  <c r="BT5" i="146"/>
  <c r="BU5" i="146"/>
  <c r="BV5" i="146"/>
  <c r="BT6" i="146"/>
  <c r="BU6" i="146"/>
  <c r="BV6" i="146"/>
  <c r="BT7" i="146"/>
  <c r="BU7" i="146"/>
  <c r="BV7" i="146"/>
  <c r="BT8" i="146"/>
  <c r="BU8" i="146"/>
  <c r="BV8" i="146"/>
  <c r="BT9" i="146"/>
  <c r="BU9" i="146"/>
  <c r="BV9" i="146"/>
  <c r="BT10" i="146"/>
  <c r="BU10" i="146"/>
  <c r="BV10" i="146"/>
  <c r="BT11" i="146"/>
  <c r="BU11" i="146"/>
  <c r="BV11" i="146"/>
  <c r="BT12" i="146"/>
  <c r="BU12" i="146"/>
  <c r="BV12" i="146"/>
  <c r="BT13" i="146"/>
  <c r="BU13" i="146"/>
  <c r="BV13" i="146"/>
  <c r="BT14" i="146"/>
  <c r="BU14" i="146"/>
  <c r="BV14" i="146"/>
  <c r="BT15" i="146"/>
  <c r="BU15" i="146"/>
  <c r="BV15" i="146"/>
  <c r="BT16" i="146"/>
  <c r="BU16" i="146"/>
  <c r="BV16" i="146"/>
  <c r="BT17" i="146"/>
  <c r="BU17" i="146"/>
  <c r="BV17" i="146"/>
  <c r="BT18" i="146"/>
  <c r="BU18" i="146"/>
  <c r="BV18" i="146"/>
  <c r="BT19" i="146"/>
  <c r="BU19" i="146"/>
  <c r="BV19" i="146"/>
  <c r="BT20" i="146"/>
  <c r="BU20" i="146"/>
  <c r="BV20" i="146"/>
  <c r="BT21" i="146"/>
  <c r="BU21" i="146"/>
  <c r="BV21" i="146"/>
  <c r="BT22" i="146"/>
  <c r="BU22" i="146"/>
  <c r="BV22" i="146"/>
  <c r="BT23" i="146"/>
  <c r="BU23" i="146"/>
  <c r="BV23" i="146"/>
  <c r="BT24" i="146"/>
  <c r="BU24" i="146"/>
  <c r="BV24" i="146"/>
  <c r="BT25" i="146"/>
  <c r="BU25" i="146"/>
  <c r="BV25" i="146"/>
  <c r="BT26" i="146"/>
  <c r="BU26" i="146"/>
  <c r="BV26" i="146"/>
  <c r="BT27" i="146"/>
  <c r="BU27" i="146"/>
  <c r="BV27" i="146"/>
  <c r="BT28" i="146"/>
  <c r="BU28" i="146"/>
  <c r="BV28" i="146"/>
  <c r="BT29" i="146"/>
  <c r="BU29" i="146"/>
  <c r="BV29" i="146"/>
  <c r="BT30" i="146"/>
  <c r="BU30" i="146"/>
  <c r="BV30" i="146"/>
  <c r="BT31" i="146"/>
  <c r="BU31" i="146"/>
  <c r="BV31" i="146"/>
  <c r="BT32" i="146"/>
  <c r="BU32" i="146"/>
  <c r="BV32" i="146"/>
  <c r="BT33" i="146"/>
  <c r="BU33" i="146"/>
  <c r="BV33" i="146"/>
  <c r="BT34" i="146"/>
  <c r="BU34" i="146"/>
  <c r="BV34" i="146"/>
  <c r="BT35" i="146"/>
  <c r="BU35" i="146"/>
  <c r="BV35" i="146"/>
  <c r="BT36" i="146"/>
  <c r="BU36" i="146"/>
  <c r="BV36" i="146"/>
  <c r="BT37" i="146"/>
  <c r="BU37" i="146"/>
  <c r="BV37" i="146"/>
  <c r="BT38" i="146"/>
  <c r="BU38" i="146"/>
  <c r="BV38" i="146"/>
  <c r="BT39" i="146"/>
  <c r="BU39" i="146"/>
  <c r="BV39" i="146"/>
  <c r="BT40" i="146"/>
  <c r="BU40" i="146"/>
  <c r="BV40" i="146"/>
  <c r="BT41" i="146"/>
  <c r="BU41" i="146"/>
  <c r="BV41" i="146"/>
  <c r="BT42" i="146"/>
  <c r="BU42" i="146"/>
  <c r="BV42" i="146"/>
  <c r="BT43" i="146"/>
  <c r="BU43" i="146"/>
  <c r="BV43" i="146"/>
  <c r="BT44" i="146"/>
  <c r="BU44" i="146"/>
  <c r="BV44" i="146"/>
  <c r="BT45" i="146"/>
  <c r="BU45" i="146"/>
  <c r="BV45" i="146"/>
  <c r="BT46" i="146"/>
  <c r="BU46" i="146"/>
  <c r="BV46" i="146"/>
  <c r="BT47" i="146"/>
  <c r="BU47" i="146"/>
  <c r="BV47" i="146"/>
  <c r="BU3" i="146"/>
  <c r="BV3" i="146"/>
  <c r="BT3" i="146"/>
  <c r="BK4" i="146"/>
  <c r="AA18" i="37" s="1"/>
  <c r="BK5" i="146"/>
  <c r="AA17" i="37" s="1"/>
  <c r="BK6" i="146"/>
  <c r="AA16" i="37" s="1"/>
  <c r="BK7" i="146"/>
  <c r="AA36" i="37" s="1"/>
  <c r="AA34" i="37" s="1"/>
  <c r="BK8" i="146"/>
  <c r="AA41" i="37" s="1"/>
  <c r="BK9" i="146"/>
  <c r="AA43" i="37" s="1"/>
  <c r="BK10" i="146"/>
  <c r="AA44" i="37" s="1"/>
  <c r="BK11" i="146"/>
  <c r="AA46" i="37" s="1"/>
  <c r="J46" i="37" s="1"/>
  <c r="BK3" i="146"/>
  <c r="AA13" i="37" s="1"/>
  <c r="AX3" i="144"/>
  <c r="AW3" i="144"/>
  <c r="AV3" i="144"/>
  <c r="AU3" i="144"/>
  <c r="AT3" i="144"/>
  <c r="AS3" i="144"/>
  <c r="AS4" i="144"/>
  <c r="AT4" i="144"/>
  <c r="AU4" i="144"/>
  <c r="AV4" i="144"/>
  <c r="AW4" i="144"/>
  <c r="AX4" i="144"/>
  <c r="AS5" i="144"/>
  <c r="AT5" i="144"/>
  <c r="AU5" i="144"/>
  <c r="AV5" i="144"/>
  <c r="AW5" i="144"/>
  <c r="AX5" i="144"/>
  <c r="AS6" i="144"/>
  <c r="AT6" i="144"/>
  <c r="AU6" i="144"/>
  <c r="AV6" i="144"/>
  <c r="AW6" i="144"/>
  <c r="AX6" i="144"/>
  <c r="AS7" i="144"/>
  <c r="AT7" i="144"/>
  <c r="AU7" i="144"/>
  <c r="AV7" i="144"/>
  <c r="AW7" i="144"/>
  <c r="AX7" i="144"/>
  <c r="AS8" i="144"/>
  <c r="AT8" i="144"/>
  <c r="AU8" i="144"/>
  <c r="AV8" i="144"/>
  <c r="AW8" i="144"/>
  <c r="AX8" i="144"/>
  <c r="AS9" i="144"/>
  <c r="AT9" i="144"/>
  <c r="AU9" i="144"/>
  <c r="AV9" i="144"/>
  <c r="AW9" i="144"/>
  <c r="AX9" i="144"/>
  <c r="AS10" i="144"/>
  <c r="AT10" i="144"/>
  <c r="AU10" i="144"/>
  <c r="AV10" i="144"/>
  <c r="AW10" i="144"/>
  <c r="AX10" i="144"/>
  <c r="AS11" i="144"/>
  <c r="AT11" i="144"/>
  <c r="AU11" i="144"/>
  <c r="AV11" i="144"/>
  <c r="AW11" i="144"/>
  <c r="AX11" i="144"/>
  <c r="AS12" i="144"/>
  <c r="AT12" i="144"/>
  <c r="AU12" i="144"/>
  <c r="AV12" i="144"/>
  <c r="AW12" i="144"/>
  <c r="AX12" i="144"/>
  <c r="AS13" i="144"/>
  <c r="AT13" i="144"/>
  <c r="AU13" i="144"/>
  <c r="AV13" i="144"/>
  <c r="AW13" i="144"/>
  <c r="AX13" i="144"/>
  <c r="AS14" i="144"/>
  <c r="AT14" i="144"/>
  <c r="AU14" i="144"/>
  <c r="AV14" i="144"/>
  <c r="AW14" i="144"/>
  <c r="AX14" i="144"/>
  <c r="AS15" i="144"/>
  <c r="AT15" i="144"/>
  <c r="AU15" i="144"/>
  <c r="AV15" i="144"/>
  <c r="AW15" i="144"/>
  <c r="AX15" i="144"/>
  <c r="AS16" i="144"/>
  <c r="AT16" i="144"/>
  <c r="AU16" i="144"/>
  <c r="AV16" i="144"/>
  <c r="AW16" i="144"/>
  <c r="AX16" i="144"/>
  <c r="AS17" i="144"/>
  <c r="AT17" i="144"/>
  <c r="AU17" i="144"/>
  <c r="AV17" i="144"/>
  <c r="AW17" i="144"/>
  <c r="AX17" i="144"/>
  <c r="AS18" i="144"/>
  <c r="AT18" i="144"/>
  <c r="AU18" i="144"/>
  <c r="AV18" i="144"/>
  <c r="AW18" i="144"/>
  <c r="AX18" i="144"/>
  <c r="AS19" i="144"/>
  <c r="AT19" i="144"/>
  <c r="AU19" i="144"/>
  <c r="AV19" i="144"/>
  <c r="AW19" i="144"/>
  <c r="AX19" i="144"/>
  <c r="AS20" i="144"/>
  <c r="AT20" i="144"/>
  <c r="AU20" i="144"/>
  <c r="AV20" i="144"/>
  <c r="AW20" i="144"/>
  <c r="AX20" i="144"/>
  <c r="AS21" i="144"/>
  <c r="AT21" i="144"/>
  <c r="AU21" i="144"/>
  <c r="AV21" i="144"/>
  <c r="AW21" i="144"/>
  <c r="AX21" i="144"/>
  <c r="AS22" i="144"/>
  <c r="AT22" i="144"/>
  <c r="AU22" i="144"/>
  <c r="AV22" i="144"/>
  <c r="AW22" i="144"/>
  <c r="AX22" i="144"/>
  <c r="AS23" i="144"/>
  <c r="AT23" i="144"/>
  <c r="AU23" i="144"/>
  <c r="AV23" i="144"/>
  <c r="AW23" i="144"/>
  <c r="AX23" i="144"/>
  <c r="AS24" i="144"/>
  <c r="AT24" i="144"/>
  <c r="AU24" i="144"/>
  <c r="AV24" i="144"/>
  <c r="AW24" i="144"/>
  <c r="AX24" i="144"/>
  <c r="AS25" i="144"/>
  <c r="AT25" i="144"/>
  <c r="AU25" i="144"/>
  <c r="AV25" i="144"/>
  <c r="AW25" i="144"/>
  <c r="AX25" i="144"/>
  <c r="AS26" i="144"/>
  <c r="AT26" i="144"/>
  <c r="AU26" i="144"/>
  <c r="AV26" i="144"/>
  <c r="AW26" i="144"/>
  <c r="AX26" i="144"/>
  <c r="AS27" i="144"/>
  <c r="AT27" i="144"/>
  <c r="AU27" i="144"/>
  <c r="AV27" i="144"/>
  <c r="AW27" i="144"/>
  <c r="AX27" i="144"/>
  <c r="AS28" i="144"/>
  <c r="AT28" i="144"/>
  <c r="AU28" i="144"/>
  <c r="AV28" i="144"/>
  <c r="AW28" i="144"/>
  <c r="AX28" i="144"/>
  <c r="AS29" i="144"/>
  <c r="AT29" i="144"/>
  <c r="AU29" i="144"/>
  <c r="AV29" i="144"/>
  <c r="AW29" i="144"/>
  <c r="AX29" i="144"/>
  <c r="AS30" i="144"/>
  <c r="AT30" i="144"/>
  <c r="AU30" i="144"/>
  <c r="AV30" i="144"/>
  <c r="AW30" i="144"/>
  <c r="AX30" i="144"/>
  <c r="AS31" i="144"/>
  <c r="AT31" i="144"/>
  <c r="AU31" i="144"/>
  <c r="AV31" i="144"/>
  <c r="AW31" i="144"/>
  <c r="AX31" i="144"/>
  <c r="AS32" i="144"/>
  <c r="AT32" i="144"/>
  <c r="AU32" i="144"/>
  <c r="AV32" i="144"/>
  <c r="AW32" i="144"/>
  <c r="AX32" i="144"/>
  <c r="AS33" i="144"/>
  <c r="AT33" i="144"/>
  <c r="AU33" i="144"/>
  <c r="AV33" i="144"/>
  <c r="AW33" i="144"/>
  <c r="AX33" i="144"/>
  <c r="AS34" i="144"/>
  <c r="AT34" i="144"/>
  <c r="AU34" i="144"/>
  <c r="AV34" i="144"/>
  <c r="AW34" i="144"/>
  <c r="AX34" i="144"/>
  <c r="AS35" i="144"/>
  <c r="AT35" i="144"/>
  <c r="AU35" i="144"/>
  <c r="AV35" i="144"/>
  <c r="AW35" i="144"/>
  <c r="AX35" i="144"/>
  <c r="AS36" i="144"/>
  <c r="AT36" i="144"/>
  <c r="AU36" i="144"/>
  <c r="AV36" i="144"/>
  <c r="AW36" i="144"/>
  <c r="AX36" i="144"/>
  <c r="AS37" i="144"/>
  <c r="AT37" i="144"/>
  <c r="AU37" i="144"/>
  <c r="AV37" i="144"/>
  <c r="AW37" i="144"/>
  <c r="AX37" i="144"/>
  <c r="AS38" i="144"/>
  <c r="AT38" i="144"/>
  <c r="AU38" i="144"/>
  <c r="AV38" i="144"/>
  <c r="AW38" i="144"/>
  <c r="AX38" i="144"/>
  <c r="AS39" i="144"/>
  <c r="AT39" i="144"/>
  <c r="AU39" i="144"/>
  <c r="AV39" i="144"/>
  <c r="AW39" i="144"/>
  <c r="AX39" i="144"/>
  <c r="AS40" i="144"/>
  <c r="AT40" i="144"/>
  <c r="AU40" i="144"/>
  <c r="AV40" i="144"/>
  <c r="AW40" i="144"/>
  <c r="AX40" i="144"/>
  <c r="AS41" i="144"/>
  <c r="AT41" i="144"/>
  <c r="AU41" i="144"/>
  <c r="AV41" i="144"/>
  <c r="AW41" i="144"/>
  <c r="AX41" i="144"/>
  <c r="AS42" i="144"/>
  <c r="AT42" i="144"/>
  <c r="AU42" i="144"/>
  <c r="AV42" i="144"/>
  <c r="AW42" i="144"/>
  <c r="AX42" i="144"/>
  <c r="AS43" i="144"/>
  <c r="AT43" i="144"/>
  <c r="AU43" i="144"/>
  <c r="AV43" i="144"/>
  <c r="AW43" i="144"/>
  <c r="AX43" i="144"/>
  <c r="AS44" i="144"/>
  <c r="AT44" i="144"/>
  <c r="AU44" i="144"/>
  <c r="AV44" i="144"/>
  <c r="AW44" i="144"/>
  <c r="AX44" i="144"/>
  <c r="AS45" i="144"/>
  <c r="AT45" i="144"/>
  <c r="AU45" i="144"/>
  <c r="AV45" i="144"/>
  <c r="AW45" i="144"/>
  <c r="AX45" i="144"/>
  <c r="AS46" i="144"/>
  <c r="AT46" i="144"/>
  <c r="AU46" i="144"/>
  <c r="AV46" i="144"/>
  <c r="AW46" i="144"/>
  <c r="AX46" i="144"/>
  <c r="AS47" i="144"/>
  <c r="AT47" i="144"/>
  <c r="AU47" i="144"/>
  <c r="AV47" i="144"/>
  <c r="AW47" i="144"/>
  <c r="AX47" i="144"/>
  <c r="AS48" i="144"/>
  <c r="AT48" i="144"/>
  <c r="AU48" i="144"/>
  <c r="AV48" i="144"/>
  <c r="AW48" i="144"/>
  <c r="AX48" i="144"/>
  <c r="AS49" i="144"/>
  <c r="AT49" i="144"/>
  <c r="AU49" i="144"/>
  <c r="AV49" i="144"/>
  <c r="AW49" i="144"/>
  <c r="AX49" i="144"/>
  <c r="AS50" i="144"/>
  <c r="AT50" i="144"/>
  <c r="AU50" i="144"/>
  <c r="AV50" i="144"/>
  <c r="AW50" i="144"/>
  <c r="AX50" i="144"/>
  <c r="AS51" i="144"/>
  <c r="AT51" i="144"/>
  <c r="AU51" i="144"/>
  <c r="AV51" i="144"/>
  <c r="AW51" i="144"/>
  <c r="AX51" i="144"/>
  <c r="AS52" i="144"/>
  <c r="AT52" i="144"/>
  <c r="AU52" i="144"/>
  <c r="AV52" i="144"/>
  <c r="AW52" i="144"/>
  <c r="AX52" i="144"/>
  <c r="AS53" i="144"/>
  <c r="AT53" i="144"/>
  <c r="AU53" i="144"/>
  <c r="AV53" i="144"/>
  <c r="AW53" i="144"/>
  <c r="AX53" i="144"/>
  <c r="AS54" i="144"/>
  <c r="AT54" i="144"/>
  <c r="AU54" i="144"/>
  <c r="AV54" i="144"/>
  <c r="AW54" i="144"/>
  <c r="AX54" i="144"/>
  <c r="AS55" i="144"/>
  <c r="AT55" i="144"/>
  <c r="AU55" i="144"/>
  <c r="AV55" i="144"/>
  <c r="AW55" i="144"/>
  <c r="AX55" i="144"/>
  <c r="AS56" i="144"/>
  <c r="AT56" i="144"/>
  <c r="AU56" i="144"/>
  <c r="AV56" i="144"/>
  <c r="AW56" i="144"/>
  <c r="AX56" i="144"/>
  <c r="AS57" i="144"/>
  <c r="AT57" i="144"/>
  <c r="AU57" i="144"/>
  <c r="AV57" i="144"/>
  <c r="AW57" i="144"/>
  <c r="AX57" i="144"/>
  <c r="AS58" i="144"/>
  <c r="AT58" i="144"/>
  <c r="AU58" i="144"/>
  <c r="AV58" i="144"/>
  <c r="AW58" i="144"/>
  <c r="AX58" i="144"/>
  <c r="AS59" i="144"/>
  <c r="AT59" i="144"/>
  <c r="AU59" i="144"/>
  <c r="AV59" i="144"/>
  <c r="AW59" i="144"/>
  <c r="AX59" i="144"/>
  <c r="AS60" i="144"/>
  <c r="AT60" i="144"/>
  <c r="AU60" i="144"/>
  <c r="AV60" i="144"/>
  <c r="AW60" i="144"/>
  <c r="AX60" i="144"/>
  <c r="AS61" i="144"/>
  <c r="AT61" i="144"/>
  <c r="AU61" i="144"/>
  <c r="AV61" i="144"/>
  <c r="AW61" i="144"/>
  <c r="AX61" i="144"/>
  <c r="AS62" i="144"/>
  <c r="AT62" i="144"/>
  <c r="AU62" i="144"/>
  <c r="AV62" i="144"/>
  <c r="AW62" i="144"/>
  <c r="AX62" i="144"/>
  <c r="AS63" i="144"/>
  <c r="AT63" i="144"/>
  <c r="AU63" i="144"/>
  <c r="AV63" i="144"/>
  <c r="AW63" i="144"/>
  <c r="AX63" i="144"/>
  <c r="AS64" i="144"/>
  <c r="AT64" i="144"/>
  <c r="AU64" i="144"/>
  <c r="AV64" i="144"/>
  <c r="AW64" i="144"/>
  <c r="AX64" i="144"/>
  <c r="AS65" i="144"/>
  <c r="AT65" i="144"/>
  <c r="AU65" i="144"/>
  <c r="AV65" i="144"/>
  <c r="AW65" i="144"/>
  <c r="AX65" i="144"/>
  <c r="AS66" i="144"/>
  <c r="AT66" i="144"/>
  <c r="AU66" i="144"/>
  <c r="AV66" i="144"/>
  <c r="AW66" i="144"/>
  <c r="AX66" i="144"/>
  <c r="AS67" i="144"/>
  <c r="AT67" i="144"/>
  <c r="AU67" i="144"/>
  <c r="AV67" i="144"/>
  <c r="AW67" i="144"/>
  <c r="AX67" i="144"/>
  <c r="AS68" i="144"/>
  <c r="AT68" i="144"/>
  <c r="AU68" i="144"/>
  <c r="AV68" i="144"/>
  <c r="AW68" i="144"/>
  <c r="AX68" i="144"/>
  <c r="AS69" i="144"/>
  <c r="AT69" i="144"/>
  <c r="AU69" i="144"/>
  <c r="AV69" i="144"/>
  <c r="AW69" i="144"/>
  <c r="AX69" i="144"/>
  <c r="AS70" i="144"/>
  <c r="AT70" i="144"/>
  <c r="AU70" i="144"/>
  <c r="AV70" i="144"/>
  <c r="AW70" i="144"/>
  <c r="AX70" i="144"/>
  <c r="AS71" i="144"/>
  <c r="AT71" i="144"/>
  <c r="AU71" i="144"/>
  <c r="AV71" i="144"/>
  <c r="AW71" i="144"/>
  <c r="AX71" i="144"/>
  <c r="AS72" i="144"/>
  <c r="AT72" i="144"/>
  <c r="AU72" i="144"/>
  <c r="AV72" i="144"/>
  <c r="AW72" i="144"/>
  <c r="AX72" i="144"/>
  <c r="AS73" i="144"/>
  <c r="AT73" i="144"/>
  <c r="AU73" i="144"/>
  <c r="AV73" i="144"/>
  <c r="AW73" i="144"/>
  <c r="AX73" i="144"/>
  <c r="AS74" i="144"/>
  <c r="AT74" i="144"/>
  <c r="AU74" i="144"/>
  <c r="AV74" i="144"/>
  <c r="AW74" i="144"/>
  <c r="AX74" i="144"/>
  <c r="AS75" i="144"/>
  <c r="AT75" i="144"/>
  <c r="AU75" i="144"/>
  <c r="AV75" i="144"/>
  <c r="AW75" i="144"/>
  <c r="AX75" i="144"/>
  <c r="AS76" i="144"/>
  <c r="AT76" i="144"/>
  <c r="AU76" i="144"/>
  <c r="AV76" i="144"/>
  <c r="AW76" i="144"/>
  <c r="AX76" i="144"/>
  <c r="AS77" i="144"/>
  <c r="AT77" i="144"/>
  <c r="AU77" i="144"/>
  <c r="AV77" i="144"/>
  <c r="AW77" i="144"/>
  <c r="AX77" i="144"/>
  <c r="AS78" i="144"/>
  <c r="AT78" i="144"/>
  <c r="AU78" i="144"/>
  <c r="AV78" i="144"/>
  <c r="AW78" i="144"/>
  <c r="AX78" i="144"/>
  <c r="AS79" i="144"/>
  <c r="AT79" i="144"/>
  <c r="AU79" i="144"/>
  <c r="AV79" i="144"/>
  <c r="AW79" i="144"/>
  <c r="AX79" i="144"/>
  <c r="AS80" i="144"/>
  <c r="AT80" i="144"/>
  <c r="AU80" i="144"/>
  <c r="AV80" i="144"/>
  <c r="AW80" i="144"/>
  <c r="AX80" i="144"/>
  <c r="AS81" i="144"/>
  <c r="AT81" i="144"/>
  <c r="AU81" i="144"/>
  <c r="AV81" i="144"/>
  <c r="AW81" i="144"/>
  <c r="AX81" i="144"/>
  <c r="AS82" i="144"/>
  <c r="AT82" i="144"/>
  <c r="AU82" i="144"/>
  <c r="AV82" i="144"/>
  <c r="AW82" i="144"/>
  <c r="AX82" i="144"/>
  <c r="AS83" i="144"/>
  <c r="AT83" i="144"/>
  <c r="AU83" i="144"/>
  <c r="AV83" i="144"/>
  <c r="AW83" i="144"/>
  <c r="AX83" i="144"/>
  <c r="AS84" i="144"/>
  <c r="AT84" i="144"/>
  <c r="AU84" i="144"/>
  <c r="AV84" i="144"/>
  <c r="AW84" i="144"/>
  <c r="AX84" i="144"/>
  <c r="AS85" i="144"/>
  <c r="AT85" i="144"/>
  <c r="AU85" i="144"/>
  <c r="AV85" i="144"/>
  <c r="AW85" i="144"/>
  <c r="AX85" i="144"/>
  <c r="AS86" i="144"/>
  <c r="AT86" i="144"/>
  <c r="AU86" i="144"/>
  <c r="AV86" i="144"/>
  <c r="AW86" i="144"/>
  <c r="AX86" i="144"/>
  <c r="AS87" i="144"/>
  <c r="AT87" i="144"/>
  <c r="AU87" i="144"/>
  <c r="AV87" i="144"/>
  <c r="AW87" i="144"/>
  <c r="AX87" i="144"/>
  <c r="AS88" i="144"/>
  <c r="AT88" i="144"/>
  <c r="AU88" i="144"/>
  <c r="AV88" i="144"/>
  <c r="AW88" i="144"/>
  <c r="AX88" i="144"/>
  <c r="AS89" i="144"/>
  <c r="AT89" i="144"/>
  <c r="AU89" i="144"/>
  <c r="AV89" i="144"/>
  <c r="AW89" i="144"/>
  <c r="AX89" i="144"/>
  <c r="AS90" i="144"/>
  <c r="AT90" i="144"/>
  <c r="AU90" i="144"/>
  <c r="AV90" i="144"/>
  <c r="AW90" i="144"/>
  <c r="AX90" i="144"/>
  <c r="AS91" i="144"/>
  <c r="AT91" i="144"/>
  <c r="AU91" i="144"/>
  <c r="AV91" i="144"/>
  <c r="AW91" i="144"/>
  <c r="AX91" i="144"/>
  <c r="AS92" i="144"/>
  <c r="AT92" i="144"/>
  <c r="AU92" i="144"/>
  <c r="AV92" i="144"/>
  <c r="AW92" i="144"/>
  <c r="AX92" i="144"/>
  <c r="AS93" i="144"/>
  <c r="AT93" i="144"/>
  <c r="AU93" i="144"/>
  <c r="AV93" i="144"/>
  <c r="AW93" i="144"/>
  <c r="AX93" i="144"/>
  <c r="AS94" i="144"/>
  <c r="AT94" i="144"/>
  <c r="AU94" i="144"/>
  <c r="AV94" i="144"/>
  <c r="AW94" i="144"/>
  <c r="AX94" i="144"/>
  <c r="AS95" i="144"/>
  <c r="AT95" i="144"/>
  <c r="AU95" i="144"/>
  <c r="AV95" i="144"/>
  <c r="AW95" i="144"/>
  <c r="AX95" i="144"/>
  <c r="AS96" i="144"/>
  <c r="AT96" i="144"/>
  <c r="AU96" i="144"/>
  <c r="AV96" i="144"/>
  <c r="AW96" i="144"/>
  <c r="AX96" i="144"/>
  <c r="AS97" i="144"/>
  <c r="AT97" i="144"/>
  <c r="AU97" i="144"/>
  <c r="AV97" i="144"/>
  <c r="AW97" i="144"/>
  <c r="AX97" i="144"/>
  <c r="AS98" i="144"/>
  <c r="AT98" i="144"/>
  <c r="AU98" i="144"/>
  <c r="AV98" i="144"/>
  <c r="AW98" i="144"/>
  <c r="AX98" i="144"/>
  <c r="AS99" i="144"/>
  <c r="AT99" i="144"/>
  <c r="AU99" i="144"/>
  <c r="AV99" i="144"/>
  <c r="AW99" i="144"/>
  <c r="AX99" i="144"/>
  <c r="AS100" i="144"/>
  <c r="AT100" i="144"/>
  <c r="AU100" i="144"/>
  <c r="AV100" i="144"/>
  <c r="AW100" i="144"/>
  <c r="AX100" i="144"/>
  <c r="AS101" i="144"/>
  <c r="AT101" i="144"/>
  <c r="AU101" i="144"/>
  <c r="AV101" i="144"/>
  <c r="AW101" i="144"/>
  <c r="AX101" i="144"/>
  <c r="AS102" i="144"/>
  <c r="AT102" i="144"/>
  <c r="AU102" i="144"/>
  <c r="AV102" i="144"/>
  <c r="AW102" i="144"/>
  <c r="AX102" i="144"/>
  <c r="AS103" i="144"/>
  <c r="AT103" i="144"/>
  <c r="AU103" i="144"/>
  <c r="AV103" i="144"/>
  <c r="AW103" i="144"/>
  <c r="AX103" i="144"/>
  <c r="AS104" i="144"/>
  <c r="AT104" i="144"/>
  <c r="AU104" i="144"/>
  <c r="AV104" i="144"/>
  <c r="AW104" i="144"/>
  <c r="AX104" i="144"/>
  <c r="AS105" i="144"/>
  <c r="AT105" i="144"/>
  <c r="AU105" i="144"/>
  <c r="AV105" i="144"/>
  <c r="AW105" i="144"/>
  <c r="AX105" i="144"/>
  <c r="AS106" i="144"/>
  <c r="AT106" i="144"/>
  <c r="AU106" i="144"/>
  <c r="AV106" i="144"/>
  <c r="AW106" i="144"/>
  <c r="AX106" i="144"/>
  <c r="AS107" i="144"/>
  <c r="AT107" i="144"/>
  <c r="AU107" i="144"/>
  <c r="AV107" i="144"/>
  <c r="AW107" i="144"/>
  <c r="AX107" i="144"/>
  <c r="AS108" i="144"/>
  <c r="AT108" i="144"/>
  <c r="AU108" i="144"/>
  <c r="AV108" i="144"/>
  <c r="AW108" i="144"/>
  <c r="AX108" i="144"/>
  <c r="AS109" i="144"/>
  <c r="AT109" i="144"/>
  <c r="AU109" i="144"/>
  <c r="AV109" i="144"/>
  <c r="AW109" i="144"/>
  <c r="AX109" i="144"/>
  <c r="AS110" i="144"/>
  <c r="AT110" i="144"/>
  <c r="AU110" i="144"/>
  <c r="AV110" i="144"/>
  <c r="AW110" i="144"/>
  <c r="AX110" i="144"/>
  <c r="AS111" i="144"/>
  <c r="AT111" i="144"/>
  <c r="AU111" i="144"/>
  <c r="AV111" i="144"/>
  <c r="AW111" i="144"/>
  <c r="AX111" i="144"/>
  <c r="AS112" i="144"/>
  <c r="AT112" i="144"/>
  <c r="AU112" i="144"/>
  <c r="AV112" i="144"/>
  <c r="AW112" i="144"/>
  <c r="AX112" i="144"/>
  <c r="AS113" i="144"/>
  <c r="AT113" i="144"/>
  <c r="AU113" i="144"/>
  <c r="AV113" i="144"/>
  <c r="AW113" i="144"/>
  <c r="AX113" i="144"/>
  <c r="AS114" i="144"/>
  <c r="AT114" i="144"/>
  <c r="AU114" i="144"/>
  <c r="AV114" i="144"/>
  <c r="AW114" i="144"/>
  <c r="AX114" i="144"/>
  <c r="AS115" i="144"/>
  <c r="AT115" i="144"/>
  <c r="AU115" i="144"/>
  <c r="AV115" i="144"/>
  <c r="AW115" i="144"/>
  <c r="AX115" i="144"/>
  <c r="AS116" i="144"/>
  <c r="AT116" i="144"/>
  <c r="AU116" i="144"/>
  <c r="AV116" i="144"/>
  <c r="AW116" i="144"/>
  <c r="AX116" i="144"/>
  <c r="AS117" i="144"/>
  <c r="AT117" i="144"/>
  <c r="AU117" i="144"/>
  <c r="AV117" i="144"/>
  <c r="AW117" i="144"/>
  <c r="AX117" i="144"/>
  <c r="AS118" i="144"/>
  <c r="AT118" i="144"/>
  <c r="AU118" i="144"/>
  <c r="AV118" i="144"/>
  <c r="AW118" i="144"/>
  <c r="AX118" i="144"/>
  <c r="AS119" i="144"/>
  <c r="AT119" i="144"/>
  <c r="AU119" i="144"/>
  <c r="AV119" i="144"/>
  <c r="AW119" i="144"/>
  <c r="AX119" i="144"/>
  <c r="AS120" i="144"/>
  <c r="AT120" i="144"/>
  <c r="AU120" i="144"/>
  <c r="AV120" i="144"/>
  <c r="AW120" i="144"/>
  <c r="AX120" i="144"/>
  <c r="AS121" i="144"/>
  <c r="AT121" i="144"/>
  <c r="AU121" i="144"/>
  <c r="AV121" i="144"/>
  <c r="AW121" i="144"/>
  <c r="AX121" i="144"/>
  <c r="AS122" i="144"/>
  <c r="AT122" i="144"/>
  <c r="AU122" i="144"/>
  <c r="AV122" i="144"/>
  <c r="AW122" i="144"/>
  <c r="AX122" i="144"/>
  <c r="AS123" i="144"/>
  <c r="AT123" i="144"/>
  <c r="AU123" i="144"/>
  <c r="AV123" i="144"/>
  <c r="AW123" i="144"/>
  <c r="AX123" i="144"/>
  <c r="AS124" i="144"/>
  <c r="AT124" i="144"/>
  <c r="AU124" i="144"/>
  <c r="AV124" i="144"/>
  <c r="AW124" i="144"/>
  <c r="AX124" i="144"/>
  <c r="AS125" i="144"/>
  <c r="AT125" i="144"/>
  <c r="AU125" i="144"/>
  <c r="AV125" i="144"/>
  <c r="AW125" i="144"/>
  <c r="AX125" i="144"/>
  <c r="AS126" i="144"/>
  <c r="AT126" i="144"/>
  <c r="AU126" i="144"/>
  <c r="AV126" i="144"/>
  <c r="AW126" i="144"/>
  <c r="AX126" i="144"/>
  <c r="AS127" i="144"/>
  <c r="AT127" i="144"/>
  <c r="AU127" i="144"/>
  <c r="AV127" i="144"/>
  <c r="AW127" i="144"/>
  <c r="AX127" i="144"/>
  <c r="AS128" i="144"/>
  <c r="AT128" i="144"/>
  <c r="AU128" i="144"/>
  <c r="AV128" i="144"/>
  <c r="AW128" i="144"/>
  <c r="AX128" i="144"/>
  <c r="AS129" i="144"/>
  <c r="AT129" i="144"/>
  <c r="AU129" i="144"/>
  <c r="AV129" i="144"/>
  <c r="AW129" i="144"/>
  <c r="AX129" i="144"/>
  <c r="AS130" i="144"/>
  <c r="AT130" i="144"/>
  <c r="AU130" i="144"/>
  <c r="AV130" i="144"/>
  <c r="AW130" i="144"/>
  <c r="AX130" i="144"/>
  <c r="AS131" i="144"/>
  <c r="AT131" i="144"/>
  <c r="AU131" i="144"/>
  <c r="AV131" i="144"/>
  <c r="AW131" i="144"/>
  <c r="AX131" i="144"/>
  <c r="AS132" i="144"/>
  <c r="AT132" i="144"/>
  <c r="AU132" i="144"/>
  <c r="AV132" i="144"/>
  <c r="AW132" i="144"/>
  <c r="AX132" i="144"/>
  <c r="AS133" i="144"/>
  <c r="AT133" i="144"/>
  <c r="AU133" i="144"/>
  <c r="AV133" i="144"/>
  <c r="AW133" i="144"/>
  <c r="AX133" i="144"/>
  <c r="AJ95" i="144"/>
  <c r="AA188" i="4" s="1"/>
  <c r="AJ96" i="144"/>
  <c r="AA189" i="4" s="1"/>
  <c r="AJ94" i="144"/>
  <c r="AA187" i="4" s="1"/>
  <c r="AJ4" i="144"/>
  <c r="AA10" i="4" s="1"/>
  <c r="AJ5" i="144"/>
  <c r="AA11" i="4" s="1"/>
  <c r="AJ6" i="144"/>
  <c r="AA12" i="4" s="1"/>
  <c r="AJ7" i="144"/>
  <c r="AA13" i="4" s="1"/>
  <c r="AJ8" i="144"/>
  <c r="AA14" i="4" s="1"/>
  <c r="AJ9" i="144"/>
  <c r="AA16" i="4" s="1"/>
  <c r="AJ10" i="144"/>
  <c r="AA17" i="4" s="1"/>
  <c r="AJ11" i="144"/>
  <c r="AA18" i="4" s="1"/>
  <c r="AJ12" i="144"/>
  <c r="AA19" i="4" s="1"/>
  <c r="AJ13" i="144"/>
  <c r="AA20" i="4" s="1"/>
  <c r="AJ14" i="144"/>
  <c r="AA21" i="4" s="1"/>
  <c r="AJ15" i="144"/>
  <c r="AA22" i="4" s="1"/>
  <c r="AJ16" i="144"/>
  <c r="AA25" i="4" s="1"/>
  <c r="AJ17" i="144"/>
  <c r="AA26" i="4" s="1"/>
  <c r="AJ18" i="144"/>
  <c r="AA27" i="4" s="1"/>
  <c r="AJ19" i="144"/>
  <c r="AA28" i="4" s="1"/>
  <c r="AJ20" i="144"/>
  <c r="AA29" i="4" s="1"/>
  <c r="AJ21" i="144"/>
  <c r="AA30" i="4" s="1"/>
  <c r="AJ22" i="144"/>
  <c r="AA32" i="4" s="1"/>
  <c r="AJ23" i="144"/>
  <c r="AA33" i="4" s="1"/>
  <c r="AJ24" i="144"/>
  <c r="AA35" i="4" s="1"/>
  <c r="AJ25" i="144"/>
  <c r="AA41" i="4" s="1"/>
  <c r="AJ26" i="144"/>
  <c r="AA42" i="4" s="1"/>
  <c r="AJ27" i="144"/>
  <c r="AA43" i="4" s="1"/>
  <c r="AJ28" i="144"/>
  <c r="AA44" i="4" s="1"/>
  <c r="AJ29" i="144"/>
  <c r="AA45" i="4" s="1"/>
  <c r="AJ30" i="144"/>
  <c r="AA46" i="4" s="1"/>
  <c r="AJ31" i="144"/>
  <c r="AA48" i="4" s="1"/>
  <c r="AJ32" i="144"/>
  <c r="AA49" i="4" s="1"/>
  <c r="AJ33" i="144"/>
  <c r="AA50" i="4" s="1"/>
  <c r="AJ34" i="144"/>
  <c r="AA51" i="4" s="1"/>
  <c r="AJ35" i="144"/>
  <c r="AA52" i="4" s="1"/>
  <c r="AJ36" i="144"/>
  <c r="AA53" i="4" s="1"/>
  <c r="AJ37" i="144"/>
  <c r="AA56" i="4" s="1"/>
  <c r="AJ38" i="144"/>
  <c r="AA57" i="4" s="1"/>
  <c r="AJ39" i="144"/>
  <c r="AA58" i="4" s="1"/>
  <c r="AJ40" i="144"/>
  <c r="AA59" i="4" s="1"/>
  <c r="AJ41" i="144"/>
  <c r="AA60" i="4" s="1"/>
  <c r="AJ42" i="144"/>
  <c r="AA61" i="4" s="1"/>
  <c r="AJ43" i="144"/>
  <c r="AA63" i="4" s="1"/>
  <c r="AJ44" i="144"/>
  <c r="AA64" i="4" s="1"/>
  <c r="AJ45" i="144"/>
  <c r="AA65" i="4" s="1"/>
  <c r="AJ46" i="144"/>
  <c r="AA66" i="4" s="1"/>
  <c r="AJ47" i="144"/>
  <c r="AA68" i="4" s="1"/>
  <c r="AJ48" i="144"/>
  <c r="AA70" i="4" s="1"/>
  <c r="AJ49" i="144"/>
  <c r="AA72" i="4" s="1"/>
  <c r="AJ50" i="144"/>
  <c r="AA73" i="4" s="1"/>
  <c r="AJ51" i="144"/>
  <c r="AA74" i="4" s="1"/>
  <c r="AJ52" i="144"/>
  <c r="AA76" i="4" s="1"/>
  <c r="AJ53" i="144"/>
  <c r="AA80" i="4" s="1"/>
  <c r="AJ54" i="144"/>
  <c r="AA89" i="4" s="1"/>
  <c r="AJ55" i="144"/>
  <c r="AA101" i="4" s="1"/>
  <c r="AJ56" i="144"/>
  <c r="AA103" i="4" s="1"/>
  <c r="AJ57" i="144"/>
  <c r="AA104" i="4" s="1"/>
  <c r="AJ58" i="144"/>
  <c r="AA105" i="4" s="1"/>
  <c r="AJ59" i="144"/>
  <c r="AA108" i="4" s="1"/>
  <c r="AJ60" i="144"/>
  <c r="AA109" i="4" s="1"/>
  <c r="AJ61" i="144"/>
  <c r="AA111" i="4" s="1"/>
  <c r="AJ62" i="144"/>
  <c r="AA112" i="4" s="1"/>
  <c r="AJ63" i="144"/>
  <c r="AA113" i="4" s="1"/>
  <c r="AJ64" i="144"/>
  <c r="AA114" i="4" s="1"/>
  <c r="AJ65" i="144"/>
  <c r="AA118" i="4" s="1"/>
  <c r="AJ66" i="144"/>
  <c r="AA120" i="4" s="1"/>
  <c r="AJ67" i="144"/>
  <c r="AA121" i="4" s="1"/>
  <c r="AJ68" i="144"/>
  <c r="AA124" i="4" s="1"/>
  <c r="AJ69" i="144"/>
  <c r="AA125" i="4" s="1"/>
  <c r="AJ70" i="144"/>
  <c r="AA128" i="4" s="1"/>
  <c r="AJ71" i="144"/>
  <c r="AA129" i="4" s="1"/>
  <c r="AJ72" i="144"/>
  <c r="AA130" i="4" s="1"/>
  <c r="AJ73" i="144"/>
  <c r="AA131" i="4" s="1"/>
  <c r="AJ74" i="144"/>
  <c r="AA132" i="4" s="1"/>
  <c r="AJ75" i="144"/>
  <c r="AA133" i="4" s="1"/>
  <c r="AJ76" i="144"/>
  <c r="AA134" i="4" s="1"/>
  <c r="AJ77" i="144"/>
  <c r="AA135" i="4" s="1"/>
  <c r="AJ78" i="144"/>
  <c r="AA136" i="4" s="1"/>
  <c r="AJ79" i="144"/>
  <c r="AA137" i="4" s="1"/>
  <c r="AJ80" i="144"/>
  <c r="AA138" i="4" s="1"/>
  <c r="AJ81" i="144"/>
  <c r="AA140" i="4" s="1"/>
  <c r="AJ82" i="144"/>
  <c r="AA141" i="4" s="1"/>
  <c r="AJ83" i="144"/>
  <c r="AA143" i="4" s="1"/>
  <c r="AJ84" i="144"/>
  <c r="AA145" i="4" s="1"/>
  <c r="AJ85" i="144"/>
  <c r="AA146" i="4" s="1"/>
  <c r="AJ86" i="144"/>
  <c r="AA149" i="4" s="1"/>
  <c r="AJ87" i="144"/>
  <c r="AA157" i="4" s="1"/>
  <c r="AJ88" i="144"/>
  <c r="AA166" i="4" s="1"/>
  <c r="AJ89" i="144"/>
  <c r="AA167" i="4" s="1"/>
  <c r="AJ90" i="144"/>
  <c r="AA169" i="4" s="1"/>
  <c r="AJ91" i="144"/>
  <c r="AA170" i="4" s="1"/>
  <c r="AJ92" i="144"/>
  <c r="AA171" i="4" s="1"/>
  <c r="AJ93" i="144"/>
  <c r="AA175" i="4" s="1"/>
  <c r="AJ3" i="144"/>
  <c r="AA9" i="4" s="1"/>
  <c r="AM3" i="140"/>
  <c r="AL3" i="140"/>
  <c r="AK3" i="140"/>
  <c r="AJ3" i="140"/>
  <c r="U51" i="35"/>
  <c r="V51" i="35" s="1"/>
  <c r="J14" i="35"/>
  <c r="J17" i="35"/>
  <c r="U17" i="35"/>
  <c r="J20" i="35"/>
  <c r="J21" i="35"/>
  <c r="J22" i="35"/>
  <c r="S22" i="35" s="1"/>
  <c r="U22" i="35"/>
  <c r="J23" i="35"/>
  <c r="S23" i="35" s="1"/>
  <c r="U23" i="35"/>
  <c r="J24" i="35"/>
  <c r="S24" i="35" s="1"/>
  <c r="U29" i="35"/>
  <c r="V29" i="35" s="1"/>
  <c r="U31" i="35"/>
  <c r="U36" i="35"/>
  <c r="U37" i="35"/>
  <c r="U38" i="35"/>
  <c r="U39" i="35"/>
  <c r="U40" i="35"/>
  <c r="Y35" i="35"/>
  <c r="Y34" i="35" s="1"/>
  <c r="Y32" i="35"/>
  <c r="Y25" i="35"/>
  <c r="Y19" i="35"/>
  <c r="BC4" i="145"/>
  <c r="BD4" i="145"/>
  <c r="BE4" i="145"/>
  <c r="BF4" i="145"/>
  <c r="BG4" i="145"/>
  <c r="BH4" i="145"/>
  <c r="BC5" i="145"/>
  <c r="BD5" i="145"/>
  <c r="BE5" i="145"/>
  <c r="BF5" i="145"/>
  <c r="BG5" i="145"/>
  <c r="BH5" i="145"/>
  <c r="BC6" i="145"/>
  <c r="BD6" i="145"/>
  <c r="BE6" i="145"/>
  <c r="BF6" i="145"/>
  <c r="BG6" i="145"/>
  <c r="BH6" i="145"/>
  <c r="BC7" i="145"/>
  <c r="BD7" i="145"/>
  <c r="BE7" i="145"/>
  <c r="BF7" i="145"/>
  <c r="BG7" i="145"/>
  <c r="BH7" i="145"/>
  <c r="BC8" i="145"/>
  <c r="BD8" i="145"/>
  <c r="BE8" i="145"/>
  <c r="BF8" i="145"/>
  <c r="BG8" i="145"/>
  <c r="BH8" i="145"/>
  <c r="BC9" i="145"/>
  <c r="BD9" i="145"/>
  <c r="BE9" i="145"/>
  <c r="BF9" i="145"/>
  <c r="BG9" i="145"/>
  <c r="BH9" i="145"/>
  <c r="BC10" i="145"/>
  <c r="BD10" i="145"/>
  <c r="BE10" i="145"/>
  <c r="BF10" i="145"/>
  <c r="BG10" i="145"/>
  <c r="BH10" i="145"/>
  <c r="BC11" i="145"/>
  <c r="BD11" i="145"/>
  <c r="BE11" i="145"/>
  <c r="BF11" i="145"/>
  <c r="BG11" i="145"/>
  <c r="BH11" i="145"/>
  <c r="BC12" i="145"/>
  <c r="BD12" i="145"/>
  <c r="BE12" i="145"/>
  <c r="BF12" i="145"/>
  <c r="BG12" i="145"/>
  <c r="BH12" i="145"/>
  <c r="BC13" i="145"/>
  <c r="BD13" i="145"/>
  <c r="BE13" i="145"/>
  <c r="BF13" i="145"/>
  <c r="BG13" i="145"/>
  <c r="BH13" i="145"/>
  <c r="BC14" i="145"/>
  <c r="BD14" i="145"/>
  <c r="BE14" i="145"/>
  <c r="BF14" i="145"/>
  <c r="BG14" i="145"/>
  <c r="BH14" i="145"/>
  <c r="BC15" i="145"/>
  <c r="BD15" i="145"/>
  <c r="BE15" i="145"/>
  <c r="BF15" i="145"/>
  <c r="BG15" i="145"/>
  <c r="BH15" i="145"/>
  <c r="BC16" i="145"/>
  <c r="BD16" i="145"/>
  <c r="BE16" i="145"/>
  <c r="BF16" i="145"/>
  <c r="BG16" i="145"/>
  <c r="BH16" i="145"/>
  <c r="BC17" i="145"/>
  <c r="BD17" i="145"/>
  <c r="BE17" i="145"/>
  <c r="BF17" i="145"/>
  <c r="BG17" i="145"/>
  <c r="BH17" i="145"/>
  <c r="BC18" i="145"/>
  <c r="BD18" i="145"/>
  <c r="BE18" i="145"/>
  <c r="BF18" i="145"/>
  <c r="BG18" i="145"/>
  <c r="BH18" i="145"/>
  <c r="BC19" i="145"/>
  <c r="BD19" i="145"/>
  <c r="BE19" i="145"/>
  <c r="BF19" i="145"/>
  <c r="BG19" i="145"/>
  <c r="BH19" i="145"/>
  <c r="BC20" i="145"/>
  <c r="BD20" i="145"/>
  <c r="BE20" i="145"/>
  <c r="BF20" i="145"/>
  <c r="BG20" i="145"/>
  <c r="BH20" i="145"/>
  <c r="BC21" i="145"/>
  <c r="BD21" i="145"/>
  <c r="BE21" i="145"/>
  <c r="BF21" i="145"/>
  <c r="BG21" i="145"/>
  <c r="BH21" i="145"/>
  <c r="BC22" i="145"/>
  <c r="BD22" i="145"/>
  <c r="BE22" i="145"/>
  <c r="BF22" i="145"/>
  <c r="BG22" i="145"/>
  <c r="BH22" i="145"/>
  <c r="BC23" i="145"/>
  <c r="BD23" i="145"/>
  <c r="BE23" i="145"/>
  <c r="BF23" i="145"/>
  <c r="BG23" i="145"/>
  <c r="BH23" i="145"/>
  <c r="BC24" i="145"/>
  <c r="BD24" i="145"/>
  <c r="BE24" i="145"/>
  <c r="BF24" i="145"/>
  <c r="BG24" i="145"/>
  <c r="BH24" i="145"/>
  <c r="BD3" i="145"/>
  <c r="BE3" i="145"/>
  <c r="BF3" i="145"/>
  <c r="BG3" i="145"/>
  <c r="BH3" i="145"/>
  <c r="BC3" i="145"/>
  <c r="AR6" i="145"/>
  <c r="AS6" i="145"/>
  <c r="AT6" i="145"/>
  <c r="AR13" i="145"/>
  <c r="AS13" i="145"/>
  <c r="AT13" i="145"/>
  <c r="AR20" i="145"/>
  <c r="AS20" i="145"/>
  <c r="AT20" i="145"/>
  <c r="AR15" i="145"/>
  <c r="AS15" i="145"/>
  <c r="AT15" i="145"/>
  <c r="AR11" i="145"/>
  <c r="AS11" i="145"/>
  <c r="AT11" i="145"/>
  <c r="AR19" i="145"/>
  <c r="AS19" i="145"/>
  <c r="AT19" i="145"/>
  <c r="AR7" i="145"/>
  <c r="AS7" i="145"/>
  <c r="AT7" i="145"/>
  <c r="AR18" i="145"/>
  <c r="AS18" i="145"/>
  <c r="AT18" i="145"/>
  <c r="AR16" i="145"/>
  <c r="AS16" i="145"/>
  <c r="AT16" i="145"/>
  <c r="AR3" i="145"/>
  <c r="AS3" i="145"/>
  <c r="AT3" i="145"/>
  <c r="AR9" i="145"/>
  <c r="AS9" i="145"/>
  <c r="AT9" i="145"/>
  <c r="AR5" i="145"/>
  <c r="AS5" i="145"/>
  <c r="AT5" i="145"/>
  <c r="AR4" i="145"/>
  <c r="AS4" i="145"/>
  <c r="AT4" i="145"/>
  <c r="AR12" i="145"/>
  <c r="AS12" i="145"/>
  <c r="AT12" i="145"/>
  <c r="AR22" i="145"/>
  <c r="AS22" i="145"/>
  <c r="AT22" i="145"/>
  <c r="AR8" i="145"/>
  <c r="AS8" i="145"/>
  <c r="AT8" i="145"/>
  <c r="AR10" i="145"/>
  <c r="AS10" i="145"/>
  <c r="AT10" i="145"/>
  <c r="AR21" i="145"/>
  <c r="AS21" i="145"/>
  <c r="AT21" i="145"/>
  <c r="AR14" i="145"/>
  <c r="AS14" i="145"/>
  <c r="AT14" i="145"/>
  <c r="AR24" i="145"/>
  <c r="AS24" i="145"/>
  <c r="AT24" i="145"/>
  <c r="AR23" i="145"/>
  <c r="AS23" i="145"/>
  <c r="AT23" i="145"/>
  <c r="AR29" i="145"/>
  <c r="AS29" i="145"/>
  <c r="AT29" i="145"/>
  <c r="AR26" i="145"/>
  <c r="AS26" i="145"/>
  <c r="AT26" i="145"/>
  <c r="AR25" i="145"/>
  <c r="AS25" i="145"/>
  <c r="AT25" i="145"/>
  <c r="AR27" i="145"/>
  <c r="AS27" i="145"/>
  <c r="AT27" i="145"/>
  <c r="AR28" i="145"/>
  <c r="AS28" i="145"/>
  <c r="AT28" i="145"/>
  <c r="AR30" i="145"/>
  <c r="AS30" i="145"/>
  <c r="AT30" i="145"/>
  <c r="AR31" i="145"/>
  <c r="AS31" i="145"/>
  <c r="AT31" i="145"/>
  <c r="AR32" i="145"/>
  <c r="AS32" i="145"/>
  <c r="AT32" i="145"/>
  <c r="AR33" i="145"/>
  <c r="AS33" i="145"/>
  <c r="AT33" i="145"/>
  <c r="AR34" i="145"/>
  <c r="AS34" i="145"/>
  <c r="AT34" i="145"/>
  <c r="AR35" i="145"/>
  <c r="AS35" i="145"/>
  <c r="AT35" i="145"/>
  <c r="AR36" i="145"/>
  <c r="AS36" i="145"/>
  <c r="AT36" i="145"/>
  <c r="AR37" i="145"/>
  <c r="AS37" i="145"/>
  <c r="AT37" i="145"/>
  <c r="AR38" i="145"/>
  <c r="AS38" i="145"/>
  <c r="AT38" i="145"/>
  <c r="AR39" i="145"/>
  <c r="AS39" i="145"/>
  <c r="AT39" i="145"/>
  <c r="AR40" i="145"/>
  <c r="AS40" i="145"/>
  <c r="AT40" i="145"/>
  <c r="AR41" i="145"/>
  <c r="AS41" i="145"/>
  <c r="AT41" i="145"/>
  <c r="AR42" i="145"/>
  <c r="AS42" i="145"/>
  <c r="AT42" i="145"/>
  <c r="AR43" i="145"/>
  <c r="AS43" i="145"/>
  <c r="AT43" i="145"/>
  <c r="AR44" i="145"/>
  <c r="AS44" i="145"/>
  <c r="AT44" i="145"/>
  <c r="AR45" i="145"/>
  <c r="AS45" i="145"/>
  <c r="AT45" i="145"/>
  <c r="AS17" i="145"/>
  <c r="AT17" i="145"/>
  <c r="AR17" i="145"/>
  <c r="AG4" i="145"/>
  <c r="AH4" i="145"/>
  <c r="AI4" i="145"/>
  <c r="AG5" i="145"/>
  <c r="AH5" i="145"/>
  <c r="AI5" i="145"/>
  <c r="AG6" i="145"/>
  <c r="AH6" i="145"/>
  <c r="AI6" i="145"/>
  <c r="AG7" i="145"/>
  <c r="AH7" i="145"/>
  <c r="AI7" i="145"/>
  <c r="AG8" i="145"/>
  <c r="AH8" i="145"/>
  <c r="AI8" i="145"/>
  <c r="AG9" i="145"/>
  <c r="AH9" i="145"/>
  <c r="AI9" i="145"/>
  <c r="AG10" i="145"/>
  <c r="AH10" i="145"/>
  <c r="Y15" i="35" s="1"/>
  <c r="AI10" i="145"/>
  <c r="AG11" i="145"/>
  <c r="AH11" i="145"/>
  <c r="Y16" i="35" s="1"/>
  <c r="AI11" i="145"/>
  <c r="AG12" i="145"/>
  <c r="AH12" i="145"/>
  <c r="AI12" i="145"/>
  <c r="AG13" i="145"/>
  <c r="AH13" i="145"/>
  <c r="AI13" i="145"/>
  <c r="AG14" i="145"/>
  <c r="AH14" i="145"/>
  <c r="AI14" i="145"/>
  <c r="AG15" i="145"/>
  <c r="AH15" i="145"/>
  <c r="AI15" i="145"/>
  <c r="AG16" i="145"/>
  <c r="AH16" i="145"/>
  <c r="AI16" i="145"/>
  <c r="AG17" i="145"/>
  <c r="AH17" i="145"/>
  <c r="AI17" i="145"/>
  <c r="AG18" i="145"/>
  <c r="AH18" i="145"/>
  <c r="AI18" i="145"/>
  <c r="AG19" i="145"/>
  <c r="AH19" i="145"/>
  <c r="AI19" i="145"/>
  <c r="AG20" i="145"/>
  <c r="AH20" i="145"/>
  <c r="AI20" i="145"/>
  <c r="AG21" i="145"/>
  <c r="AH21" i="145"/>
  <c r="AI21" i="145"/>
  <c r="AG22" i="145"/>
  <c r="AH22" i="145"/>
  <c r="AI22" i="145"/>
  <c r="AG23" i="145"/>
  <c r="AH23" i="145"/>
  <c r="AI23" i="145"/>
  <c r="AG24" i="145"/>
  <c r="AH24" i="145"/>
  <c r="Y44" i="35" s="1"/>
  <c r="Y43" i="35" s="1"/>
  <c r="Y42" i="35" s="1"/>
  <c r="Y41" i="35" s="1"/>
  <c r="AI24" i="145"/>
  <c r="AG25" i="145"/>
  <c r="AH25" i="145"/>
  <c r="AI25" i="145"/>
  <c r="AH3" i="145"/>
  <c r="AI3" i="145"/>
  <c r="AG3" i="145"/>
  <c r="J63" i="54"/>
  <c r="J33" i="54"/>
  <c r="J34" i="54"/>
  <c r="K34" i="54" s="1"/>
  <c r="J35" i="54"/>
  <c r="J36" i="54"/>
  <c r="J37" i="54"/>
  <c r="J38" i="54"/>
  <c r="J39" i="54"/>
  <c r="J40" i="54"/>
  <c r="J41" i="54"/>
  <c r="J42" i="54"/>
  <c r="J43" i="54"/>
  <c r="J44" i="54"/>
  <c r="J45" i="54"/>
  <c r="J46" i="54"/>
  <c r="J47" i="54"/>
  <c r="J48" i="54"/>
  <c r="J49" i="54"/>
  <c r="J50" i="54"/>
  <c r="J51" i="54"/>
  <c r="J52" i="54"/>
  <c r="J53" i="54"/>
  <c r="J54" i="54"/>
  <c r="J55" i="54"/>
  <c r="J56" i="54"/>
  <c r="J57" i="54"/>
  <c r="J58" i="54"/>
  <c r="J59" i="54"/>
  <c r="J60" i="54"/>
  <c r="AI4" i="147"/>
  <c r="AJ4" i="147"/>
  <c r="AK4" i="147"/>
  <c r="AL4" i="147"/>
  <c r="AM4" i="147"/>
  <c r="AN4" i="147"/>
  <c r="AI5" i="147"/>
  <c r="AJ5" i="147"/>
  <c r="AK5" i="147"/>
  <c r="AL5" i="147"/>
  <c r="AM5" i="147"/>
  <c r="AN5" i="147"/>
  <c r="AI6" i="147"/>
  <c r="AJ6" i="147"/>
  <c r="AK6" i="147"/>
  <c r="AL6" i="147"/>
  <c r="AM6" i="147"/>
  <c r="AN6" i="147"/>
  <c r="AI7" i="147"/>
  <c r="AJ7" i="147"/>
  <c r="AK7" i="147"/>
  <c r="AL7" i="147"/>
  <c r="AM7" i="147"/>
  <c r="AN7" i="147"/>
  <c r="AI8" i="147"/>
  <c r="AJ8" i="147"/>
  <c r="AK8" i="147"/>
  <c r="AL8" i="147"/>
  <c r="AM8" i="147"/>
  <c r="AN8" i="147"/>
  <c r="AI9" i="147"/>
  <c r="AJ9" i="147"/>
  <c r="AK9" i="147"/>
  <c r="AL9" i="147"/>
  <c r="AM9" i="147"/>
  <c r="AN9" i="147"/>
  <c r="AJ3" i="147"/>
  <c r="AK3" i="147"/>
  <c r="AL3" i="147"/>
  <c r="AM3" i="147"/>
  <c r="AN3" i="147"/>
  <c r="AI3" i="147"/>
  <c r="X8" i="54"/>
  <c r="Y8" i="54"/>
  <c r="W8" i="54"/>
  <c r="AY4" i="146"/>
  <c r="AZ4" i="146"/>
  <c r="BA4" i="146"/>
  <c r="BB4" i="146"/>
  <c r="BC4" i="146"/>
  <c r="BD4" i="146"/>
  <c r="AY5" i="146"/>
  <c r="AZ5" i="146"/>
  <c r="BA5" i="146"/>
  <c r="BB5" i="146"/>
  <c r="BC5" i="146"/>
  <c r="BD5" i="146"/>
  <c r="AY6" i="146"/>
  <c r="AZ6" i="146"/>
  <c r="BA6" i="146"/>
  <c r="BB6" i="146"/>
  <c r="BC6" i="146"/>
  <c r="BD6" i="146"/>
  <c r="AY7" i="146"/>
  <c r="AZ7" i="146"/>
  <c r="BA7" i="146"/>
  <c r="BB7" i="146"/>
  <c r="BC7" i="146"/>
  <c r="BD7" i="146"/>
  <c r="AY8" i="146"/>
  <c r="AZ8" i="146"/>
  <c r="BA8" i="146"/>
  <c r="BB8" i="146"/>
  <c r="BC8" i="146"/>
  <c r="BD8" i="146"/>
  <c r="AY9" i="146"/>
  <c r="AZ9" i="146"/>
  <c r="BA9" i="146"/>
  <c r="BB9" i="146"/>
  <c r="BC9" i="146"/>
  <c r="BD9" i="146"/>
  <c r="AY10" i="146"/>
  <c r="AZ10" i="146"/>
  <c r="BA10" i="146"/>
  <c r="BB10" i="146"/>
  <c r="BC10" i="146"/>
  <c r="BD10" i="146"/>
  <c r="AY11" i="146"/>
  <c r="AZ11" i="146"/>
  <c r="BA11" i="146"/>
  <c r="BB11" i="146"/>
  <c r="BC11" i="146"/>
  <c r="BD11" i="146"/>
  <c r="AY12" i="146"/>
  <c r="AZ12" i="146"/>
  <c r="BA12" i="146"/>
  <c r="BB12" i="146"/>
  <c r="BC12" i="146"/>
  <c r="BD12" i="146"/>
  <c r="AY13" i="146"/>
  <c r="AZ13" i="146"/>
  <c r="BA13" i="146"/>
  <c r="BB13" i="146"/>
  <c r="BC13" i="146"/>
  <c r="BD13" i="146"/>
  <c r="AY14" i="146"/>
  <c r="AZ14" i="146"/>
  <c r="BA14" i="146"/>
  <c r="BB14" i="146"/>
  <c r="BC14" i="146"/>
  <c r="BD14" i="146"/>
  <c r="AY15" i="146"/>
  <c r="AZ15" i="146"/>
  <c r="BA15" i="146"/>
  <c r="BB15" i="146"/>
  <c r="BC15" i="146"/>
  <c r="BD15" i="146"/>
  <c r="AY16" i="146"/>
  <c r="AZ16" i="146"/>
  <c r="BA16" i="146"/>
  <c r="BB16" i="146"/>
  <c r="BC16" i="146"/>
  <c r="BD16" i="146"/>
  <c r="AY17" i="146"/>
  <c r="AZ17" i="146"/>
  <c r="BA17" i="146"/>
  <c r="BB17" i="146"/>
  <c r="BC17" i="146"/>
  <c r="BD17" i="146"/>
  <c r="AY18" i="146"/>
  <c r="AZ18" i="146"/>
  <c r="BA18" i="146"/>
  <c r="BB18" i="146"/>
  <c r="BC18" i="146"/>
  <c r="BD18" i="146"/>
  <c r="AY19" i="146"/>
  <c r="AZ19" i="146"/>
  <c r="BA19" i="146"/>
  <c r="BB19" i="146"/>
  <c r="BC19" i="146"/>
  <c r="BD19" i="146"/>
  <c r="AY20" i="146"/>
  <c r="AZ20" i="146"/>
  <c r="BA20" i="146"/>
  <c r="BB20" i="146"/>
  <c r="BC20" i="146"/>
  <c r="BD20" i="146"/>
  <c r="AY21" i="146"/>
  <c r="AZ21" i="146"/>
  <c r="BA21" i="146"/>
  <c r="BB21" i="146"/>
  <c r="BC21" i="146"/>
  <c r="BD21" i="146"/>
  <c r="AY22" i="146"/>
  <c r="AZ22" i="146"/>
  <c r="BA22" i="146"/>
  <c r="BB22" i="146"/>
  <c r="BC22" i="146"/>
  <c r="BD22" i="146"/>
  <c r="AY23" i="146"/>
  <c r="AZ23" i="146"/>
  <c r="BA23" i="146"/>
  <c r="BB23" i="146"/>
  <c r="BC23" i="146"/>
  <c r="BD23" i="146"/>
  <c r="AY24" i="146"/>
  <c r="AZ24" i="146"/>
  <c r="BA24" i="146"/>
  <c r="BB24" i="146"/>
  <c r="BC24" i="146"/>
  <c r="BD24" i="146"/>
  <c r="AY25" i="146"/>
  <c r="AZ25" i="146"/>
  <c r="BA25" i="146"/>
  <c r="BB25" i="146"/>
  <c r="BC25" i="146"/>
  <c r="BD25" i="146"/>
  <c r="AY26" i="146"/>
  <c r="AZ26" i="146"/>
  <c r="BA26" i="146"/>
  <c r="BB26" i="146"/>
  <c r="BC26" i="146"/>
  <c r="BD26" i="146"/>
  <c r="AY27" i="146"/>
  <c r="AZ27" i="146"/>
  <c r="BA27" i="146"/>
  <c r="BB27" i="146"/>
  <c r="BC27" i="146"/>
  <c r="BD27" i="146"/>
  <c r="AY28" i="146"/>
  <c r="AZ28" i="146"/>
  <c r="BA28" i="146"/>
  <c r="BB28" i="146"/>
  <c r="BC28" i="146"/>
  <c r="BD28" i="146"/>
  <c r="AY29" i="146"/>
  <c r="AZ29" i="146"/>
  <c r="BA29" i="146"/>
  <c r="BB29" i="146"/>
  <c r="BC29" i="146"/>
  <c r="BD29" i="146"/>
  <c r="AY30" i="146"/>
  <c r="AZ30" i="146"/>
  <c r="BA30" i="146"/>
  <c r="BB30" i="146"/>
  <c r="BC30" i="146"/>
  <c r="BD30" i="146"/>
  <c r="AY31" i="146"/>
  <c r="AZ31" i="146"/>
  <c r="BA31" i="146"/>
  <c r="BB31" i="146"/>
  <c r="BC31" i="146"/>
  <c r="BD31" i="146"/>
  <c r="AY32" i="146"/>
  <c r="AZ32" i="146"/>
  <c r="BA32" i="146"/>
  <c r="BB32" i="146"/>
  <c r="BC32" i="146"/>
  <c r="BD32" i="146"/>
  <c r="AY33" i="146"/>
  <c r="AZ33" i="146"/>
  <c r="BA33" i="146"/>
  <c r="BB33" i="146"/>
  <c r="BC33" i="146"/>
  <c r="BD33" i="146"/>
  <c r="AY34" i="146"/>
  <c r="AZ34" i="146"/>
  <c r="BA34" i="146"/>
  <c r="BB34" i="146"/>
  <c r="BC34" i="146"/>
  <c r="BD34" i="146"/>
  <c r="AY35" i="146"/>
  <c r="AZ35" i="146"/>
  <c r="BA35" i="146"/>
  <c r="BB35" i="146"/>
  <c r="BC35" i="146"/>
  <c r="BD35" i="146"/>
  <c r="AZ3" i="146"/>
  <c r="BA3" i="146"/>
  <c r="BB3" i="146"/>
  <c r="BC3" i="146"/>
  <c r="BD3" i="146"/>
  <c r="AY3" i="146"/>
  <c r="AN4" i="146"/>
  <c r="AO4" i="146"/>
  <c r="AP4" i="146"/>
  <c r="AN5" i="146"/>
  <c r="AO5" i="146"/>
  <c r="AP5" i="146"/>
  <c r="AN6" i="146"/>
  <c r="AO6" i="146"/>
  <c r="AP6" i="146"/>
  <c r="AN7" i="146"/>
  <c r="AO7" i="146"/>
  <c r="AP7" i="146"/>
  <c r="AN8" i="146"/>
  <c r="AO8" i="146"/>
  <c r="AP8" i="146"/>
  <c r="AN9" i="146"/>
  <c r="AO9" i="146"/>
  <c r="AP9" i="146"/>
  <c r="AN10" i="146"/>
  <c r="AO10" i="146"/>
  <c r="AP10" i="146"/>
  <c r="AN11" i="146"/>
  <c r="AO11" i="146"/>
  <c r="AP11" i="146"/>
  <c r="AN12" i="146"/>
  <c r="AO12" i="146"/>
  <c r="AP12" i="146"/>
  <c r="AN13" i="146"/>
  <c r="AO13" i="146"/>
  <c r="AP13" i="146"/>
  <c r="AN14" i="146"/>
  <c r="AO14" i="146"/>
  <c r="AP14" i="146"/>
  <c r="AN15" i="146"/>
  <c r="AO15" i="146"/>
  <c r="AP15" i="146"/>
  <c r="AN16" i="146"/>
  <c r="AO16" i="146"/>
  <c r="AP16" i="146"/>
  <c r="AN17" i="146"/>
  <c r="AO17" i="146"/>
  <c r="AP17" i="146"/>
  <c r="AN18" i="146"/>
  <c r="AO18" i="146"/>
  <c r="AP18" i="146"/>
  <c r="AN19" i="146"/>
  <c r="AO19" i="146"/>
  <c r="AP19" i="146"/>
  <c r="AN20" i="146"/>
  <c r="AO20" i="146"/>
  <c r="AP20" i="146"/>
  <c r="AN21" i="146"/>
  <c r="AO21" i="146"/>
  <c r="AP21" i="146"/>
  <c r="AN22" i="146"/>
  <c r="AO22" i="146"/>
  <c r="AP22" i="146"/>
  <c r="AN23" i="146"/>
  <c r="AO23" i="146"/>
  <c r="AP23" i="146"/>
  <c r="AN24" i="146"/>
  <c r="AO24" i="146"/>
  <c r="AP24" i="146"/>
  <c r="AN25" i="146"/>
  <c r="AO25" i="146"/>
  <c r="AP25" i="146"/>
  <c r="AN26" i="146"/>
  <c r="AO26" i="146"/>
  <c r="AP26" i="146"/>
  <c r="AN27" i="146"/>
  <c r="AO27" i="146"/>
  <c r="AP27" i="146"/>
  <c r="AN28" i="146"/>
  <c r="AO28" i="146"/>
  <c r="AP28" i="146"/>
  <c r="AN29" i="146"/>
  <c r="AO29" i="146"/>
  <c r="AP29" i="146"/>
  <c r="AN30" i="146"/>
  <c r="AO30" i="146"/>
  <c r="AP30" i="146"/>
  <c r="AN31" i="146"/>
  <c r="AO31" i="146"/>
  <c r="AP31" i="146"/>
  <c r="AN32" i="146"/>
  <c r="AO32" i="146"/>
  <c r="AP32" i="146"/>
  <c r="AN33" i="146"/>
  <c r="AO33" i="146"/>
  <c r="AP33" i="146"/>
  <c r="AN34" i="146"/>
  <c r="AO34" i="146"/>
  <c r="AP34" i="146"/>
  <c r="AN35" i="146"/>
  <c r="AO35" i="146"/>
  <c r="AP35" i="146"/>
  <c r="AN36" i="146"/>
  <c r="AO36" i="146"/>
  <c r="AP36" i="146"/>
  <c r="AN37" i="146"/>
  <c r="AO37" i="146"/>
  <c r="AP37" i="146"/>
  <c r="AN38" i="146"/>
  <c r="AO38" i="146"/>
  <c r="AP38" i="146"/>
  <c r="AN39" i="146"/>
  <c r="AO39" i="146"/>
  <c r="AP39" i="146"/>
  <c r="AN40" i="146"/>
  <c r="AO40" i="146"/>
  <c r="AP40" i="146"/>
  <c r="AN41" i="146"/>
  <c r="AO41" i="146"/>
  <c r="AP41" i="146"/>
  <c r="AN42" i="146"/>
  <c r="AO42" i="146"/>
  <c r="AP42" i="146"/>
  <c r="AO3" i="146"/>
  <c r="AP3" i="146"/>
  <c r="AN3" i="146"/>
  <c r="AE4" i="146"/>
  <c r="Y15" i="37" s="1"/>
  <c r="AE5" i="146"/>
  <c r="Y17" i="37" s="1"/>
  <c r="AE6" i="146"/>
  <c r="Y16" i="37" s="1"/>
  <c r="AE3" i="146"/>
  <c r="Y18" i="37" s="1"/>
  <c r="AA133" i="144"/>
  <c r="AB133" i="144"/>
  <c r="AC133" i="144"/>
  <c r="AD133" i="144"/>
  <c r="AE133" i="144"/>
  <c r="AF133" i="144"/>
  <c r="AA134" i="144"/>
  <c r="AB134" i="144"/>
  <c r="AC134" i="144"/>
  <c r="AD134" i="144"/>
  <c r="AE134" i="144"/>
  <c r="AF134" i="144"/>
  <c r="AA135" i="144"/>
  <c r="AB135" i="144"/>
  <c r="AC135" i="144"/>
  <c r="AD135" i="144"/>
  <c r="AE135" i="144"/>
  <c r="AF135" i="144"/>
  <c r="AA136" i="144"/>
  <c r="AB136" i="144"/>
  <c r="AC136" i="144"/>
  <c r="AD136" i="144"/>
  <c r="AE136" i="144"/>
  <c r="AF136" i="144"/>
  <c r="AA5" i="144"/>
  <c r="AA4" i="144"/>
  <c r="AB4" i="144"/>
  <c r="AC4" i="144"/>
  <c r="AD4" i="144"/>
  <c r="AE4" i="144"/>
  <c r="AF4" i="144"/>
  <c r="AB5" i="144"/>
  <c r="AC5" i="144"/>
  <c r="AD5" i="144"/>
  <c r="AE5" i="144"/>
  <c r="AF5" i="144"/>
  <c r="AA6" i="144"/>
  <c r="AB6" i="144"/>
  <c r="AC6" i="144"/>
  <c r="AD6" i="144"/>
  <c r="AE6" i="144"/>
  <c r="AF6" i="144"/>
  <c r="AA7" i="144"/>
  <c r="AB7" i="144"/>
  <c r="AC7" i="144"/>
  <c r="AD7" i="144"/>
  <c r="AE7" i="144"/>
  <c r="AF7" i="144"/>
  <c r="AA8" i="144"/>
  <c r="AB8" i="144"/>
  <c r="AC8" i="144"/>
  <c r="AD8" i="144"/>
  <c r="AE8" i="144"/>
  <c r="AF8" i="144"/>
  <c r="AA9" i="144"/>
  <c r="AB9" i="144"/>
  <c r="AC9" i="144"/>
  <c r="AD9" i="144"/>
  <c r="AE9" i="144"/>
  <c r="AF9" i="144"/>
  <c r="AA10" i="144"/>
  <c r="AB10" i="144"/>
  <c r="AC10" i="144"/>
  <c r="AD10" i="144"/>
  <c r="AE10" i="144"/>
  <c r="AF10" i="144"/>
  <c r="AA11" i="144"/>
  <c r="AB11" i="144"/>
  <c r="AC11" i="144"/>
  <c r="AD11" i="144"/>
  <c r="AE11" i="144"/>
  <c r="AF11" i="144"/>
  <c r="AA12" i="144"/>
  <c r="AB12" i="144"/>
  <c r="AC12" i="144"/>
  <c r="AD12" i="144"/>
  <c r="AE12" i="144"/>
  <c r="AF12" i="144"/>
  <c r="AA13" i="144"/>
  <c r="AB13" i="144"/>
  <c r="AC13" i="144"/>
  <c r="AD13" i="144"/>
  <c r="AE13" i="144"/>
  <c r="AF13" i="144"/>
  <c r="AA14" i="144"/>
  <c r="AB14" i="144"/>
  <c r="AC14" i="144"/>
  <c r="AD14" i="144"/>
  <c r="AE14" i="144"/>
  <c r="AF14" i="144"/>
  <c r="AA15" i="144"/>
  <c r="AB15" i="144"/>
  <c r="AC15" i="144"/>
  <c r="AD15" i="144"/>
  <c r="AE15" i="144"/>
  <c r="AF15" i="144"/>
  <c r="AA16" i="144"/>
  <c r="AB16" i="144"/>
  <c r="AC16" i="144"/>
  <c r="AD16" i="144"/>
  <c r="AE16" i="144"/>
  <c r="AF16" i="144"/>
  <c r="AA17" i="144"/>
  <c r="AB17" i="144"/>
  <c r="AC17" i="144"/>
  <c r="AD17" i="144"/>
  <c r="AE17" i="144"/>
  <c r="AF17" i="144"/>
  <c r="AA18" i="144"/>
  <c r="AB18" i="144"/>
  <c r="AC18" i="144"/>
  <c r="AD18" i="144"/>
  <c r="AE18" i="144"/>
  <c r="AF18" i="144"/>
  <c r="AA19" i="144"/>
  <c r="AB19" i="144"/>
  <c r="AC19" i="144"/>
  <c r="AD19" i="144"/>
  <c r="AE19" i="144"/>
  <c r="AF19" i="144"/>
  <c r="AA20" i="144"/>
  <c r="AB20" i="144"/>
  <c r="AC20" i="144"/>
  <c r="AD20" i="144"/>
  <c r="AE20" i="144"/>
  <c r="AF20" i="144"/>
  <c r="AA21" i="144"/>
  <c r="AB21" i="144"/>
  <c r="AC21" i="144"/>
  <c r="AD21" i="144"/>
  <c r="AE21" i="144"/>
  <c r="AF21" i="144"/>
  <c r="AA22" i="144"/>
  <c r="AB22" i="144"/>
  <c r="AC22" i="144"/>
  <c r="AD22" i="144"/>
  <c r="AE22" i="144"/>
  <c r="AF22" i="144"/>
  <c r="AA23" i="144"/>
  <c r="AB23" i="144"/>
  <c r="AC23" i="144"/>
  <c r="AD23" i="144"/>
  <c r="AE23" i="144"/>
  <c r="AF23" i="144"/>
  <c r="AA24" i="144"/>
  <c r="AB24" i="144"/>
  <c r="AC24" i="144"/>
  <c r="AD24" i="144"/>
  <c r="AE24" i="144"/>
  <c r="AF24" i="144"/>
  <c r="AA25" i="144"/>
  <c r="AB25" i="144"/>
  <c r="AC25" i="144"/>
  <c r="AD25" i="144"/>
  <c r="AE25" i="144"/>
  <c r="AF25" i="144"/>
  <c r="AA26" i="144"/>
  <c r="AB26" i="144"/>
  <c r="AC26" i="144"/>
  <c r="AD26" i="144"/>
  <c r="AE26" i="144"/>
  <c r="AF26" i="144"/>
  <c r="AA27" i="144"/>
  <c r="AB27" i="144"/>
  <c r="AC27" i="144"/>
  <c r="AD27" i="144"/>
  <c r="AE27" i="144"/>
  <c r="AF27" i="144"/>
  <c r="AA28" i="144"/>
  <c r="AB28" i="144"/>
  <c r="AC28" i="144"/>
  <c r="AD28" i="144"/>
  <c r="AE28" i="144"/>
  <c r="AF28" i="144"/>
  <c r="AA29" i="144"/>
  <c r="AB29" i="144"/>
  <c r="AC29" i="144"/>
  <c r="AD29" i="144"/>
  <c r="AE29" i="144"/>
  <c r="AF29" i="144"/>
  <c r="AA30" i="144"/>
  <c r="AB30" i="144"/>
  <c r="AC30" i="144"/>
  <c r="AD30" i="144"/>
  <c r="AE30" i="144"/>
  <c r="AF30" i="144"/>
  <c r="AA31" i="144"/>
  <c r="AB31" i="144"/>
  <c r="AC31" i="144"/>
  <c r="AD31" i="144"/>
  <c r="AE31" i="144"/>
  <c r="AF31" i="144"/>
  <c r="AA32" i="144"/>
  <c r="AB32" i="144"/>
  <c r="AC32" i="144"/>
  <c r="AD32" i="144"/>
  <c r="AE32" i="144"/>
  <c r="AF32" i="144"/>
  <c r="AA33" i="144"/>
  <c r="AB33" i="144"/>
  <c r="AC33" i="144"/>
  <c r="AD33" i="144"/>
  <c r="AE33" i="144"/>
  <c r="AF33" i="144"/>
  <c r="AA34" i="144"/>
  <c r="AB34" i="144"/>
  <c r="AC34" i="144"/>
  <c r="AD34" i="144"/>
  <c r="AE34" i="144"/>
  <c r="AF34" i="144"/>
  <c r="AA35" i="144"/>
  <c r="AB35" i="144"/>
  <c r="AC35" i="144"/>
  <c r="AD35" i="144"/>
  <c r="AE35" i="144"/>
  <c r="AF35" i="144"/>
  <c r="AA36" i="144"/>
  <c r="AB36" i="144"/>
  <c r="AC36" i="144"/>
  <c r="AD36" i="144"/>
  <c r="AE36" i="144"/>
  <c r="AF36" i="144"/>
  <c r="AA37" i="144"/>
  <c r="AB37" i="144"/>
  <c r="AC37" i="144"/>
  <c r="AD37" i="144"/>
  <c r="AE37" i="144"/>
  <c r="AF37" i="144"/>
  <c r="AA38" i="144"/>
  <c r="AB38" i="144"/>
  <c r="AC38" i="144"/>
  <c r="AD38" i="144"/>
  <c r="AE38" i="144"/>
  <c r="AF38" i="144"/>
  <c r="AA39" i="144"/>
  <c r="AB39" i="144"/>
  <c r="AC39" i="144"/>
  <c r="AD39" i="144"/>
  <c r="AE39" i="144"/>
  <c r="AF39" i="144"/>
  <c r="AA40" i="144"/>
  <c r="AB40" i="144"/>
  <c r="AC40" i="144"/>
  <c r="AD40" i="144"/>
  <c r="AE40" i="144"/>
  <c r="AF40" i="144"/>
  <c r="AA41" i="144"/>
  <c r="AB41" i="144"/>
  <c r="AC41" i="144"/>
  <c r="AD41" i="144"/>
  <c r="AE41" i="144"/>
  <c r="AF41" i="144"/>
  <c r="AA42" i="144"/>
  <c r="AB42" i="144"/>
  <c r="AC42" i="144"/>
  <c r="AD42" i="144"/>
  <c r="AE42" i="144"/>
  <c r="AF42" i="144"/>
  <c r="AA43" i="144"/>
  <c r="AB43" i="144"/>
  <c r="AC43" i="144"/>
  <c r="AD43" i="144"/>
  <c r="AE43" i="144"/>
  <c r="AF43" i="144"/>
  <c r="AA44" i="144"/>
  <c r="AB44" i="144"/>
  <c r="AC44" i="144"/>
  <c r="AD44" i="144"/>
  <c r="AE44" i="144"/>
  <c r="AF44" i="144"/>
  <c r="AA45" i="144"/>
  <c r="AB45" i="144"/>
  <c r="AC45" i="144"/>
  <c r="AD45" i="144"/>
  <c r="AE45" i="144"/>
  <c r="AF45" i="144"/>
  <c r="AA46" i="144"/>
  <c r="AB46" i="144"/>
  <c r="AC46" i="144"/>
  <c r="AD46" i="144"/>
  <c r="AE46" i="144"/>
  <c r="AF46" i="144"/>
  <c r="AA47" i="144"/>
  <c r="AB47" i="144"/>
  <c r="AC47" i="144"/>
  <c r="AD47" i="144"/>
  <c r="AE47" i="144"/>
  <c r="AF47" i="144"/>
  <c r="AA48" i="144"/>
  <c r="AB48" i="144"/>
  <c r="AC48" i="144"/>
  <c r="AD48" i="144"/>
  <c r="AE48" i="144"/>
  <c r="AF48" i="144"/>
  <c r="AA49" i="144"/>
  <c r="AB49" i="144"/>
  <c r="AC49" i="144"/>
  <c r="AD49" i="144"/>
  <c r="AE49" i="144"/>
  <c r="AF49" i="144"/>
  <c r="AA50" i="144"/>
  <c r="AB50" i="144"/>
  <c r="AC50" i="144"/>
  <c r="AD50" i="144"/>
  <c r="AE50" i="144"/>
  <c r="AF50" i="144"/>
  <c r="AA51" i="144"/>
  <c r="AB51" i="144"/>
  <c r="AC51" i="144"/>
  <c r="AD51" i="144"/>
  <c r="AE51" i="144"/>
  <c r="AF51" i="144"/>
  <c r="AA52" i="144"/>
  <c r="AB52" i="144"/>
  <c r="AC52" i="144"/>
  <c r="AD52" i="144"/>
  <c r="AE52" i="144"/>
  <c r="AF52" i="144"/>
  <c r="AA53" i="144"/>
  <c r="AB53" i="144"/>
  <c r="AC53" i="144"/>
  <c r="AD53" i="144"/>
  <c r="AE53" i="144"/>
  <c r="AF53" i="144"/>
  <c r="AA54" i="144"/>
  <c r="AB54" i="144"/>
  <c r="AC54" i="144"/>
  <c r="AD54" i="144"/>
  <c r="AE54" i="144"/>
  <c r="AF54" i="144"/>
  <c r="AA55" i="144"/>
  <c r="AB55" i="144"/>
  <c r="AC55" i="144"/>
  <c r="AD55" i="144"/>
  <c r="AE55" i="144"/>
  <c r="AF55" i="144"/>
  <c r="AA56" i="144"/>
  <c r="AB56" i="144"/>
  <c r="AC56" i="144"/>
  <c r="AD56" i="144"/>
  <c r="AE56" i="144"/>
  <c r="AF56" i="144"/>
  <c r="AA57" i="144"/>
  <c r="AB57" i="144"/>
  <c r="AC57" i="144"/>
  <c r="AD57" i="144"/>
  <c r="AE57" i="144"/>
  <c r="AF57" i="144"/>
  <c r="AA58" i="144"/>
  <c r="AB58" i="144"/>
  <c r="AC58" i="144"/>
  <c r="AD58" i="144"/>
  <c r="AE58" i="144"/>
  <c r="AF58" i="144"/>
  <c r="AA59" i="144"/>
  <c r="AB59" i="144"/>
  <c r="AC59" i="144"/>
  <c r="AD59" i="144"/>
  <c r="AE59" i="144"/>
  <c r="AF59" i="144"/>
  <c r="AA60" i="144"/>
  <c r="AB60" i="144"/>
  <c r="AC60" i="144"/>
  <c r="AD60" i="144"/>
  <c r="AE60" i="144"/>
  <c r="AF60" i="144"/>
  <c r="AA61" i="144"/>
  <c r="AB61" i="144"/>
  <c r="AC61" i="144"/>
  <c r="AD61" i="144"/>
  <c r="AE61" i="144"/>
  <c r="AF61" i="144"/>
  <c r="AA62" i="144"/>
  <c r="AB62" i="144"/>
  <c r="AC62" i="144"/>
  <c r="AD62" i="144"/>
  <c r="AE62" i="144"/>
  <c r="AF62" i="144"/>
  <c r="AA63" i="144"/>
  <c r="AB63" i="144"/>
  <c r="AC63" i="144"/>
  <c r="AD63" i="144"/>
  <c r="AE63" i="144"/>
  <c r="AF63" i="144"/>
  <c r="AA64" i="144"/>
  <c r="AB64" i="144"/>
  <c r="AC64" i="144"/>
  <c r="AD64" i="144"/>
  <c r="AE64" i="144"/>
  <c r="AF64" i="144"/>
  <c r="AA65" i="144"/>
  <c r="AB65" i="144"/>
  <c r="AC65" i="144"/>
  <c r="AD65" i="144"/>
  <c r="AE65" i="144"/>
  <c r="AF65" i="144"/>
  <c r="AA66" i="144"/>
  <c r="AB66" i="144"/>
  <c r="AC66" i="144"/>
  <c r="AD66" i="144"/>
  <c r="AE66" i="144"/>
  <c r="AF66" i="144"/>
  <c r="AA67" i="144"/>
  <c r="AB67" i="144"/>
  <c r="AC67" i="144"/>
  <c r="AD67" i="144"/>
  <c r="AE67" i="144"/>
  <c r="AF67" i="144"/>
  <c r="AA68" i="144"/>
  <c r="AB68" i="144"/>
  <c r="AC68" i="144"/>
  <c r="AD68" i="144"/>
  <c r="AE68" i="144"/>
  <c r="AF68" i="144"/>
  <c r="AA69" i="144"/>
  <c r="AB69" i="144"/>
  <c r="AC69" i="144"/>
  <c r="AD69" i="144"/>
  <c r="AE69" i="144"/>
  <c r="AF69" i="144"/>
  <c r="AA70" i="144"/>
  <c r="AB70" i="144"/>
  <c r="AC70" i="144"/>
  <c r="AD70" i="144"/>
  <c r="AE70" i="144"/>
  <c r="AF70" i="144"/>
  <c r="AA71" i="144"/>
  <c r="AB71" i="144"/>
  <c r="AC71" i="144"/>
  <c r="AD71" i="144"/>
  <c r="AE71" i="144"/>
  <c r="AF71" i="144"/>
  <c r="AA72" i="144"/>
  <c r="AB72" i="144"/>
  <c r="AC72" i="144"/>
  <c r="AD72" i="144"/>
  <c r="AE72" i="144"/>
  <c r="AF72" i="144"/>
  <c r="AA73" i="144"/>
  <c r="AB73" i="144"/>
  <c r="AC73" i="144"/>
  <c r="AD73" i="144"/>
  <c r="AE73" i="144"/>
  <c r="AF73" i="144"/>
  <c r="AA74" i="144"/>
  <c r="AB74" i="144"/>
  <c r="AC74" i="144"/>
  <c r="AD74" i="144"/>
  <c r="AE74" i="144"/>
  <c r="AF74" i="144"/>
  <c r="AA75" i="144"/>
  <c r="AB75" i="144"/>
  <c r="AC75" i="144"/>
  <c r="AD75" i="144"/>
  <c r="AE75" i="144"/>
  <c r="AF75" i="144"/>
  <c r="AA76" i="144"/>
  <c r="AB76" i="144"/>
  <c r="AC76" i="144"/>
  <c r="AD76" i="144"/>
  <c r="AE76" i="144"/>
  <c r="AF76" i="144"/>
  <c r="AA77" i="144"/>
  <c r="AB77" i="144"/>
  <c r="AC77" i="144"/>
  <c r="AD77" i="144"/>
  <c r="AE77" i="144"/>
  <c r="AF77" i="144"/>
  <c r="AA78" i="144"/>
  <c r="AB78" i="144"/>
  <c r="AC78" i="144"/>
  <c r="AD78" i="144"/>
  <c r="AE78" i="144"/>
  <c r="AF78" i="144"/>
  <c r="AA79" i="144"/>
  <c r="AB79" i="144"/>
  <c r="AC79" i="144"/>
  <c r="AD79" i="144"/>
  <c r="AE79" i="144"/>
  <c r="AF79" i="144"/>
  <c r="AA80" i="144"/>
  <c r="AB80" i="144"/>
  <c r="AC80" i="144"/>
  <c r="AD80" i="144"/>
  <c r="AE80" i="144"/>
  <c r="AF80" i="144"/>
  <c r="AA81" i="144"/>
  <c r="AB81" i="144"/>
  <c r="AC81" i="144"/>
  <c r="AD81" i="144"/>
  <c r="AE81" i="144"/>
  <c r="AF81" i="144"/>
  <c r="AA82" i="144"/>
  <c r="AB82" i="144"/>
  <c r="AC82" i="144"/>
  <c r="AD82" i="144"/>
  <c r="AE82" i="144"/>
  <c r="AF82" i="144"/>
  <c r="AA83" i="144"/>
  <c r="AB83" i="144"/>
  <c r="AC83" i="144"/>
  <c r="AD83" i="144"/>
  <c r="AE83" i="144"/>
  <c r="AF83" i="144"/>
  <c r="AA84" i="144"/>
  <c r="AB84" i="144"/>
  <c r="AC84" i="144"/>
  <c r="AD84" i="144"/>
  <c r="AE84" i="144"/>
  <c r="AF84" i="144"/>
  <c r="AA85" i="144"/>
  <c r="AB85" i="144"/>
  <c r="AC85" i="144"/>
  <c r="AD85" i="144"/>
  <c r="AE85" i="144"/>
  <c r="AF85" i="144"/>
  <c r="AA86" i="144"/>
  <c r="AB86" i="144"/>
  <c r="AC86" i="144"/>
  <c r="AD86" i="144"/>
  <c r="AE86" i="144"/>
  <c r="AF86" i="144"/>
  <c r="AA87" i="144"/>
  <c r="AB87" i="144"/>
  <c r="AC87" i="144"/>
  <c r="AD87" i="144"/>
  <c r="AE87" i="144"/>
  <c r="AF87" i="144"/>
  <c r="AA88" i="144"/>
  <c r="AB88" i="144"/>
  <c r="AC88" i="144"/>
  <c r="AD88" i="144"/>
  <c r="AE88" i="144"/>
  <c r="AF88" i="144"/>
  <c r="AA89" i="144"/>
  <c r="AB89" i="144"/>
  <c r="AC89" i="144"/>
  <c r="AD89" i="144"/>
  <c r="AE89" i="144"/>
  <c r="AF89" i="144"/>
  <c r="AA90" i="144"/>
  <c r="AB90" i="144"/>
  <c r="AC90" i="144"/>
  <c r="AD90" i="144"/>
  <c r="AE90" i="144"/>
  <c r="AF90" i="144"/>
  <c r="AA91" i="144"/>
  <c r="AB91" i="144"/>
  <c r="AC91" i="144"/>
  <c r="AD91" i="144"/>
  <c r="AE91" i="144"/>
  <c r="AF91" i="144"/>
  <c r="AA92" i="144"/>
  <c r="AB92" i="144"/>
  <c r="AC92" i="144"/>
  <c r="AD92" i="144"/>
  <c r="AE92" i="144"/>
  <c r="AF92" i="144"/>
  <c r="AA93" i="144"/>
  <c r="AB93" i="144"/>
  <c r="AC93" i="144"/>
  <c r="AD93" i="144"/>
  <c r="AE93" i="144"/>
  <c r="AF93" i="144"/>
  <c r="AA94" i="144"/>
  <c r="AB94" i="144"/>
  <c r="AC94" i="144"/>
  <c r="AD94" i="144"/>
  <c r="AE94" i="144"/>
  <c r="AF94" i="144"/>
  <c r="AA95" i="144"/>
  <c r="AB95" i="144"/>
  <c r="AC95" i="144"/>
  <c r="AD95" i="144"/>
  <c r="AE95" i="144"/>
  <c r="AF95" i="144"/>
  <c r="AA96" i="144"/>
  <c r="AB96" i="144"/>
  <c r="AC96" i="144"/>
  <c r="AD96" i="144"/>
  <c r="AE96" i="144"/>
  <c r="AF96" i="144"/>
  <c r="AA97" i="144"/>
  <c r="AB97" i="144"/>
  <c r="AC97" i="144"/>
  <c r="AD97" i="144"/>
  <c r="AE97" i="144"/>
  <c r="AF97" i="144"/>
  <c r="AA98" i="144"/>
  <c r="AB98" i="144"/>
  <c r="AC98" i="144"/>
  <c r="AD98" i="144"/>
  <c r="AE98" i="144"/>
  <c r="AF98" i="144"/>
  <c r="AA99" i="144"/>
  <c r="AB99" i="144"/>
  <c r="AC99" i="144"/>
  <c r="AD99" i="144"/>
  <c r="AE99" i="144"/>
  <c r="AF99" i="144"/>
  <c r="AA100" i="144"/>
  <c r="AB100" i="144"/>
  <c r="AC100" i="144"/>
  <c r="AD100" i="144"/>
  <c r="AE100" i="144"/>
  <c r="AF100" i="144"/>
  <c r="AA101" i="144"/>
  <c r="AB101" i="144"/>
  <c r="AC101" i="144"/>
  <c r="AD101" i="144"/>
  <c r="AE101" i="144"/>
  <c r="AF101" i="144"/>
  <c r="AA102" i="144"/>
  <c r="AB102" i="144"/>
  <c r="AC102" i="144"/>
  <c r="AD102" i="144"/>
  <c r="AE102" i="144"/>
  <c r="AF102" i="144"/>
  <c r="AA103" i="144"/>
  <c r="AB103" i="144"/>
  <c r="AC103" i="144"/>
  <c r="AD103" i="144"/>
  <c r="AE103" i="144"/>
  <c r="AF103" i="144"/>
  <c r="AA104" i="144"/>
  <c r="AB104" i="144"/>
  <c r="AC104" i="144"/>
  <c r="AD104" i="144"/>
  <c r="AE104" i="144"/>
  <c r="AF104" i="144"/>
  <c r="AA105" i="144"/>
  <c r="AB105" i="144"/>
  <c r="AC105" i="144"/>
  <c r="AD105" i="144"/>
  <c r="AE105" i="144"/>
  <c r="AF105" i="144"/>
  <c r="AA106" i="144"/>
  <c r="AB106" i="144"/>
  <c r="AC106" i="144"/>
  <c r="AD106" i="144"/>
  <c r="AE106" i="144"/>
  <c r="AF106" i="144"/>
  <c r="AA107" i="144"/>
  <c r="AB107" i="144"/>
  <c r="AC107" i="144"/>
  <c r="AD107" i="144"/>
  <c r="AE107" i="144"/>
  <c r="AF107" i="144"/>
  <c r="AA108" i="144"/>
  <c r="AB108" i="144"/>
  <c r="AC108" i="144"/>
  <c r="AD108" i="144"/>
  <c r="AE108" i="144"/>
  <c r="AF108" i="144"/>
  <c r="AA109" i="144"/>
  <c r="AB109" i="144"/>
  <c r="AC109" i="144"/>
  <c r="AD109" i="144"/>
  <c r="AE109" i="144"/>
  <c r="AF109" i="144"/>
  <c r="AA110" i="144"/>
  <c r="AB110" i="144"/>
  <c r="AC110" i="144"/>
  <c r="AD110" i="144"/>
  <c r="AE110" i="144"/>
  <c r="AF110" i="144"/>
  <c r="AA111" i="144"/>
  <c r="AB111" i="144"/>
  <c r="AC111" i="144"/>
  <c r="AD111" i="144"/>
  <c r="AE111" i="144"/>
  <c r="AF111" i="144"/>
  <c r="AA112" i="144"/>
  <c r="AB112" i="144"/>
  <c r="AC112" i="144"/>
  <c r="AD112" i="144"/>
  <c r="AE112" i="144"/>
  <c r="AF112" i="144"/>
  <c r="AA113" i="144"/>
  <c r="AB113" i="144"/>
  <c r="AC113" i="144"/>
  <c r="AD113" i="144"/>
  <c r="AE113" i="144"/>
  <c r="AF113" i="144"/>
  <c r="AA114" i="144"/>
  <c r="AB114" i="144"/>
  <c r="AC114" i="144"/>
  <c r="AD114" i="144"/>
  <c r="AE114" i="144"/>
  <c r="AF114" i="144"/>
  <c r="AA115" i="144"/>
  <c r="AB115" i="144"/>
  <c r="AC115" i="144"/>
  <c r="AD115" i="144"/>
  <c r="AE115" i="144"/>
  <c r="AF115" i="144"/>
  <c r="AA116" i="144"/>
  <c r="AB116" i="144"/>
  <c r="AC116" i="144"/>
  <c r="AD116" i="144"/>
  <c r="AE116" i="144"/>
  <c r="AF116" i="144"/>
  <c r="AA117" i="144"/>
  <c r="AB117" i="144"/>
  <c r="AC117" i="144"/>
  <c r="AD117" i="144"/>
  <c r="AE117" i="144"/>
  <c r="AF117" i="144"/>
  <c r="AA118" i="144"/>
  <c r="AB118" i="144"/>
  <c r="AC118" i="144"/>
  <c r="AD118" i="144"/>
  <c r="AE118" i="144"/>
  <c r="AF118" i="144"/>
  <c r="AA119" i="144"/>
  <c r="AB119" i="144"/>
  <c r="AC119" i="144"/>
  <c r="AD119" i="144"/>
  <c r="AE119" i="144"/>
  <c r="AF119" i="144"/>
  <c r="AA120" i="144"/>
  <c r="AB120" i="144"/>
  <c r="AC120" i="144"/>
  <c r="AD120" i="144"/>
  <c r="AE120" i="144"/>
  <c r="AF120" i="144"/>
  <c r="AA121" i="144"/>
  <c r="AB121" i="144"/>
  <c r="AC121" i="144"/>
  <c r="AD121" i="144"/>
  <c r="AE121" i="144"/>
  <c r="AF121" i="144"/>
  <c r="AA122" i="144"/>
  <c r="AB122" i="144"/>
  <c r="AC122" i="144"/>
  <c r="AD122" i="144"/>
  <c r="AE122" i="144"/>
  <c r="AF122" i="144"/>
  <c r="AA123" i="144"/>
  <c r="AB123" i="144"/>
  <c r="AC123" i="144"/>
  <c r="AD123" i="144"/>
  <c r="AE123" i="144"/>
  <c r="AF123" i="144"/>
  <c r="AA124" i="144"/>
  <c r="AB124" i="144"/>
  <c r="AC124" i="144"/>
  <c r="AD124" i="144"/>
  <c r="AE124" i="144"/>
  <c r="AF124" i="144"/>
  <c r="AA125" i="144"/>
  <c r="AB125" i="144"/>
  <c r="AC125" i="144"/>
  <c r="AD125" i="144"/>
  <c r="AE125" i="144"/>
  <c r="AF125" i="144"/>
  <c r="AA126" i="144"/>
  <c r="AB126" i="144"/>
  <c r="AC126" i="144"/>
  <c r="AD126" i="144"/>
  <c r="AE126" i="144"/>
  <c r="AF126" i="144"/>
  <c r="AA127" i="144"/>
  <c r="AB127" i="144"/>
  <c r="AC127" i="144"/>
  <c r="AD127" i="144"/>
  <c r="AE127" i="144"/>
  <c r="AF127" i="144"/>
  <c r="AA128" i="144"/>
  <c r="AB128" i="144"/>
  <c r="AC128" i="144"/>
  <c r="AD128" i="144"/>
  <c r="AE128" i="144"/>
  <c r="AF128" i="144"/>
  <c r="AA129" i="144"/>
  <c r="AB129" i="144"/>
  <c r="AC129" i="144"/>
  <c r="AD129" i="144"/>
  <c r="AE129" i="144"/>
  <c r="AF129" i="144"/>
  <c r="AA130" i="144"/>
  <c r="AB130" i="144"/>
  <c r="AC130" i="144"/>
  <c r="AD130" i="144"/>
  <c r="AE130" i="144"/>
  <c r="AF130" i="144"/>
  <c r="AA131" i="144"/>
  <c r="AB131" i="144"/>
  <c r="AC131" i="144"/>
  <c r="AD131" i="144"/>
  <c r="AE131" i="144"/>
  <c r="AF131" i="144"/>
  <c r="AA132" i="144"/>
  <c r="AB132" i="144"/>
  <c r="AC132" i="144"/>
  <c r="AD132" i="144"/>
  <c r="AE132" i="144"/>
  <c r="AF132" i="144"/>
  <c r="AB3" i="144"/>
  <c r="AC3" i="144"/>
  <c r="AD3" i="144"/>
  <c r="AE3" i="144"/>
  <c r="AF3" i="144"/>
  <c r="AA3" i="144"/>
  <c r="R4" i="144"/>
  <c r="Y10" i="4" s="1"/>
  <c r="R5" i="144"/>
  <c r="Y11" i="4" s="1"/>
  <c r="R6" i="144"/>
  <c r="Y12" i="4" s="1"/>
  <c r="R7" i="144"/>
  <c r="Y13" i="4" s="1"/>
  <c r="R8" i="144"/>
  <c r="Y14" i="4" s="1"/>
  <c r="R9" i="144"/>
  <c r="Y16" i="4" s="1"/>
  <c r="R10" i="144"/>
  <c r="Y17" i="4" s="1"/>
  <c r="R11" i="144"/>
  <c r="Y18" i="4" s="1"/>
  <c r="R12" i="144"/>
  <c r="Y19" i="4" s="1"/>
  <c r="R13" i="144"/>
  <c r="Y20" i="4" s="1"/>
  <c r="R14" i="144"/>
  <c r="Y21" i="4" s="1"/>
  <c r="R15" i="144"/>
  <c r="Y22" i="4" s="1"/>
  <c r="R16" i="144"/>
  <c r="Y25" i="4" s="1"/>
  <c r="R17" i="144"/>
  <c r="Y27" i="4" s="1"/>
  <c r="R18" i="144"/>
  <c r="Y28" i="4" s="1"/>
  <c r="R19" i="144"/>
  <c r="Y29" i="4" s="1"/>
  <c r="R20" i="144"/>
  <c r="Y30" i="4" s="1"/>
  <c r="R21" i="144"/>
  <c r="Y32" i="4" s="1"/>
  <c r="R22" i="144"/>
  <c r="Y33" i="4" s="1"/>
  <c r="R23" i="144"/>
  <c r="Y35" i="4" s="1"/>
  <c r="R24" i="144"/>
  <c r="Y37" i="4" s="1"/>
  <c r="R25" i="144"/>
  <c r="Y38" i="4" s="1"/>
  <c r="R26" i="144"/>
  <c r="Y40" i="4" s="1"/>
  <c r="R27" i="144"/>
  <c r="Y41" i="4" s="1"/>
  <c r="R28" i="144"/>
  <c r="Y42" i="4" s="1"/>
  <c r="R29" i="144"/>
  <c r="Y43" i="4" s="1"/>
  <c r="R30" i="144"/>
  <c r="Y44" i="4" s="1"/>
  <c r="R31" i="144"/>
  <c r="Y45" i="4" s="1"/>
  <c r="R32" i="144"/>
  <c r="Y46" i="4" s="1"/>
  <c r="R33" i="144"/>
  <c r="Y48" i="4" s="1"/>
  <c r="R34" i="144"/>
  <c r="Y49" i="4" s="1"/>
  <c r="R35" i="144"/>
  <c r="Y50" i="4" s="1"/>
  <c r="R36" i="144"/>
  <c r="Y51" i="4" s="1"/>
  <c r="R37" i="144"/>
  <c r="Y52" i="4" s="1"/>
  <c r="R38" i="144"/>
  <c r="Y53" i="4" s="1"/>
  <c r="R39" i="144"/>
  <c r="Y56" i="4" s="1"/>
  <c r="R40" i="144"/>
  <c r="Y58" i="4" s="1"/>
  <c r="R41" i="144"/>
  <c r="Y59" i="4" s="1"/>
  <c r="R42" i="144"/>
  <c r="Y60" i="4" s="1"/>
  <c r="R43" i="144"/>
  <c r="Y61" i="4" s="1"/>
  <c r="R44" i="144"/>
  <c r="Y63" i="4" s="1"/>
  <c r="R45" i="144"/>
  <c r="Y64" i="4" s="1"/>
  <c r="R46" i="144"/>
  <c r="Y65" i="4" s="1"/>
  <c r="R47" i="144"/>
  <c r="Y66" i="4" s="1"/>
  <c r="R48" i="144"/>
  <c r="Y68" i="4" s="1"/>
  <c r="R49" i="144"/>
  <c r="Y69" i="4" s="1"/>
  <c r="R50" i="144"/>
  <c r="Y71" i="4" s="1"/>
  <c r="R51" i="144"/>
  <c r="Y72" i="4" s="1"/>
  <c r="R52" i="144"/>
  <c r="Y73" i="4" s="1"/>
  <c r="R53" i="144"/>
  <c r="Y74" i="4" s="1"/>
  <c r="R54" i="144"/>
  <c r="Y75" i="4" s="1"/>
  <c r="R55" i="144"/>
  <c r="Y76" i="4" s="1"/>
  <c r="R56" i="144"/>
  <c r="Y80" i="4" s="1"/>
  <c r="R57" i="144"/>
  <c r="Y83" i="4" s="1"/>
  <c r="R58" i="144"/>
  <c r="Y85" i="4" s="1"/>
  <c r="R59" i="144"/>
  <c r="Y86" i="4" s="1"/>
  <c r="R60" i="144"/>
  <c r="Y89" i="4" s="1"/>
  <c r="R61" i="144"/>
  <c r="Y100" i="4" s="1"/>
  <c r="R62" i="144"/>
  <c r="Y101" i="4" s="1"/>
  <c r="R63" i="144"/>
  <c r="Y103" i="4" s="1"/>
  <c r="R64" i="144"/>
  <c r="Y104" i="4" s="1"/>
  <c r="R65" i="144"/>
  <c r="Y105" i="4" s="1"/>
  <c r="R66" i="144"/>
  <c r="Y106" i="4" s="1"/>
  <c r="R67" i="144"/>
  <c r="Y107" i="4" s="1"/>
  <c r="R68" i="144"/>
  <c r="Y109" i="4" s="1"/>
  <c r="R69" i="144"/>
  <c r="Y111" i="4" s="1"/>
  <c r="R70" i="144"/>
  <c r="Y112" i="4" s="1"/>
  <c r="R71" i="144"/>
  <c r="Y114" i="4" s="1"/>
  <c r="R72" i="144"/>
  <c r="Y120" i="4" s="1"/>
  <c r="R73" i="144"/>
  <c r="Y121" i="4" s="1"/>
  <c r="R74" i="144"/>
  <c r="Y124" i="4" s="1"/>
  <c r="R75" i="144"/>
  <c r="Y125" i="4" s="1"/>
  <c r="R76" i="144"/>
  <c r="Y128" i="4" s="1"/>
  <c r="R77" i="144"/>
  <c r="Y129" i="4" s="1"/>
  <c r="R78" i="144"/>
  <c r="Y130" i="4" s="1"/>
  <c r="R79" i="144"/>
  <c r="Y131" i="4" s="1"/>
  <c r="R80" i="144"/>
  <c r="Y132" i="4" s="1"/>
  <c r="R81" i="144"/>
  <c r="Y133" i="4" s="1"/>
  <c r="R82" i="144"/>
  <c r="Y135" i="4" s="1"/>
  <c r="R83" i="144"/>
  <c r="Y136" i="4" s="1"/>
  <c r="R84" i="144"/>
  <c r="Y137" i="4" s="1"/>
  <c r="R85" i="144"/>
  <c r="Y138" i="4" s="1"/>
  <c r="R86" i="144"/>
  <c r="Y140" i="4" s="1"/>
  <c r="R87" i="144"/>
  <c r="Y141" i="4" s="1"/>
  <c r="R88" i="144"/>
  <c r="Y145" i="4" s="1"/>
  <c r="R89" i="144"/>
  <c r="Y146" i="4" s="1"/>
  <c r="R90" i="144"/>
  <c r="Y157" i="4" s="1"/>
  <c r="R91" i="144"/>
  <c r="Y166" i="4" s="1"/>
  <c r="R92" i="144"/>
  <c r="Y167" i="4" s="1"/>
  <c r="R93" i="144"/>
  <c r="Y169" i="4" s="1"/>
  <c r="R94" i="144"/>
  <c r="Y170" i="4" s="1"/>
  <c r="R95" i="144"/>
  <c r="Y171" i="4" s="1"/>
  <c r="R96" i="144"/>
  <c r="Y175" i="4" s="1"/>
  <c r="R3" i="144"/>
  <c r="Y9" i="4" s="1"/>
  <c r="F159" i="4"/>
  <c r="Q4" i="147"/>
  <c r="R4" i="147"/>
  <c r="S4" i="147"/>
  <c r="T4" i="147"/>
  <c r="U4" i="147"/>
  <c r="V4" i="147"/>
  <c r="Q5" i="147"/>
  <c r="R5" i="147"/>
  <c r="S5" i="147"/>
  <c r="T5" i="147"/>
  <c r="U5" i="147"/>
  <c r="V5" i="147"/>
  <c r="Q6" i="147"/>
  <c r="R6" i="147"/>
  <c r="S6" i="147"/>
  <c r="T6" i="147"/>
  <c r="U6" i="147"/>
  <c r="V6" i="147"/>
  <c r="Q7" i="147"/>
  <c r="R7" i="147"/>
  <c r="S7" i="147"/>
  <c r="T7" i="147"/>
  <c r="U7" i="147"/>
  <c r="V7" i="147"/>
  <c r="Q8" i="147"/>
  <c r="R8" i="147"/>
  <c r="S8" i="147"/>
  <c r="T8" i="147"/>
  <c r="U8" i="147"/>
  <c r="V8" i="147"/>
  <c r="Q9" i="147"/>
  <c r="R9" i="147"/>
  <c r="S9" i="147"/>
  <c r="T9" i="147"/>
  <c r="U9" i="147"/>
  <c r="V9" i="147"/>
  <c r="Q10" i="147"/>
  <c r="R10" i="147"/>
  <c r="S10" i="147"/>
  <c r="T10" i="147"/>
  <c r="U10" i="147"/>
  <c r="V10" i="147"/>
  <c r="Q11" i="147"/>
  <c r="R11" i="147"/>
  <c r="S11" i="147"/>
  <c r="T11" i="147"/>
  <c r="U11" i="147"/>
  <c r="V11" i="147"/>
  <c r="Q12" i="147"/>
  <c r="R12" i="147"/>
  <c r="S12" i="147"/>
  <c r="T12" i="147"/>
  <c r="U12" i="147"/>
  <c r="V12" i="147"/>
  <c r="Q13" i="147"/>
  <c r="R13" i="147"/>
  <c r="S13" i="147"/>
  <c r="T13" i="147"/>
  <c r="U13" i="147"/>
  <c r="V13" i="147"/>
  <c r="Q14" i="147"/>
  <c r="R14" i="147"/>
  <c r="S14" i="147"/>
  <c r="T14" i="147"/>
  <c r="U14" i="147"/>
  <c r="V14" i="147"/>
  <c r="Q15" i="147"/>
  <c r="R15" i="147"/>
  <c r="S15" i="147"/>
  <c r="T15" i="147"/>
  <c r="U15" i="147"/>
  <c r="V15" i="147"/>
  <c r="R3" i="147"/>
  <c r="S3" i="147"/>
  <c r="T3" i="147"/>
  <c r="U3" i="147"/>
  <c r="V3" i="147"/>
  <c r="Q3" i="147"/>
  <c r="L235" i="39"/>
  <c r="P235" i="39"/>
  <c r="R235" i="39"/>
  <c r="T235" i="39"/>
  <c r="U235" i="39"/>
  <c r="V235" i="39" s="1"/>
  <c r="F235" i="39"/>
  <c r="G53" i="54"/>
  <c r="G235" i="39" s="1"/>
  <c r="H61" i="54"/>
  <c r="F4" i="147"/>
  <c r="G4" i="147"/>
  <c r="H4" i="147"/>
  <c r="F5" i="147"/>
  <c r="H60" i="54" s="1"/>
  <c r="G5" i="147"/>
  <c r="H5" i="147"/>
  <c r="F6" i="147"/>
  <c r="G6" i="147"/>
  <c r="H6" i="147"/>
  <c r="F7" i="147"/>
  <c r="G7" i="147"/>
  <c r="V62" i="54" s="1"/>
  <c r="V61" i="54" s="1"/>
  <c r="V8" i="54" s="1"/>
  <c r="H7" i="147"/>
  <c r="G3" i="147"/>
  <c r="H3" i="147"/>
  <c r="F3" i="147"/>
  <c r="H53" i="54" s="1"/>
  <c r="R214" i="39"/>
  <c r="S4" i="146"/>
  <c r="T4" i="146"/>
  <c r="U4" i="146"/>
  <c r="V4" i="146"/>
  <c r="W4" i="146"/>
  <c r="X4" i="146"/>
  <c r="S5" i="146"/>
  <c r="T5" i="146"/>
  <c r="U5" i="146"/>
  <c r="V5" i="146"/>
  <c r="W5" i="146"/>
  <c r="X5" i="146"/>
  <c r="S6" i="146"/>
  <c r="T6" i="146"/>
  <c r="U6" i="146"/>
  <c r="V6" i="146"/>
  <c r="W6" i="146"/>
  <c r="X6" i="146"/>
  <c r="S7" i="146"/>
  <c r="T7" i="146"/>
  <c r="U7" i="146"/>
  <c r="V7" i="146"/>
  <c r="W7" i="146"/>
  <c r="X7" i="146"/>
  <c r="S8" i="146"/>
  <c r="T8" i="146"/>
  <c r="U8" i="146"/>
  <c r="V8" i="146"/>
  <c r="W8" i="146"/>
  <c r="X8" i="146"/>
  <c r="S9" i="146"/>
  <c r="T9" i="146"/>
  <c r="U9" i="146"/>
  <c r="V9" i="146"/>
  <c r="W9" i="146"/>
  <c r="X9" i="146"/>
  <c r="S10" i="146"/>
  <c r="T10" i="146"/>
  <c r="U10" i="146"/>
  <c r="V10" i="146"/>
  <c r="W10" i="146"/>
  <c r="X10" i="146"/>
  <c r="S11" i="146"/>
  <c r="T11" i="146"/>
  <c r="U11" i="146"/>
  <c r="V11" i="146"/>
  <c r="W11" i="146"/>
  <c r="X11" i="146"/>
  <c r="S12" i="146"/>
  <c r="T12" i="146"/>
  <c r="U12" i="146"/>
  <c r="V12" i="146"/>
  <c r="W12" i="146"/>
  <c r="X12" i="146"/>
  <c r="S13" i="146"/>
  <c r="T13" i="146"/>
  <c r="U13" i="146"/>
  <c r="V13" i="146"/>
  <c r="W13" i="146"/>
  <c r="X13" i="146"/>
  <c r="S14" i="146"/>
  <c r="T14" i="146"/>
  <c r="U14" i="146"/>
  <c r="V14" i="146"/>
  <c r="W14" i="146"/>
  <c r="X14" i="146"/>
  <c r="S15" i="146"/>
  <c r="T15" i="146"/>
  <c r="U15" i="146"/>
  <c r="V15" i="146"/>
  <c r="W15" i="146"/>
  <c r="X15" i="146"/>
  <c r="S16" i="146"/>
  <c r="T16" i="146"/>
  <c r="U16" i="146"/>
  <c r="V16" i="146"/>
  <c r="W16" i="146"/>
  <c r="X16" i="146"/>
  <c r="S17" i="146"/>
  <c r="T17" i="146"/>
  <c r="U17" i="146"/>
  <c r="V17" i="146"/>
  <c r="W17" i="146"/>
  <c r="X17" i="146"/>
  <c r="S18" i="146"/>
  <c r="T18" i="146"/>
  <c r="U18" i="146"/>
  <c r="V18" i="146"/>
  <c r="W18" i="146"/>
  <c r="X18" i="146"/>
  <c r="S19" i="146"/>
  <c r="T19" i="146"/>
  <c r="U19" i="146"/>
  <c r="V19" i="146"/>
  <c r="W19" i="146"/>
  <c r="X19" i="146"/>
  <c r="S20" i="146"/>
  <c r="T20" i="146"/>
  <c r="U20" i="146"/>
  <c r="V20" i="146"/>
  <c r="W20" i="146"/>
  <c r="X20" i="146"/>
  <c r="S21" i="146"/>
  <c r="T21" i="146"/>
  <c r="U21" i="146"/>
  <c r="V21" i="146"/>
  <c r="W21" i="146"/>
  <c r="X21" i="146"/>
  <c r="S22" i="146"/>
  <c r="T22" i="146"/>
  <c r="U22" i="146"/>
  <c r="V22" i="146"/>
  <c r="W22" i="146"/>
  <c r="X22" i="146"/>
  <c r="S23" i="146"/>
  <c r="T23" i="146"/>
  <c r="U23" i="146"/>
  <c r="V23" i="146"/>
  <c r="W23" i="146"/>
  <c r="X23" i="146"/>
  <c r="S24" i="146"/>
  <c r="T24" i="146"/>
  <c r="U24" i="146"/>
  <c r="V24" i="146"/>
  <c r="W24" i="146"/>
  <c r="X24" i="146"/>
  <c r="S25" i="146"/>
  <c r="T25" i="146"/>
  <c r="U25" i="146"/>
  <c r="V25" i="146"/>
  <c r="W25" i="146"/>
  <c r="X25" i="146"/>
  <c r="S26" i="146"/>
  <c r="T26" i="146"/>
  <c r="U26" i="146"/>
  <c r="V26" i="146"/>
  <c r="W26" i="146"/>
  <c r="X26" i="146"/>
  <c r="S27" i="146"/>
  <c r="T27" i="146"/>
  <c r="U27" i="146"/>
  <c r="V27" i="146"/>
  <c r="W27" i="146"/>
  <c r="X27" i="146"/>
  <c r="S28" i="146"/>
  <c r="T28" i="146"/>
  <c r="U28" i="146"/>
  <c r="V28" i="146"/>
  <c r="W28" i="146"/>
  <c r="X28" i="146"/>
  <c r="S29" i="146"/>
  <c r="T29" i="146"/>
  <c r="U29" i="146"/>
  <c r="V29" i="146"/>
  <c r="W29" i="146"/>
  <c r="X29" i="146"/>
  <c r="S30" i="146"/>
  <c r="T30" i="146"/>
  <c r="U30" i="146"/>
  <c r="V30" i="146"/>
  <c r="W30" i="146"/>
  <c r="X30" i="146"/>
  <c r="S31" i="146"/>
  <c r="T31" i="146"/>
  <c r="U31" i="146"/>
  <c r="V31" i="146"/>
  <c r="W31" i="146"/>
  <c r="X31" i="146"/>
  <c r="S32" i="146"/>
  <c r="T32" i="146"/>
  <c r="U32" i="146"/>
  <c r="V32" i="146"/>
  <c r="W32" i="146"/>
  <c r="X32" i="146"/>
  <c r="S33" i="146"/>
  <c r="T33" i="146"/>
  <c r="U33" i="146"/>
  <c r="V33" i="146"/>
  <c r="W33" i="146"/>
  <c r="X33" i="146"/>
  <c r="S34" i="146"/>
  <c r="T34" i="146"/>
  <c r="U34" i="146"/>
  <c r="V34" i="146"/>
  <c r="W34" i="146"/>
  <c r="X34" i="146"/>
  <c r="S35" i="146"/>
  <c r="T35" i="146"/>
  <c r="U35" i="146"/>
  <c r="V35" i="146"/>
  <c r="W35" i="146"/>
  <c r="X35" i="146"/>
  <c r="T3" i="146"/>
  <c r="U3" i="146"/>
  <c r="V3" i="146"/>
  <c r="W3" i="146"/>
  <c r="X3" i="146"/>
  <c r="S3" i="146"/>
  <c r="J29" i="37"/>
  <c r="J31" i="37"/>
  <c r="G214" i="39"/>
  <c r="H22" i="37"/>
  <c r="P214" i="39"/>
  <c r="W40" i="37"/>
  <c r="X30" i="37"/>
  <c r="W30" i="37"/>
  <c r="J30" i="37" s="1"/>
  <c r="X27" i="37"/>
  <c r="X26" i="37" s="1"/>
  <c r="W27" i="37"/>
  <c r="W26" i="37" s="1"/>
  <c r="W22" i="37"/>
  <c r="W21" i="37" s="1"/>
  <c r="H4" i="146"/>
  <c r="I4" i="146"/>
  <c r="J4" i="146"/>
  <c r="H5" i="146"/>
  <c r="H15" i="37" s="1"/>
  <c r="I5" i="146"/>
  <c r="J5" i="146"/>
  <c r="H6" i="146"/>
  <c r="H20" i="37" s="1"/>
  <c r="I6" i="146"/>
  <c r="J6" i="146"/>
  <c r="H7" i="146"/>
  <c r="I7" i="146"/>
  <c r="J7" i="146"/>
  <c r="H8" i="146"/>
  <c r="I8" i="146"/>
  <c r="J8" i="146"/>
  <c r="H9" i="146"/>
  <c r="I9" i="146"/>
  <c r="J9" i="146"/>
  <c r="H10" i="146"/>
  <c r="H17" i="37" s="1"/>
  <c r="I10" i="146"/>
  <c r="J10" i="146"/>
  <c r="H11" i="146"/>
  <c r="I11" i="146"/>
  <c r="W15" i="37" s="1"/>
  <c r="J11" i="146"/>
  <c r="H12" i="146"/>
  <c r="I12" i="146"/>
  <c r="J12" i="146"/>
  <c r="H13" i="146"/>
  <c r="I13" i="146"/>
  <c r="W16" i="37" s="1"/>
  <c r="J13" i="146"/>
  <c r="H14" i="146"/>
  <c r="I14" i="146"/>
  <c r="J14" i="146"/>
  <c r="H15" i="146"/>
  <c r="I15" i="146"/>
  <c r="W17" i="37" s="1"/>
  <c r="J15" i="146"/>
  <c r="H16" i="146"/>
  <c r="I16" i="146"/>
  <c r="J16" i="146"/>
  <c r="H17" i="146"/>
  <c r="H28" i="37" s="1"/>
  <c r="I17" i="146"/>
  <c r="J17" i="146"/>
  <c r="H18" i="146"/>
  <c r="I18" i="146"/>
  <c r="J18" i="146"/>
  <c r="H19" i="146"/>
  <c r="I19" i="146"/>
  <c r="J19" i="146"/>
  <c r="H20" i="146"/>
  <c r="I20" i="146"/>
  <c r="J20" i="146"/>
  <c r="H21" i="146"/>
  <c r="I21" i="146"/>
  <c r="J21" i="146"/>
  <c r="H22" i="146"/>
  <c r="I22" i="146"/>
  <c r="J22" i="146"/>
  <c r="H23" i="146"/>
  <c r="I23" i="146"/>
  <c r="W35" i="37" s="1"/>
  <c r="J23" i="146"/>
  <c r="H24" i="146"/>
  <c r="I24" i="146"/>
  <c r="J24" i="146"/>
  <c r="H25" i="146"/>
  <c r="I25" i="146"/>
  <c r="W36" i="37" s="1"/>
  <c r="J25" i="146"/>
  <c r="H26" i="146"/>
  <c r="H37" i="37" s="1"/>
  <c r="I26" i="146"/>
  <c r="J26" i="146"/>
  <c r="H27" i="146"/>
  <c r="I27" i="146"/>
  <c r="W37" i="37" s="1"/>
  <c r="J27" i="146"/>
  <c r="H28" i="146"/>
  <c r="I28" i="146"/>
  <c r="J28" i="146"/>
  <c r="H29" i="146"/>
  <c r="I29" i="146"/>
  <c r="J29" i="146"/>
  <c r="H30" i="146"/>
  <c r="H43" i="37" s="1"/>
  <c r="I30" i="146"/>
  <c r="J30" i="146"/>
  <c r="H31" i="146"/>
  <c r="I31" i="146"/>
  <c r="J31" i="146"/>
  <c r="H32" i="146"/>
  <c r="H45" i="37" s="1"/>
  <c r="I32" i="146"/>
  <c r="J32" i="146"/>
  <c r="H33" i="146"/>
  <c r="I33" i="146"/>
  <c r="J33" i="146"/>
  <c r="H34" i="146"/>
  <c r="I34" i="146"/>
  <c r="J34" i="146"/>
  <c r="H35" i="146"/>
  <c r="I35" i="146"/>
  <c r="J35" i="146"/>
  <c r="H36" i="146"/>
  <c r="H49" i="37" s="1"/>
  <c r="I36" i="146"/>
  <c r="J36" i="146"/>
  <c r="H37" i="146"/>
  <c r="I37" i="146"/>
  <c r="J37" i="146"/>
  <c r="H38" i="146"/>
  <c r="I38" i="146"/>
  <c r="J38" i="146"/>
  <c r="H39" i="146"/>
  <c r="I39" i="146"/>
  <c r="J39" i="146"/>
  <c r="H40" i="146"/>
  <c r="I40" i="146"/>
  <c r="W52" i="37" s="1"/>
  <c r="W51" i="37" s="1"/>
  <c r="J40" i="146"/>
  <c r="I3" i="146"/>
  <c r="J3" i="146"/>
  <c r="H3" i="146"/>
  <c r="AA195" i="4" l="1"/>
  <c r="Q235" i="39"/>
  <c r="Y195" i="4"/>
  <c r="W34" i="37"/>
  <c r="J34" i="37" s="1"/>
  <c r="S21" i="35"/>
  <c r="K50" i="54"/>
  <c r="R50" i="54"/>
  <c r="K49" i="54"/>
  <c r="R49" i="54"/>
  <c r="K44" i="54"/>
  <c r="R44" i="54"/>
  <c r="R43" i="54"/>
  <c r="K43" i="54"/>
  <c r="K42" i="54"/>
  <c r="R42" i="54"/>
  <c r="K41" i="54"/>
  <c r="R41" i="54"/>
  <c r="K60" i="54"/>
  <c r="R60" i="54"/>
  <c r="K40" i="54"/>
  <c r="R40" i="54"/>
  <c r="K39" i="54"/>
  <c r="R39" i="54"/>
  <c r="R48" i="54"/>
  <c r="K48" i="54"/>
  <c r="R59" i="54"/>
  <c r="K59" i="54"/>
  <c r="R38" i="54"/>
  <c r="K38" i="54"/>
  <c r="R57" i="54"/>
  <c r="K57" i="54"/>
  <c r="R37" i="54"/>
  <c r="K37" i="54"/>
  <c r="K56" i="54"/>
  <c r="R56" i="54"/>
  <c r="K36" i="54"/>
  <c r="R36" i="54"/>
  <c r="R47" i="54"/>
  <c r="K47" i="54"/>
  <c r="R55" i="54"/>
  <c r="K55" i="54"/>
  <c r="R35" i="54"/>
  <c r="K35" i="54"/>
  <c r="K46" i="54"/>
  <c r="R46" i="54"/>
  <c r="K54" i="54"/>
  <c r="R54" i="54"/>
  <c r="K58" i="54"/>
  <c r="R58" i="54"/>
  <c r="R53" i="54"/>
  <c r="K53" i="54"/>
  <c r="R52" i="54"/>
  <c r="K52" i="54"/>
  <c r="K63" i="54"/>
  <c r="R63" i="54"/>
  <c r="R45" i="54"/>
  <c r="K45" i="54"/>
  <c r="R51" i="54"/>
  <c r="K51" i="54"/>
  <c r="S30" i="37"/>
  <c r="Q30" i="37"/>
  <c r="Q31" i="37"/>
  <c r="S31" i="37"/>
  <c r="Q29" i="37"/>
  <c r="S29" i="37"/>
  <c r="Q46" i="37"/>
  <c r="S46" i="37"/>
  <c r="K29" i="37"/>
  <c r="K31" i="37"/>
  <c r="K46" i="37"/>
  <c r="S20" i="35"/>
  <c r="K20" i="35"/>
  <c r="Q20" i="35"/>
  <c r="S17" i="35"/>
  <c r="Q17" i="35"/>
  <c r="K17" i="35"/>
  <c r="S14" i="35"/>
  <c r="K14" i="35"/>
  <c r="Q14" i="35"/>
  <c r="K23" i="35"/>
  <c r="Q23" i="35"/>
  <c r="K22" i="35"/>
  <c r="Q22" i="35"/>
  <c r="K24" i="35"/>
  <c r="Q24" i="35"/>
  <c r="K21" i="35"/>
  <c r="Q21" i="35"/>
  <c r="AC56" i="37"/>
  <c r="AC9" i="35"/>
  <c r="AC55" i="35"/>
  <c r="J235" i="39"/>
  <c r="S235" i="39" s="1"/>
  <c r="AC10" i="37"/>
  <c r="J214" i="39"/>
  <c r="S214" i="39" s="1"/>
  <c r="BK12" i="146"/>
  <c r="AA14" i="37"/>
  <c r="AA12" i="37" s="1"/>
  <c r="AA11" i="37" s="1"/>
  <c r="AA40" i="37"/>
  <c r="AA10" i="35"/>
  <c r="AV134" i="144"/>
  <c r="AW134" i="144"/>
  <c r="AU134" i="144"/>
  <c r="AX134" i="144"/>
  <c r="AT134" i="144"/>
  <c r="AS134" i="144"/>
  <c r="N56" i="4"/>
  <c r="O56" i="4" s="1"/>
  <c r="AT46" i="145"/>
  <c r="Y12" i="35"/>
  <c r="Y11" i="35" s="1"/>
  <c r="AS46" i="145"/>
  <c r="AR46" i="145"/>
  <c r="R43" i="35"/>
  <c r="N50" i="35"/>
  <c r="O50" i="35" s="1"/>
  <c r="I61" i="54"/>
  <c r="J62" i="54"/>
  <c r="AA8" i="4"/>
  <c r="Y18" i="35"/>
  <c r="J61" i="54"/>
  <c r="K61" i="54" s="1"/>
  <c r="Q61" i="54"/>
  <c r="N52" i="37"/>
  <c r="O52" i="37" s="1"/>
  <c r="N51" i="37"/>
  <c r="O51" i="37" s="1"/>
  <c r="L214" i="39"/>
  <c r="M214" i="39" s="1"/>
  <c r="Y14" i="37"/>
  <c r="Y12" i="37" s="1"/>
  <c r="Y11" i="37" s="1"/>
  <c r="H83" i="37"/>
  <c r="I214" i="39"/>
  <c r="P32" i="37"/>
  <c r="Y8" i="4"/>
  <c r="I235" i="39"/>
  <c r="M235" i="39" s="1"/>
  <c r="N53" i="54"/>
  <c r="O53" i="54" s="1"/>
  <c r="H31" i="37"/>
  <c r="H29" i="37"/>
  <c r="H36" i="37"/>
  <c r="H44" i="37"/>
  <c r="H46" i="37"/>
  <c r="H13" i="37"/>
  <c r="H50" i="37"/>
  <c r="H48" i="37"/>
  <c r="H35" i="37"/>
  <c r="H34" i="37" s="1"/>
  <c r="H47" i="37"/>
  <c r="H19" i="37"/>
  <c r="H16" i="37"/>
  <c r="H41" i="37"/>
  <c r="H52" i="37"/>
  <c r="H42" i="37"/>
  <c r="H18" i="37"/>
  <c r="W14" i="37"/>
  <c r="W12" i="37" s="1"/>
  <c r="W11" i="37" s="1"/>
  <c r="H41" i="146"/>
  <c r="J41" i="146"/>
  <c r="I41" i="146"/>
  <c r="U29" i="37"/>
  <c r="U20" i="37"/>
  <c r="T270" i="39"/>
  <c r="V270" i="39" s="1"/>
  <c r="W43" i="35"/>
  <c r="W35" i="35"/>
  <c r="W34" i="35" s="1"/>
  <c r="W32" i="35"/>
  <c r="W25" i="35"/>
  <c r="X25" i="35"/>
  <c r="W19" i="35"/>
  <c r="X19" i="35"/>
  <c r="S4" i="145"/>
  <c r="T4" i="145"/>
  <c r="U4" i="145"/>
  <c r="V4" i="145"/>
  <c r="W4" i="145"/>
  <c r="X4" i="145"/>
  <c r="S5" i="145"/>
  <c r="T5" i="145"/>
  <c r="U5" i="145"/>
  <c r="V5" i="145"/>
  <c r="W5" i="145"/>
  <c r="X5" i="145"/>
  <c r="S6" i="145"/>
  <c r="T6" i="145"/>
  <c r="U6" i="145"/>
  <c r="V6" i="145"/>
  <c r="W6" i="145"/>
  <c r="X6" i="145"/>
  <c r="S7" i="145"/>
  <c r="T7" i="145"/>
  <c r="U7" i="145"/>
  <c r="V7" i="145"/>
  <c r="W7" i="145"/>
  <c r="X7" i="145"/>
  <c r="S8" i="145"/>
  <c r="T8" i="145"/>
  <c r="U8" i="145"/>
  <c r="V8" i="145"/>
  <c r="W8" i="145"/>
  <c r="X8" i="145"/>
  <c r="S9" i="145"/>
  <c r="T9" i="145"/>
  <c r="U9" i="145"/>
  <c r="V9" i="145"/>
  <c r="W9" i="145"/>
  <c r="X9" i="145"/>
  <c r="S10" i="145"/>
  <c r="T10" i="145"/>
  <c r="U10" i="145"/>
  <c r="V10" i="145"/>
  <c r="W10" i="145"/>
  <c r="X10" i="145"/>
  <c r="S11" i="145"/>
  <c r="T11" i="145"/>
  <c r="U11" i="145"/>
  <c r="V11" i="145"/>
  <c r="W11" i="145"/>
  <c r="X11" i="145"/>
  <c r="S12" i="145"/>
  <c r="T12" i="145"/>
  <c r="U12" i="145"/>
  <c r="V12" i="145"/>
  <c r="W12" i="145"/>
  <c r="X12" i="145"/>
  <c r="S13" i="145"/>
  <c r="T13" i="145"/>
  <c r="U13" i="145"/>
  <c r="V13" i="145"/>
  <c r="W13" i="145"/>
  <c r="X13" i="145"/>
  <c r="S14" i="145"/>
  <c r="T14" i="145"/>
  <c r="U14" i="145"/>
  <c r="V14" i="145"/>
  <c r="W14" i="145"/>
  <c r="X14" i="145"/>
  <c r="S15" i="145"/>
  <c r="T15" i="145"/>
  <c r="U15" i="145"/>
  <c r="V15" i="145"/>
  <c r="W15" i="145"/>
  <c r="X15" i="145"/>
  <c r="S16" i="145"/>
  <c r="T16" i="145"/>
  <c r="U16" i="145"/>
  <c r="V16" i="145"/>
  <c r="W16" i="145"/>
  <c r="X16" i="145"/>
  <c r="S17" i="145"/>
  <c r="T17" i="145"/>
  <c r="U17" i="145"/>
  <c r="V17" i="145"/>
  <c r="W17" i="145"/>
  <c r="X17" i="145"/>
  <c r="S18" i="145"/>
  <c r="T18" i="145"/>
  <c r="U18" i="145"/>
  <c r="V18" i="145"/>
  <c r="W18" i="145"/>
  <c r="X18" i="145"/>
  <c r="S19" i="145"/>
  <c r="T19" i="145"/>
  <c r="U19" i="145"/>
  <c r="V19" i="145"/>
  <c r="W19" i="145"/>
  <c r="X19" i="145"/>
  <c r="S20" i="145"/>
  <c r="T20" i="145"/>
  <c r="U20" i="145"/>
  <c r="V20" i="145"/>
  <c r="W20" i="145"/>
  <c r="X20" i="145"/>
  <c r="S21" i="145"/>
  <c r="T21" i="145"/>
  <c r="U21" i="145"/>
  <c r="V21" i="145"/>
  <c r="W21" i="145"/>
  <c r="X21" i="145"/>
  <c r="S22" i="145"/>
  <c r="T22" i="145"/>
  <c r="U22" i="145"/>
  <c r="V22" i="145"/>
  <c r="W22" i="145"/>
  <c r="X22" i="145"/>
  <c r="S23" i="145"/>
  <c r="T23" i="145"/>
  <c r="U23" i="145"/>
  <c r="V23" i="145"/>
  <c r="W23" i="145"/>
  <c r="X23" i="145"/>
  <c r="S24" i="145"/>
  <c r="T24" i="145"/>
  <c r="U24" i="145"/>
  <c r="V24" i="145"/>
  <c r="W24" i="145"/>
  <c r="X24" i="145"/>
  <c r="T3" i="145"/>
  <c r="U3" i="145"/>
  <c r="V3" i="145"/>
  <c r="W3" i="145"/>
  <c r="X3" i="145"/>
  <c r="S3" i="145"/>
  <c r="H4" i="145"/>
  <c r="I4" i="145"/>
  <c r="J4" i="145"/>
  <c r="H5" i="145"/>
  <c r="I5" i="145"/>
  <c r="J5" i="145"/>
  <c r="H6" i="145"/>
  <c r="I6" i="145"/>
  <c r="J6" i="145"/>
  <c r="H7" i="145"/>
  <c r="I7" i="145"/>
  <c r="J7" i="145"/>
  <c r="H8" i="145"/>
  <c r="H16" i="35" s="1"/>
  <c r="I8" i="145"/>
  <c r="J8" i="145"/>
  <c r="H9" i="145"/>
  <c r="H17" i="35" s="1"/>
  <c r="I9" i="145"/>
  <c r="J9" i="145"/>
  <c r="H10" i="145"/>
  <c r="I10" i="145"/>
  <c r="J10" i="145"/>
  <c r="H11" i="145"/>
  <c r="I11" i="145"/>
  <c r="W16" i="35" s="1"/>
  <c r="J16" i="35" s="1"/>
  <c r="J11" i="145"/>
  <c r="H12" i="145"/>
  <c r="I12" i="145"/>
  <c r="W15" i="35" s="1"/>
  <c r="J15" i="35" s="1"/>
  <c r="J12" i="145"/>
  <c r="H13" i="145"/>
  <c r="I13" i="145"/>
  <c r="J13" i="145"/>
  <c r="H14" i="145"/>
  <c r="H22" i="35" s="1"/>
  <c r="I14" i="145"/>
  <c r="J14" i="145"/>
  <c r="H15" i="145"/>
  <c r="I15" i="145"/>
  <c r="J15" i="145"/>
  <c r="H16" i="145"/>
  <c r="I16" i="145"/>
  <c r="J16" i="145"/>
  <c r="H17" i="145"/>
  <c r="I17" i="145"/>
  <c r="J17" i="145"/>
  <c r="H18" i="145"/>
  <c r="I18" i="145"/>
  <c r="J18" i="145"/>
  <c r="H19" i="145"/>
  <c r="I19" i="145"/>
  <c r="J19" i="145"/>
  <c r="H20" i="145"/>
  <c r="H39" i="35" s="1"/>
  <c r="I20" i="145"/>
  <c r="J20" i="145"/>
  <c r="H21" i="145"/>
  <c r="H40" i="35" s="1"/>
  <c r="I21" i="145"/>
  <c r="J21" i="145"/>
  <c r="H22" i="145"/>
  <c r="I22" i="145"/>
  <c r="J22" i="145"/>
  <c r="H23" i="145"/>
  <c r="I23" i="145"/>
  <c r="J23" i="145"/>
  <c r="H24" i="145"/>
  <c r="I24" i="145"/>
  <c r="J24" i="145"/>
  <c r="H25" i="145"/>
  <c r="I25" i="145"/>
  <c r="J25" i="145"/>
  <c r="H26" i="145"/>
  <c r="I26" i="145"/>
  <c r="J26" i="145"/>
  <c r="H27" i="145"/>
  <c r="I27" i="145"/>
  <c r="J27" i="145"/>
  <c r="H28" i="145"/>
  <c r="I28" i="145"/>
  <c r="J28" i="145"/>
  <c r="H29" i="145"/>
  <c r="H50" i="35" s="1"/>
  <c r="I29" i="145"/>
  <c r="J29" i="145"/>
  <c r="H30" i="145"/>
  <c r="I30" i="145"/>
  <c r="J30" i="145"/>
  <c r="H31" i="145"/>
  <c r="I31" i="145"/>
  <c r="J31" i="145"/>
  <c r="H32" i="145"/>
  <c r="I32" i="145"/>
  <c r="J32" i="145"/>
  <c r="I3" i="145"/>
  <c r="J3" i="145"/>
  <c r="H3" i="145"/>
  <c r="AB19" i="35"/>
  <c r="AD19" i="35"/>
  <c r="AF19" i="35"/>
  <c r="W122" i="4"/>
  <c r="W121" i="4"/>
  <c r="W120" i="4"/>
  <c r="AO56" i="4"/>
  <c r="H4" i="144"/>
  <c r="H10" i="4" s="1"/>
  <c r="I4" i="144"/>
  <c r="W10" i="4" s="1"/>
  <c r="J4" i="144"/>
  <c r="K4" i="144"/>
  <c r="L4" i="144"/>
  <c r="M4" i="144"/>
  <c r="H5" i="144"/>
  <c r="I5" i="144"/>
  <c r="W11" i="4" s="1"/>
  <c r="J5" i="144"/>
  <c r="K5" i="144"/>
  <c r="L5" i="144"/>
  <c r="M5" i="144"/>
  <c r="H6" i="144"/>
  <c r="I6" i="144"/>
  <c r="W12" i="4" s="1"/>
  <c r="J12" i="4" s="1"/>
  <c r="J6" i="144"/>
  <c r="K6" i="144"/>
  <c r="L6" i="144"/>
  <c r="M6" i="144"/>
  <c r="H7" i="144"/>
  <c r="I7" i="144"/>
  <c r="W13" i="4" s="1"/>
  <c r="J13" i="4" s="1"/>
  <c r="J7" i="144"/>
  <c r="K7" i="144"/>
  <c r="L7" i="144"/>
  <c r="M7" i="144"/>
  <c r="H8" i="144"/>
  <c r="I8" i="144"/>
  <c r="W14" i="4" s="1"/>
  <c r="J14" i="4" s="1"/>
  <c r="S14" i="4" s="1"/>
  <c r="J8" i="144"/>
  <c r="K8" i="144"/>
  <c r="L8" i="144"/>
  <c r="M8" i="144"/>
  <c r="H9" i="144"/>
  <c r="I9" i="144"/>
  <c r="J9" i="144"/>
  <c r="K9" i="144"/>
  <c r="L9" i="144"/>
  <c r="M9" i="144"/>
  <c r="H10" i="144"/>
  <c r="H17" i="4" s="1"/>
  <c r="I10" i="144"/>
  <c r="J10" i="144"/>
  <c r="K10" i="144"/>
  <c r="L10" i="144"/>
  <c r="M10" i="144"/>
  <c r="H11" i="144"/>
  <c r="I11" i="144"/>
  <c r="W18" i="4" s="1"/>
  <c r="J11" i="144"/>
  <c r="K11" i="144"/>
  <c r="L11" i="144"/>
  <c r="M11" i="144"/>
  <c r="H12" i="144"/>
  <c r="I12" i="144"/>
  <c r="J12" i="144"/>
  <c r="K12" i="144"/>
  <c r="L12" i="144"/>
  <c r="M12" i="144"/>
  <c r="H13" i="144"/>
  <c r="I13" i="144"/>
  <c r="J13" i="144"/>
  <c r="K13" i="144"/>
  <c r="L13" i="144"/>
  <c r="M13" i="144"/>
  <c r="H14" i="144"/>
  <c r="H21" i="4" s="1"/>
  <c r="I14" i="144"/>
  <c r="W21" i="4" s="1"/>
  <c r="J14" i="144"/>
  <c r="K14" i="144"/>
  <c r="L14" i="144"/>
  <c r="M14" i="144"/>
  <c r="H15" i="144"/>
  <c r="I15" i="144"/>
  <c r="J15" i="144"/>
  <c r="K15" i="144"/>
  <c r="L15" i="144"/>
  <c r="M15" i="144"/>
  <c r="H16" i="144"/>
  <c r="H25" i="4" s="1"/>
  <c r="I16" i="144"/>
  <c r="J16" i="144"/>
  <c r="K16" i="144"/>
  <c r="L16" i="144"/>
  <c r="M16" i="144"/>
  <c r="H17" i="144"/>
  <c r="I17" i="144"/>
  <c r="W26" i="4" s="1"/>
  <c r="J17" i="144"/>
  <c r="K17" i="144"/>
  <c r="L17" i="144"/>
  <c r="M17" i="144"/>
  <c r="H18" i="144"/>
  <c r="I18" i="144"/>
  <c r="W27" i="4" s="1"/>
  <c r="J18" i="144"/>
  <c r="K18" i="144"/>
  <c r="L18" i="144"/>
  <c r="M18" i="144"/>
  <c r="H19" i="144"/>
  <c r="I19" i="144"/>
  <c r="W28" i="4" s="1"/>
  <c r="J19" i="144"/>
  <c r="K19" i="144"/>
  <c r="L19" i="144"/>
  <c r="M19" i="144"/>
  <c r="H20" i="144"/>
  <c r="H29" i="4" s="1"/>
  <c r="I20" i="144"/>
  <c r="W29" i="4" s="1"/>
  <c r="J20" i="144"/>
  <c r="K20" i="144"/>
  <c r="L20" i="144"/>
  <c r="M20" i="144"/>
  <c r="H21" i="144"/>
  <c r="H30" i="4" s="1"/>
  <c r="I21" i="144"/>
  <c r="W30" i="4" s="1"/>
  <c r="J21" i="144"/>
  <c r="K21" i="144"/>
  <c r="L21" i="144"/>
  <c r="M21" i="144"/>
  <c r="H22" i="144"/>
  <c r="H32" i="4" s="1"/>
  <c r="I22" i="144"/>
  <c r="W32" i="4" s="1"/>
  <c r="J22" i="144"/>
  <c r="K22" i="144"/>
  <c r="L22" i="144"/>
  <c r="M22" i="144"/>
  <c r="H23" i="144"/>
  <c r="I23" i="144"/>
  <c r="W33" i="4" s="1"/>
  <c r="J23" i="144"/>
  <c r="K23" i="144"/>
  <c r="L23" i="144"/>
  <c r="M23" i="144"/>
  <c r="H24" i="144"/>
  <c r="I24" i="144"/>
  <c r="W34" i="4" s="1"/>
  <c r="J24" i="144"/>
  <c r="K24" i="144"/>
  <c r="L24" i="144"/>
  <c r="M24" i="144"/>
  <c r="H25" i="144"/>
  <c r="I25" i="144"/>
  <c r="W35" i="4" s="1"/>
  <c r="J25" i="144"/>
  <c r="K25" i="144"/>
  <c r="L25" i="144"/>
  <c r="M25" i="144"/>
  <c r="H26" i="144"/>
  <c r="I26" i="144"/>
  <c r="W36" i="4" s="1"/>
  <c r="J26" i="144"/>
  <c r="K26" i="144"/>
  <c r="L26" i="144"/>
  <c r="M26" i="144"/>
  <c r="H27" i="144"/>
  <c r="I27" i="144"/>
  <c r="W37" i="4" s="1"/>
  <c r="J27" i="144"/>
  <c r="K27" i="144"/>
  <c r="L27" i="144"/>
  <c r="M27" i="144"/>
  <c r="H28" i="144"/>
  <c r="H39" i="4" s="1"/>
  <c r="I28" i="144"/>
  <c r="W39" i="4" s="1"/>
  <c r="J28" i="144"/>
  <c r="K28" i="144"/>
  <c r="L28" i="144"/>
  <c r="M28" i="144"/>
  <c r="H29" i="144"/>
  <c r="H41" i="4" s="1"/>
  <c r="I29" i="144"/>
  <c r="W41" i="4" s="1"/>
  <c r="J29" i="144"/>
  <c r="K29" i="144"/>
  <c r="L29" i="144"/>
  <c r="M29" i="144"/>
  <c r="H30" i="144"/>
  <c r="H42" i="4" s="1"/>
  <c r="I30" i="144"/>
  <c r="W42" i="4" s="1"/>
  <c r="J30" i="144"/>
  <c r="K30" i="144"/>
  <c r="L30" i="144"/>
  <c r="M30" i="144"/>
  <c r="H31" i="144"/>
  <c r="H43" i="4" s="1"/>
  <c r="I31" i="144"/>
  <c r="W43" i="4" s="1"/>
  <c r="J31" i="144"/>
  <c r="K31" i="144"/>
  <c r="L31" i="144"/>
  <c r="M31" i="144"/>
  <c r="H32" i="144"/>
  <c r="H44" i="4" s="1"/>
  <c r="I32" i="144"/>
  <c r="J32" i="144"/>
  <c r="K32" i="144"/>
  <c r="L32" i="144"/>
  <c r="M32" i="144"/>
  <c r="H33" i="144"/>
  <c r="I33" i="144"/>
  <c r="J33" i="144"/>
  <c r="K33" i="144"/>
  <c r="L33" i="144"/>
  <c r="M33" i="144"/>
  <c r="H34" i="144"/>
  <c r="I34" i="144"/>
  <c r="J34" i="144"/>
  <c r="K34" i="144"/>
  <c r="L34" i="144"/>
  <c r="M34" i="144"/>
  <c r="H35" i="144"/>
  <c r="I35" i="144"/>
  <c r="J35" i="144"/>
  <c r="K35" i="144"/>
  <c r="L35" i="144"/>
  <c r="M35" i="144"/>
  <c r="H36" i="144"/>
  <c r="I36" i="144"/>
  <c r="W49" i="4" s="1"/>
  <c r="J36" i="144"/>
  <c r="K36" i="144"/>
  <c r="L36" i="144"/>
  <c r="M36" i="144"/>
  <c r="H37" i="144"/>
  <c r="I37" i="144"/>
  <c r="W50" i="4" s="1"/>
  <c r="J37" i="144"/>
  <c r="K37" i="144"/>
  <c r="L37" i="144"/>
  <c r="M37" i="144"/>
  <c r="H38" i="144"/>
  <c r="I38" i="144"/>
  <c r="W51" i="4" s="1"/>
  <c r="J38" i="144"/>
  <c r="K38" i="144"/>
  <c r="L38" i="144"/>
  <c r="M38" i="144"/>
  <c r="H39" i="144"/>
  <c r="I39" i="144"/>
  <c r="J39" i="144"/>
  <c r="K39" i="144"/>
  <c r="L39" i="144"/>
  <c r="M39" i="144"/>
  <c r="H40" i="144"/>
  <c r="I40" i="144"/>
  <c r="W53" i="4" s="1"/>
  <c r="J40" i="144"/>
  <c r="K40" i="144"/>
  <c r="L40" i="144"/>
  <c r="M40" i="144"/>
  <c r="H41" i="144"/>
  <c r="I41" i="144"/>
  <c r="W56" i="4" s="1"/>
  <c r="J41" i="144"/>
  <c r="K41" i="144"/>
  <c r="L41" i="144"/>
  <c r="M41" i="144"/>
  <c r="H42" i="144"/>
  <c r="I42" i="144"/>
  <c r="W57" i="4" s="1"/>
  <c r="J42" i="144"/>
  <c r="K42" i="144"/>
  <c r="L42" i="144"/>
  <c r="M42" i="144"/>
  <c r="H43" i="144"/>
  <c r="I43" i="144"/>
  <c r="W58" i="4" s="1"/>
  <c r="J43" i="144"/>
  <c r="K43" i="144"/>
  <c r="L43" i="144"/>
  <c r="M43" i="144"/>
  <c r="H44" i="144"/>
  <c r="I44" i="144"/>
  <c r="W59" i="4" s="1"/>
  <c r="J44" i="144"/>
  <c r="K44" i="144"/>
  <c r="L44" i="144"/>
  <c r="M44" i="144"/>
  <c r="H45" i="144"/>
  <c r="I45" i="144"/>
  <c r="W60" i="4" s="1"/>
  <c r="J45" i="144"/>
  <c r="K45" i="144"/>
  <c r="L45" i="144"/>
  <c r="M45" i="144"/>
  <c r="H46" i="144"/>
  <c r="I46" i="144"/>
  <c r="J46" i="144"/>
  <c r="K46" i="144"/>
  <c r="L46" i="144"/>
  <c r="M46" i="144"/>
  <c r="H47" i="144"/>
  <c r="H63" i="4" s="1"/>
  <c r="I47" i="144"/>
  <c r="W63" i="4" s="1"/>
  <c r="J47" i="144"/>
  <c r="K47" i="144"/>
  <c r="L47" i="144"/>
  <c r="M47" i="144"/>
  <c r="H48" i="144"/>
  <c r="I48" i="144"/>
  <c r="W64" i="4" s="1"/>
  <c r="J48" i="144"/>
  <c r="K48" i="144"/>
  <c r="L48" i="144"/>
  <c r="M48" i="144"/>
  <c r="H49" i="144"/>
  <c r="I49" i="144"/>
  <c r="J49" i="144"/>
  <c r="K49" i="144"/>
  <c r="L49" i="144"/>
  <c r="M49" i="144"/>
  <c r="H50" i="144"/>
  <c r="H66" i="4" s="1"/>
  <c r="I50" i="144"/>
  <c r="J50" i="144"/>
  <c r="K50" i="144"/>
  <c r="L50" i="144"/>
  <c r="M50" i="144"/>
  <c r="H51" i="144"/>
  <c r="H67" i="4" s="1"/>
  <c r="I51" i="144"/>
  <c r="W67" i="4" s="1"/>
  <c r="J51" i="144"/>
  <c r="K51" i="144"/>
  <c r="L51" i="144"/>
  <c r="M51" i="144"/>
  <c r="H52" i="144"/>
  <c r="H68" i="4" s="1"/>
  <c r="I52" i="144"/>
  <c r="J52" i="144"/>
  <c r="K52" i="144"/>
  <c r="L52" i="144"/>
  <c r="M52" i="144"/>
  <c r="H53" i="144"/>
  <c r="I53" i="144"/>
  <c r="J53" i="144"/>
  <c r="K53" i="144"/>
  <c r="L53" i="144"/>
  <c r="M53" i="144"/>
  <c r="H54" i="144"/>
  <c r="H72" i="4" s="1"/>
  <c r="I54" i="144"/>
  <c r="J54" i="144"/>
  <c r="K54" i="144"/>
  <c r="L54" i="144"/>
  <c r="M54" i="144"/>
  <c r="H55" i="144"/>
  <c r="I55" i="144"/>
  <c r="J55" i="144"/>
  <c r="K55" i="144"/>
  <c r="L55" i="144"/>
  <c r="M55" i="144"/>
  <c r="H56" i="144"/>
  <c r="I56" i="144"/>
  <c r="J56" i="144"/>
  <c r="K56" i="144"/>
  <c r="L56" i="144"/>
  <c r="M56" i="144"/>
  <c r="H57" i="144"/>
  <c r="I57" i="144"/>
  <c r="J57" i="144"/>
  <c r="K57" i="144"/>
  <c r="L57" i="144"/>
  <c r="M57" i="144"/>
  <c r="H58" i="144"/>
  <c r="H76" i="4" s="1"/>
  <c r="I58" i="144"/>
  <c r="W76" i="4" s="1"/>
  <c r="J58" i="144"/>
  <c r="K58" i="144"/>
  <c r="L58" i="144"/>
  <c r="M58" i="144"/>
  <c r="H59" i="144"/>
  <c r="H80" i="4" s="1"/>
  <c r="I59" i="144"/>
  <c r="J59" i="144"/>
  <c r="K59" i="144"/>
  <c r="L59" i="144"/>
  <c r="M59" i="144"/>
  <c r="H60" i="144"/>
  <c r="I60" i="144"/>
  <c r="W83" i="4" s="1"/>
  <c r="J60" i="144"/>
  <c r="K60" i="144"/>
  <c r="L60" i="144"/>
  <c r="M60" i="144"/>
  <c r="H61" i="144"/>
  <c r="H85" i="4" s="1"/>
  <c r="I61" i="144"/>
  <c r="W85" i="4" s="1"/>
  <c r="J61" i="144"/>
  <c r="K61" i="144"/>
  <c r="L61" i="144"/>
  <c r="M61" i="144"/>
  <c r="H62" i="144"/>
  <c r="I62" i="144"/>
  <c r="W86" i="4" s="1"/>
  <c r="J62" i="144"/>
  <c r="K62" i="144"/>
  <c r="L62" i="144"/>
  <c r="M62" i="144"/>
  <c r="H63" i="144"/>
  <c r="I63" i="144"/>
  <c r="W87" i="4" s="1"/>
  <c r="J63" i="144"/>
  <c r="K63" i="144"/>
  <c r="L63" i="144"/>
  <c r="M63" i="144"/>
  <c r="H64" i="144"/>
  <c r="H88" i="4" s="1"/>
  <c r="I64" i="144"/>
  <c r="W88" i="4" s="1"/>
  <c r="J64" i="144"/>
  <c r="K64" i="144"/>
  <c r="L64" i="144"/>
  <c r="M64" i="144"/>
  <c r="H65" i="144"/>
  <c r="I65" i="144"/>
  <c r="W89" i="4" s="1"/>
  <c r="J65" i="144"/>
  <c r="K65" i="144"/>
  <c r="L65" i="144"/>
  <c r="M65" i="144"/>
  <c r="H66" i="144"/>
  <c r="I66" i="144"/>
  <c r="W90" i="4" s="1"/>
  <c r="J66" i="144"/>
  <c r="K66" i="144"/>
  <c r="L66" i="144"/>
  <c r="M66" i="144"/>
  <c r="H67" i="144"/>
  <c r="H95" i="4" s="1"/>
  <c r="I67" i="144"/>
  <c r="W95" i="4" s="1"/>
  <c r="J67" i="144"/>
  <c r="K67" i="144"/>
  <c r="L67" i="144"/>
  <c r="M67" i="144"/>
  <c r="H68" i="144"/>
  <c r="H97" i="4" s="1"/>
  <c r="I68" i="144"/>
  <c r="W97" i="4" s="1"/>
  <c r="J68" i="144"/>
  <c r="K68" i="144"/>
  <c r="L68" i="144"/>
  <c r="M68" i="144"/>
  <c r="H69" i="144"/>
  <c r="I69" i="144"/>
  <c r="W98" i="4" s="1"/>
  <c r="J69" i="144"/>
  <c r="K69" i="144"/>
  <c r="L69" i="144"/>
  <c r="M69" i="144"/>
  <c r="H70" i="144"/>
  <c r="I70" i="144"/>
  <c r="W99" i="4" s="1"/>
  <c r="J70" i="144"/>
  <c r="K70" i="144"/>
  <c r="L70" i="144"/>
  <c r="M70" i="144"/>
  <c r="H71" i="144"/>
  <c r="H100" i="4" s="1"/>
  <c r="I71" i="144"/>
  <c r="W100" i="4" s="1"/>
  <c r="J71" i="144"/>
  <c r="K71" i="144"/>
  <c r="L71" i="144"/>
  <c r="M71" i="144"/>
  <c r="H72" i="144"/>
  <c r="H101" i="4" s="1"/>
  <c r="I72" i="144"/>
  <c r="J72" i="144"/>
  <c r="K72" i="144"/>
  <c r="L72" i="144"/>
  <c r="M72" i="144"/>
  <c r="H73" i="144"/>
  <c r="I73" i="144"/>
  <c r="J73" i="144"/>
  <c r="K73" i="144"/>
  <c r="L73" i="144"/>
  <c r="M73" i="144"/>
  <c r="H74" i="144"/>
  <c r="I74" i="144"/>
  <c r="J74" i="144"/>
  <c r="K74" i="144"/>
  <c r="L74" i="144"/>
  <c r="M74" i="144"/>
  <c r="H75" i="144"/>
  <c r="H105" i="4" s="1"/>
  <c r="I75" i="144"/>
  <c r="J75" i="144"/>
  <c r="K75" i="144"/>
  <c r="L75" i="144"/>
  <c r="M75" i="144"/>
  <c r="H76" i="144"/>
  <c r="H106" i="4" s="1"/>
  <c r="I76" i="144"/>
  <c r="J76" i="144"/>
  <c r="K76" i="144"/>
  <c r="L76" i="144"/>
  <c r="M76" i="144"/>
  <c r="H77" i="144"/>
  <c r="I77" i="144"/>
  <c r="J77" i="144"/>
  <c r="K77" i="144"/>
  <c r="L77" i="144"/>
  <c r="M77" i="144"/>
  <c r="H78" i="144"/>
  <c r="I78" i="144"/>
  <c r="J78" i="144"/>
  <c r="K78" i="144"/>
  <c r="L78" i="144"/>
  <c r="M78" i="144"/>
  <c r="H79" i="144"/>
  <c r="H109" i="4" s="1"/>
  <c r="I79" i="144"/>
  <c r="J79" i="144"/>
  <c r="K79" i="144"/>
  <c r="L79" i="144"/>
  <c r="M79" i="144"/>
  <c r="H80" i="144"/>
  <c r="H110" i="4" s="1"/>
  <c r="I80" i="144"/>
  <c r="W110" i="4" s="1"/>
  <c r="J80" i="144"/>
  <c r="K80" i="144"/>
  <c r="L80" i="144"/>
  <c r="M80" i="144"/>
  <c r="H81" i="144"/>
  <c r="I81" i="144"/>
  <c r="W111" i="4" s="1"/>
  <c r="J81" i="144"/>
  <c r="K81" i="144"/>
  <c r="L81" i="144"/>
  <c r="M81" i="144"/>
  <c r="H82" i="144"/>
  <c r="H112" i="4" s="1"/>
  <c r="I82" i="144"/>
  <c r="W112" i="4" s="1"/>
  <c r="J82" i="144"/>
  <c r="K82" i="144"/>
  <c r="L82" i="144"/>
  <c r="M82" i="144"/>
  <c r="H83" i="144"/>
  <c r="H113" i="4" s="1"/>
  <c r="I83" i="144"/>
  <c r="W113" i="4" s="1"/>
  <c r="J83" i="144"/>
  <c r="K83" i="144"/>
  <c r="L83" i="144"/>
  <c r="M83" i="144"/>
  <c r="H84" i="144"/>
  <c r="H114" i="4" s="1"/>
  <c r="I84" i="144"/>
  <c r="W114" i="4" s="1"/>
  <c r="J84" i="144"/>
  <c r="K84" i="144"/>
  <c r="L84" i="144"/>
  <c r="M84" i="144"/>
  <c r="H85" i="144"/>
  <c r="I85" i="144"/>
  <c r="W118" i="4" s="1"/>
  <c r="J85" i="144"/>
  <c r="K85" i="144"/>
  <c r="L85" i="144"/>
  <c r="M85" i="144"/>
  <c r="H86" i="144"/>
  <c r="I86" i="144"/>
  <c r="J86" i="144"/>
  <c r="K86" i="144"/>
  <c r="L86" i="144"/>
  <c r="M86" i="144"/>
  <c r="H87" i="144"/>
  <c r="I87" i="144"/>
  <c r="J87" i="144"/>
  <c r="K87" i="144"/>
  <c r="L87" i="144"/>
  <c r="M87" i="144"/>
  <c r="H88" i="144"/>
  <c r="I88" i="144"/>
  <c r="J88" i="144"/>
  <c r="K88" i="144"/>
  <c r="L88" i="144"/>
  <c r="M88" i="144"/>
  <c r="H89" i="144"/>
  <c r="H124" i="4" s="1"/>
  <c r="I89" i="144"/>
  <c r="J89" i="144"/>
  <c r="K89" i="144"/>
  <c r="L89" i="144"/>
  <c r="M89" i="144"/>
  <c r="H90" i="144"/>
  <c r="H125" i="4" s="1"/>
  <c r="I90" i="144"/>
  <c r="J90" i="144"/>
  <c r="K90" i="144"/>
  <c r="L90" i="144"/>
  <c r="M90" i="144"/>
  <c r="H91" i="144"/>
  <c r="H126" i="4" s="1"/>
  <c r="I91" i="144"/>
  <c r="J91" i="144"/>
  <c r="K91" i="144"/>
  <c r="L91" i="144"/>
  <c r="M91" i="144"/>
  <c r="H92" i="144"/>
  <c r="H128" i="4" s="1"/>
  <c r="I92" i="144"/>
  <c r="J92" i="144"/>
  <c r="K92" i="144"/>
  <c r="L92" i="144"/>
  <c r="M92" i="144"/>
  <c r="H93" i="144"/>
  <c r="H129" i="4" s="1"/>
  <c r="I93" i="144"/>
  <c r="J93" i="144"/>
  <c r="K93" i="144"/>
  <c r="L93" i="144"/>
  <c r="M93" i="144"/>
  <c r="H94" i="144"/>
  <c r="I94" i="144"/>
  <c r="J94" i="144"/>
  <c r="K94" i="144"/>
  <c r="L94" i="144"/>
  <c r="M94" i="144"/>
  <c r="H95" i="144"/>
  <c r="I95" i="144"/>
  <c r="J95" i="144"/>
  <c r="K95" i="144"/>
  <c r="L95" i="144"/>
  <c r="M95" i="144"/>
  <c r="H96" i="144"/>
  <c r="I96" i="144"/>
  <c r="J96" i="144"/>
  <c r="K96" i="144"/>
  <c r="L96" i="144"/>
  <c r="M96" i="144"/>
  <c r="H97" i="144"/>
  <c r="H133" i="4" s="1"/>
  <c r="I97" i="144"/>
  <c r="J97" i="144"/>
  <c r="K97" i="144"/>
  <c r="L97" i="144"/>
  <c r="M97" i="144"/>
  <c r="H98" i="144"/>
  <c r="I98" i="144"/>
  <c r="J98" i="144"/>
  <c r="K98" i="144"/>
  <c r="L98" i="144"/>
  <c r="M98" i="144"/>
  <c r="H99" i="144"/>
  <c r="I99" i="144"/>
  <c r="J99" i="144"/>
  <c r="K99" i="144"/>
  <c r="L99" i="144"/>
  <c r="M99" i="144"/>
  <c r="H100" i="144"/>
  <c r="I100" i="144"/>
  <c r="W137" i="4" s="1"/>
  <c r="J100" i="144"/>
  <c r="K100" i="144"/>
  <c r="L100" i="144"/>
  <c r="M100" i="144"/>
  <c r="H101" i="144"/>
  <c r="I101" i="144"/>
  <c r="W138" i="4" s="1"/>
  <c r="J101" i="144"/>
  <c r="K101" i="144"/>
  <c r="L101" i="144"/>
  <c r="M101" i="144"/>
  <c r="H102" i="144"/>
  <c r="H140" i="4" s="1"/>
  <c r="I102" i="144"/>
  <c r="W140" i="4" s="1"/>
  <c r="J102" i="144"/>
  <c r="K102" i="144"/>
  <c r="L102" i="144"/>
  <c r="M102" i="144"/>
  <c r="H103" i="144"/>
  <c r="I103" i="144"/>
  <c r="W141" i="4" s="1"/>
  <c r="J103" i="144"/>
  <c r="K103" i="144"/>
  <c r="L103" i="144"/>
  <c r="M103" i="144"/>
  <c r="H104" i="144"/>
  <c r="I104" i="144"/>
  <c r="W142" i="4" s="1"/>
  <c r="J104" i="144"/>
  <c r="K104" i="144"/>
  <c r="L104" i="144"/>
  <c r="M104" i="144"/>
  <c r="H105" i="144"/>
  <c r="I105" i="144"/>
  <c r="W143" i="4" s="1"/>
  <c r="J105" i="144"/>
  <c r="K105" i="144"/>
  <c r="L105" i="144"/>
  <c r="M105" i="144"/>
  <c r="H106" i="144"/>
  <c r="I106" i="144"/>
  <c r="W145" i="4" s="1"/>
  <c r="J106" i="144"/>
  <c r="K106" i="144"/>
  <c r="L106" i="144"/>
  <c r="M106" i="144"/>
  <c r="H107" i="144"/>
  <c r="I107" i="144"/>
  <c r="W146" i="4" s="1"/>
  <c r="J107" i="144"/>
  <c r="K107" i="144"/>
  <c r="L107" i="144"/>
  <c r="M107" i="144"/>
  <c r="H108" i="144"/>
  <c r="I108" i="144"/>
  <c r="W150" i="4" s="1"/>
  <c r="J108" i="144"/>
  <c r="K108" i="144"/>
  <c r="L108" i="144"/>
  <c r="M108" i="144"/>
  <c r="H109" i="144"/>
  <c r="H153" i="4" s="1"/>
  <c r="I109" i="144"/>
  <c r="J109" i="144"/>
  <c r="K109" i="144"/>
  <c r="L109" i="144"/>
  <c r="M109" i="144"/>
  <c r="H110" i="144"/>
  <c r="I110" i="144"/>
  <c r="W155" i="4" s="1"/>
  <c r="J110" i="144"/>
  <c r="K110" i="144"/>
  <c r="L110" i="144"/>
  <c r="M110" i="144"/>
  <c r="H111" i="144"/>
  <c r="H157" i="4" s="1"/>
  <c r="I111" i="144"/>
  <c r="W157" i="4" s="1"/>
  <c r="J111" i="144"/>
  <c r="K111" i="144"/>
  <c r="L111" i="144"/>
  <c r="M111" i="144"/>
  <c r="H112" i="144"/>
  <c r="I112" i="144"/>
  <c r="J112" i="144"/>
  <c r="K112" i="144"/>
  <c r="L112" i="144"/>
  <c r="M112" i="144"/>
  <c r="H113" i="144"/>
  <c r="I113" i="144"/>
  <c r="W159" i="4" s="1"/>
  <c r="J113" i="144"/>
  <c r="K113" i="144"/>
  <c r="L113" i="144"/>
  <c r="M113" i="144"/>
  <c r="H114" i="144"/>
  <c r="H166" i="4" s="1"/>
  <c r="I114" i="144"/>
  <c r="J114" i="144"/>
  <c r="K114" i="144"/>
  <c r="L114" i="144"/>
  <c r="M114" i="144"/>
  <c r="H115" i="144"/>
  <c r="I115" i="144"/>
  <c r="J115" i="144"/>
  <c r="K115" i="144"/>
  <c r="L115" i="144"/>
  <c r="M115" i="144"/>
  <c r="H116" i="144"/>
  <c r="I116" i="144"/>
  <c r="J116" i="144"/>
  <c r="K116" i="144"/>
  <c r="L116" i="144"/>
  <c r="M116" i="144"/>
  <c r="H117" i="144"/>
  <c r="I117" i="144"/>
  <c r="J117" i="144"/>
  <c r="K117" i="144"/>
  <c r="L117" i="144"/>
  <c r="M117" i="144"/>
  <c r="H118" i="144"/>
  <c r="H171" i="4" s="1"/>
  <c r="I118" i="144"/>
  <c r="J118" i="144"/>
  <c r="K118" i="144"/>
  <c r="L118" i="144"/>
  <c r="M118" i="144"/>
  <c r="H119" i="144"/>
  <c r="I119" i="144"/>
  <c r="J119" i="144"/>
  <c r="K119" i="144"/>
  <c r="L119" i="144"/>
  <c r="M119" i="144"/>
  <c r="H120" i="144"/>
  <c r="H176" i="4" s="1"/>
  <c r="I120" i="144"/>
  <c r="W176" i="4" s="1"/>
  <c r="J120" i="144"/>
  <c r="K120" i="144"/>
  <c r="L120" i="144"/>
  <c r="M120" i="144"/>
  <c r="H121" i="144"/>
  <c r="I121" i="144"/>
  <c r="W184" i="4" s="1"/>
  <c r="J121" i="144"/>
  <c r="K121" i="144"/>
  <c r="L121" i="144"/>
  <c r="M121" i="144"/>
  <c r="H122" i="144"/>
  <c r="I122" i="144"/>
  <c r="W185" i="4" s="1"/>
  <c r="J122" i="144"/>
  <c r="K122" i="144"/>
  <c r="L122" i="144"/>
  <c r="M122" i="144"/>
  <c r="H123" i="144"/>
  <c r="I123" i="144"/>
  <c r="W187" i="4" s="1"/>
  <c r="J123" i="144"/>
  <c r="K123" i="144"/>
  <c r="L123" i="144"/>
  <c r="M123" i="144"/>
  <c r="H124" i="144"/>
  <c r="I124" i="144"/>
  <c r="W188" i="4" s="1"/>
  <c r="J124" i="144"/>
  <c r="K124" i="144"/>
  <c r="L124" i="144"/>
  <c r="M124" i="144"/>
  <c r="H125" i="144"/>
  <c r="I125" i="144"/>
  <c r="W189" i="4" s="1"/>
  <c r="J125" i="144"/>
  <c r="K125" i="144"/>
  <c r="L125" i="144"/>
  <c r="M125" i="144"/>
  <c r="H126" i="144"/>
  <c r="I126" i="144"/>
  <c r="W190" i="4" s="1"/>
  <c r="J126" i="144"/>
  <c r="K126" i="144"/>
  <c r="L126" i="144"/>
  <c r="M126" i="144"/>
  <c r="H127" i="144"/>
  <c r="H191" i="4" s="1"/>
  <c r="I127" i="144"/>
  <c r="W191" i="4" s="1"/>
  <c r="J127" i="144"/>
  <c r="K127" i="144"/>
  <c r="L127" i="144"/>
  <c r="M127" i="144"/>
  <c r="I3" i="144"/>
  <c r="W9" i="4" s="1"/>
  <c r="J3" i="144"/>
  <c r="K3" i="144"/>
  <c r="L3" i="144"/>
  <c r="M3" i="144"/>
  <c r="H3" i="144"/>
  <c r="H9" i="4" s="1"/>
  <c r="T40" i="54"/>
  <c r="T39" i="54"/>
  <c r="T38" i="54"/>
  <c r="T37" i="54"/>
  <c r="T36" i="54"/>
  <c r="U36" i="54" s="1"/>
  <c r="T35" i="54"/>
  <c r="U35" i="54" s="1"/>
  <c r="T30" i="54"/>
  <c r="U30" i="54" s="1"/>
  <c r="T29" i="54"/>
  <c r="T28" i="54"/>
  <c r="U28" i="54" s="1"/>
  <c r="T27" i="54"/>
  <c r="U27" i="54" s="1"/>
  <c r="T25" i="54"/>
  <c r="T24" i="54"/>
  <c r="T23" i="54"/>
  <c r="U23" i="54" s="1"/>
  <c r="T22" i="54"/>
  <c r="T21" i="54"/>
  <c r="U21" i="54" s="1"/>
  <c r="T19" i="54"/>
  <c r="T17" i="54"/>
  <c r="U17" i="54" s="1"/>
  <c r="T16" i="54"/>
  <c r="U16" i="54" s="1"/>
  <c r="T14" i="54"/>
  <c r="T13" i="54"/>
  <c r="U13" i="54" s="1"/>
  <c r="T12" i="54"/>
  <c r="U12" i="54" s="1"/>
  <c r="T11" i="54"/>
  <c r="U11" i="54" s="1"/>
  <c r="J22" i="54"/>
  <c r="J21" i="54"/>
  <c r="J20" i="54"/>
  <c r="J19" i="54"/>
  <c r="J17" i="54"/>
  <c r="J16" i="54"/>
  <c r="J15" i="54"/>
  <c r="J14" i="54"/>
  <c r="J13" i="54"/>
  <c r="J12" i="54"/>
  <c r="J11" i="54"/>
  <c r="J10" i="54"/>
  <c r="J9" i="54"/>
  <c r="U53" i="37"/>
  <c r="V53" i="37" s="1"/>
  <c r="U50" i="37"/>
  <c r="U42" i="37"/>
  <c r="J53" i="37"/>
  <c r="S53" i="37" s="1"/>
  <c r="J52" i="37"/>
  <c r="J51" i="37"/>
  <c r="J45" i="37"/>
  <c r="J44" i="37"/>
  <c r="J43" i="37"/>
  <c r="J42" i="37"/>
  <c r="J41" i="37"/>
  <c r="J37" i="37"/>
  <c r="J36" i="37"/>
  <c r="J35" i="37"/>
  <c r="J28" i="37"/>
  <c r="J25" i="37"/>
  <c r="J24" i="37"/>
  <c r="J23" i="37"/>
  <c r="J22" i="37"/>
  <c r="J21" i="37"/>
  <c r="J20" i="37"/>
  <c r="J19" i="37"/>
  <c r="J18" i="37"/>
  <c r="J17" i="37"/>
  <c r="J16" i="37"/>
  <c r="J15" i="37"/>
  <c r="J13" i="37"/>
  <c r="U24" i="4"/>
  <c r="V24" i="4" s="1"/>
  <c r="U23" i="4"/>
  <c r="V23" i="4" s="1"/>
  <c r="T60" i="54"/>
  <c r="F64" i="39"/>
  <c r="L179" i="39"/>
  <c r="L180" i="39"/>
  <c r="R232" i="39"/>
  <c r="L181" i="39"/>
  <c r="L176" i="39"/>
  <c r="GU4" i="143"/>
  <c r="GV4" i="143"/>
  <c r="GW4" i="143"/>
  <c r="GX4" i="143"/>
  <c r="GY4" i="143"/>
  <c r="GZ4" i="143"/>
  <c r="GU5" i="143"/>
  <c r="GV5" i="143"/>
  <c r="GW5" i="143"/>
  <c r="GX5" i="143"/>
  <c r="GY5" i="143"/>
  <c r="GZ5" i="143"/>
  <c r="GU6" i="143"/>
  <c r="GV6" i="143"/>
  <c r="GW6" i="143"/>
  <c r="GX6" i="143"/>
  <c r="GY6" i="143"/>
  <c r="GZ6" i="143"/>
  <c r="GU7" i="143"/>
  <c r="GV7" i="143"/>
  <c r="GW7" i="143"/>
  <c r="GX7" i="143"/>
  <c r="GY7" i="143"/>
  <c r="GZ7" i="143"/>
  <c r="GU8" i="143"/>
  <c r="GV8" i="143"/>
  <c r="GW8" i="143"/>
  <c r="GX8" i="143"/>
  <c r="GY8" i="143"/>
  <c r="GZ8" i="143"/>
  <c r="GU9" i="143"/>
  <c r="GV9" i="143"/>
  <c r="GW9" i="143"/>
  <c r="GX9" i="143"/>
  <c r="GY9" i="143"/>
  <c r="GZ9" i="143"/>
  <c r="GU10" i="143"/>
  <c r="GV10" i="143"/>
  <c r="GW10" i="143"/>
  <c r="GX10" i="143"/>
  <c r="GY10" i="143"/>
  <c r="GZ10" i="143"/>
  <c r="GU11" i="143"/>
  <c r="GV11" i="143"/>
  <c r="GW11" i="143"/>
  <c r="GX11" i="143"/>
  <c r="GY11" i="143"/>
  <c r="GZ11" i="143"/>
  <c r="GU12" i="143"/>
  <c r="GV12" i="143"/>
  <c r="GW12" i="143"/>
  <c r="GX12" i="143"/>
  <c r="GY12" i="143"/>
  <c r="GZ12" i="143"/>
  <c r="GU13" i="143"/>
  <c r="GV13" i="143"/>
  <c r="GW13" i="143"/>
  <c r="GX13" i="143"/>
  <c r="GY13" i="143"/>
  <c r="GZ13" i="143"/>
  <c r="GU14" i="143"/>
  <c r="GV14" i="143"/>
  <c r="GW14" i="143"/>
  <c r="GX14" i="143"/>
  <c r="GY14" i="143"/>
  <c r="GZ14" i="143"/>
  <c r="GU15" i="143"/>
  <c r="GV15" i="143"/>
  <c r="GW15" i="143"/>
  <c r="GX15" i="143"/>
  <c r="GY15" i="143"/>
  <c r="GZ15" i="143"/>
  <c r="GU16" i="143"/>
  <c r="GV16" i="143"/>
  <c r="GW16" i="143"/>
  <c r="GX16" i="143"/>
  <c r="GY16" i="143"/>
  <c r="GZ16" i="143"/>
  <c r="GU17" i="143"/>
  <c r="GV17" i="143"/>
  <c r="GW17" i="143"/>
  <c r="GX17" i="143"/>
  <c r="GY17" i="143"/>
  <c r="GZ17" i="143"/>
  <c r="GU18" i="143"/>
  <c r="GV18" i="143"/>
  <c r="GW18" i="143"/>
  <c r="GX18" i="143"/>
  <c r="GY18" i="143"/>
  <c r="GZ18" i="143"/>
  <c r="GU19" i="143"/>
  <c r="GV19" i="143"/>
  <c r="GW19" i="143"/>
  <c r="GX19" i="143"/>
  <c r="GY19" i="143"/>
  <c r="GZ19" i="143"/>
  <c r="GU20" i="143"/>
  <c r="GV20" i="143"/>
  <c r="GW20" i="143"/>
  <c r="GX20" i="143"/>
  <c r="GY20" i="143"/>
  <c r="GZ20" i="143"/>
  <c r="GU21" i="143"/>
  <c r="GV21" i="143"/>
  <c r="GW21" i="143"/>
  <c r="GX21" i="143"/>
  <c r="GY21" i="143"/>
  <c r="GZ21" i="143"/>
  <c r="GU22" i="143"/>
  <c r="GV22" i="143"/>
  <c r="GW22" i="143"/>
  <c r="GX22" i="143"/>
  <c r="GY22" i="143"/>
  <c r="GZ22" i="143"/>
  <c r="GU23" i="143"/>
  <c r="GV23" i="143"/>
  <c r="GW23" i="143"/>
  <c r="GX23" i="143"/>
  <c r="GY23" i="143"/>
  <c r="GZ23" i="143"/>
  <c r="GU24" i="143"/>
  <c r="GV24" i="143"/>
  <c r="GW24" i="143"/>
  <c r="GX24" i="143"/>
  <c r="GY24" i="143"/>
  <c r="GZ24" i="143"/>
  <c r="GU25" i="143"/>
  <c r="GV25" i="143"/>
  <c r="GW25" i="143"/>
  <c r="GX25" i="143"/>
  <c r="GY25" i="143"/>
  <c r="GZ25" i="143"/>
  <c r="GU26" i="143"/>
  <c r="GV26" i="143"/>
  <c r="GW26" i="143"/>
  <c r="GX26" i="143"/>
  <c r="GY26" i="143"/>
  <c r="GZ26" i="143"/>
  <c r="GU27" i="143"/>
  <c r="GV27" i="143"/>
  <c r="GW27" i="143"/>
  <c r="GX27" i="143"/>
  <c r="GY27" i="143"/>
  <c r="GZ27" i="143"/>
  <c r="GU28" i="143"/>
  <c r="GV28" i="143"/>
  <c r="GW28" i="143"/>
  <c r="GX28" i="143"/>
  <c r="GY28" i="143"/>
  <c r="GZ28" i="143"/>
  <c r="GU29" i="143"/>
  <c r="GV29" i="143"/>
  <c r="GW29" i="143"/>
  <c r="GX29" i="143"/>
  <c r="GY29" i="143"/>
  <c r="GZ29" i="143"/>
  <c r="GU30" i="143"/>
  <c r="GV30" i="143"/>
  <c r="GW30" i="143"/>
  <c r="GX30" i="143"/>
  <c r="GY30" i="143"/>
  <c r="GZ30" i="143"/>
  <c r="GU31" i="143"/>
  <c r="GV31" i="143"/>
  <c r="GW31" i="143"/>
  <c r="GX31" i="143"/>
  <c r="GY31" i="143"/>
  <c r="GZ31" i="143"/>
  <c r="GU32" i="143"/>
  <c r="GV32" i="143"/>
  <c r="GW32" i="143"/>
  <c r="GX32" i="143"/>
  <c r="GY32" i="143"/>
  <c r="GZ32" i="143"/>
  <c r="GU33" i="143"/>
  <c r="GV33" i="143"/>
  <c r="GW33" i="143"/>
  <c r="GX33" i="143"/>
  <c r="GY33" i="143"/>
  <c r="GZ33" i="143"/>
  <c r="GU34" i="143"/>
  <c r="GV34" i="143"/>
  <c r="GW34" i="143"/>
  <c r="GX34" i="143"/>
  <c r="GY34" i="143"/>
  <c r="GZ34" i="143"/>
  <c r="GV3" i="143"/>
  <c r="GW3" i="143"/>
  <c r="GX3" i="143"/>
  <c r="GY3" i="143"/>
  <c r="GZ3" i="143"/>
  <c r="GU3" i="143"/>
  <c r="GL4" i="143"/>
  <c r="AP19" i="54" s="1"/>
  <c r="GL5" i="143"/>
  <c r="AP22" i="54" s="1"/>
  <c r="GL6" i="143"/>
  <c r="AP24" i="54" s="1"/>
  <c r="GL7" i="143"/>
  <c r="AP25" i="54" s="1"/>
  <c r="GL8" i="143"/>
  <c r="AP29" i="54" s="1"/>
  <c r="GL9" i="143"/>
  <c r="AP37" i="54" s="1"/>
  <c r="GL10" i="143"/>
  <c r="AP38" i="54" s="1"/>
  <c r="GL11" i="143"/>
  <c r="AP39" i="54" s="1"/>
  <c r="GL12" i="143"/>
  <c r="AP40" i="54" s="1"/>
  <c r="GL13" i="143"/>
  <c r="AP41" i="54" s="1"/>
  <c r="GL14" i="143"/>
  <c r="AP42" i="54" s="1"/>
  <c r="GL15" i="143"/>
  <c r="AP43" i="54" s="1"/>
  <c r="GL16" i="143"/>
  <c r="AP44" i="54" s="1"/>
  <c r="GL17" i="143"/>
  <c r="AP45" i="54" s="1"/>
  <c r="GL18" i="143"/>
  <c r="AP46" i="54" s="1"/>
  <c r="GL19" i="143"/>
  <c r="AP47" i="54" s="1"/>
  <c r="GL20" i="143"/>
  <c r="AP49" i="54" s="1"/>
  <c r="GL21" i="143"/>
  <c r="AP50" i="54" s="1"/>
  <c r="GL3" i="143"/>
  <c r="AP14" i="54" s="1"/>
  <c r="AQ30" i="37"/>
  <c r="IT4" i="142"/>
  <c r="IU4" i="142"/>
  <c r="IV4" i="142"/>
  <c r="IW4" i="142"/>
  <c r="IX4" i="142"/>
  <c r="IY4" i="142"/>
  <c r="IT5" i="142"/>
  <c r="IU5" i="142"/>
  <c r="IV5" i="142"/>
  <c r="IW5" i="142"/>
  <c r="IX5" i="142"/>
  <c r="IY5" i="142"/>
  <c r="IT6" i="142"/>
  <c r="IU6" i="142"/>
  <c r="IV6" i="142"/>
  <c r="IW6" i="142"/>
  <c r="IX6" i="142"/>
  <c r="IY6" i="142"/>
  <c r="IT7" i="142"/>
  <c r="IU7" i="142"/>
  <c r="IV7" i="142"/>
  <c r="IW7" i="142"/>
  <c r="IX7" i="142"/>
  <c r="IY7" i="142"/>
  <c r="IT8" i="142"/>
  <c r="IU8" i="142"/>
  <c r="IV8" i="142"/>
  <c r="IW8" i="142"/>
  <c r="IX8" i="142"/>
  <c r="IY8" i="142"/>
  <c r="IT9" i="142"/>
  <c r="IU9" i="142"/>
  <c r="IV9" i="142"/>
  <c r="IW9" i="142"/>
  <c r="IX9" i="142"/>
  <c r="IY9" i="142"/>
  <c r="IT10" i="142"/>
  <c r="IU10" i="142"/>
  <c r="IV10" i="142"/>
  <c r="IW10" i="142"/>
  <c r="IX10" i="142"/>
  <c r="IY10" i="142"/>
  <c r="IT11" i="142"/>
  <c r="IU11" i="142"/>
  <c r="IV11" i="142"/>
  <c r="IW11" i="142"/>
  <c r="IX11" i="142"/>
  <c r="IY11" i="142"/>
  <c r="IT12" i="142"/>
  <c r="IU12" i="142"/>
  <c r="IV12" i="142"/>
  <c r="IW12" i="142"/>
  <c r="IX12" i="142"/>
  <c r="IY12" i="142"/>
  <c r="IT13" i="142"/>
  <c r="IU13" i="142"/>
  <c r="IV13" i="142"/>
  <c r="IW13" i="142"/>
  <c r="IX13" i="142"/>
  <c r="IY13" i="142"/>
  <c r="IT14" i="142"/>
  <c r="IU14" i="142"/>
  <c r="IV14" i="142"/>
  <c r="IW14" i="142"/>
  <c r="IX14" i="142"/>
  <c r="IY14" i="142"/>
  <c r="IT15" i="142"/>
  <c r="IU15" i="142"/>
  <c r="IV15" i="142"/>
  <c r="IW15" i="142"/>
  <c r="IX15" i="142"/>
  <c r="IY15" i="142"/>
  <c r="IT16" i="142"/>
  <c r="IU16" i="142"/>
  <c r="IV16" i="142"/>
  <c r="IW16" i="142"/>
  <c r="IX16" i="142"/>
  <c r="IY16" i="142"/>
  <c r="IT17" i="142"/>
  <c r="IU17" i="142"/>
  <c r="IV17" i="142"/>
  <c r="IW17" i="142"/>
  <c r="IX17" i="142"/>
  <c r="IY17" i="142"/>
  <c r="IT18" i="142"/>
  <c r="IU18" i="142"/>
  <c r="IV18" i="142"/>
  <c r="IW18" i="142"/>
  <c r="IX18" i="142"/>
  <c r="IY18" i="142"/>
  <c r="IT19" i="142"/>
  <c r="IU19" i="142"/>
  <c r="IV19" i="142"/>
  <c r="IW19" i="142"/>
  <c r="IX19" i="142"/>
  <c r="IY19" i="142"/>
  <c r="IT20" i="142"/>
  <c r="IU20" i="142"/>
  <c r="IV20" i="142"/>
  <c r="IW20" i="142"/>
  <c r="IX20" i="142"/>
  <c r="IY20" i="142"/>
  <c r="IT21" i="142"/>
  <c r="IU21" i="142"/>
  <c r="IV21" i="142"/>
  <c r="IW21" i="142"/>
  <c r="IX21" i="142"/>
  <c r="IY21" i="142"/>
  <c r="IT22" i="142"/>
  <c r="IU22" i="142"/>
  <c r="IV22" i="142"/>
  <c r="IW22" i="142"/>
  <c r="IX22" i="142"/>
  <c r="IY22" i="142"/>
  <c r="IT23" i="142"/>
  <c r="IU23" i="142"/>
  <c r="IV23" i="142"/>
  <c r="IW23" i="142"/>
  <c r="IX23" i="142"/>
  <c r="IY23" i="142"/>
  <c r="IT24" i="142"/>
  <c r="IU24" i="142"/>
  <c r="IV24" i="142"/>
  <c r="IW24" i="142"/>
  <c r="IX24" i="142"/>
  <c r="IY24" i="142"/>
  <c r="IT25" i="142"/>
  <c r="IU25" i="142"/>
  <c r="IV25" i="142"/>
  <c r="IW25" i="142"/>
  <c r="IX25" i="142"/>
  <c r="IY25" i="142"/>
  <c r="IT26" i="142"/>
  <c r="IU26" i="142"/>
  <c r="IV26" i="142"/>
  <c r="IW26" i="142"/>
  <c r="IX26" i="142"/>
  <c r="IY26" i="142"/>
  <c r="IT27" i="142"/>
  <c r="IU27" i="142"/>
  <c r="IV27" i="142"/>
  <c r="IW27" i="142"/>
  <c r="IX27" i="142"/>
  <c r="IY27" i="142"/>
  <c r="IT28" i="142"/>
  <c r="IU28" i="142"/>
  <c r="IV28" i="142"/>
  <c r="IW28" i="142"/>
  <c r="IX28" i="142"/>
  <c r="IY28" i="142"/>
  <c r="IT29" i="142"/>
  <c r="IU29" i="142"/>
  <c r="IV29" i="142"/>
  <c r="IW29" i="142"/>
  <c r="IX29" i="142"/>
  <c r="IY29" i="142"/>
  <c r="IT30" i="142"/>
  <c r="IU30" i="142"/>
  <c r="IV30" i="142"/>
  <c r="IW30" i="142"/>
  <c r="IX30" i="142"/>
  <c r="IY30" i="142"/>
  <c r="IT31" i="142"/>
  <c r="IU31" i="142"/>
  <c r="IV31" i="142"/>
  <c r="IW31" i="142"/>
  <c r="IX31" i="142"/>
  <c r="IY31" i="142"/>
  <c r="IT32" i="142"/>
  <c r="IU32" i="142"/>
  <c r="IV32" i="142"/>
  <c r="IW32" i="142"/>
  <c r="IX32" i="142"/>
  <c r="IY32" i="142"/>
  <c r="IT33" i="142"/>
  <c r="IU33" i="142"/>
  <c r="IV33" i="142"/>
  <c r="IW33" i="142"/>
  <c r="IX33" i="142"/>
  <c r="IY33" i="142"/>
  <c r="IT34" i="142"/>
  <c r="IU34" i="142"/>
  <c r="IV34" i="142"/>
  <c r="IW34" i="142"/>
  <c r="IX34" i="142"/>
  <c r="IY34" i="142"/>
  <c r="IT35" i="142"/>
  <c r="IU35" i="142"/>
  <c r="IV35" i="142"/>
  <c r="IW35" i="142"/>
  <c r="IX35" i="142"/>
  <c r="IY35" i="142"/>
  <c r="IT36" i="142"/>
  <c r="IU36" i="142"/>
  <c r="IV36" i="142"/>
  <c r="IW36" i="142"/>
  <c r="IX36" i="142"/>
  <c r="IY36" i="142"/>
  <c r="IT37" i="142"/>
  <c r="IU37" i="142"/>
  <c r="IV37" i="142"/>
  <c r="IW37" i="142"/>
  <c r="IX37" i="142"/>
  <c r="IY37" i="142"/>
  <c r="IT38" i="142"/>
  <c r="IU38" i="142"/>
  <c r="IV38" i="142"/>
  <c r="IW38" i="142"/>
  <c r="IX38" i="142"/>
  <c r="IY38" i="142"/>
  <c r="IT39" i="142"/>
  <c r="IU39" i="142"/>
  <c r="IV39" i="142"/>
  <c r="IW39" i="142"/>
  <c r="IX39" i="142"/>
  <c r="IY39" i="142"/>
  <c r="IU3" i="142"/>
  <c r="IU40" i="142" s="1"/>
  <c r="IV3" i="142"/>
  <c r="IW3" i="142"/>
  <c r="IW40" i="142" s="1"/>
  <c r="IX3" i="142"/>
  <c r="IY3" i="142"/>
  <c r="IT3" i="142"/>
  <c r="II4" i="142"/>
  <c r="IJ4" i="142"/>
  <c r="IK4" i="142"/>
  <c r="II5" i="142"/>
  <c r="IJ5" i="142"/>
  <c r="IK5" i="142"/>
  <c r="II6" i="142"/>
  <c r="IJ6" i="142"/>
  <c r="IK6" i="142"/>
  <c r="II7" i="142"/>
  <c r="IJ7" i="142"/>
  <c r="IK7" i="142"/>
  <c r="II8" i="142"/>
  <c r="IJ8" i="142"/>
  <c r="IK8" i="142"/>
  <c r="II9" i="142"/>
  <c r="IJ9" i="142"/>
  <c r="IK9" i="142"/>
  <c r="II10" i="142"/>
  <c r="IJ10" i="142"/>
  <c r="IK10" i="142"/>
  <c r="II11" i="142"/>
  <c r="IJ11" i="142"/>
  <c r="IK11" i="142"/>
  <c r="II12" i="142"/>
  <c r="IJ12" i="142"/>
  <c r="IK12" i="142"/>
  <c r="II13" i="142"/>
  <c r="IJ13" i="142"/>
  <c r="IK13" i="142"/>
  <c r="II14" i="142"/>
  <c r="IJ14" i="142"/>
  <c r="IK14" i="142"/>
  <c r="II15" i="142"/>
  <c r="IJ15" i="142"/>
  <c r="IK15" i="142"/>
  <c r="II16" i="142"/>
  <c r="IJ16" i="142"/>
  <c r="IK16" i="142"/>
  <c r="II17" i="142"/>
  <c r="IJ17" i="142"/>
  <c r="IK17" i="142"/>
  <c r="II18" i="142"/>
  <c r="IJ18" i="142"/>
  <c r="IK18" i="142"/>
  <c r="II19" i="142"/>
  <c r="IJ19" i="142"/>
  <c r="IK19" i="142"/>
  <c r="II20" i="142"/>
  <c r="IJ20" i="142"/>
  <c r="IK20" i="142"/>
  <c r="II21" i="142"/>
  <c r="IJ21" i="142"/>
  <c r="IK21" i="142"/>
  <c r="II22" i="142"/>
  <c r="IJ22" i="142"/>
  <c r="IK22" i="142"/>
  <c r="II23" i="142"/>
  <c r="IJ23" i="142"/>
  <c r="IK23" i="142"/>
  <c r="II24" i="142"/>
  <c r="IJ24" i="142"/>
  <c r="IK24" i="142"/>
  <c r="II25" i="142"/>
  <c r="IJ25" i="142"/>
  <c r="IK25" i="142"/>
  <c r="II26" i="142"/>
  <c r="IJ26" i="142"/>
  <c r="IK26" i="142"/>
  <c r="II27" i="142"/>
  <c r="IJ27" i="142"/>
  <c r="IK27" i="142"/>
  <c r="II28" i="142"/>
  <c r="IJ28" i="142"/>
  <c r="IK28" i="142"/>
  <c r="II29" i="142"/>
  <c r="IJ29" i="142"/>
  <c r="IK29" i="142"/>
  <c r="II30" i="142"/>
  <c r="IJ30" i="142"/>
  <c r="IK30" i="142"/>
  <c r="II31" i="142"/>
  <c r="IJ31" i="142"/>
  <c r="IK31" i="142"/>
  <c r="II32" i="142"/>
  <c r="IJ32" i="142"/>
  <c r="IK32" i="142"/>
  <c r="II33" i="142"/>
  <c r="IJ33" i="142"/>
  <c r="IK33" i="142"/>
  <c r="II34" i="142"/>
  <c r="IJ34" i="142"/>
  <c r="IK34" i="142"/>
  <c r="II35" i="142"/>
  <c r="IJ35" i="142"/>
  <c r="IK35" i="142"/>
  <c r="II36" i="142"/>
  <c r="IJ36" i="142"/>
  <c r="IK36" i="142"/>
  <c r="II37" i="142"/>
  <c r="IJ37" i="142"/>
  <c r="IK37" i="142"/>
  <c r="II38" i="142"/>
  <c r="IJ38" i="142"/>
  <c r="IK38" i="142"/>
  <c r="II39" i="142"/>
  <c r="IJ39" i="142"/>
  <c r="IK39" i="142"/>
  <c r="II40" i="142"/>
  <c r="IJ40" i="142"/>
  <c r="IK40" i="142"/>
  <c r="II41" i="142"/>
  <c r="IJ41" i="142"/>
  <c r="IK41" i="142"/>
  <c r="II42" i="142"/>
  <c r="IJ42" i="142"/>
  <c r="IK42" i="142"/>
  <c r="II43" i="142"/>
  <c r="IJ43" i="142"/>
  <c r="IK43" i="142"/>
  <c r="II44" i="142"/>
  <c r="IJ44" i="142"/>
  <c r="IK44" i="142"/>
  <c r="II45" i="142"/>
  <c r="IJ45" i="142"/>
  <c r="IK45" i="142"/>
  <c r="II46" i="142"/>
  <c r="IJ46" i="142"/>
  <c r="IK46" i="142"/>
  <c r="II47" i="142"/>
  <c r="IJ47" i="142"/>
  <c r="IK47" i="142"/>
  <c r="II48" i="142"/>
  <c r="IJ48" i="142"/>
  <c r="IK48" i="142"/>
  <c r="II49" i="142"/>
  <c r="IJ49" i="142"/>
  <c r="IK49" i="142"/>
  <c r="II50" i="142"/>
  <c r="IJ50" i="142"/>
  <c r="IK50" i="142"/>
  <c r="II51" i="142"/>
  <c r="IJ51" i="142"/>
  <c r="IK51" i="142"/>
  <c r="II52" i="142"/>
  <c r="IJ52" i="142"/>
  <c r="IK52" i="142"/>
  <c r="II53" i="142"/>
  <c r="IJ53" i="142"/>
  <c r="IK53" i="142"/>
  <c r="II54" i="142"/>
  <c r="IJ54" i="142"/>
  <c r="IK54" i="142"/>
  <c r="II55" i="142"/>
  <c r="IJ55" i="142"/>
  <c r="IK55" i="142"/>
  <c r="II56" i="142"/>
  <c r="IJ56" i="142"/>
  <c r="IK56" i="142"/>
  <c r="II57" i="142"/>
  <c r="IJ57" i="142"/>
  <c r="IK57" i="142"/>
  <c r="II58" i="142"/>
  <c r="IJ58" i="142"/>
  <c r="IK58" i="142"/>
  <c r="II59" i="142"/>
  <c r="IJ59" i="142"/>
  <c r="IK59" i="142"/>
  <c r="II60" i="142"/>
  <c r="IJ60" i="142"/>
  <c r="IK60" i="142"/>
  <c r="II61" i="142"/>
  <c r="IJ61" i="142"/>
  <c r="IK61" i="142"/>
  <c r="II62" i="142"/>
  <c r="IJ62" i="142"/>
  <c r="IK62" i="142"/>
  <c r="II63" i="142"/>
  <c r="IJ63" i="142"/>
  <c r="IK63" i="142"/>
  <c r="II65" i="142"/>
  <c r="IJ65" i="142"/>
  <c r="IK65" i="142"/>
  <c r="II66" i="142"/>
  <c r="IJ66" i="142"/>
  <c r="IK66" i="142"/>
  <c r="II67" i="142"/>
  <c r="IJ67" i="142"/>
  <c r="IK67" i="142"/>
  <c r="II68" i="142"/>
  <c r="IJ68" i="142"/>
  <c r="IK68" i="142"/>
  <c r="II69" i="142"/>
  <c r="IJ69" i="142"/>
  <c r="IK69" i="142"/>
  <c r="II70" i="142"/>
  <c r="IJ70" i="142"/>
  <c r="IK70" i="142"/>
  <c r="II71" i="142"/>
  <c r="IJ71" i="142"/>
  <c r="IK71" i="142"/>
  <c r="II72" i="142"/>
  <c r="IJ72" i="142"/>
  <c r="IK72" i="142"/>
  <c r="II73" i="142"/>
  <c r="IJ73" i="142"/>
  <c r="IK73" i="142"/>
  <c r="II74" i="142"/>
  <c r="IJ74" i="142"/>
  <c r="IK74" i="142"/>
  <c r="II75" i="142"/>
  <c r="IJ75" i="142"/>
  <c r="IK75" i="142"/>
  <c r="II76" i="142"/>
  <c r="IJ76" i="142"/>
  <c r="IK76" i="142"/>
  <c r="II77" i="142"/>
  <c r="IJ77" i="142"/>
  <c r="IK77" i="142"/>
  <c r="II78" i="142"/>
  <c r="IJ78" i="142"/>
  <c r="IK78" i="142"/>
  <c r="II79" i="142"/>
  <c r="IJ79" i="142"/>
  <c r="IK79" i="142"/>
  <c r="II80" i="142"/>
  <c r="IJ80" i="142"/>
  <c r="IK80" i="142"/>
  <c r="II81" i="142"/>
  <c r="IJ81" i="142"/>
  <c r="IK81" i="142"/>
  <c r="II82" i="142"/>
  <c r="IJ82" i="142"/>
  <c r="IK82" i="142"/>
  <c r="II83" i="142"/>
  <c r="IJ83" i="142"/>
  <c r="IK83" i="142"/>
  <c r="II84" i="142"/>
  <c r="IJ84" i="142"/>
  <c r="IK84" i="142"/>
  <c r="II85" i="142"/>
  <c r="IJ85" i="142"/>
  <c r="IK85" i="142"/>
  <c r="II86" i="142"/>
  <c r="IJ86" i="142"/>
  <c r="IK86" i="142"/>
  <c r="II87" i="142"/>
  <c r="IJ87" i="142"/>
  <c r="IK87" i="142"/>
  <c r="II88" i="142"/>
  <c r="IJ88" i="142"/>
  <c r="IK88" i="142"/>
  <c r="II89" i="142"/>
  <c r="IJ89" i="142"/>
  <c r="IK89" i="142"/>
  <c r="II90" i="142"/>
  <c r="IJ90" i="142"/>
  <c r="IK90" i="142"/>
  <c r="II91" i="142"/>
  <c r="IJ91" i="142"/>
  <c r="IK91" i="142"/>
  <c r="II92" i="142"/>
  <c r="IJ92" i="142"/>
  <c r="IK92" i="142"/>
  <c r="II93" i="142"/>
  <c r="IJ93" i="142"/>
  <c r="IK93" i="142"/>
  <c r="II94" i="142"/>
  <c r="IJ94" i="142"/>
  <c r="IK94" i="142"/>
  <c r="IJ3" i="142"/>
  <c r="IK3" i="142"/>
  <c r="II3" i="142"/>
  <c r="HZ4" i="142"/>
  <c r="HZ5" i="142"/>
  <c r="AQ17" i="37" s="1"/>
  <c r="HZ6" i="142"/>
  <c r="AQ19" i="37" s="1"/>
  <c r="HZ7" i="142"/>
  <c r="HZ8" i="142"/>
  <c r="HZ9" i="142"/>
  <c r="AQ20" i="37" s="1"/>
  <c r="HZ10" i="142"/>
  <c r="HZ11" i="142"/>
  <c r="AQ23" i="37" s="1"/>
  <c r="AQ22" i="37" s="1"/>
  <c r="AQ21" i="37" s="1"/>
  <c r="HZ12" i="142"/>
  <c r="AQ28" i="37" s="1"/>
  <c r="HZ13" i="142"/>
  <c r="AQ29" i="37" s="1"/>
  <c r="HZ14" i="142"/>
  <c r="AQ35" i="37" s="1"/>
  <c r="HZ15" i="142"/>
  <c r="HZ16" i="142"/>
  <c r="HZ17" i="142"/>
  <c r="HZ18" i="142"/>
  <c r="HZ19" i="142"/>
  <c r="HZ20" i="142"/>
  <c r="AQ38" i="37" s="1"/>
  <c r="HZ21" i="142"/>
  <c r="HZ22" i="142"/>
  <c r="HZ23" i="142"/>
  <c r="HZ24" i="142"/>
  <c r="AQ42" i="37" s="1"/>
  <c r="HZ25" i="142"/>
  <c r="HZ26" i="142"/>
  <c r="HZ27" i="142"/>
  <c r="AQ44" i="37" s="1"/>
  <c r="HZ28" i="142"/>
  <c r="AQ45" i="37" s="1"/>
  <c r="HZ29" i="142"/>
  <c r="HZ30" i="142"/>
  <c r="HZ31" i="142"/>
  <c r="HZ32" i="142"/>
  <c r="AQ47" i="37" s="1"/>
  <c r="HZ33" i="142"/>
  <c r="AQ49" i="37" s="1"/>
  <c r="HZ34" i="142"/>
  <c r="AQ50" i="37" s="1"/>
  <c r="HZ3" i="142"/>
  <c r="AQ15" i="37" s="1"/>
  <c r="IF4" i="141"/>
  <c r="IG4" i="141"/>
  <c r="IH4" i="141"/>
  <c r="IF5" i="141"/>
  <c r="IG5" i="141"/>
  <c r="IH5" i="141"/>
  <c r="IF6" i="141"/>
  <c r="IG6" i="141"/>
  <c r="IH6" i="141"/>
  <c r="IF7" i="141"/>
  <c r="IG7" i="141"/>
  <c r="IH7" i="141"/>
  <c r="IF8" i="141"/>
  <c r="IG8" i="141"/>
  <c r="IH8" i="141"/>
  <c r="IF9" i="141"/>
  <c r="IG9" i="141"/>
  <c r="IH9" i="141"/>
  <c r="IF10" i="141"/>
  <c r="IG10" i="141"/>
  <c r="IH10" i="141"/>
  <c r="IF11" i="141"/>
  <c r="IG11" i="141"/>
  <c r="IH11" i="141"/>
  <c r="IF12" i="141"/>
  <c r="IG12" i="141"/>
  <c r="IH12" i="141"/>
  <c r="IF13" i="141"/>
  <c r="IG13" i="141"/>
  <c r="IH13" i="141"/>
  <c r="IF14" i="141"/>
  <c r="IG14" i="141"/>
  <c r="IH14" i="141"/>
  <c r="IF15" i="141"/>
  <c r="IG15" i="141"/>
  <c r="IH15" i="141"/>
  <c r="IF16" i="141"/>
  <c r="IG16" i="141"/>
  <c r="IH16" i="141"/>
  <c r="IF17" i="141"/>
  <c r="IG17" i="141"/>
  <c r="IH17" i="141"/>
  <c r="IF18" i="141"/>
  <c r="IG18" i="141"/>
  <c r="IH18" i="141"/>
  <c r="IF19" i="141"/>
  <c r="IG19" i="141"/>
  <c r="IH19" i="141"/>
  <c r="IF20" i="141"/>
  <c r="IG20" i="141"/>
  <c r="IH20" i="141"/>
  <c r="IF21" i="141"/>
  <c r="IG21" i="141"/>
  <c r="IH21" i="141"/>
  <c r="IF22" i="141"/>
  <c r="IG22" i="141"/>
  <c r="IH22" i="141"/>
  <c r="IF23" i="141"/>
  <c r="IG23" i="141"/>
  <c r="IH23" i="141"/>
  <c r="IF24" i="141"/>
  <c r="IG24" i="141"/>
  <c r="IH24" i="141"/>
  <c r="IF25" i="141"/>
  <c r="IG25" i="141"/>
  <c r="IH25" i="141"/>
  <c r="IF26" i="141"/>
  <c r="IG26" i="141"/>
  <c r="IH26" i="141"/>
  <c r="IF27" i="141"/>
  <c r="IG27" i="141"/>
  <c r="IH27" i="141"/>
  <c r="IF28" i="141"/>
  <c r="IG28" i="141"/>
  <c r="IH28" i="141"/>
  <c r="IF29" i="141"/>
  <c r="IG29" i="141"/>
  <c r="IH29" i="141"/>
  <c r="IF30" i="141"/>
  <c r="IG30" i="141"/>
  <c r="IH30" i="141"/>
  <c r="IF31" i="141"/>
  <c r="IG31" i="141"/>
  <c r="IH31" i="141"/>
  <c r="IF32" i="141"/>
  <c r="IG32" i="141"/>
  <c r="IH32" i="141"/>
  <c r="IF33" i="141"/>
  <c r="IG33" i="141"/>
  <c r="IH33" i="141"/>
  <c r="IF34" i="141"/>
  <c r="IG34" i="141"/>
  <c r="IH34" i="141"/>
  <c r="IF35" i="141"/>
  <c r="IG35" i="141"/>
  <c r="IH35" i="141"/>
  <c r="IF36" i="141"/>
  <c r="IG36" i="141"/>
  <c r="IH36" i="141"/>
  <c r="IF37" i="141"/>
  <c r="IG37" i="141"/>
  <c r="IH37" i="141"/>
  <c r="IF38" i="141"/>
  <c r="IG38" i="141"/>
  <c r="IH38" i="141"/>
  <c r="IF39" i="141"/>
  <c r="IG39" i="141"/>
  <c r="IH39" i="141"/>
  <c r="IF40" i="141"/>
  <c r="IG40" i="141"/>
  <c r="IH40" i="141"/>
  <c r="IF41" i="141"/>
  <c r="IG41" i="141"/>
  <c r="IH41" i="141"/>
  <c r="IF42" i="141"/>
  <c r="IG42" i="141"/>
  <c r="IH42" i="141"/>
  <c r="IF43" i="141"/>
  <c r="IG43" i="141"/>
  <c r="IH43" i="141"/>
  <c r="IF44" i="141"/>
  <c r="IG44" i="141"/>
  <c r="IH44" i="141"/>
  <c r="IF45" i="141"/>
  <c r="IG45" i="141"/>
  <c r="IH45" i="141"/>
  <c r="IF46" i="141"/>
  <c r="IG46" i="141"/>
  <c r="IH46" i="141"/>
  <c r="IF47" i="141"/>
  <c r="IG47" i="141"/>
  <c r="IH47" i="141"/>
  <c r="IF48" i="141"/>
  <c r="IG48" i="141"/>
  <c r="IH48" i="141"/>
  <c r="IF49" i="141"/>
  <c r="IG49" i="141"/>
  <c r="IH49" i="141"/>
  <c r="IF50" i="141"/>
  <c r="IG50" i="141"/>
  <c r="IH50" i="141"/>
  <c r="IF51" i="141"/>
  <c r="IG51" i="141"/>
  <c r="IH51" i="141"/>
  <c r="IF52" i="141"/>
  <c r="IG52" i="141"/>
  <c r="IH52" i="141"/>
  <c r="IF53" i="141"/>
  <c r="IG53" i="141"/>
  <c r="IH53" i="141"/>
  <c r="IF54" i="141"/>
  <c r="IG54" i="141"/>
  <c r="IH54" i="141"/>
  <c r="IF55" i="141"/>
  <c r="IG55" i="141"/>
  <c r="IH55" i="141"/>
  <c r="IF56" i="141"/>
  <c r="IG56" i="141"/>
  <c r="IH56" i="141"/>
  <c r="IF57" i="141"/>
  <c r="IG57" i="141"/>
  <c r="IH57" i="141"/>
  <c r="IF58" i="141"/>
  <c r="IG58" i="141"/>
  <c r="IH58" i="141"/>
  <c r="IF59" i="141"/>
  <c r="IG59" i="141"/>
  <c r="IH59" i="141"/>
  <c r="IF60" i="141"/>
  <c r="IG60" i="141"/>
  <c r="IH60" i="141"/>
  <c r="IF61" i="141"/>
  <c r="IG61" i="141"/>
  <c r="IH61" i="141"/>
  <c r="IG3" i="141"/>
  <c r="IH3" i="141"/>
  <c r="IF3" i="141"/>
  <c r="IX3" i="141"/>
  <c r="IW3" i="141"/>
  <c r="IV3" i="141"/>
  <c r="IU3" i="141"/>
  <c r="IT3" i="141"/>
  <c r="IS3" i="141"/>
  <c r="IS4" i="141"/>
  <c r="IT4" i="141"/>
  <c r="IU4" i="141"/>
  <c r="IV4" i="141"/>
  <c r="IW4" i="141"/>
  <c r="IX4" i="141"/>
  <c r="IS5" i="141"/>
  <c r="IT5" i="141"/>
  <c r="IU5" i="141"/>
  <c r="IV5" i="141"/>
  <c r="IW5" i="141"/>
  <c r="IX5" i="141"/>
  <c r="IS6" i="141"/>
  <c r="IT6" i="141"/>
  <c r="IU6" i="141"/>
  <c r="IV6" i="141"/>
  <c r="IW6" i="141"/>
  <c r="IX6" i="141"/>
  <c r="IS7" i="141"/>
  <c r="IT7" i="141"/>
  <c r="IU7" i="141"/>
  <c r="IV7" i="141"/>
  <c r="IW7" i="141"/>
  <c r="IX7" i="141"/>
  <c r="IS8" i="141"/>
  <c r="IT8" i="141"/>
  <c r="IU8" i="141"/>
  <c r="IV8" i="141"/>
  <c r="IW8" i="141"/>
  <c r="IX8" i="141"/>
  <c r="IS9" i="141"/>
  <c r="IT9" i="141"/>
  <c r="IU9" i="141"/>
  <c r="IV9" i="141"/>
  <c r="IW9" i="141"/>
  <c r="IX9" i="141"/>
  <c r="IS10" i="141"/>
  <c r="IT10" i="141"/>
  <c r="IU10" i="141"/>
  <c r="IV10" i="141"/>
  <c r="IW10" i="141"/>
  <c r="IX10" i="141"/>
  <c r="IS11" i="141"/>
  <c r="IT11" i="141"/>
  <c r="IU11" i="141"/>
  <c r="IV11" i="141"/>
  <c r="IW11" i="141"/>
  <c r="IX11" i="141"/>
  <c r="IS12" i="141"/>
  <c r="IT12" i="141"/>
  <c r="IU12" i="141"/>
  <c r="IV12" i="141"/>
  <c r="IW12" i="141"/>
  <c r="IX12" i="141"/>
  <c r="IS13" i="141"/>
  <c r="IT13" i="141"/>
  <c r="IU13" i="141"/>
  <c r="IV13" i="141"/>
  <c r="IW13" i="141"/>
  <c r="IX13" i="141"/>
  <c r="IS14" i="141"/>
  <c r="IT14" i="141"/>
  <c r="IU14" i="141"/>
  <c r="IV14" i="141"/>
  <c r="IW14" i="141"/>
  <c r="IX14" i="141"/>
  <c r="IS15" i="141"/>
  <c r="IT15" i="141"/>
  <c r="IU15" i="141"/>
  <c r="IV15" i="141"/>
  <c r="IW15" i="141"/>
  <c r="IX15" i="141"/>
  <c r="IS16" i="141"/>
  <c r="IT16" i="141"/>
  <c r="IU16" i="141"/>
  <c r="IV16" i="141"/>
  <c r="IW16" i="141"/>
  <c r="IX16" i="141"/>
  <c r="IS17" i="141"/>
  <c r="IT17" i="141"/>
  <c r="IU17" i="141"/>
  <c r="IV17" i="141"/>
  <c r="IW17" i="141"/>
  <c r="IX17" i="141"/>
  <c r="IS18" i="141"/>
  <c r="IT18" i="141"/>
  <c r="IU18" i="141"/>
  <c r="IV18" i="141"/>
  <c r="IW18" i="141"/>
  <c r="IX18" i="141"/>
  <c r="IS19" i="141"/>
  <c r="IT19" i="141"/>
  <c r="IU19" i="141"/>
  <c r="IV19" i="141"/>
  <c r="IW19" i="141"/>
  <c r="IX19" i="141"/>
  <c r="IS20" i="141"/>
  <c r="IT20" i="141"/>
  <c r="IU20" i="141"/>
  <c r="IV20" i="141"/>
  <c r="IW20" i="141"/>
  <c r="IX20" i="141"/>
  <c r="IS21" i="141"/>
  <c r="IT21" i="141"/>
  <c r="IU21" i="141"/>
  <c r="IV21" i="141"/>
  <c r="IW21" i="141"/>
  <c r="IX21" i="141"/>
  <c r="IS22" i="141"/>
  <c r="IT22" i="141"/>
  <c r="IU22" i="141"/>
  <c r="IV22" i="141"/>
  <c r="IW22" i="141"/>
  <c r="IX22" i="141"/>
  <c r="IS23" i="141"/>
  <c r="IT23" i="141"/>
  <c r="IU23" i="141"/>
  <c r="IV23" i="141"/>
  <c r="IW23" i="141"/>
  <c r="IX23" i="141"/>
  <c r="IS24" i="141"/>
  <c r="IT24" i="141"/>
  <c r="IU24" i="141"/>
  <c r="IV24" i="141"/>
  <c r="IW24" i="141"/>
  <c r="IX24" i="141"/>
  <c r="IS25" i="141"/>
  <c r="IT25" i="141"/>
  <c r="IU25" i="141"/>
  <c r="IV25" i="141"/>
  <c r="IW25" i="141"/>
  <c r="IX25" i="141"/>
  <c r="IS26" i="141"/>
  <c r="IT26" i="141"/>
  <c r="IU26" i="141"/>
  <c r="IV26" i="141"/>
  <c r="IW26" i="141"/>
  <c r="IX26" i="141"/>
  <c r="IS27" i="141"/>
  <c r="IT27" i="141"/>
  <c r="IU27" i="141"/>
  <c r="IV27" i="141"/>
  <c r="IW27" i="141"/>
  <c r="IX27" i="141"/>
  <c r="HV4" i="141"/>
  <c r="AQ13" i="35" s="1"/>
  <c r="HV5" i="141"/>
  <c r="AQ16" i="35" s="1"/>
  <c r="HV6" i="141"/>
  <c r="AQ15" i="35" s="1"/>
  <c r="HV7" i="141"/>
  <c r="AQ24" i="35" s="1"/>
  <c r="HV8" i="141"/>
  <c r="AQ20" i="35" s="1"/>
  <c r="HV9" i="141"/>
  <c r="AQ22" i="35" s="1"/>
  <c r="HV10" i="141"/>
  <c r="AQ26" i="35" s="1"/>
  <c r="HV11" i="141"/>
  <c r="AQ31" i="35" s="1"/>
  <c r="HV12" i="141"/>
  <c r="AQ30" i="35" s="1"/>
  <c r="HV13" i="141"/>
  <c r="AQ27" i="35" s="1"/>
  <c r="HV14" i="141"/>
  <c r="AQ33" i="35" s="1"/>
  <c r="AQ32" i="35" s="1"/>
  <c r="HV15" i="141"/>
  <c r="AQ37" i="35" s="1"/>
  <c r="AQ35" i="35" s="1"/>
  <c r="AQ34" i="35" s="1"/>
  <c r="HV16" i="141"/>
  <c r="AQ44" i="35" s="1"/>
  <c r="HV17" i="141"/>
  <c r="AQ45" i="35" s="1"/>
  <c r="HV18" i="141"/>
  <c r="AQ46" i="35" s="1"/>
  <c r="HV19" i="141"/>
  <c r="AQ48" i="35" s="1"/>
  <c r="HV3" i="141"/>
  <c r="AQ14" i="35" s="1"/>
  <c r="GA154" i="140"/>
  <c r="GB154" i="140"/>
  <c r="GC154" i="140"/>
  <c r="GD154" i="140"/>
  <c r="GE154" i="140"/>
  <c r="GF154" i="140"/>
  <c r="GA155" i="140"/>
  <c r="GB155" i="140"/>
  <c r="GC155" i="140"/>
  <c r="GD155" i="140"/>
  <c r="GE155" i="140"/>
  <c r="GF155" i="140"/>
  <c r="GA156" i="140"/>
  <c r="GB156" i="140"/>
  <c r="GC156" i="140"/>
  <c r="GD156" i="140"/>
  <c r="GE156" i="140"/>
  <c r="GF156" i="140"/>
  <c r="GA157" i="140"/>
  <c r="GB157" i="140"/>
  <c r="GC157" i="140"/>
  <c r="GD157" i="140"/>
  <c r="GE157" i="140"/>
  <c r="GF157" i="140"/>
  <c r="GA158" i="140"/>
  <c r="GB158" i="140"/>
  <c r="GC158" i="140"/>
  <c r="GD158" i="140"/>
  <c r="GE158" i="140"/>
  <c r="GF158" i="140"/>
  <c r="GA159" i="140"/>
  <c r="GB159" i="140"/>
  <c r="GC159" i="140"/>
  <c r="GD159" i="140"/>
  <c r="GE159" i="140"/>
  <c r="GF159" i="140"/>
  <c r="GA160" i="140"/>
  <c r="GB160" i="140"/>
  <c r="GC160" i="140"/>
  <c r="GD160" i="140"/>
  <c r="GE160" i="140"/>
  <c r="GF160" i="140"/>
  <c r="GA161" i="140"/>
  <c r="GB161" i="140"/>
  <c r="GC161" i="140"/>
  <c r="GD161" i="140"/>
  <c r="GE161" i="140"/>
  <c r="GF161" i="140"/>
  <c r="GA162" i="140"/>
  <c r="GB162" i="140"/>
  <c r="GC162" i="140"/>
  <c r="GD162" i="140"/>
  <c r="GE162" i="140"/>
  <c r="GF162" i="140"/>
  <c r="GA133" i="140"/>
  <c r="GB133" i="140"/>
  <c r="GC133" i="140"/>
  <c r="GD133" i="140"/>
  <c r="GE133" i="140"/>
  <c r="GF133" i="140"/>
  <c r="GA134" i="140"/>
  <c r="GB134" i="140"/>
  <c r="GC134" i="140"/>
  <c r="GD134" i="140"/>
  <c r="GE134" i="140"/>
  <c r="GF134" i="140"/>
  <c r="GA135" i="140"/>
  <c r="GB135" i="140"/>
  <c r="GC135" i="140"/>
  <c r="GD135" i="140"/>
  <c r="GE135" i="140"/>
  <c r="GF135" i="140"/>
  <c r="GA136" i="140"/>
  <c r="GB136" i="140"/>
  <c r="GC136" i="140"/>
  <c r="GD136" i="140"/>
  <c r="GE136" i="140"/>
  <c r="GF136" i="140"/>
  <c r="GA137" i="140"/>
  <c r="GB137" i="140"/>
  <c r="GC137" i="140"/>
  <c r="GD137" i="140"/>
  <c r="GE137" i="140"/>
  <c r="GF137" i="140"/>
  <c r="GA138" i="140"/>
  <c r="GB138" i="140"/>
  <c r="GC138" i="140"/>
  <c r="GD138" i="140"/>
  <c r="GE138" i="140"/>
  <c r="GF138" i="140"/>
  <c r="GA139" i="140"/>
  <c r="GB139" i="140"/>
  <c r="GC139" i="140"/>
  <c r="GD139" i="140"/>
  <c r="GE139" i="140"/>
  <c r="GF139" i="140"/>
  <c r="GA140" i="140"/>
  <c r="GB140" i="140"/>
  <c r="GC140" i="140"/>
  <c r="GD140" i="140"/>
  <c r="GE140" i="140"/>
  <c r="GF140" i="140"/>
  <c r="GA141" i="140"/>
  <c r="GB141" i="140"/>
  <c r="GC141" i="140"/>
  <c r="GD141" i="140"/>
  <c r="GE141" i="140"/>
  <c r="GF141" i="140"/>
  <c r="GA142" i="140"/>
  <c r="GB142" i="140"/>
  <c r="GC142" i="140"/>
  <c r="GD142" i="140"/>
  <c r="GE142" i="140"/>
  <c r="GF142" i="140"/>
  <c r="GA143" i="140"/>
  <c r="GB143" i="140"/>
  <c r="GC143" i="140"/>
  <c r="GD143" i="140"/>
  <c r="GE143" i="140"/>
  <c r="GF143" i="140"/>
  <c r="GA144" i="140"/>
  <c r="GB144" i="140"/>
  <c r="GC144" i="140"/>
  <c r="GD144" i="140"/>
  <c r="GE144" i="140"/>
  <c r="GF144" i="140"/>
  <c r="GA145" i="140"/>
  <c r="GB145" i="140"/>
  <c r="GC145" i="140"/>
  <c r="GD145" i="140"/>
  <c r="GE145" i="140"/>
  <c r="GF145" i="140"/>
  <c r="GA146" i="140"/>
  <c r="GB146" i="140"/>
  <c r="GC146" i="140"/>
  <c r="GD146" i="140"/>
  <c r="GE146" i="140"/>
  <c r="GF146" i="140"/>
  <c r="GA147" i="140"/>
  <c r="GB147" i="140"/>
  <c r="GC147" i="140"/>
  <c r="GD147" i="140"/>
  <c r="GE147" i="140"/>
  <c r="GF147" i="140"/>
  <c r="GA148" i="140"/>
  <c r="GB148" i="140"/>
  <c r="GC148" i="140"/>
  <c r="GD148" i="140"/>
  <c r="GE148" i="140"/>
  <c r="GF148" i="140"/>
  <c r="GA149" i="140"/>
  <c r="GB149" i="140"/>
  <c r="GC149" i="140"/>
  <c r="GD149" i="140"/>
  <c r="GE149" i="140"/>
  <c r="GF149" i="140"/>
  <c r="GA150" i="140"/>
  <c r="GB150" i="140"/>
  <c r="GC150" i="140"/>
  <c r="GD150" i="140"/>
  <c r="GE150" i="140"/>
  <c r="GF150" i="140"/>
  <c r="GA151" i="140"/>
  <c r="GB151" i="140"/>
  <c r="GC151" i="140"/>
  <c r="GD151" i="140"/>
  <c r="GE151" i="140"/>
  <c r="GF151" i="140"/>
  <c r="GA152" i="140"/>
  <c r="GB152" i="140"/>
  <c r="GC152" i="140"/>
  <c r="GD152" i="140"/>
  <c r="GE152" i="140"/>
  <c r="GF152" i="140"/>
  <c r="GA153" i="140"/>
  <c r="GB153" i="140"/>
  <c r="GC153" i="140"/>
  <c r="GD153" i="140"/>
  <c r="GE153" i="140"/>
  <c r="GF153" i="140"/>
  <c r="GA3" i="140"/>
  <c r="GF3" i="140"/>
  <c r="GE3" i="140"/>
  <c r="GD3" i="140"/>
  <c r="GC3" i="140"/>
  <c r="GB3" i="140"/>
  <c r="GA4" i="140"/>
  <c r="GB4" i="140"/>
  <c r="GC4" i="140"/>
  <c r="GD4" i="140"/>
  <c r="GE4" i="140"/>
  <c r="GF4" i="140"/>
  <c r="GA5" i="140"/>
  <c r="GB5" i="140"/>
  <c r="GC5" i="140"/>
  <c r="GD5" i="140"/>
  <c r="GE5" i="140"/>
  <c r="GF5" i="140"/>
  <c r="GA6" i="140"/>
  <c r="GB6" i="140"/>
  <c r="GC6" i="140"/>
  <c r="GD6" i="140"/>
  <c r="GE6" i="140"/>
  <c r="GF6" i="140"/>
  <c r="GA7" i="140"/>
  <c r="GB7" i="140"/>
  <c r="GC7" i="140"/>
  <c r="GD7" i="140"/>
  <c r="GE7" i="140"/>
  <c r="GF7" i="140"/>
  <c r="GA8" i="140"/>
  <c r="GB8" i="140"/>
  <c r="GC8" i="140"/>
  <c r="GD8" i="140"/>
  <c r="GE8" i="140"/>
  <c r="GF8" i="140"/>
  <c r="GA9" i="140"/>
  <c r="GB9" i="140"/>
  <c r="GC9" i="140"/>
  <c r="GD9" i="140"/>
  <c r="GE9" i="140"/>
  <c r="GF9" i="140"/>
  <c r="GA10" i="140"/>
  <c r="GB10" i="140"/>
  <c r="GC10" i="140"/>
  <c r="GD10" i="140"/>
  <c r="GE10" i="140"/>
  <c r="GF10" i="140"/>
  <c r="GA11" i="140"/>
  <c r="GB11" i="140"/>
  <c r="GC11" i="140"/>
  <c r="GD11" i="140"/>
  <c r="GE11" i="140"/>
  <c r="GF11" i="140"/>
  <c r="GA12" i="140"/>
  <c r="GB12" i="140"/>
  <c r="GC12" i="140"/>
  <c r="GD12" i="140"/>
  <c r="GE12" i="140"/>
  <c r="GF12" i="140"/>
  <c r="GA13" i="140"/>
  <c r="GB13" i="140"/>
  <c r="GC13" i="140"/>
  <c r="GD13" i="140"/>
  <c r="GE13" i="140"/>
  <c r="GF13" i="140"/>
  <c r="GA14" i="140"/>
  <c r="GB14" i="140"/>
  <c r="GC14" i="140"/>
  <c r="GD14" i="140"/>
  <c r="GE14" i="140"/>
  <c r="GF14" i="140"/>
  <c r="GA15" i="140"/>
  <c r="GB15" i="140"/>
  <c r="GC15" i="140"/>
  <c r="GD15" i="140"/>
  <c r="GE15" i="140"/>
  <c r="GF15" i="140"/>
  <c r="GA16" i="140"/>
  <c r="GB16" i="140"/>
  <c r="GC16" i="140"/>
  <c r="GD16" i="140"/>
  <c r="GE16" i="140"/>
  <c r="GF16" i="140"/>
  <c r="GA17" i="140"/>
  <c r="GB17" i="140"/>
  <c r="GC17" i="140"/>
  <c r="GD17" i="140"/>
  <c r="GE17" i="140"/>
  <c r="GF17" i="140"/>
  <c r="GA18" i="140"/>
  <c r="GB18" i="140"/>
  <c r="GC18" i="140"/>
  <c r="GD18" i="140"/>
  <c r="GE18" i="140"/>
  <c r="GF18" i="140"/>
  <c r="GA19" i="140"/>
  <c r="GB19" i="140"/>
  <c r="GC19" i="140"/>
  <c r="GD19" i="140"/>
  <c r="GE19" i="140"/>
  <c r="GF19" i="140"/>
  <c r="GA20" i="140"/>
  <c r="GB20" i="140"/>
  <c r="GC20" i="140"/>
  <c r="GD20" i="140"/>
  <c r="GE20" i="140"/>
  <c r="GF20" i="140"/>
  <c r="GA21" i="140"/>
  <c r="GB21" i="140"/>
  <c r="GC21" i="140"/>
  <c r="GD21" i="140"/>
  <c r="GE21" i="140"/>
  <c r="GF21" i="140"/>
  <c r="GA22" i="140"/>
  <c r="GB22" i="140"/>
  <c r="GC22" i="140"/>
  <c r="GD22" i="140"/>
  <c r="GE22" i="140"/>
  <c r="GF22" i="140"/>
  <c r="GA23" i="140"/>
  <c r="GB23" i="140"/>
  <c r="GC23" i="140"/>
  <c r="GD23" i="140"/>
  <c r="GE23" i="140"/>
  <c r="GF23" i="140"/>
  <c r="GA24" i="140"/>
  <c r="GB24" i="140"/>
  <c r="GC24" i="140"/>
  <c r="GD24" i="140"/>
  <c r="GE24" i="140"/>
  <c r="GF24" i="140"/>
  <c r="GA25" i="140"/>
  <c r="GB25" i="140"/>
  <c r="GC25" i="140"/>
  <c r="GD25" i="140"/>
  <c r="GE25" i="140"/>
  <c r="GF25" i="140"/>
  <c r="GA26" i="140"/>
  <c r="GB26" i="140"/>
  <c r="GC26" i="140"/>
  <c r="GD26" i="140"/>
  <c r="GE26" i="140"/>
  <c r="GF26" i="140"/>
  <c r="GA27" i="140"/>
  <c r="GB27" i="140"/>
  <c r="GC27" i="140"/>
  <c r="GD27" i="140"/>
  <c r="GE27" i="140"/>
  <c r="GF27" i="140"/>
  <c r="GA28" i="140"/>
  <c r="GB28" i="140"/>
  <c r="GC28" i="140"/>
  <c r="GD28" i="140"/>
  <c r="GE28" i="140"/>
  <c r="GF28" i="140"/>
  <c r="GA29" i="140"/>
  <c r="GB29" i="140"/>
  <c r="GC29" i="140"/>
  <c r="GD29" i="140"/>
  <c r="GE29" i="140"/>
  <c r="GF29" i="140"/>
  <c r="GA30" i="140"/>
  <c r="GB30" i="140"/>
  <c r="GC30" i="140"/>
  <c r="GD30" i="140"/>
  <c r="GE30" i="140"/>
  <c r="GF30" i="140"/>
  <c r="GA31" i="140"/>
  <c r="GB31" i="140"/>
  <c r="GC31" i="140"/>
  <c r="GD31" i="140"/>
  <c r="GE31" i="140"/>
  <c r="GF31" i="140"/>
  <c r="GA32" i="140"/>
  <c r="GB32" i="140"/>
  <c r="GC32" i="140"/>
  <c r="GD32" i="140"/>
  <c r="GE32" i="140"/>
  <c r="GF32" i="140"/>
  <c r="GA33" i="140"/>
  <c r="GB33" i="140"/>
  <c r="GC33" i="140"/>
  <c r="GD33" i="140"/>
  <c r="GE33" i="140"/>
  <c r="GF33" i="140"/>
  <c r="GA34" i="140"/>
  <c r="GB34" i="140"/>
  <c r="GC34" i="140"/>
  <c r="GD34" i="140"/>
  <c r="GE34" i="140"/>
  <c r="GF34" i="140"/>
  <c r="GA35" i="140"/>
  <c r="GB35" i="140"/>
  <c r="GC35" i="140"/>
  <c r="GD35" i="140"/>
  <c r="GE35" i="140"/>
  <c r="GF35" i="140"/>
  <c r="GA36" i="140"/>
  <c r="GB36" i="140"/>
  <c r="GC36" i="140"/>
  <c r="GD36" i="140"/>
  <c r="GE36" i="140"/>
  <c r="GF36" i="140"/>
  <c r="GA37" i="140"/>
  <c r="GB37" i="140"/>
  <c r="GC37" i="140"/>
  <c r="GD37" i="140"/>
  <c r="GE37" i="140"/>
  <c r="GF37" i="140"/>
  <c r="GA38" i="140"/>
  <c r="GB38" i="140"/>
  <c r="GC38" i="140"/>
  <c r="GD38" i="140"/>
  <c r="GE38" i="140"/>
  <c r="GF38" i="140"/>
  <c r="GA39" i="140"/>
  <c r="GB39" i="140"/>
  <c r="GC39" i="140"/>
  <c r="GD39" i="140"/>
  <c r="GE39" i="140"/>
  <c r="GF39" i="140"/>
  <c r="GA40" i="140"/>
  <c r="GB40" i="140"/>
  <c r="GC40" i="140"/>
  <c r="GD40" i="140"/>
  <c r="GE40" i="140"/>
  <c r="GF40" i="140"/>
  <c r="GA41" i="140"/>
  <c r="GB41" i="140"/>
  <c r="GC41" i="140"/>
  <c r="GD41" i="140"/>
  <c r="GE41" i="140"/>
  <c r="GF41" i="140"/>
  <c r="GA42" i="140"/>
  <c r="GB42" i="140"/>
  <c r="GC42" i="140"/>
  <c r="GD42" i="140"/>
  <c r="GE42" i="140"/>
  <c r="GF42" i="140"/>
  <c r="GA43" i="140"/>
  <c r="GB43" i="140"/>
  <c r="GC43" i="140"/>
  <c r="GD43" i="140"/>
  <c r="GE43" i="140"/>
  <c r="GF43" i="140"/>
  <c r="GA44" i="140"/>
  <c r="GB44" i="140"/>
  <c r="GC44" i="140"/>
  <c r="GD44" i="140"/>
  <c r="GE44" i="140"/>
  <c r="GF44" i="140"/>
  <c r="GA45" i="140"/>
  <c r="GB45" i="140"/>
  <c r="GC45" i="140"/>
  <c r="GD45" i="140"/>
  <c r="GE45" i="140"/>
  <c r="GF45" i="140"/>
  <c r="GA46" i="140"/>
  <c r="GB46" i="140"/>
  <c r="GC46" i="140"/>
  <c r="GD46" i="140"/>
  <c r="GE46" i="140"/>
  <c r="GF46" i="140"/>
  <c r="GA47" i="140"/>
  <c r="GB47" i="140"/>
  <c r="GC47" i="140"/>
  <c r="GD47" i="140"/>
  <c r="GE47" i="140"/>
  <c r="GF47" i="140"/>
  <c r="GA48" i="140"/>
  <c r="GB48" i="140"/>
  <c r="GC48" i="140"/>
  <c r="GD48" i="140"/>
  <c r="GE48" i="140"/>
  <c r="GF48" i="140"/>
  <c r="GA49" i="140"/>
  <c r="GB49" i="140"/>
  <c r="GC49" i="140"/>
  <c r="GD49" i="140"/>
  <c r="GE49" i="140"/>
  <c r="GF49" i="140"/>
  <c r="GA50" i="140"/>
  <c r="GB50" i="140"/>
  <c r="GC50" i="140"/>
  <c r="GD50" i="140"/>
  <c r="GE50" i="140"/>
  <c r="GF50" i="140"/>
  <c r="GA51" i="140"/>
  <c r="GB51" i="140"/>
  <c r="GC51" i="140"/>
  <c r="GD51" i="140"/>
  <c r="GE51" i="140"/>
  <c r="GF51" i="140"/>
  <c r="GA52" i="140"/>
  <c r="GB52" i="140"/>
  <c r="GC52" i="140"/>
  <c r="GD52" i="140"/>
  <c r="GE52" i="140"/>
  <c r="GF52" i="140"/>
  <c r="GA53" i="140"/>
  <c r="GB53" i="140"/>
  <c r="GC53" i="140"/>
  <c r="GD53" i="140"/>
  <c r="GE53" i="140"/>
  <c r="GF53" i="140"/>
  <c r="GA54" i="140"/>
  <c r="GB54" i="140"/>
  <c r="GC54" i="140"/>
  <c r="GD54" i="140"/>
  <c r="GE54" i="140"/>
  <c r="GF54" i="140"/>
  <c r="GA55" i="140"/>
  <c r="GB55" i="140"/>
  <c r="GC55" i="140"/>
  <c r="GD55" i="140"/>
  <c r="GE55" i="140"/>
  <c r="GF55" i="140"/>
  <c r="GA56" i="140"/>
  <c r="GB56" i="140"/>
  <c r="GC56" i="140"/>
  <c r="GD56" i="140"/>
  <c r="GE56" i="140"/>
  <c r="GF56" i="140"/>
  <c r="GA57" i="140"/>
  <c r="GB57" i="140"/>
  <c r="GC57" i="140"/>
  <c r="GD57" i="140"/>
  <c r="GE57" i="140"/>
  <c r="GF57" i="140"/>
  <c r="GA58" i="140"/>
  <c r="GB58" i="140"/>
  <c r="GC58" i="140"/>
  <c r="GD58" i="140"/>
  <c r="GE58" i="140"/>
  <c r="GF58" i="140"/>
  <c r="GA59" i="140"/>
  <c r="GB59" i="140"/>
  <c r="GC59" i="140"/>
  <c r="GD59" i="140"/>
  <c r="GE59" i="140"/>
  <c r="GF59" i="140"/>
  <c r="GA60" i="140"/>
  <c r="GB60" i="140"/>
  <c r="GC60" i="140"/>
  <c r="GD60" i="140"/>
  <c r="GE60" i="140"/>
  <c r="GF60" i="140"/>
  <c r="GA61" i="140"/>
  <c r="GB61" i="140"/>
  <c r="GC61" i="140"/>
  <c r="GD61" i="140"/>
  <c r="GE61" i="140"/>
  <c r="GF61" i="140"/>
  <c r="GA62" i="140"/>
  <c r="GB62" i="140"/>
  <c r="GC62" i="140"/>
  <c r="GD62" i="140"/>
  <c r="GE62" i="140"/>
  <c r="GF62" i="140"/>
  <c r="GA63" i="140"/>
  <c r="GB63" i="140"/>
  <c r="GC63" i="140"/>
  <c r="GD63" i="140"/>
  <c r="GE63" i="140"/>
  <c r="GF63" i="140"/>
  <c r="GA64" i="140"/>
  <c r="GB64" i="140"/>
  <c r="GC64" i="140"/>
  <c r="GD64" i="140"/>
  <c r="GE64" i="140"/>
  <c r="GF64" i="140"/>
  <c r="GA65" i="140"/>
  <c r="GB65" i="140"/>
  <c r="GC65" i="140"/>
  <c r="GD65" i="140"/>
  <c r="GE65" i="140"/>
  <c r="GF65" i="140"/>
  <c r="GA66" i="140"/>
  <c r="GB66" i="140"/>
  <c r="GC66" i="140"/>
  <c r="GD66" i="140"/>
  <c r="GE66" i="140"/>
  <c r="GF66" i="140"/>
  <c r="GA67" i="140"/>
  <c r="GB67" i="140"/>
  <c r="GC67" i="140"/>
  <c r="GD67" i="140"/>
  <c r="GE67" i="140"/>
  <c r="GF67" i="140"/>
  <c r="GA68" i="140"/>
  <c r="GB68" i="140"/>
  <c r="GC68" i="140"/>
  <c r="GD68" i="140"/>
  <c r="GE68" i="140"/>
  <c r="GF68" i="140"/>
  <c r="GA69" i="140"/>
  <c r="GB69" i="140"/>
  <c r="GC69" i="140"/>
  <c r="GD69" i="140"/>
  <c r="GE69" i="140"/>
  <c r="GF69" i="140"/>
  <c r="GA70" i="140"/>
  <c r="GB70" i="140"/>
  <c r="GC70" i="140"/>
  <c r="GD70" i="140"/>
  <c r="GE70" i="140"/>
  <c r="GF70" i="140"/>
  <c r="GA71" i="140"/>
  <c r="GB71" i="140"/>
  <c r="GC71" i="140"/>
  <c r="GD71" i="140"/>
  <c r="GE71" i="140"/>
  <c r="GF71" i="140"/>
  <c r="GA72" i="140"/>
  <c r="GB72" i="140"/>
  <c r="GC72" i="140"/>
  <c r="GD72" i="140"/>
  <c r="GE72" i="140"/>
  <c r="GF72" i="140"/>
  <c r="GA73" i="140"/>
  <c r="GB73" i="140"/>
  <c r="GC73" i="140"/>
  <c r="GD73" i="140"/>
  <c r="GE73" i="140"/>
  <c r="GF73" i="140"/>
  <c r="GA74" i="140"/>
  <c r="GB74" i="140"/>
  <c r="GC74" i="140"/>
  <c r="GD74" i="140"/>
  <c r="GE74" i="140"/>
  <c r="GF74" i="140"/>
  <c r="GA75" i="140"/>
  <c r="GB75" i="140"/>
  <c r="GC75" i="140"/>
  <c r="GD75" i="140"/>
  <c r="GE75" i="140"/>
  <c r="GF75" i="140"/>
  <c r="GA76" i="140"/>
  <c r="GB76" i="140"/>
  <c r="GC76" i="140"/>
  <c r="GD76" i="140"/>
  <c r="GE76" i="140"/>
  <c r="GF76" i="140"/>
  <c r="GA77" i="140"/>
  <c r="GB77" i="140"/>
  <c r="GC77" i="140"/>
  <c r="GD77" i="140"/>
  <c r="GE77" i="140"/>
  <c r="GF77" i="140"/>
  <c r="GA78" i="140"/>
  <c r="GB78" i="140"/>
  <c r="GC78" i="140"/>
  <c r="GD78" i="140"/>
  <c r="GE78" i="140"/>
  <c r="GF78" i="140"/>
  <c r="GA79" i="140"/>
  <c r="GB79" i="140"/>
  <c r="GC79" i="140"/>
  <c r="GD79" i="140"/>
  <c r="GE79" i="140"/>
  <c r="GF79" i="140"/>
  <c r="GA80" i="140"/>
  <c r="GB80" i="140"/>
  <c r="GC80" i="140"/>
  <c r="GD80" i="140"/>
  <c r="GE80" i="140"/>
  <c r="GF80" i="140"/>
  <c r="GA81" i="140"/>
  <c r="GB81" i="140"/>
  <c r="GC81" i="140"/>
  <c r="GD81" i="140"/>
  <c r="GE81" i="140"/>
  <c r="GF81" i="140"/>
  <c r="GA82" i="140"/>
  <c r="GB82" i="140"/>
  <c r="GC82" i="140"/>
  <c r="GD82" i="140"/>
  <c r="GE82" i="140"/>
  <c r="GF82" i="140"/>
  <c r="GA83" i="140"/>
  <c r="GB83" i="140"/>
  <c r="GC83" i="140"/>
  <c r="GD83" i="140"/>
  <c r="GE83" i="140"/>
  <c r="GF83" i="140"/>
  <c r="GA84" i="140"/>
  <c r="GB84" i="140"/>
  <c r="GC84" i="140"/>
  <c r="GD84" i="140"/>
  <c r="GE84" i="140"/>
  <c r="GF84" i="140"/>
  <c r="GA85" i="140"/>
  <c r="GB85" i="140"/>
  <c r="GC85" i="140"/>
  <c r="GD85" i="140"/>
  <c r="GE85" i="140"/>
  <c r="GF85" i="140"/>
  <c r="GA86" i="140"/>
  <c r="GB86" i="140"/>
  <c r="GC86" i="140"/>
  <c r="GD86" i="140"/>
  <c r="GE86" i="140"/>
  <c r="GF86" i="140"/>
  <c r="GA87" i="140"/>
  <c r="GB87" i="140"/>
  <c r="GC87" i="140"/>
  <c r="GD87" i="140"/>
  <c r="GE87" i="140"/>
  <c r="GF87" i="140"/>
  <c r="GA88" i="140"/>
  <c r="GB88" i="140"/>
  <c r="GC88" i="140"/>
  <c r="GD88" i="140"/>
  <c r="GE88" i="140"/>
  <c r="GF88" i="140"/>
  <c r="GA89" i="140"/>
  <c r="GB89" i="140"/>
  <c r="GC89" i="140"/>
  <c r="GD89" i="140"/>
  <c r="GE89" i="140"/>
  <c r="GF89" i="140"/>
  <c r="GA90" i="140"/>
  <c r="GB90" i="140"/>
  <c r="GC90" i="140"/>
  <c r="GD90" i="140"/>
  <c r="GE90" i="140"/>
  <c r="GF90" i="140"/>
  <c r="GA91" i="140"/>
  <c r="GB91" i="140"/>
  <c r="GC91" i="140"/>
  <c r="GD91" i="140"/>
  <c r="GE91" i="140"/>
  <c r="GF91" i="140"/>
  <c r="GA92" i="140"/>
  <c r="GB92" i="140"/>
  <c r="GC92" i="140"/>
  <c r="GD92" i="140"/>
  <c r="GE92" i="140"/>
  <c r="GF92" i="140"/>
  <c r="GA93" i="140"/>
  <c r="GB93" i="140"/>
  <c r="GC93" i="140"/>
  <c r="GD93" i="140"/>
  <c r="GE93" i="140"/>
  <c r="GF93" i="140"/>
  <c r="GA94" i="140"/>
  <c r="GB94" i="140"/>
  <c r="GC94" i="140"/>
  <c r="GD94" i="140"/>
  <c r="GE94" i="140"/>
  <c r="GF94" i="140"/>
  <c r="GA95" i="140"/>
  <c r="GB95" i="140"/>
  <c r="GC95" i="140"/>
  <c r="GD95" i="140"/>
  <c r="GE95" i="140"/>
  <c r="GF95" i="140"/>
  <c r="GA96" i="140"/>
  <c r="GB96" i="140"/>
  <c r="GC96" i="140"/>
  <c r="GD96" i="140"/>
  <c r="GE96" i="140"/>
  <c r="GF96" i="140"/>
  <c r="GA97" i="140"/>
  <c r="GB97" i="140"/>
  <c r="GC97" i="140"/>
  <c r="GD97" i="140"/>
  <c r="GE97" i="140"/>
  <c r="GF97" i="140"/>
  <c r="GA98" i="140"/>
  <c r="GB98" i="140"/>
  <c r="GC98" i="140"/>
  <c r="GD98" i="140"/>
  <c r="GE98" i="140"/>
  <c r="GF98" i="140"/>
  <c r="GA99" i="140"/>
  <c r="GB99" i="140"/>
  <c r="GC99" i="140"/>
  <c r="GD99" i="140"/>
  <c r="GE99" i="140"/>
  <c r="GF99" i="140"/>
  <c r="GA100" i="140"/>
  <c r="GB100" i="140"/>
  <c r="GC100" i="140"/>
  <c r="GD100" i="140"/>
  <c r="GE100" i="140"/>
  <c r="GF100" i="140"/>
  <c r="GA101" i="140"/>
  <c r="GB101" i="140"/>
  <c r="GC101" i="140"/>
  <c r="GD101" i="140"/>
  <c r="GE101" i="140"/>
  <c r="GF101" i="140"/>
  <c r="GA102" i="140"/>
  <c r="GB102" i="140"/>
  <c r="GC102" i="140"/>
  <c r="GD102" i="140"/>
  <c r="GE102" i="140"/>
  <c r="GF102" i="140"/>
  <c r="GA103" i="140"/>
  <c r="GB103" i="140"/>
  <c r="GC103" i="140"/>
  <c r="GD103" i="140"/>
  <c r="GE103" i="140"/>
  <c r="GF103" i="140"/>
  <c r="GA104" i="140"/>
  <c r="GB104" i="140"/>
  <c r="GC104" i="140"/>
  <c r="GD104" i="140"/>
  <c r="GE104" i="140"/>
  <c r="GF104" i="140"/>
  <c r="GA105" i="140"/>
  <c r="GB105" i="140"/>
  <c r="GC105" i="140"/>
  <c r="GD105" i="140"/>
  <c r="GE105" i="140"/>
  <c r="GF105" i="140"/>
  <c r="GA106" i="140"/>
  <c r="GB106" i="140"/>
  <c r="GC106" i="140"/>
  <c r="GD106" i="140"/>
  <c r="GE106" i="140"/>
  <c r="GF106" i="140"/>
  <c r="GA107" i="140"/>
  <c r="GB107" i="140"/>
  <c r="GC107" i="140"/>
  <c r="GD107" i="140"/>
  <c r="GE107" i="140"/>
  <c r="GF107" i="140"/>
  <c r="GA108" i="140"/>
  <c r="GB108" i="140"/>
  <c r="GC108" i="140"/>
  <c r="GD108" i="140"/>
  <c r="GE108" i="140"/>
  <c r="GF108" i="140"/>
  <c r="GA109" i="140"/>
  <c r="GB109" i="140"/>
  <c r="GC109" i="140"/>
  <c r="GD109" i="140"/>
  <c r="GE109" i="140"/>
  <c r="GF109" i="140"/>
  <c r="GA110" i="140"/>
  <c r="GB110" i="140"/>
  <c r="GC110" i="140"/>
  <c r="GD110" i="140"/>
  <c r="GE110" i="140"/>
  <c r="GF110" i="140"/>
  <c r="GA111" i="140"/>
  <c r="GB111" i="140"/>
  <c r="GC111" i="140"/>
  <c r="GD111" i="140"/>
  <c r="GE111" i="140"/>
  <c r="GF111" i="140"/>
  <c r="GA112" i="140"/>
  <c r="GB112" i="140"/>
  <c r="GC112" i="140"/>
  <c r="GD112" i="140"/>
  <c r="GE112" i="140"/>
  <c r="GF112" i="140"/>
  <c r="GA113" i="140"/>
  <c r="GB113" i="140"/>
  <c r="GC113" i="140"/>
  <c r="GD113" i="140"/>
  <c r="GE113" i="140"/>
  <c r="GF113" i="140"/>
  <c r="GA114" i="140"/>
  <c r="GB114" i="140"/>
  <c r="GC114" i="140"/>
  <c r="GD114" i="140"/>
  <c r="GE114" i="140"/>
  <c r="GF114" i="140"/>
  <c r="GA115" i="140"/>
  <c r="GB115" i="140"/>
  <c r="GC115" i="140"/>
  <c r="GD115" i="140"/>
  <c r="GE115" i="140"/>
  <c r="GF115" i="140"/>
  <c r="GA116" i="140"/>
  <c r="GB116" i="140"/>
  <c r="GC116" i="140"/>
  <c r="GD116" i="140"/>
  <c r="GE116" i="140"/>
  <c r="GF116" i="140"/>
  <c r="GA117" i="140"/>
  <c r="GB117" i="140"/>
  <c r="GC117" i="140"/>
  <c r="GD117" i="140"/>
  <c r="GE117" i="140"/>
  <c r="GF117" i="140"/>
  <c r="GA118" i="140"/>
  <c r="GB118" i="140"/>
  <c r="GC118" i="140"/>
  <c r="GD118" i="140"/>
  <c r="GE118" i="140"/>
  <c r="GF118" i="140"/>
  <c r="GA119" i="140"/>
  <c r="GB119" i="140"/>
  <c r="GC119" i="140"/>
  <c r="GD119" i="140"/>
  <c r="GE119" i="140"/>
  <c r="GF119" i="140"/>
  <c r="GA120" i="140"/>
  <c r="GB120" i="140"/>
  <c r="GC120" i="140"/>
  <c r="GD120" i="140"/>
  <c r="GE120" i="140"/>
  <c r="GF120" i="140"/>
  <c r="GA121" i="140"/>
  <c r="GB121" i="140"/>
  <c r="GC121" i="140"/>
  <c r="GD121" i="140"/>
  <c r="GE121" i="140"/>
  <c r="GF121" i="140"/>
  <c r="GA122" i="140"/>
  <c r="GB122" i="140"/>
  <c r="GC122" i="140"/>
  <c r="GD122" i="140"/>
  <c r="GE122" i="140"/>
  <c r="GF122" i="140"/>
  <c r="GA123" i="140"/>
  <c r="GB123" i="140"/>
  <c r="GC123" i="140"/>
  <c r="GD123" i="140"/>
  <c r="GE123" i="140"/>
  <c r="GF123" i="140"/>
  <c r="GA124" i="140"/>
  <c r="GB124" i="140"/>
  <c r="GC124" i="140"/>
  <c r="GD124" i="140"/>
  <c r="GE124" i="140"/>
  <c r="GF124" i="140"/>
  <c r="GA125" i="140"/>
  <c r="GB125" i="140"/>
  <c r="GC125" i="140"/>
  <c r="GD125" i="140"/>
  <c r="GE125" i="140"/>
  <c r="GF125" i="140"/>
  <c r="GA126" i="140"/>
  <c r="GB126" i="140"/>
  <c r="GC126" i="140"/>
  <c r="GD126" i="140"/>
  <c r="GE126" i="140"/>
  <c r="GF126" i="140"/>
  <c r="GA127" i="140"/>
  <c r="GB127" i="140"/>
  <c r="GC127" i="140"/>
  <c r="GD127" i="140"/>
  <c r="GE127" i="140"/>
  <c r="GF127" i="140"/>
  <c r="GA128" i="140"/>
  <c r="GB128" i="140"/>
  <c r="GC128" i="140"/>
  <c r="GD128" i="140"/>
  <c r="GE128" i="140"/>
  <c r="GF128" i="140"/>
  <c r="GA129" i="140"/>
  <c r="GB129" i="140"/>
  <c r="GC129" i="140"/>
  <c r="GD129" i="140"/>
  <c r="GE129" i="140"/>
  <c r="GF129" i="140"/>
  <c r="GA130" i="140"/>
  <c r="GB130" i="140"/>
  <c r="GC130" i="140"/>
  <c r="GD130" i="140"/>
  <c r="GE130" i="140"/>
  <c r="GF130" i="140"/>
  <c r="GA131" i="140"/>
  <c r="GB131" i="140"/>
  <c r="GC131" i="140"/>
  <c r="GD131" i="140"/>
  <c r="GE131" i="140"/>
  <c r="GF131" i="140"/>
  <c r="GA132" i="140"/>
  <c r="GB132" i="140"/>
  <c r="GC132" i="140"/>
  <c r="GD132" i="140"/>
  <c r="GE132" i="140"/>
  <c r="GF132" i="140"/>
  <c r="FR4" i="140"/>
  <c r="AQ10" i="4" s="1"/>
  <c r="FR5" i="140"/>
  <c r="AQ11" i="4" s="1"/>
  <c r="FR6" i="140"/>
  <c r="AQ12" i="4" s="1"/>
  <c r="FR7" i="140"/>
  <c r="AQ13" i="4" s="1"/>
  <c r="FR8" i="140"/>
  <c r="AQ14" i="4" s="1"/>
  <c r="FR9" i="140"/>
  <c r="AQ16" i="4" s="1"/>
  <c r="FR10" i="140"/>
  <c r="AQ17" i="4" s="1"/>
  <c r="FR11" i="140"/>
  <c r="AQ18" i="4" s="1"/>
  <c r="FR12" i="140"/>
  <c r="AQ19" i="4" s="1"/>
  <c r="FR13" i="140"/>
  <c r="AQ20" i="4" s="1"/>
  <c r="FR14" i="140"/>
  <c r="AQ21" i="4" s="1"/>
  <c r="FR15" i="140"/>
  <c r="AQ22" i="4" s="1"/>
  <c r="FR16" i="140"/>
  <c r="AQ25" i="4" s="1"/>
  <c r="FR17" i="140"/>
  <c r="AQ26" i="4" s="1"/>
  <c r="FR18" i="140"/>
  <c r="AQ27" i="4" s="1"/>
  <c r="FR19" i="140"/>
  <c r="AQ28" i="4" s="1"/>
  <c r="FR20" i="140"/>
  <c r="AQ29" i="4" s="1"/>
  <c r="FR21" i="140"/>
  <c r="AQ30" i="4" s="1"/>
  <c r="FR22" i="140"/>
  <c r="AQ32" i="4" s="1"/>
  <c r="FR23" i="140"/>
  <c r="AQ33" i="4" s="1"/>
  <c r="FR24" i="140"/>
  <c r="AQ34" i="4" s="1"/>
  <c r="FR25" i="140"/>
  <c r="AQ35" i="4" s="1"/>
  <c r="FR26" i="140"/>
  <c r="AQ37" i="4" s="1"/>
  <c r="FR27" i="140"/>
  <c r="AQ38" i="4" s="1"/>
  <c r="FR28" i="140"/>
  <c r="AQ40" i="4" s="1"/>
  <c r="FR29" i="140"/>
  <c r="AQ41" i="4" s="1"/>
  <c r="FR30" i="140"/>
  <c r="AQ42" i="4" s="1"/>
  <c r="FR31" i="140"/>
  <c r="AQ43" i="4" s="1"/>
  <c r="FR32" i="140"/>
  <c r="AQ44" i="4" s="1"/>
  <c r="FR33" i="140"/>
  <c r="AQ45" i="4" s="1"/>
  <c r="FR34" i="140"/>
  <c r="AQ46" i="4" s="1"/>
  <c r="FR35" i="140"/>
  <c r="AQ48" i="4" s="1"/>
  <c r="FR36" i="140"/>
  <c r="AQ49" i="4" s="1"/>
  <c r="FR37" i="140"/>
  <c r="AQ50" i="4" s="1"/>
  <c r="FR38" i="140"/>
  <c r="AQ51" i="4" s="1"/>
  <c r="FR39" i="140"/>
  <c r="AQ52" i="4" s="1"/>
  <c r="FR40" i="140"/>
  <c r="AQ53" i="4" s="1"/>
  <c r="FR41" i="140"/>
  <c r="AQ56" i="4" s="1"/>
  <c r="FR42" i="140"/>
  <c r="AQ57" i="4" s="1"/>
  <c r="FR43" i="140"/>
  <c r="AQ58" i="4" s="1"/>
  <c r="FR44" i="140"/>
  <c r="AQ59" i="4" s="1"/>
  <c r="FR45" i="140"/>
  <c r="AQ60" i="4" s="1"/>
  <c r="FR46" i="140"/>
  <c r="AQ61" i="4" s="1"/>
  <c r="FR47" i="140"/>
  <c r="AQ63" i="4" s="1"/>
  <c r="FR48" i="140"/>
  <c r="AQ64" i="4" s="1"/>
  <c r="FR49" i="140"/>
  <c r="AQ65" i="4" s="1"/>
  <c r="FR50" i="140"/>
  <c r="AQ66" i="4" s="1"/>
  <c r="FR51" i="140"/>
  <c r="AQ68" i="4" s="1"/>
  <c r="FR52" i="140"/>
  <c r="AQ69" i="4" s="1"/>
  <c r="FR53" i="140"/>
  <c r="AQ71" i="4" s="1"/>
  <c r="FR54" i="140"/>
  <c r="AQ72" i="4" s="1"/>
  <c r="FR55" i="140"/>
  <c r="AQ73" i="4" s="1"/>
  <c r="FR56" i="140"/>
  <c r="AQ74" i="4" s="1"/>
  <c r="FR57" i="140"/>
  <c r="AQ75" i="4" s="1"/>
  <c r="FR58" i="140"/>
  <c r="AQ76" i="4" s="1"/>
  <c r="FR59" i="140"/>
  <c r="AQ80" i="4" s="1"/>
  <c r="FR60" i="140"/>
  <c r="AQ89" i="4" s="1"/>
  <c r="FR61" i="140"/>
  <c r="AQ90" i="4" s="1"/>
  <c r="FR62" i="140"/>
  <c r="AQ97" i="4" s="1"/>
  <c r="FR63" i="140"/>
  <c r="AQ99" i="4" s="1"/>
  <c r="FR64" i="140"/>
  <c r="AQ101" i="4" s="1"/>
  <c r="FR65" i="140"/>
  <c r="AQ102" i="4" s="1"/>
  <c r="FR66" i="140"/>
  <c r="AQ103" i="4" s="1"/>
  <c r="FR67" i="140"/>
  <c r="AQ104" i="4" s="1"/>
  <c r="FR68" i="140"/>
  <c r="AQ105" i="4" s="1"/>
  <c r="FR69" i="140"/>
  <c r="AQ106" i="4" s="1"/>
  <c r="FR70" i="140"/>
  <c r="AQ107" i="4" s="1"/>
  <c r="FR71" i="140"/>
  <c r="AQ108" i="4" s="1"/>
  <c r="FR72" i="140"/>
  <c r="AQ109" i="4" s="1"/>
  <c r="FR73" i="140"/>
  <c r="AQ111" i="4" s="1"/>
  <c r="FR74" i="140"/>
  <c r="AQ112" i="4" s="1"/>
  <c r="FR75" i="140"/>
  <c r="AQ113" i="4" s="1"/>
  <c r="FR76" i="140"/>
  <c r="AQ114" i="4" s="1"/>
  <c r="FR77" i="140"/>
  <c r="AQ116" i="4" s="1"/>
  <c r="FR78" i="140"/>
  <c r="AQ118" i="4" s="1"/>
  <c r="FR79" i="140"/>
  <c r="AQ120" i="4" s="1"/>
  <c r="FR80" i="140"/>
  <c r="AQ121" i="4" s="1"/>
  <c r="FR81" i="140"/>
  <c r="AQ122" i="4" s="1"/>
  <c r="FR82" i="140"/>
  <c r="AQ124" i="4" s="1"/>
  <c r="FR83" i="140"/>
  <c r="AQ125" i="4" s="1"/>
  <c r="FR84" i="140"/>
  <c r="AQ126" i="4" s="1"/>
  <c r="FR85" i="140"/>
  <c r="AQ128" i="4" s="1"/>
  <c r="FR86" i="140"/>
  <c r="AQ129" i="4" s="1"/>
  <c r="FR87" i="140"/>
  <c r="AQ131" i="4" s="1"/>
  <c r="FR88" i="140"/>
  <c r="AQ132" i="4" s="1"/>
  <c r="FR89" i="140"/>
  <c r="AQ133" i="4" s="1"/>
  <c r="FR90" i="140"/>
  <c r="AQ134" i="4" s="1"/>
  <c r="FR91" i="140"/>
  <c r="AQ135" i="4" s="1"/>
  <c r="FR92" i="140"/>
  <c r="AQ136" i="4" s="1"/>
  <c r="FR93" i="140"/>
  <c r="AQ137" i="4" s="1"/>
  <c r="FR94" i="140"/>
  <c r="AQ139" i="4" s="1"/>
  <c r="FR95" i="140"/>
  <c r="AQ140" i="4" s="1"/>
  <c r="FR96" i="140"/>
  <c r="AQ141" i="4" s="1"/>
  <c r="FR97" i="140"/>
  <c r="AQ142" i="4" s="1"/>
  <c r="FR98" i="140"/>
  <c r="AQ143" i="4" s="1"/>
  <c r="FR99" i="140"/>
  <c r="AQ144" i="4" s="1"/>
  <c r="FR100" i="140"/>
  <c r="AQ145" i="4" s="1"/>
  <c r="FR101" i="140"/>
  <c r="AQ146" i="4" s="1"/>
  <c r="FR102" i="140"/>
  <c r="AQ150" i="4" s="1"/>
  <c r="FR103" i="140"/>
  <c r="AQ153" i="4" s="1"/>
  <c r="FR104" i="140"/>
  <c r="AQ155" i="4" s="1"/>
  <c r="FR105" i="140"/>
  <c r="AQ157" i="4" s="1"/>
  <c r="FR106" i="140"/>
  <c r="AQ162" i="4" s="1"/>
  <c r="FR107" i="140"/>
  <c r="AQ163" i="4" s="1"/>
  <c r="FR108" i="140"/>
  <c r="AQ166" i="4" s="1"/>
  <c r="FR109" i="140"/>
  <c r="AQ167" i="4" s="1"/>
  <c r="FR110" i="140"/>
  <c r="AQ169" i="4" s="1"/>
  <c r="FR111" i="140"/>
  <c r="AQ170" i="4" s="1"/>
  <c r="FR112" i="140"/>
  <c r="AQ171" i="4" s="1"/>
  <c r="FR113" i="140"/>
  <c r="AQ176" i="4" s="1"/>
  <c r="FR114" i="140"/>
  <c r="AQ184" i="4" s="1"/>
  <c r="FR115" i="140"/>
  <c r="AQ185" i="4" s="1"/>
  <c r="FR116" i="140"/>
  <c r="AQ187" i="4" s="1"/>
  <c r="FR117" i="140"/>
  <c r="AQ188" i="4" s="1"/>
  <c r="FR118" i="140"/>
  <c r="AQ189" i="4" s="1"/>
  <c r="FR119" i="140"/>
  <c r="AQ191" i="4" s="1"/>
  <c r="FR3" i="140"/>
  <c r="AQ9" i="4" s="1"/>
  <c r="FZ4" i="143"/>
  <c r="GA4" i="143"/>
  <c r="GB4" i="143"/>
  <c r="GC4" i="143"/>
  <c r="GD4" i="143"/>
  <c r="GE4" i="143"/>
  <c r="FZ5" i="143"/>
  <c r="GA5" i="143"/>
  <c r="GB5" i="143"/>
  <c r="GC5" i="143"/>
  <c r="GD5" i="143"/>
  <c r="GE5" i="143"/>
  <c r="FZ6" i="143"/>
  <c r="GA6" i="143"/>
  <c r="GB6" i="143"/>
  <c r="GC6" i="143"/>
  <c r="GD6" i="143"/>
  <c r="GE6" i="143"/>
  <c r="FZ7" i="143"/>
  <c r="GA7" i="143"/>
  <c r="GB7" i="143"/>
  <c r="GC7" i="143"/>
  <c r="GD7" i="143"/>
  <c r="GE7" i="143"/>
  <c r="FZ8" i="143"/>
  <c r="GA8" i="143"/>
  <c r="GB8" i="143"/>
  <c r="GC8" i="143"/>
  <c r="GD8" i="143"/>
  <c r="GE8" i="143"/>
  <c r="FZ9" i="143"/>
  <c r="GA9" i="143"/>
  <c r="GB9" i="143"/>
  <c r="GC9" i="143"/>
  <c r="GD9" i="143"/>
  <c r="GE9" i="143"/>
  <c r="FZ10" i="143"/>
  <c r="GA10" i="143"/>
  <c r="GB10" i="143"/>
  <c r="GC10" i="143"/>
  <c r="GD10" i="143"/>
  <c r="GE10" i="143"/>
  <c r="FZ11" i="143"/>
  <c r="GA11" i="143"/>
  <c r="GB11" i="143"/>
  <c r="GC11" i="143"/>
  <c r="GD11" i="143"/>
  <c r="GE11" i="143"/>
  <c r="FZ12" i="143"/>
  <c r="GA12" i="143"/>
  <c r="GB12" i="143"/>
  <c r="GC12" i="143"/>
  <c r="GD12" i="143"/>
  <c r="GE12" i="143"/>
  <c r="FZ13" i="143"/>
  <c r="GA13" i="143"/>
  <c r="GB13" i="143"/>
  <c r="GC13" i="143"/>
  <c r="GD13" i="143"/>
  <c r="GE13" i="143"/>
  <c r="FZ14" i="143"/>
  <c r="GA14" i="143"/>
  <c r="GB14" i="143"/>
  <c r="GC14" i="143"/>
  <c r="GD14" i="143"/>
  <c r="GE14" i="143"/>
  <c r="FZ15" i="143"/>
  <c r="GA15" i="143"/>
  <c r="GB15" i="143"/>
  <c r="GC15" i="143"/>
  <c r="GD15" i="143"/>
  <c r="GE15" i="143"/>
  <c r="FZ16" i="143"/>
  <c r="GA16" i="143"/>
  <c r="GB16" i="143"/>
  <c r="GC16" i="143"/>
  <c r="GD16" i="143"/>
  <c r="GE16" i="143"/>
  <c r="FZ17" i="143"/>
  <c r="GA17" i="143"/>
  <c r="GB17" i="143"/>
  <c r="GC17" i="143"/>
  <c r="GD17" i="143"/>
  <c r="GE17" i="143"/>
  <c r="FZ18" i="143"/>
  <c r="GA18" i="143"/>
  <c r="GB18" i="143"/>
  <c r="GC18" i="143"/>
  <c r="GD18" i="143"/>
  <c r="GE18" i="143"/>
  <c r="FZ19" i="143"/>
  <c r="GA19" i="143"/>
  <c r="GB19" i="143"/>
  <c r="GC19" i="143"/>
  <c r="GD19" i="143"/>
  <c r="GE19" i="143"/>
  <c r="FZ20" i="143"/>
  <c r="GA20" i="143"/>
  <c r="GB20" i="143"/>
  <c r="GC20" i="143"/>
  <c r="GD20" i="143"/>
  <c r="GE20" i="143"/>
  <c r="FZ21" i="143"/>
  <c r="GA21" i="143"/>
  <c r="GB21" i="143"/>
  <c r="GC21" i="143"/>
  <c r="GD21" i="143"/>
  <c r="GE21" i="143"/>
  <c r="FZ22" i="143"/>
  <c r="GA22" i="143"/>
  <c r="GB22" i="143"/>
  <c r="GC22" i="143"/>
  <c r="GD22" i="143"/>
  <c r="GE22" i="143"/>
  <c r="FZ23" i="143"/>
  <c r="GA23" i="143"/>
  <c r="GB23" i="143"/>
  <c r="GC23" i="143"/>
  <c r="GD23" i="143"/>
  <c r="GE23" i="143"/>
  <c r="FZ24" i="143"/>
  <c r="GA24" i="143"/>
  <c r="GB24" i="143"/>
  <c r="GC24" i="143"/>
  <c r="GD24" i="143"/>
  <c r="GE24" i="143"/>
  <c r="FZ25" i="143"/>
  <c r="GA25" i="143"/>
  <c r="GB25" i="143"/>
  <c r="GC25" i="143"/>
  <c r="GD25" i="143"/>
  <c r="GE25" i="143"/>
  <c r="FZ26" i="143"/>
  <c r="GA26" i="143"/>
  <c r="GB26" i="143"/>
  <c r="GC26" i="143"/>
  <c r="GD26" i="143"/>
  <c r="GE26" i="143"/>
  <c r="FZ27" i="143"/>
  <c r="GA27" i="143"/>
  <c r="GB27" i="143"/>
  <c r="GC27" i="143"/>
  <c r="GD27" i="143"/>
  <c r="GE27" i="143"/>
  <c r="FZ28" i="143"/>
  <c r="GA28" i="143"/>
  <c r="GB28" i="143"/>
  <c r="GC28" i="143"/>
  <c r="GD28" i="143"/>
  <c r="GE28" i="143"/>
  <c r="FZ29" i="143"/>
  <c r="GA29" i="143"/>
  <c r="GB29" i="143"/>
  <c r="GC29" i="143"/>
  <c r="GD29" i="143"/>
  <c r="GE29" i="143"/>
  <c r="FZ30" i="143"/>
  <c r="GA30" i="143"/>
  <c r="GB30" i="143"/>
  <c r="GC30" i="143"/>
  <c r="GD30" i="143"/>
  <c r="GE30" i="143"/>
  <c r="FZ31" i="143"/>
  <c r="GA31" i="143"/>
  <c r="GB31" i="143"/>
  <c r="GC31" i="143"/>
  <c r="GD31" i="143"/>
  <c r="GE31" i="143"/>
  <c r="FZ32" i="143"/>
  <c r="GA32" i="143"/>
  <c r="GB32" i="143"/>
  <c r="GC32" i="143"/>
  <c r="GD32" i="143"/>
  <c r="GE32" i="143"/>
  <c r="FZ33" i="143"/>
  <c r="GA33" i="143"/>
  <c r="GB33" i="143"/>
  <c r="GC33" i="143"/>
  <c r="GD33" i="143"/>
  <c r="GE33" i="143"/>
  <c r="FZ34" i="143"/>
  <c r="GA34" i="143"/>
  <c r="GB34" i="143"/>
  <c r="GC34" i="143"/>
  <c r="GD34" i="143"/>
  <c r="GE34" i="143"/>
  <c r="FZ35" i="143"/>
  <c r="GA35" i="143"/>
  <c r="GB35" i="143"/>
  <c r="GC35" i="143"/>
  <c r="GD35" i="143"/>
  <c r="GE35" i="143"/>
  <c r="FZ36" i="143"/>
  <c r="GA36" i="143"/>
  <c r="GB36" i="143"/>
  <c r="GC36" i="143"/>
  <c r="GD36" i="143"/>
  <c r="GE36" i="143"/>
  <c r="GA3" i="143"/>
  <c r="GB3" i="143"/>
  <c r="GC3" i="143"/>
  <c r="GD3" i="143"/>
  <c r="GE3" i="143"/>
  <c r="FZ3" i="143"/>
  <c r="FO4" i="143"/>
  <c r="FP4" i="143"/>
  <c r="FQ4" i="143"/>
  <c r="FO5" i="143"/>
  <c r="FP5" i="143"/>
  <c r="FQ5" i="143"/>
  <c r="FO6" i="143"/>
  <c r="FP6" i="143"/>
  <c r="FQ6" i="143"/>
  <c r="FO7" i="143"/>
  <c r="FP7" i="143"/>
  <c r="FQ7" i="143"/>
  <c r="FO8" i="143"/>
  <c r="FP8" i="143"/>
  <c r="FQ8" i="143"/>
  <c r="FO9" i="143"/>
  <c r="FP9" i="143"/>
  <c r="FQ9" i="143"/>
  <c r="FO10" i="143"/>
  <c r="FP10" i="143"/>
  <c r="FQ10" i="143"/>
  <c r="FO11" i="143"/>
  <c r="FP11" i="143"/>
  <c r="FQ11" i="143"/>
  <c r="FO12" i="143"/>
  <c r="FP12" i="143"/>
  <c r="FQ12" i="143"/>
  <c r="FO13" i="143"/>
  <c r="FP13" i="143"/>
  <c r="FQ13" i="143"/>
  <c r="FO14" i="143"/>
  <c r="FP14" i="143"/>
  <c r="FQ14" i="143"/>
  <c r="FO15" i="143"/>
  <c r="FP15" i="143"/>
  <c r="FQ15" i="143"/>
  <c r="FO16" i="143"/>
  <c r="FP16" i="143"/>
  <c r="FQ16" i="143"/>
  <c r="FO17" i="143"/>
  <c r="FP17" i="143"/>
  <c r="FQ17" i="143"/>
  <c r="FO18" i="143"/>
  <c r="FP18" i="143"/>
  <c r="FQ18" i="143"/>
  <c r="FO19" i="143"/>
  <c r="FP19" i="143"/>
  <c r="FQ19" i="143"/>
  <c r="FO20" i="143"/>
  <c r="FP20" i="143"/>
  <c r="FQ20" i="143"/>
  <c r="FO21" i="143"/>
  <c r="FP21" i="143"/>
  <c r="FQ21" i="143"/>
  <c r="FO22" i="143"/>
  <c r="FP22" i="143"/>
  <c r="FQ22" i="143"/>
  <c r="FO23" i="143"/>
  <c r="FP23" i="143"/>
  <c r="FQ23" i="143"/>
  <c r="FO24" i="143"/>
  <c r="FP24" i="143"/>
  <c r="FQ24" i="143"/>
  <c r="FO25" i="143"/>
  <c r="FP25" i="143"/>
  <c r="FQ25" i="143"/>
  <c r="FO26" i="143"/>
  <c r="FP26" i="143"/>
  <c r="FQ26" i="143"/>
  <c r="FO27" i="143"/>
  <c r="FP27" i="143"/>
  <c r="FQ27" i="143"/>
  <c r="FO28" i="143"/>
  <c r="FP28" i="143"/>
  <c r="FQ28" i="143"/>
  <c r="FO29" i="143"/>
  <c r="FP29" i="143"/>
  <c r="FQ29" i="143"/>
  <c r="FO30" i="143"/>
  <c r="FP30" i="143"/>
  <c r="FQ30" i="143"/>
  <c r="FO31" i="143"/>
  <c r="FP31" i="143"/>
  <c r="FQ31" i="143"/>
  <c r="FO32" i="143"/>
  <c r="FP32" i="143"/>
  <c r="FQ32" i="143"/>
  <c r="FO33" i="143"/>
  <c r="FP33" i="143"/>
  <c r="FQ33" i="143"/>
  <c r="FO34" i="143"/>
  <c r="FP34" i="143"/>
  <c r="FQ34" i="143"/>
  <c r="FO35" i="143"/>
  <c r="FP35" i="143"/>
  <c r="FQ35" i="143"/>
  <c r="FO36" i="143"/>
  <c r="FP36" i="143"/>
  <c r="FQ36" i="143"/>
  <c r="FP3" i="143"/>
  <c r="FQ3" i="143"/>
  <c r="FO3" i="143"/>
  <c r="AP27" i="37"/>
  <c r="AP26" i="37" s="1"/>
  <c r="GS21" i="142"/>
  <c r="AP52" i="37" s="1"/>
  <c r="AP51" i="37" s="1"/>
  <c r="HR3" i="142"/>
  <c r="HQ3" i="142"/>
  <c r="HP3" i="142"/>
  <c r="HO3" i="142"/>
  <c r="HM4" i="142"/>
  <c r="HN4" i="142"/>
  <c r="HO4" i="142"/>
  <c r="HP4" i="142"/>
  <c r="HQ4" i="142"/>
  <c r="HR4" i="142"/>
  <c r="HM5" i="142"/>
  <c r="HN5" i="142"/>
  <c r="HO5" i="142"/>
  <c r="HP5" i="142"/>
  <c r="HQ5" i="142"/>
  <c r="HR5" i="142"/>
  <c r="HM6" i="142"/>
  <c r="HN6" i="142"/>
  <c r="HO6" i="142"/>
  <c r="HP6" i="142"/>
  <c r="HQ6" i="142"/>
  <c r="HR6" i="142"/>
  <c r="HM7" i="142"/>
  <c r="HN7" i="142"/>
  <c r="HO7" i="142"/>
  <c r="HP7" i="142"/>
  <c r="HQ7" i="142"/>
  <c r="HR7" i="142"/>
  <c r="HM8" i="142"/>
  <c r="HN8" i="142"/>
  <c r="HO8" i="142"/>
  <c r="HP8" i="142"/>
  <c r="HQ8" i="142"/>
  <c r="HR8" i="142"/>
  <c r="HM9" i="142"/>
  <c r="HN9" i="142"/>
  <c r="HO9" i="142"/>
  <c r="HP9" i="142"/>
  <c r="HQ9" i="142"/>
  <c r="HR9" i="142"/>
  <c r="HM10" i="142"/>
  <c r="HN10" i="142"/>
  <c r="HO10" i="142"/>
  <c r="HP10" i="142"/>
  <c r="HQ10" i="142"/>
  <c r="HR10" i="142"/>
  <c r="HM11" i="142"/>
  <c r="HN11" i="142"/>
  <c r="HO11" i="142"/>
  <c r="HP11" i="142"/>
  <c r="HQ11" i="142"/>
  <c r="HR11" i="142"/>
  <c r="HM12" i="142"/>
  <c r="HN12" i="142"/>
  <c r="HO12" i="142"/>
  <c r="HP12" i="142"/>
  <c r="HQ12" i="142"/>
  <c r="HR12" i="142"/>
  <c r="HM13" i="142"/>
  <c r="HN13" i="142"/>
  <c r="HO13" i="142"/>
  <c r="HP13" i="142"/>
  <c r="HQ13" i="142"/>
  <c r="HR13" i="142"/>
  <c r="HM14" i="142"/>
  <c r="HN14" i="142"/>
  <c r="HO14" i="142"/>
  <c r="HP14" i="142"/>
  <c r="HQ14" i="142"/>
  <c r="HR14" i="142"/>
  <c r="HM15" i="142"/>
  <c r="HN15" i="142"/>
  <c r="HO15" i="142"/>
  <c r="HP15" i="142"/>
  <c r="HQ15" i="142"/>
  <c r="HR15" i="142"/>
  <c r="HM16" i="142"/>
  <c r="HN16" i="142"/>
  <c r="HO16" i="142"/>
  <c r="HP16" i="142"/>
  <c r="HQ16" i="142"/>
  <c r="HR16" i="142"/>
  <c r="HM17" i="142"/>
  <c r="HN17" i="142"/>
  <c r="HO17" i="142"/>
  <c r="HP17" i="142"/>
  <c r="HQ17" i="142"/>
  <c r="HR17" i="142"/>
  <c r="HM18" i="142"/>
  <c r="HN18" i="142"/>
  <c r="HO18" i="142"/>
  <c r="HP18" i="142"/>
  <c r="HQ18" i="142"/>
  <c r="HR18" i="142"/>
  <c r="HM19" i="142"/>
  <c r="HN19" i="142"/>
  <c r="HO19" i="142"/>
  <c r="HP19" i="142"/>
  <c r="HQ19" i="142"/>
  <c r="HR19" i="142"/>
  <c r="HM20" i="142"/>
  <c r="HN20" i="142"/>
  <c r="HO20" i="142"/>
  <c r="HP20" i="142"/>
  <c r="HQ20" i="142"/>
  <c r="HR20" i="142"/>
  <c r="HM21" i="142"/>
  <c r="HN21" i="142"/>
  <c r="HO21" i="142"/>
  <c r="HP21" i="142"/>
  <c r="HQ21" i="142"/>
  <c r="HR21" i="142"/>
  <c r="HM22" i="142"/>
  <c r="HN22" i="142"/>
  <c r="HO22" i="142"/>
  <c r="HP22" i="142"/>
  <c r="HQ22" i="142"/>
  <c r="HR22" i="142"/>
  <c r="HM23" i="142"/>
  <c r="HN23" i="142"/>
  <c r="HO23" i="142"/>
  <c r="HP23" i="142"/>
  <c r="HQ23" i="142"/>
  <c r="HR23" i="142"/>
  <c r="HM24" i="142"/>
  <c r="HN24" i="142"/>
  <c r="HO24" i="142"/>
  <c r="HP24" i="142"/>
  <c r="HQ24" i="142"/>
  <c r="HR24" i="142"/>
  <c r="HM25" i="142"/>
  <c r="HN25" i="142"/>
  <c r="HO25" i="142"/>
  <c r="HP25" i="142"/>
  <c r="HQ25" i="142"/>
  <c r="HR25" i="142"/>
  <c r="HM26" i="142"/>
  <c r="HN26" i="142"/>
  <c r="HO26" i="142"/>
  <c r="HP26" i="142"/>
  <c r="HQ26" i="142"/>
  <c r="HR26" i="142"/>
  <c r="HM27" i="142"/>
  <c r="HN27" i="142"/>
  <c r="HO27" i="142"/>
  <c r="HP27" i="142"/>
  <c r="HQ27" i="142"/>
  <c r="HR27" i="142"/>
  <c r="HM28" i="142"/>
  <c r="HN28" i="142"/>
  <c r="HO28" i="142"/>
  <c r="HP28" i="142"/>
  <c r="HQ28" i="142"/>
  <c r="HR28" i="142"/>
  <c r="HM29" i="142"/>
  <c r="HN29" i="142"/>
  <c r="HO29" i="142"/>
  <c r="HP29" i="142"/>
  <c r="HQ29" i="142"/>
  <c r="HR29" i="142"/>
  <c r="HM30" i="142"/>
  <c r="HN30" i="142"/>
  <c r="HO30" i="142"/>
  <c r="HP30" i="142"/>
  <c r="HQ30" i="142"/>
  <c r="HR30" i="142"/>
  <c r="HM31" i="142"/>
  <c r="HN31" i="142"/>
  <c r="HO31" i="142"/>
  <c r="HP31" i="142"/>
  <c r="HQ31" i="142"/>
  <c r="HR31" i="142"/>
  <c r="HM32" i="142"/>
  <c r="HN32" i="142"/>
  <c r="HO32" i="142"/>
  <c r="HP32" i="142"/>
  <c r="HQ32" i="142"/>
  <c r="HR32" i="142"/>
  <c r="HM33" i="142"/>
  <c r="HN33" i="142"/>
  <c r="HO33" i="142"/>
  <c r="HP33" i="142"/>
  <c r="HQ33" i="142"/>
  <c r="HR33" i="142"/>
  <c r="HM34" i="142"/>
  <c r="HN34" i="142"/>
  <c r="HO34" i="142"/>
  <c r="HP34" i="142"/>
  <c r="HQ34" i="142"/>
  <c r="HR34" i="142"/>
  <c r="HM35" i="142"/>
  <c r="HN35" i="142"/>
  <c r="HO35" i="142"/>
  <c r="HP35" i="142"/>
  <c r="HQ35" i="142"/>
  <c r="HR35" i="142"/>
  <c r="HM36" i="142"/>
  <c r="HN36" i="142"/>
  <c r="HO36" i="142"/>
  <c r="HP36" i="142"/>
  <c r="HQ36" i="142"/>
  <c r="HR36" i="142"/>
  <c r="HM37" i="142"/>
  <c r="HN37" i="142"/>
  <c r="HO37" i="142"/>
  <c r="HP37" i="142"/>
  <c r="HQ37" i="142"/>
  <c r="HR37" i="142"/>
  <c r="HM38" i="142"/>
  <c r="HN38" i="142"/>
  <c r="HO38" i="142"/>
  <c r="HP38" i="142"/>
  <c r="HQ38" i="142"/>
  <c r="HR38" i="142"/>
  <c r="HM39" i="142"/>
  <c r="HN39" i="142"/>
  <c r="HO39" i="142"/>
  <c r="HP39" i="142"/>
  <c r="HQ39" i="142"/>
  <c r="HR39" i="142"/>
  <c r="HN3" i="142"/>
  <c r="HM3" i="142"/>
  <c r="HB4" i="142"/>
  <c r="HC4" i="142"/>
  <c r="HD4" i="142"/>
  <c r="HB5" i="142"/>
  <c r="HC5" i="142"/>
  <c r="HD5" i="142"/>
  <c r="HB6" i="142"/>
  <c r="HC6" i="142"/>
  <c r="HD6" i="142"/>
  <c r="HB7" i="142"/>
  <c r="HC7" i="142"/>
  <c r="HD7" i="142"/>
  <c r="HB8" i="142"/>
  <c r="HC8" i="142"/>
  <c r="HD8" i="142"/>
  <c r="HB9" i="142"/>
  <c r="HC9" i="142"/>
  <c r="HD9" i="142"/>
  <c r="HB10" i="142"/>
  <c r="HC10" i="142"/>
  <c r="HD10" i="142"/>
  <c r="HB11" i="142"/>
  <c r="HC11" i="142"/>
  <c r="HD11" i="142"/>
  <c r="HB12" i="142"/>
  <c r="HC12" i="142"/>
  <c r="HD12" i="142"/>
  <c r="HB13" i="142"/>
  <c r="HC13" i="142"/>
  <c r="HD13" i="142"/>
  <c r="HB14" i="142"/>
  <c r="HC14" i="142"/>
  <c r="HD14" i="142"/>
  <c r="HB15" i="142"/>
  <c r="HC15" i="142"/>
  <c r="HD15" i="142"/>
  <c r="HB16" i="142"/>
  <c r="HC16" i="142"/>
  <c r="HD16" i="142"/>
  <c r="HB17" i="142"/>
  <c r="HC17" i="142"/>
  <c r="HD17" i="142"/>
  <c r="HB18" i="142"/>
  <c r="HC18" i="142"/>
  <c r="HD18" i="142"/>
  <c r="HB19" i="142"/>
  <c r="HC19" i="142"/>
  <c r="HD19" i="142"/>
  <c r="HB20" i="142"/>
  <c r="HC20" i="142"/>
  <c r="HD20" i="142"/>
  <c r="HB21" i="142"/>
  <c r="HC21" i="142"/>
  <c r="HD21" i="142"/>
  <c r="HB22" i="142"/>
  <c r="HC22" i="142"/>
  <c r="HD22" i="142"/>
  <c r="HB23" i="142"/>
  <c r="HC23" i="142"/>
  <c r="HD23" i="142"/>
  <c r="HB24" i="142"/>
  <c r="HC24" i="142"/>
  <c r="HD24" i="142"/>
  <c r="HB25" i="142"/>
  <c r="HC25" i="142"/>
  <c r="HD25" i="142"/>
  <c r="HB26" i="142"/>
  <c r="HC26" i="142"/>
  <c r="HD26" i="142"/>
  <c r="HB27" i="142"/>
  <c r="HC27" i="142"/>
  <c r="HD27" i="142"/>
  <c r="HB28" i="142"/>
  <c r="HC28" i="142"/>
  <c r="HD28" i="142"/>
  <c r="HB29" i="142"/>
  <c r="HC29" i="142"/>
  <c r="HD29" i="142"/>
  <c r="HB30" i="142"/>
  <c r="HC30" i="142"/>
  <c r="HD30" i="142"/>
  <c r="HB31" i="142"/>
  <c r="HC31" i="142"/>
  <c r="HD31" i="142"/>
  <c r="HB32" i="142"/>
  <c r="HC32" i="142"/>
  <c r="HD32" i="142"/>
  <c r="HB33" i="142"/>
  <c r="HC33" i="142"/>
  <c r="HD33" i="142"/>
  <c r="HB34" i="142"/>
  <c r="HC34" i="142"/>
  <c r="HD34" i="142"/>
  <c r="HB35" i="142"/>
  <c r="HC35" i="142"/>
  <c r="HD35" i="142"/>
  <c r="HB36" i="142"/>
  <c r="HC36" i="142"/>
  <c r="HD36" i="142"/>
  <c r="HB37" i="142"/>
  <c r="HC37" i="142"/>
  <c r="HD37" i="142"/>
  <c r="HB38" i="142"/>
  <c r="HC38" i="142"/>
  <c r="HD38" i="142"/>
  <c r="HB39" i="142"/>
  <c r="HC39" i="142"/>
  <c r="HD39" i="142"/>
  <c r="HB40" i="142"/>
  <c r="HC40" i="142"/>
  <c r="HD40" i="142"/>
  <c r="HB41" i="142"/>
  <c r="HC41" i="142"/>
  <c r="HD41" i="142"/>
  <c r="HB42" i="142"/>
  <c r="HC42" i="142"/>
  <c r="HD42" i="142"/>
  <c r="HB43" i="142"/>
  <c r="HC43" i="142"/>
  <c r="HD43" i="142"/>
  <c r="HB44" i="142"/>
  <c r="HC44" i="142"/>
  <c r="HD44" i="142"/>
  <c r="HB45" i="142"/>
  <c r="HC45" i="142"/>
  <c r="HD45" i="142"/>
  <c r="HB46" i="142"/>
  <c r="HC46" i="142"/>
  <c r="HD46" i="142"/>
  <c r="HB47" i="142"/>
  <c r="HC47" i="142"/>
  <c r="HD47" i="142"/>
  <c r="HB48" i="142"/>
  <c r="HC48" i="142"/>
  <c r="HD48" i="142"/>
  <c r="HB49" i="142"/>
  <c r="HC49" i="142"/>
  <c r="HD49" i="142"/>
  <c r="HB50" i="142"/>
  <c r="HC50" i="142"/>
  <c r="HD50" i="142"/>
  <c r="HB51" i="142"/>
  <c r="HC51" i="142"/>
  <c r="HD51" i="142"/>
  <c r="HB52" i="142"/>
  <c r="HC52" i="142"/>
  <c r="HD52" i="142"/>
  <c r="HB53" i="142"/>
  <c r="HC53" i="142"/>
  <c r="HD53" i="142"/>
  <c r="HB54" i="142"/>
  <c r="HC54" i="142"/>
  <c r="HD54" i="142"/>
  <c r="HB55" i="142"/>
  <c r="HC55" i="142"/>
  <c r="HD55" i="142"/>
  <c r="HB56" i="142"/>
  <c r="HC56" i="142"/>
  <c r="HD56" i="142"/>
  <c r="HB57" i="142"/>
  <c r="HC57" i="142"/>
  <c r="HD57" i="142"/>
  <c r="HB58" i="142"/>
  <c r="HC58" i="142"/>
  <c r="HD58" i="142"/>
  <c r="HB59" i="142"/>
  <c r="HC59" i="142"/>
  <c r="HD59" i="142"/>
  <c r="HB60" i="142"/>
  <c r="HC60" i="142"/>
  <c r="HD60" i="142"/>
  <c r="HB61" i="142"/>
  <c r="HC61" i="142"/>
  <c r="HD61" i="142"/>
  <c r="HB62" i="142"/>
  <c r="HC62" i="142"/>
  <c r="HD62" i="142"/>
  <c r="HB63" i="142"/>
  <c r="HC63" i="142"/>
  <c r="HD63" i="142"/>
  <c r="HB65" i="142"/>
  <c r="HC65" i="142"/>
  <c r="HD65" i="142"/>
  <c r="HB66" i="142"/>
  <c r="HC66" i="142"/>
  <c r="HD66" i="142"/>
  <c r="HB67" i="142"/>
  <c r="HC67" i="142"/>
  <c r="HD67" i="142"/>
  <c r="HB68" i="142"/>
  <c r="HC68" i="142"/>
  <c r="HD68" i="142"/>
  <c r="HB69" i="142"/>
  <c r="HC69" i="142"/>
  <c r="HD69" i="142"/>
  <c r="HB70" i="142"/>
  <c r="HC70" i="142"/>
  <c r="HD70" i="142"/>
  <c r="HB71" i="142"/>
  <c r="HC71" i="142"/>
  <c r="HD71" i="142"/>
  <c r="HB72" i="142"/>
  <c r="HC72" i="142"/>
  <c r="HD72" i="142"/>
  <c r="HB73" i="142"/>
  <c r="HC73" i="142"/>
  <c r="HD73" i="142"/>
  <c r="HB74" i="142"/>
  <c r="HC74" i="142"/>
  <c r="HD74" i="142"/>
  <c r="HB75" i="142"/>
  <c r="HC75" i="142"/>
  <c r="HD75" i="142"/>
  <c r="HB76" i="142"/>
  <c r="HC76" i="142"/>
  <c r="HD76" i="142"/>
  <c r="HB77" i="142"/>
  <c r="HC77" i="142"/>
  <c r="HD77" i="142"/>
  <c r="HB78" i="142"/>
  <c r="HC78" i="142"/>
  <c r="HD78" i="142"/>
  <c r="HB79" i="142"/>
  <c r="HC79" i="142"/>
  <c r="HD79" i="142"/>
  <c r="HC3" i="142"/>
  <c r="HD3" i="142"/>
  <c r="HB3" i="142"/>
  <c r="GS4" i="142"/>
  <c r="AP19" i="37" s="1"/>
  <c r="GS5" i="142"/>
  <c r="GS6" i="142"/>
  <c r="AP15" i="37" s="1"/>
  <c r="GS7" i="142"/>
  <c r="AP18" i="37" s="1"/>
  <c r="GS8" i="142"/>
  <c r="AP17" i="37" s="1"/>
  <c r="GS9" i="142"/>
  <c r="AP23" i="37" s="1"/>
  <c r="GS10" i="142"/>
  <c r="AP24" i="37" s="1"/>
  <c r="GS11" i="142"/>
  <c r="AP35" i="37" s="1"/>
  <c r="AP34" i="37" s="1"/>
  <c r="GS12" i="142"/>
  <c r="AP36" i="37" s="1"/>
  <c r="GS13" i="142"/>
  <c r="AP41" i="37" s="1"/>
  <c r="GS14" i="142"/>
  <c r="AP43" i="37" s="1"/>
  <c r="GS15" i="142"/>
  <c r="AP44" i="37" s="1"/>
  <c r="GS16" i="142"/>
  <c r="AP45" i="37" s="1"/>
  <c r="GS17" i="142"/>
  <c r="AP46" i="37" s="1"/>
  <c r="GS18" i="142"/>
  <c r="AP47" i="37" s="1"/>
  <c r="GS19" i="142"/>
  <c r="AP49" i="37" s="1"/>
  <c r="GS20" i="142"/>
  <c r="AP50" i="37" s="1"/>
  <c r="GS3" i="142"/>
  <c r="AP49" i="35"/>
  <c r="AP35" i="35"/>
  <c r="AP34" i="35" s="1"/>
  <c r="HG4" i="141"/>
  <c r="HH4" i="141"/>
  <c r="HI4" i="141"/>
  <c r="HJ4" i="141"/>
  <c r="HK4" i="141"/>
  <c r="HL4" i="141"/>
  <c r="HG5" i="141"/>
  <c r="HH5" i="141"/>
  <c r="HI5" i="141"/>
  <c r="HJ5" i="141"/>
  <c r="HK5" i="141"/>
  <c r="HL5" i="141"/>
  <c r="HG6" i="141"/>
  <c r="HH6" i="141"/>
  <c r="HI6" i="141"/>
  <c r="HJ6" i="141"/>
  <c r="HK6" i="141"/>
  <c r="HL6" i="141"/>
  <c r="HG7" i="141"/>
  <c r="HH7" i="141"/>
  <c r="HI7" i="141"/>
  <c r="HJ7" i="141"/>
  <c r="HK7" i="141"/>
  <c r="HL7" i="141"/>
  <c r="HG8" i="141"/>
  <c r="HH8" i="141"/>
  <c r="HI8" i="141"/>
  <c r="HJ8" i="141"/>
  <c r="HK8" i="141"/>
  <c r="HL8" i="141"/>
  <c r="HG9" i="141"/>
  <c r="HH9" i="141"/>
  <c r="HI9" i="141"/>
  <c r="HJ9" i="141"/>
  <c r="HK9" i="141"/>
  <c r="HL9" i="141"/>
  <c r="HG10" i="141"/>
  <c r="HH10" i="141"/>
  <c r="HI10" i="141"/>
  <c r="HJ10" i="141"/>
  <c r="HK10" i="141"/>
  <c r="HL10" i="141"/>
  <c r="HG11" i="141"/>
  <c r="HH11" i="141"/>
  <c r="HI11" i="141"/>
  <c r="HJ11" i="141"/>
  <c r="HK11" i="141"/>
  <c r="HL11" i="141"/>
  <c r="HG12" i="141"/>
  <c r="HH12" i="141"/>
  <c r="HI12" i="141"/>
  <c r="HJ12" i="141"/>
  <c r="HK12" i="141"/>
  <c r="HL12" i="141"/>
  <c r="HG13" i="141"/>
  <c r="HH13" i="141"/>
  <c r="HI13" i="141"/>
  <c r="HJ13" i="141"/>
  <c r="HK13" i="141"/>
  <c r="HL13" i="141"/>
  <c r="HG14" i="141"/>
  <c r="HH14" i="141"/>
  <c r="HI14" i="141"/>
  <c r="HJ14" i="141"/>
  <c r="HK14" i="141"/>
  <c r="HL14" i="141"/>
  <c r="HG15" i="141"/>
  <c r="HH15" i="141"/>
  <c r="HI15" i="141"/>
  <c r="HJ15" i="141"/>
  <c r="HK15" i="141"/>
  <c r="HL15" i="141"/>
  <c r="HG16" i="141"/>
  <c r="HH16" i="141"/>
  <c r="HI16" i="141"/>
  <c r="HJ16" i="141"/>
  <c r="HK16" i="141"/>
  <c r="HL16" i="141"/>
  <c r="HG17" i="141"/>
  <c r="HH17" i="141"/>
  <c r="HI17" i="141"/>
  <c r="HJ17" i="141"/>
  <c r="HK17" i="141"/>
  <c r="HL17" i="141"/>
  <c r="HG18" i="141"/>
  <c r="HH18" i="141"/>
  <c r="HI18" i="141"/>
  <c r="HJ18" i="141"/>
  <c r="HK18" i="141"/>
  <c r="HL18" i="141"/>
  <c r="HG19" i="141"/>
  <c r="HH19" i="141"/>
  <c r="HI19" i="141"/>
  <c r="HJ19" i="141"/>
  <c r="HK19" i="141"/>
  <c r="HL19" i="141"/>
  <c r="HG20" i="141"/>
  <c r="HH20" i="141"/>
  <c r="HI20" i="141"/>
  <c r="HJ20" i="141"/>
  <c r="HK20" i="141"/>
  <c r="HL20" i="141"/>
  <c r="HG21" i="141"/>
  <c r="HH21" i="141"/>
  <c r="HI21" i="141"/>
  <c r="HJ21" i="141"/>
  <c r="HK21" i="141"/>
  <c r="HL21" i="141"/>
  <c r="HG22" i="141"/>
  <c r="HH22" i="141"/>
  <c r="HI22" i="141"/>
  <c r="HJ22" i="141"/>
  <c r="HK22" i="141"/>
  <c r="HL22" i="141"/>
  <c r="HG23" i="141"/>
  <c r="HH23" i="141"/>
  <c r="HI23" i="141"/>
  <c r="HJ23" i="141"/>
  <c r="HK23" i="141"/>
  <c r="HL23" i="141"/>
  <c r="HG24" i="141"/>
  <c r="HH24" i="141"/>
  <c r="HI24" i="141"/>
  <c r="HJ24" i="141"/>
  <c r="HK24" i="141"/>
  <c r="HL24" i="141"/>
  <c r="HG25" i="141"/>
  <c r="HH25" i="141"/>
  <c r="HI25" i="141"/>
  <c r="HJ25" i="141"/>
  <c r="HK25" i="141"/>
  <c r="HL25" i="141"/>
  <c r="HG26" i="141"/>
  <c r="HH26" i="141"/>
  <c r="HI26" i="141"/>
  <c r="HJ26" i="141"/>
  <c r="HK26" i="141"/>
  <c r="HL26" i="141"/>
  <c r="HG27" i="141"/>
  <c r="HH27" i="141"/>
  <c r="HI27" i="141"/>
  <c r="HJ27" i="141"/>
  <c r="HK27" i="141"/>
  <c r="HL27" i="141"/>
  <c r="HG28" i="141"/>
  <c r="HH28" i="141"/>
  <c r="HI28" i="141"/>
  <c r="HJ28" i="141"/>
  <c r="HK28" i="141"/>
  <c r="HL28" i="141"/>
  <c r="HH3" i="141"/>
  <c r="HI3" i="141"/>
  <c r="HJ3" i="141"/>
  <c r="HK3" i="141"/>
  <c r="HL3" i="141"/>
  <c r="HG3" i="141"/>
  <c r="GV4" i="141"/>
  <c r="GW4" i="141"/>
  <c r="GX4" i="141"/>
  <c r="GV5" i="141"/>
  <c r="GW5" i="141"/>
  <c r="GX5" i="141"/>
  <c r="GV6" i="141"/>
  <c r="GW6" i="141"/>
  <c r="GX6" i="141"/>
  <c r="GV7" i="141"/>
  <c r="GW7" i="141"/>
  <c r="GX7" i="141"/>
  <c r="GV8" i="141"/>
  <c r="GW8" i="141"/>
  <c r="GX8" i="141"/>
  <c r="GV9" i="141"/>
  <c r="GW9" i="141"/>
  <c r="GX9" i="141"/>
  <c r="GV10" i="141"/>
  <c r="GW10" i="141"/>
  <c r="GX10" i="141"/>
  <c r="GV11" i="141"/>
  <c r="GW11" i="141"/>
  <c r="GX11" i="141"/>
  <c r="GV12" i="141"/>
  <c r="GW12" i="141"/>
  <c r="GX12" i="141"/>
  <c r="GV13" i="141"/>
  <c r="GW13" i="141"/>
  <c r="GX13" i="141"/>
  <c r="GV14" i="141"/>
  <c r="GW14" i="141"/>
  <c r="GX14" i="141"/>
  <c r="GV15" i="141"/>
  <c r="GW15" i="141"/>
  <c r="GX15" i="141"/>
  <c r="GV16" i="141"/>
  <c r="GW16" i="141"/>
  <c r="GX16" i="141"/>
  <c r="GV17" i="141"/>
  <c r="GW17" i="141"/>
  <c r="GX17" i="141"/>
  <c r="GV18" i="141"/>
  <c r="GW18" i="141"/>
  <c r="GX18" i="141"/>
  <c r="GV19" i="141"/>
  <c r="GW19" i="141"/>
  <c r="GX19" i="141"/>
  <c r="GV20" i="141"/>
  <c r="GW20" i="141"/>
  <c r="GX20" i="141"/>
  <c r="GV21" i="141"/>
  <c r="GW21" i="141"/>
  <c r="GX21" i="141"/>
  <c r="GV22" i="141"/>
  <c r="GW22" i="141"/>
  <c r="GX22" i="141"/>
  <c r="GV23" i="141"/>
  <c r="GW23" i="141"/>
  <c r="GX23" i="141"/>
  <c r="GV24" i="141"/>
  <c r="GW24" i="141"/>
  <c r="GX24" i="141"/>
  <c r="GV25" i="141"/>
  <c r="GW25" i="141"/>
  <c r="GX25" i="141"/>
  <c r="GV26" i="141"/>
  <c r="GW26" i="141"/>
  <c r="GX26" i="141"/>
  <c r="GV27" i="141"/>
  <c r="GW27" i="141"/>
  <c r="GX27" i="141"/>
  <c r="GV28" i="141"/>
  <c r="GW28" i="141"/>
  <c r="GX28" i="141"/>
  <c r="GV29" i="141"/>
  <c r="GW29" i="141"/>
  <c r="GX29" i="141"/>
  <c r="GV30" i="141"/>
  <c r="GW30" i="141"/>
  <c r="GX30" i="141"/>
  <c r="GV31" i="141"/>
  <c r="GW31" i="141"/>
  <c r="GX31" i="141"/>
  <c r="GV32" i="141"/>
  <c r="GW32" i="141"/>
  <c r="GX32" i="141"/>
  <c r="GV33" i="141"/>
  <c r="GW33" i="141"/>
  <c r="GX33" i="141"/>
  <c r="GV34" i="141"/>
  <c r="GW34" i="141"/>
  <c r="GX34" i="141"/>
  <c r="GV35" i="141"/>
  <c r="GW35" i="141"/>
  <c r="GX35" i="141"/>
  <c r="GV36" i="141"/>
  <c r="GW36" i="141"/>
  <c r="GX36" i="141"/>
  <c r="GV37" i="141"/>
  <c r="GW37" i="141"/>
  <c r="GX37" i="141"/>
  <c r="GV38" i="141"/>
  <c r="GW38" i="141"/>
  <c r="GX38" i="141"/>
  <c r="GV39" i="141"/>
  <c r="GW39" i="141"/>
  <c r="GX39" i="141"/>
  <c r="GV40" i="141"/>
  <c r="GW40" i="141"/>
  <c r="GX40" i="141"/>
  <c r="GV41" i="141"/>
  <c r="GW41" i="141"/>
  <c r="GX41" i="141"/>
  <c r="GV42" i="141"/>
  <c r="GW42" i="141"/>
  <c r="GX42" i="141"/>
  <c r="GV43" i="141"/>
  <c r="GW43" i="141"/>
  <c r="GX43" i="141"/>
  <c r="GV44" i="141"/>
  <c r="GW44" i="141"/>
  <c r="GX44" i="141"/>
  <c r="GV45" i="141"/>
  <c r="GW45" i="141"/>
  <c r="GX45" i="141"/>
  <c r="GV46" i="141"/>
  <c r="GW46" i="141"/>
  <c r="GX46" i="141"/>
  <c r="GV47" i="141"/>
  <c r="GW47" i="141"/>
  <c r="GX47" i="141"/>
  <c r="GV48" i="141"/>
  <c r="GW48" i="141"/>
  <c r="GX48" i="141"/>
  <c r="GV49" i="141"/>
  <c r="GW49" i="141"/>
  <c r="GX49" i="141"/>
  <c r="GV50" i="141"/>
  <c r="GW50" i="141"/>
  <c r="GX50" i="141"/>
  <c r="GV51" i="141"/>
  <c r="GW51" i="141"/>
  <c r="GX51" i="141"/>
  <c r="GV52" i="141"/>
  <c r="GW52" i="141"/>
  <c r="GX52" i="141"/>
  <c r="GV53" i="141"/>
  <c r="GW53" i="141"/>
  <c r="GX53" i="141"/>
  <c r="GV54" i="141"/>
  <c r="GW54" i="141"/>
  <c r="GX54" i="141"/>
  <c r="GV55" i="141"/>
  <c r="GW55" i="141"/>
  <c r="GX55" i="141"/>
  <c r="GV56" i="141"/>
  <c r="GW56" i="141"/>
  <c r="GX56" i="141"/>
  <c r="GV57" i="141"/>
  <c r="GW57" i="141"/>
  <c r="GX57" i="141"/>
  <c r="GV58" i="141"/>
  <c r="GW58" i="141"/>
  <c r="GX58" i="141"/>
  <c r="GV59" i="141"/>
  <c r="GW59" i="141"/>
  <c r="GX59" i="141"/>
  <c r="GV60" i="141"/>
  <c r="GW60" i="141"/>
  <c r="GX60" i="141"/>
  <c r="GW3" i="141"/>
  <c r="GX3" i="141"/>
  <c r="GV3" i="141"/>
  <c r="GL4" i="141"/>
  <c r="AP13" i="35" s="1"/>
  <c r="GL5" i="141"/>
  <c r="AP14" i="35" s="1"/>
  <c r="GL6" i="141"/>
  <c r="AP16" i="35" s="1"/>
  <c r="GL7" i="141"/>
  <c r="AP24" i="35" s="1"/>
  <c r="GL8" i="141"/>
  <c r="AP20" i="35" s="1"/>
  <c r="GL9" i="141"/>
  <c r="AP22" i="35" s="1"/>
  <c r="GL10" i="141"/>
  <c r="AP30" i="35" s="1"/>
  <c r="GL11" i="141"/>
  <c r="AP27" i="35" s="1"/>
  <c r="GL12" i="141"/>
  <c r="AP33" i="35" s="1"/>
  <c r="AP32" i="35" s="1"/>
  <c r="GL13" i="141"/>
  <c r="AP44" i="35" s="1"/>
  <c r="GL14" i="141"/>
  <c r="AP45" i="35" s="1"/>
  <c r="GL15" i="141"/>
  <c r="AP46" i="35" s="1"/>
  <c r="GL3" i="141"/>
  <c r="AP15" i="35" s="1"/>
  <c r="T150" i="39"/>
  <c r="U150" i="39"/>
  <c r="H150" i="39"/>
  <c r="F150" i="39"/>
  <c r="G150" i="39"/>
  <c r="IT40" i="142" l="1"/>
  <c r="AQ41" i="37"/>
  <c r="IV40" i="142"/>
  <c r="V150" i="39"/>
  <c r="H195" i="4"/>
  <c r="S34" i="37"/>
  <c r="Q34" i="37"/>
  <c r="K34" i="37"/>
  <c r="AQ195" i="4"/>
  <c r="K235" i="39"/>
  <c r="K214" i="39"/>
  <c r="Q214" i="39"/>
  <c r="U40" i="54"/>
  <c r="S12" i="4"/>
  <c r="Q12" i="4"/>
  <c r="K12" i="4"/>
  <c r="S13" i="4"/>
  <c r="Q13" i="4"/>
  <c r="K13" i="4"/>
  <c r="K14" i="4"/>
  <c r="Q14" i="4"/>
  <c r="R61" i="54"/>
  <c r="R9" i="54"/>
  <c r="R11" i="54"/>
  <c r="K11" i="54"/>
  <c r="R12" i="54"/>
  <c r="K12" i="54"/>
  <c r="K13" i="54"/>
  <c r="R13" i="54"/>
  <c r="R10" i="54"/>
  <c r="R14" i="54"/>
  <c r="K14" i="54"/>
  <c r="K62" i="54"/>
  <c r="R62" i="54"/>
  <c r="K15" i="54"/>
  <c r="R15" i="54"/>
  <c r="R16" i="54"/>
  <c r="K16" i="54"/>
  <c r="R17" i="54"/>
  <c r="K17" i="54"/>
  <c r="R19" i="54"/>
  <c r="K19" i="54"/>
  <c r="K20" i="54"/>
  <c r="R20" i="54"/>
  <c r="R21" i="54"/>
  <c r="K21" i="54"/>
  <c r="R22" i="54"/>
  <c r="K22" i="54"/>
  <c r="Q16" i="37"/>
  <c r="S16" i="37"/>
  <c r="Q52" i="37"/>
  <c r="S52" i="37"/>
  <c r="Q17" i="37"/>
  <c r="S17" i="37"/>
  <c r="Q18" i="37"/>
  <c r="S18" i="37"/>
  <c r="Q19" i="37"/>
  <c r="S19" i="37"/>
  <c r="Q21" i="37"/>
  <c r="S21" i="37"/>
  <c r="Q22" i="37"/>
  <c r="S22" i="37"/>
  <c r="Q20" i="37"/>
  <c r="S20" i="37"/>
  <c r="Q23" i="37"/>
  <c r="S23" i="37"/>
  <c r="Q24" i="37"/>
  <c r="S24" i="37"/>
  <c r="Q25" i="37"/>
  <c r="S25" i="37"/>
  <c r="Q35" i="37"/>
  <c r="S35" i="37"/>
  <c r="Q36" i="37"/>
  <c r="S36" i="37"/>
  <c r="Q37" i="37"/>
  <c r="S37" i="37"/>
  <c r="Q41" i="37"/>
  <c r="S41" i="37"/>
  <c r="Q28" i="37"/>
  <c r="S28" i="37"/>
  <c r="Q42" i="37"/>
  <c r="S42" i="37"/>
  <c r="Q43" i="37"/>
  <c r="S43" i="37"/>
  <c r="Q44" i="37"/>
  <c r="S44" i="37"/>
  <c r="Q13" i="37"/>
  <c r="S13" i="37"/>
  <c r="Q45" i="37"/>
  <c r="S45" i="37"/>
  <c r="Q15" i="37"/>
  <c r="S15" i="37"/>
  <c r="Q51" i="37"/>
  <c r="S51" i="37"/>
  <c r="K53" i="37"/>
  <c r="Q53" i="37"/>
  <c r="K16" i="37"/>
  <c r="K52" i="37"/>
  <c r="K17" i="37"/>
  <c r="K18" i="37"/>
  <c r="K19" i="37"/>
  <c r="K20" i="37"/>
  <c r="K22" i="37"/>
  <c r="K23" i="37"/>
  <c r="K24" i="37"/>
  <c r="K25" i="37"/>
  <c r="K28" i="37"/>
  <c r="K35" i="37"/>
  <c r="K36" i="37"/>
  <c r="K37" i="37"/>
  <c r="K41" i="37"/>
  <c r="K42" i="37"/>
  <c r="K43" i="37"/>
  <c r="K44" i="37"/>
  <c r="K13" i="37"/>
  <c r="K45" i="37"/>
  <c r="K15" i="37"/>
  <c r="K51" i="37"/>
  <c r="W33" i="37"/>
  <c r="W32" i="37" s="1"/>
  <c r="W10" i="37" s="1"/>
  <c r="P56" i="37"/>
  <c r="J40" i="37"/>
  <c r="Q15" i="35"/>
  <c r="S15" i="35"/>
  <c r="K15" i="35"/>
  <c r="S16" i="35"/>
  <c r="K16" i="35"/>
  <c r="Q16" i="35"/>
  <c r="J66" i="54"/>
  <c r="R42" i="35"/>
  <c r="R41" i="35" s="1"/>
  <c r="R55" i="35" s="1"/>
  <c r="P10" i="37"/>
  <c r="AA33" i="37"/>
  <c r="AA32" i="37" s="1"/>
  <c r="AA56" i="37" s="1"/>
  <c r="AA9" i="35"/>
  <c r="AA55" i="35"/>
  <c r="Y10" i="35"/>
  <c r="Y55" i="35" s="1"/>
  <c r="N235" i="39"/>
  <c r="O235" i="39" s="1"/>
  <c r="I8" i="4"/>
  <c r="W42" i="35"/>
  <c r="L269" i="39"/>
  <c r="H21" i="35"/>
  <c r="H15" i="35"/>
  <c r="H37" i="35"/>
  <c r="H44" i="35"/>
  <c r="H36" i="35"/>
  <c r="H45" i="35"/>
  <c r="H13" i="35"/>
  <c r="H47" i="35"/>
  <c r="H14" i="35"/>
  <c r="W50" i="35"/>
  <c r="W49" i="35" s="1"/>
  <c r="H38" i="35"/>
  <c r="H20" i="35"/>
  <c r="H24" i="35"/>
  <c r="H46" i="35"/>
  <c r="H48" i="35"/>
  <c r="N44" i="35"/>
  <c r="O44" i="35" s="1"/>
  <c r="P9" i="35"/>
  <c r="R269" i="39"/>
  <c r="H78" i="37"/>
  <c r="H27" i="37"/>
  <c r="H214" i="39"/>
  <c r="Y10" i="37"/>
  <c r="Y56" i="37"/>
  <c r="H26" i="4"/>
  <c r="H75" i="4"/>
  <c r="H56" i="4"/>
  <c r="H134" i="4"/>
  <c r="H59" i="4"/>
  <c r="H57" i="4"/>
  <c r="H64" i="4"/>
  <c r="H138" i="4"/>
  <c r="H170" i="4"/>
  <c r="H184" i="4"/>
  <c r="H27" i="4"/>
  <c r="H99" i="4"/>
  <c r="H185" i="4"/>
  <c r="H98" i="4"/>
  <c r="H111" i="4"/>
  <c r="H46" i="4"/>
  <c r="H130" i="4"/>
  <c r="H137" i="4"/>
  <c r="H37" i="4"/>
  <c r="H108" i="4"/>
  <c r="H34" i="4"/>
  <c r="H107" i="4"/>
  <c r="H104" i="4"/>
  <c r="H142" i="4"/>
  <c r="H188" i="4"/>
  <c r="H14" i="4"/>
  <c r="H83" i="4"/>
  <c r="H146" i="4"/>
  <c r="H16" i="4"/>
  <c r="H53" i="4"/>
  <c r="H155" i="4"/>
  <c r="H50" i="4"/>
  <c r="H28" i="4"/>
  <c r="H65" i="4"/>
  <c r="H45" i="4"/>
  <c r="H90" i="4"/>
  <c r="H61" i="4"/>
  <c r="H89" i="4"/>
  <c r="H158" i="4"/>
  <c r="H187" i="4"/>
  <c r="H159" i="4"/>
  <c r="H22" i="4"/>
  <c r="H20" i="4"/>
  <c r="H60" i="4"/>
  <c r="H135" i="4"/>
  <c r="H143" i="4"/>
  <c r="H19" i="4"/>
  <c r="H87" i="4"/>
  <c r="H103" i="4"/>
  <c r="H190" i="4"/>
  <c r="H268" i="39" s="1"/>
  <c r="H18" i="4"/>
  <c r="H48" i="4"/>
  <c r="H58" i="4"/>
  <c r="H70" i="4"/>
  <c r="H86" i="4"/>
  <c r="H141" i="4"/>
  <c r="H189" i="4"/>
  <c r="H52" i="4"/>
  <c r="H131" i="4"/>
  <c r="H169" i="4"/>
  <c r="H132" i="4"/>
  <c r="H36" i="4"/>
  <c r="H51" i="4"/>
  <c r="H118" i="4"/>
  <c r="H167" i="4"/>
  <c r="H35" i="4"/>
  <c r="H49" i="4"/>
  <c r="H74" i="4"/>
  <c r="H120" i="4"/>
  <c r="H145" i="4"/>
  <c r="H11" i="4"/>
  <c r="H33" i="4"/>
  <c r="H73" i="4"/>
  <c r="H122" i="4"/>
  <c r="H121" i="4"/>
  <c r="H12" i="4"/>
  <c r="H150" i="4"/>
  <c r="H173" i="4"/>
  <c r="H13" i="4"/>
  <c r="AQ8" i="4"/>
  <c r="W12" i="35"/>
  <c r="J12" i="35" s="1"/>
  <c r="R265" i="39"/>
  <c r="P8" i="4"/>
  <c r="R8" i="4"/>
  <c r="H235" i="39"/>
  <c r="H34" i="54"/>
  <c r="X18" i="35"/>
  <c r="W18" i="35"/>
  <c r="AQ19" i="35"/>
  <c r="AP12" i="35"/>
  <c r="AP11" i="35" s="1"/>
  <c r="AQ12" i="35"/>
  <c r="AQ11" i="35" s="1"/>
  <c r="AP19" i="35"/>
  <c r="I25" i="35"/>
  <c r="L25" i="35"/>
  <c r="M25" i="35" s="1"/>
  <c r="N26" i="4"/>
  <c r="O26" i="4" s="1"/>
  <c r="W65" i="4"/>
  <c r="W129" i="4"/>
  <c r="W130" i="4"/>
  <c r="W131" i="4"/>
  <c r="W132" i="4"/>
  <c r="W153" i="4"/>
  <c r="W22" i="4"/>
  <c r="W16" i="4"/>
  <c r="J16" i="4" s="1"/>
  <c r="S16" i="4" s="1"/>
  <c r="W61" i="4"/>
  <c r="W124" i="4"/>
  <c r="W128" i="4"/>
  <c r="W52" i="4"/>
  <c r="W125" i="4"/>
  <c r="W126" i="4"/>
  <c r="W17" i="4"/>
  <c r="J17" i="4" s="1"/>
  <c r="S17" i="4" s="1"/>
  <c r="W70" i="4"/>
  <c r="W66" i="4"/>
  <c r="W20" i="4"/>
  <c r="W72" i="4"/>
  <c r="W75" i="4"/>
  <c r="W158" i="4"/>
  <c r="W103" i="4"/>
  <c r="W166" i="4"/>
  <c r="W104" i="4"/>
  <c r="W167" i="4"/>
  <c r="W105" i="4"/>
  <c r="W169" i="4"/>
  <c r="W106" i="4"/>
  <c r="W68" i="4"/>
  <c r="W101" i="4"/>
  <c r="W19" i="4"/>
  <c r="W25" i="4"/>
  <c r="W46" i="4"/>
  <c r="W74" i="4"/>
  <c r="W107" i="4"/>
  <c r="W133" i="4"/>
  <c r="W170" i="4"/>
  <c r="W45" i="4"/>
  <c r="W73" i="4"/>
  <c r="W108" i="4"/>
  <c r="W134" i="4"/>
  <c r="W171" i="4"/>
  <c r="W44" i="4"/>
  <c r="W80" i="4"/>
  <c r="W195" i="4" s="1"/>
  <c r="W109" i="4"/>
  <c r="W135" i="4"/>
  <c r="W173" i="4"/>
  <c r="W48" i="4"/>
  <c r="R223" i="39"/>
  <c r="I10" i="54"/>
  <c r="K10" i="54" s="1"/>
  <c r="P223" i="39"/>
  <c r="L34" i="54"/>
  <c r="M34" i="54" s="1"/>
  <c r="P222" i="39"/>
  <c r="AP10" i="54"/>
  <c r="AP9" i="54" s="1"/>
  <c r="R222" i="39"/>
  <c r="AP34" i="54"/>
  <c r="AP33" i="54" s="1"/>
  <c r="GL22" i="143"/>
  <c r="N39" i="54"/>
  <c r="O39" i="54" s="1"/>
  <c r="N42" i="54"/>
  <c r="O42" i="54" s="1"/>
  <c r="N41" i="54"/>
  <c r="O41" i="54" s="1"/>
  <c r="N44" i="54"/>
  <c r="O44" i="54" s="1"/>
  <c r="N47" i="54"/>
  <c r="O47" i="54" s="1"/>
  <c r="N38" i="54"/>
  <c r="O38" i="54" s="1"/>
  <c r="N50" i="54"/>
  <c r="O50" i="54" s="1"/>
  <c r="N40" i="54"/>
  <c r="O40" i="54" s="1"/>
  <c r="I222" i="39"/>
  <c r="L222" i="39"/>
  <c r="M222" i="39" s="1"/>
  <c r="N43" i="54"/>
  <c r="O43" i="54" s="1"/>
  <c r="N46" i="54"/>
  <c r="O46" i="54" s="1"/>
  <c r="N45" i="54"/>
  <c r="O45" i="54" s="1"/>
  <c r="N49" i="54"/>
  <c r="O49" i="54" s="1"/>
  <c r="AQ43" i="37"/>
  <c r="HZ35" i="142"/>
  <c r="IK95" i="142"/>
  <c r="AQ16" i="37"/>
  <c r="II95" i="142"/>
  <c r="AQ46" i="37"/>
  <c r="IJ95" i="142"/>
  <c r="IY40" i="142"/>
  <c r="IX40" i="142"/>
  <c r="AQ27" i="37"/>
  <c r="AQ26" i="37" s="1"/>
  <c r="AQ36" i="37"/>
  <c r="AQ34" i="37" s="1"/>
  <c r="AQ18" i="37"/>
  <c r="N23" i="37"/>
  <c r="O23" i="37" s="1"/>
  <c r="I27" i="37"/>
  <c r="AP16" i="37"/>
  <c r="AP14" i="37" s="1"/>
  <c r="AP12" i="37" s="1"/>
  <c r="AP11" i="37" s="1"/>
  <c r="AP40" i="37"/>
  <c r="AP22" i="37"/>
  <c r="AP21" i="37" s="1"/>
  <c r="AQ43" i="35"/>
  <c r="AQ42" i="35" s="1"/>
  <c r="AQ41" i="35" s="1"/>
  <c r="AQ25" i="35"/>
  <c r="N46" i="35"/>
  <c r="O46" i="35" s="1"/>
  <c r="N45" i="35"/>
  <c r="O45" i="35" s="1"/>
  <c r="N47" i="35"/>
  <c r="O47" i="35" s="1"/>
  <c r="N48" i="35"/>
  <c r="O48" i="35" s="1"/>
  <c r="L12" i="35"/>
  <c r="AP43" i="35"/>
  <c r="AP42" i="35" s="1"/>
  <c r="AP41" i="35" s="1"/>
  <c r="AP25" i="35"/>
  <c r="FH161" i="140"/>
  <c r="FI161" i="140"/>
  <c r="FJ161" i="140"/>
  <c r="FK161" i="140"/>
  <c r="FL161" i="140"/>
  <c r="FM161" i="140"/>
  <c r="FH4" i="140"/>
  <c r="FI4" i="140"/>
  <c r="FJ4" i="140"/>
  <c r="FK4" i="140"/>
  <c r="FL4" i="140"/>
  <c r="FM4" i="140"/>
  <c r="FH5" i="140"/>
  <c r="FI5" i="140"/>
  <c r="FJ5" i="140"/>
  <c r="FK5" i="140"/>
  <c r="FL5" i="140"/>
  <c r="FM5" i="140"/>
  <c r="FH6" i="140"/>
  <c r="FI6" i="140"/>
  <c r="FJ6" i="140"/>
  <c r="FK6" i="140"/>
  <c r="FL6" i="140"/>
  <c r="FM6" i="140"/>
  <c r="FH7" i="140"/>
  <c r="FI7" i="140"/>
  <c r="FJ7" i="140"/>
  <c r="FK7" i="140"/>
  <c r="FL7" i="140"/>
  <c r="FM7" i="140"/>
  <c r="FH8" i="140"/>
  <c r="FI8" i="140"/>
  <c r="FJ8" i="140"/>
  <c r="FK8" i="140"/>
  <c r="FL8" i="140"/>
  <c r="FM8" i="140"/>
  <c r="FH9" i="140"/>
  <c r="FI9" i="140"/>
  <c r="FJ9" i="140"/>
  <c r="FK9" i="140"/>
  <c r="FL9" i="140"/>
  <c r="FM9" i="140"/>
  <c r="FH10" i="140"/>
  <c r="FI10" i="140"/>
  <c r="FJ10" i="140"/>
  <c r="FK10" i="140"/>
  <c r="FL10" i="140"/>
  <c r="FM10" i="140"/>
  <c r="FH11" i="140"/>
  <c r="FI11" i="140"/>
  <c r="FJ11" i="140"/>
  <c r="FK11" i="140"/>
  <c r="FL11" i="140"/>
  <c r="FM11" i="140"/>
  <c r="FH12" i="140"/>
  <c r="FI12" i="140"/>
  <c r="FJ12" i="140"/>
  <c r="FK12" i="140"/>
  <c r="FL12" i="140"/>
  <c r="FM12" i="140"/>
  <c r="FH13" i="140"/>
  <c r="FI13" i="140"/>
  <c r="FJ13" i="140"/>
  <c r="FK13" i="140"/>
  <c r="FL13" i="140"/>
  <c r="FM13" i="140"/>
  <c r="FH14" i="140"/>
  <c r="FI14" i="140"/>
  <c r="FJ14" i="140"/>
  <c r="FK14" i="140"/>
  <c r="FL14" i="140"/>
  <c r="FM14" i="140"/>
  <c r="FH15" i="140"/>
  <c r="FI15" i="140"/>
  <c r="FJ15" i="140"/>
  <c r="FK15" i="140"/>
  <c r="FL15" i="140"/>
  <c r="FM15" i="140"/>
  <c r="FH16" i="140"/>
  <c r="FI16" i="140"/>
  <c r="FJ16" i="140"/>
  <c r="FK16" i="140"/>
  <c r="FL16" i="140"/>
  <c r="FM16" i="140"/>
  <c r="FH17" i="140"/>
  <c r="FI17" i="140"/>
  <c r="FJ17" i="140"/>
  <c r="FK17" i="140"/>
  <c r="FL17" i="140"/>
  <c r="FM17" i="140"/>
  <c r="FH18" i="140"/>
  <c r="FI18" i="140"/>
  <c r="FJ18" i="140"/>
  <c r="FK18" i="140"/>
  <c r="FL18" i="140"/>
  <c r="FM18" i="140"/>
  <c r="FH19" i="140"/>
  <c r="FI19" i="140"/>
  <c r="FJ19" i="140"/>
  <c r="FK19" i="140"/>
  <c r="FL19" i="140"/>
  <c r="FM19" i="140"/>
  <c r="FH20" i="140"/>
  <c r="FI20" i="140"/>
  <c r="FJ20" i="140"/>
  <c r="FK20" i="140"/>
  <c r="FL20" i="140"/>
  <c r="FM20" i="140"/>
  <c r="FH21" i="140"/>
  <c r="FI21" i="140"/>
  <c r="FJ21" i="140"/>
  <c r="FK21" i="140"/>
  <c r="FL21" i="140"/>
  <c r="FM21" i="140"/>
  <c r="FH22" i="140"/>
  <c r="FI22" i="140"/>
  <c r="FJ22" i="140"/>
  <c r="FK22" i="140"/>
  <c r="FL22" i="140"/>
  <c r="FM22" i="140"/>
  <c r="FH23" i="140"/>
  <c r="FI23" i="140"/>
  <c r="FJ23" i="140"/>
  <c r="FK23" i="140"/>
  <c r="FL23" i="140"/>
  <c r="FM23" i="140"/>
  <c r="FH24" i="140"/>
  <c r="FI24" i="140"/>
  <c r="FJ24" i="140"/>
  <c r="FK24" i="140"/>
  <c r="FL24" i="140"/>
  <c r="FM24" i="140"/>
  <c r="FH25" i="140"/>
  <c r="FI25" i="140"/>
  <c r="FJ25" i="140"/>
  <c r="FK25" i="140"/>
  <c r="FL25" i="140"/>
  <c r="FM25" i="140"/>
  <c r="FH26" i="140"/>
  <c r="FI26" i="140"/>
  <c r="FJ26" i="140"/>
  <c r="FK26" i="140"/>
  <c r="FL26" i="140"/>
  <c r="FM26" i="140"/>
  <c r="FH27" i="140"/>
  <c r="FI27" i="140"/>
  <c r="FJ27" i="140"/>
  <c r="FK27" i="140"/>
  <c r="FL27" i="140"/>
  <c r="FM27" i="140"/>
  <c r="FH28" i="140"/>
  <c r="FI28" i="140"/>
  <c r="FJ28" i="140"/>
  <c r="FK28" i="140"/>
  <c r="FL28" i="140"/>
  <c r="FM28" i="140"/>
  <c r="FH29" i="140"/>
  <c r="FI29" i="140"/>
  <c r="FJ29" i="140"/>
  <c r="FK29" i="140"/>
  <c r="FL29" i="140"/>
  <c r="FM29" i="140"/>
  <c r="FH30" i="140"/>
  <c r="FI30" i="140"/>
  <c r="FJ30" i="140"/>
  <c r="FK30" i="140"/>
  <c r="FL30" i="140"/>
  <c r="FM30" i="140"/>
  <c r="FH31" i="140"/>
  <c r="FI31" i="140"/>
  <c r="FJ31" i="140"/>
  <c r="FK31" i="140"/>
  <c r="FL31" i="140"/>
  <c r="FM31" i="140"/>
  <c r="FH32" i="140"/>
  <c r="FI32" i="140"/>
  <c r="FJ32" i="140"/>
  <c r="FK32" i="140"/>
  <c r="FL32" i="140"/>
  <c r="FM32" i="140"/>
  <c r="FH33" i="140"/>
  <c r="FI33" i="140"/>
  <c r="FJ33" i="140"/>
  <c r="FK33" i="140"/>
  <c r="FL33" i="140"/>
  <c r="FM33" i="140"/>
  <c r="FH34" i="140"/>
  <c r="FI34" i="140"/>
  <c r="FJ34" i="140"/>
  <c r="FK34" i="140"/>
  <c r="FL34" i="140"/>
  <c r="FM34" i="140"/>
  <c r="FH35" i="140"/>
  <c r="FI35" i="140"/>
  <c r="FJ35" i="140"/>
  <c r="FK35" i="140"/>
  <c r="FL35" i="140"/>
  <c r="FM35" i="140"/>
  <c r="FH36" i="140"/>
  <c r="FI36" i="140"/>
  <c r="FJ36" i="140"/>
  <c r="FK36" i="140"/>
  <c r="FL36" i="140"/>
  <c r="FM36" i="140"/>
  <c r="FH37" i="140"/>
  <c r="FI37" i="140"/>
  <c r="FJ37" i="140"/>
  <c r="FK37" i="140"/>
  <c r="FL37" i="140"/>
  <c r="FM37" i="140"/>
  <c r="FH38" i="140"/>
  <c r="FI38" i="140"/>
  <c r="FJ38" i="140"/>
  <c r="FK38" i="140"/>
  <c r="FL38" i="140"/>
  <c r="FM38" i="140"/>
  <c r="FH39" i="140"/>
  <c r="FI39" i="140"/>
  <c r="FJ39" i="140"/>
  <c r="FK39" i="140"/>
  <c r="FL39" i="140"/>
  <c r="FM39" i="140"/>
  <c r="FH40" i="140"/>
  <c r="FI40" i="140"/>
  <c r="FJ40" i="140"/>
  <c r="FK40" i="140"/>
  <c r="FL40" i="140"/>
  <c r="FM40" i="140"/>
  <c r="FH41" i="140"/>
  <c r="FI41" i="140"/>
  <c r="FJ41" i="140"/>
  <c r="FK41" i="140"/>
  <c r="FL41" i="140"/>
  <c r="FM41" i="140"/>
  <c r="FH42" i="140"/>
  <c r="FI42" i="140"/>
  <c r="FJ42" i="140"/>
  <c r="FK42" i="140"/>
  <c r="FL42" i="140"/>
  <c r="FM42" i="140"/>
  <c r="FH43" i="140"/>
  <c r="FI43" i="140"/>
  <c r="FJ43" i="140"/>
  <c r="FK43" i="140"/>
  <c r="FL43" i="140"/>
  <c r="FM43" i="140"/>
  <c r="FH44" i="140"/>
  <c r="FI44" i="140"/>
  <c r="FJ44" i="140"/>
  <c r="FK44" i="140"/>
  <c r="FL44" i="140"/>
  <c r="FM44" i="140"/>
  <c r="FH45" i="140"/>
  <c r="FI45" i="140"/>
  <c r="FJ45" i="140"/>
  <c r="FK45" i="140"/>
  <c r="FL45" i="140"/>
  <c r="FM45" i="140"/>
  <c r="FH46" i="140"/>
  <c r="FI46" i="140"/>
  <c r="FJ46" i="140"/>
  <c r="FK46" i="140"/>
  <c r="FL46" i="140"/>
  <c r="FM46" i="140"/>
  <c r="FH47" i="140"/>
  <c r="FI47" i="140"/>
  <c r="FJ47" i="140"/>
  <c r="FK47" i="140"/>
  <c r="FL47" i="140"/>
  <c r="FM47" i="140"/>
  <c r="FH48" i="140"/>
  <c r="FI48" i="140"/>
  <c r="FJ48" i="140"/>
  <c r="FK48" i="140"/>
  <c r="FL48" i="140"/>
  <c r="FM48" i="140"/>
  <c r="FH49" i="140"/>
  <c r="FI49" i="140"/>
  <c r="FJ49" i="140"/>
  <c r="FK49" i="140"/>
  <c r="FL49" i="140"/>
  <c r="FM49" i="140"/>
  <c r="FH50" i="140"/>
  <c r="FI50" i="140"/>
  <c r="FJ50" i="140"/>
  <c r="FK50" i="140"/>
  <c r="FL50" i="140"/>
  <c r="FM50" i="140"/>
  <c r="FH51" i="140"/>
  <c r="FI51" i="140"/>
  <c r="FJ51" i="140"/>
  <c r="FK51" i="140"/>
  <c r="FL51" i="140"/>
  <c r="FM51" i="140"/>
  <c r="FH52" i="140"/>
  <c r="FI52" i="140"/>
  <c r="FJ52" i="140"/>
  <c r="FK52" i="140"/>
  <c r="FL52" i="140"/>
  <c r="FM52" i="140"/>
  <c r="FH53" i="140"/>
  <c r="FI53" i="140"/>
  <c r="FJ53" i="140"/>
  <c r="FK53" i="140"/>
  <c r="FL53" i="140"/>
  <c r="FM53" i="140"/>
  <c r="FH54" i="140"/>
  <c r="FI54" i="140"/>
  <c r="FJ54" i="140"/>
  <c r="FK54" i="140"/>
  <c r="FL54" i="140"/>
  <c r="FM54" i="140"/>
  <c r="FH55" i="140"/>
  <c r="FI55" i="140"/>
  <c r="FJ55" i="140"/>
  <c r="FK55" i="140"/>
  <c r="FL55" i="140"/>
  <c r="FM55" i="140"/>
  <c r="FH56" i="140"/>
  <c r="FI56" i="140"/>
  <c r="FJ56" i="140"/>
  <c r="FK56" i="140"/>
  <c r="FL56" i="140"/>
  <c r="FM56" i="140"/>
  <c r="FH57" i="140"/>
  <c r="FI57" i="140"/>
  <c r="FJ57" i="140"/>
  <c r="FK57" i="140"/>
  <c r="FL57" i="140"/>
  <c r="FM57" i="140"/>
  <c r="FH58" i="140"/>
  <c r="FI58" i="140"/>
  <c r="FJ58" i="140"/>
  <c r="FK58" i="140"/>
  <c r="FL58" i="140"/>
  <c r="FM58" i="140"/>
  <c r="FH59" i="140"/>
  <c r="FI59" i="140"/>
  <c r="FJ59" i="140"/>
  <c r="FK59" i="140"/>
  <c r="FL59" i="140"/>
  <c r="FM59" i="140"/>
  <c r="FH60" i="140"/>
  <c r="FI60" i="140"/>
  <c r="FJ60" i="140"/>
  <c r="FK60" i="140"/>
  <c r="FL60" i="140"/>
  <c r="FM60" i="140"/>
  <c r="FH61" i="140"/>
  <c r="FI61" i="140"/>
  <c r="FJ61" i="140"/>
  <c r="FK61" i="140"/>
  <c r="FL61" i="140"/>
  <c r="FM61" i="140"/>
  <c r="FH62" i="140"/>
  <c r="FI62" i="140"/>
  <c r="FJ62" i="140"/>
  <c r="FK62" i="140"/>
  <c r="FL62" i="140"/>
  <c r="FM62" i="140"/>
  <c r="FH63" i="140"/>
  <c r="FI63" i="140"/>
  <c r="FJ63" i="140"/>
  <c r="FK63" i="140"/>
  <c r="FL63" i="140"/>
  <c r="FM63" i="140"/>
  <c r="FH64" i="140"/>
  <c r="FI64" i="140"/>
  <c r="FJ64" i="140"/>
  <c r="FK64" i="140"/>
  <c r="FL64" i="140"/>
  <c r="FM64" i="140"/>
  <c r="FH65" i="140"/>
  <c r="FI65" i="140"/>
  <c r="FJ65" i="140"/>
  <c r="FK65" i="140"/>
  <c r="FL65" i="140"/>
  <c r="FM65" i="140"/>
  <c r="FH66" i="140"/>
  <c r="FI66" i="140"/>
  <c r="FJ66" i="140"/>
  <c r="FK66" i="140"/>
  <c r="FL66" i="140"/>
  <c r="FM66" i="140"/>
  <c r="FH67" i="140"/>
  <c r="FI67" i="140"/>
  <c r="FJ67" i="140"/>
  <c r="FK67" i="140"/>
  <c r="FL67" i="140"/>
  <c r="FM67" i="140"/>
  <c r="FH68" i="140"/>
  <c r="FI68" i="140"/>
  <c r="FJ68" i="140"/>
  <c r="FK68" i="140"/>
  <c r="FL68" i="140"/>
  <c r="FM68" i="140"/>
  <c r="FH69" i="140"/>
  <c r="FI69" i="140"/>
  <c r="FJ69" i="140"/>
  <c r="FK69" i="140"/>
  <c r="FL69" i="140"/>
  <c r="FM69" i="140"/>
  <c r="FH70" i="140"/>
  <c r="FI70" i="140"/>
  <c r="FJ70" i="140"/>
  <c r="FK70" i="140"/>
  <c r="FL70" i="140"/>
  <c r="FM70" i="140"/>
  <c r="FH71" i="140"/>
  <c r="FI71" i="140"/>
  <c r="FJ71" i="140"/>
  <c r="FK71" i="140"/>
  <c r="FL71" i="140"/>
  <c r="FM71" i="140"/>
  <c r="FH72" i="140"/>
  <c r="FI72" i="140"/>
  <c r="FJ72" i="140"/>
  <c r="FK72" i="140"/>
  <c r="FL72" i="140"/>
  <c r="FM72" i="140"/>
  <c r="FH73" i="140"/>
  <c r="FI73" i="140"/>
  <c r="FJ73" i="140"/>
  <c r="FK73" i="140"/>
  <c r="FL73" i="140"/>
  <c r="FM73" i="140"/>
  <c r="FH74" i="140"/>
  <c r="FI74" i="140"/>
  <c r="FJ74" i="140"/>
  <c r="FK74" i="140"/>
  <c r="FL74" i="140"/>
  <c r="FM74" i="140"/>
  <c r="FH75" i="140"/>
  <c r="FI75" i="140"/>
  <c r="FJ75" i="140"/>
  <c r="FK75" i="140"/>
  <c r="FL75" i="140"/>
  <c r="FM75" i="140"/>
  <c r="FH76" i="140"/>
  <c r="FI76" i="140"/>
  <c r="FJ76" i="140"/>
  <c r="FK76" i="140"/>
  <c r="FL76" i="140"/>
  <c r="FM76" i="140"/>
  <c r="FH77" i="140"/>
  <c r="FI77" i="140"/>
  <c r="FJ77" i="140"/>
  <c r="FK77" i="140"/>
  <c r="FL77" i="140"/>
  <c r="FM77" i="140"/>
  <c r="FH78" i="140"/>
  <c r="FI78" i="140"/>
  <c r="FJ78" i="140"/>
  <c r="FK78" i="140"/>
  <c r="FL78" i="140"/>
  <c r="FM78" i="140"/>
  <c r="FH79" i="140"/>
  <c r="FI79" i="140"/>
  <c r="FJ79" i="140"/>
  <c r="FK79" i="140"/>
  <c r="FL79" i="140"/>
  <c r="FM79" i="140"/>
  <c r="FH80" i="140"/>
  <c r="FI80" i="140"/>
  <c r="FJ80" i="140"/>
  <c r="FK80" i="140"/>
  <c r="FL80" i="140"/>
  <c r="FM80" i="140"/>
  <c r="FH81" i="140"/>
  <c r="FI81" i="140"/>
  <c r="FJ81" i="140"/>
  <c r="FK81" i="140"/>
  <c r="FL81" i="140"/>
  <c r="FM81" i="140"/>
  <c r="FH82" i="140"/>
  <c r="FI82" i="140"/>
  <c r="FJ82" i="140"/>
  <c r="FK82" i="140"/>
  <c r="FL82" i="140"/>
  <c r="FM82" i="140"/>
  <c r="FH83" i="140"/>
  <c r="FI83" i="140"/>
  <c r="FJ83" i="140"/>
  <c r="FK83" i="140"/>
  <c r="FL83" i="140"/>
  <c r="FM83" i="140"/>
  <c r="FH84" i="140"/>
  <c r="FI84" i="140"/>
  <c r="FJ84" i="140"/>
  <c r="FK84" i="140"/>
  <c r="FL84" i="140"/>
  <c r="FM84" i="140"/>
  <c r="FH85" i="140"/>
  <c r="FI85" i="140"/>
  <c r="FJ85" i="140"/>
  <c r="FK85" i="140"/>
  <c r="FL85" i="140"/>
  <c r="FM85" i="140"/>
  <c r="FH86" i="140"/>
  <c r="FI86" i="140"/>
  <c r="FJ86" i="140"/>
  <c r="FK86" i="140"/>
  <c r="FL86" i="140"/>
  <c r="FM86" i="140"/>
  <c r="FH87" i="140"/>
  <c r="FI87" i="140"/>
  <c r="FJ87" i="140"/>
  <c r="FK87" i="140"/>
  <c r="FL87" i="140"/>
  <c r="FM87" i="140"/>
  <c r="FH88" i="140"/>
  <c r="FI88" i="140"/>
  <c r="FJ88" i="140"/>
  <c r="FK88" i="140"/>
  <c r="FL88" i="140"/>
  <c r="FM88" i="140"/>
  <c r="FH89" i="140"/>
  <c r="FI89" i="140"/>
  <c r="FJ89" i="140"/>
  <c r="FK89" i="140"/>
  <c r="FL89" i="140"/>
  <c r="FM89" i="140"/>
  <c r="FH90" i="140"/>
  <c r="FI90" i="140"/>
  <c r="FJ90" i="140"/>
  <c r="FK90" i="140"/>
  <c r="FL90" i="140"/>
  <c r="FM90" i="140"/>
  <c r="FH91" i="140"/>
  <c r="FI91" i="140"/>
  <c r="FJ91" i="140"/>
  <c r="FK91" i="140"/>
  <c r="FL91" i="140"/>
  <c r="FM91" i="140"/>
  <c r="FH92" i="140"/>
  <c r="FI92" i="140"/>
  <c r="FJ92" i="140"/>
  <c r="FK92" i="140"/>
  <c r="FL92" i="140"/>
  <c r="FM92" i="140"/>
  <c r="FH93" i="140"/>
  <c r="FI93" i="140"/>
  <c r="FJ93" i="140"/>
  <c r="FK93" i="140"/>
  <c r="FL93" i="140"/>
  <c r="FM93" i="140"/>
  <c r="FH94" i="140"/>
  <c r="FI94" i="140"/>
  <c r="FJ94" i="140"/>
  <c r="FK94" i="140"/>
  <c r="FL94" i="140"/>
  <c r="FM94" i="140"/>
  <c r="FH95" i="140"/>
  <c r="FI95" i="140"/>
  <c r="FJ95" i="140"/>
  <c r="FK95" i="140"/>
  <c r="FL95" i="140"/>
  <c r="FM95" i="140"/>
  <c r="FH96" i="140"/>
  <c r="FI96" i="140"/>
  <c r="FJ96" i="140"/>
  <c r="FK96" i="140"/>
  <c r="FL96" i="140"/>
  <c r="FM96" i="140"/>
  <c r="FH97" i="140"/>
  <c r="FI97" i="140"/>
  <c r="FJ97" i="140"/>
  <c r="FK97" i="140"/>
  <c r="FL97" i="140"/>
  <c r="FM97" i="140"/>
  <c r="FH98" i="140"/>
  <c r="FI98" i="140"/>
  <c r="FJ98" i="140"/>
  <c r="FK98" i="140"/>
  <c r="FL98" i="140"/>
  <c r="FM98" i="140"/>
  <c r="FH99" i="140"/>
  <c r="FI99" i="140"/>
  <c r="FJ99" i="140"/>
  <c r="FK99" i="140"/>
  <c r="FL99" i="140"/>
  <c r="FM99" i="140"/>
  <c r="FH100" i="140"/>
  <c r="FI100" i="140"/>
  <c r="FJ100" i="140"/>
  <c r="FK100" i="140"/>
  <c r="FL100" i="140"/>
  <c r="FM100" i="140"/>
  <c r="FH101" i="140"/>
  <c r="FI101" i="140"/>
  <c r="FJ101" i="140"/>
  <c r="FK101" i="140"/>
  <c r="FL101" i="140"/>
  <c r="FM101" i="140"/>
  <c r="FH102" i="140"/>
  <c r="FI102" i="140"/>
  <c r="FJ102" i="140"/>
  <c r="FK102" i="140"/>
  <c r="FL102" i="140"/>
  <c r="FM102" i="140"/>
  <c r="FH103" i="140"/>
  <c r="FI103" i="140"/>
  <c r="FJ103" i="140"/>
  <c r="FK103" i="140"/>
  <c r="FL103" i="140"/>
  <c r="FM103" i="140"/>
  <c r="FH104" i="140"/>
  <c r="FI104" i="140"/>
  <c r="FJ104" i="140"/>
  <c r="FK104" i="140"/>
  <c r="FL104" i="140"/>
  <c r="FM104" i="140"/>
  <c r="FH105" i="140"/>
  <c r="FI105" i="140"/>
  <c r="FJ105" i="140"/>
  <c r="FK105" i="140"/>
  <c r="FL105" i="140"/>
  <c r="FM105" i="140"/>
  <c r="FH106" i="140"/>
  <c r="FI106" i="140"/>
  <c r="FJ106" i="140"/>
  <c r="FK106" i="140"/>
  <c r="FL106" i="140"/>
  <c r="FM106" i="140"/>
  <c r="FH107" i="140"/>
  <c r="FI107" i="140"/>
  <c r="FJ107" i="140"/>
  <c r="FK107" i="140"/>
  <c r="FL107" i="140"/>
  <c r="FM107" i="140"/>
  <c r="FH108" i="140"/>
  <c r="FI108" i="140"/>
  <c r="FJ108" i="140"/>
  <c r="FK108" i="140"/>
  <c r="FL108" i="140"/>
  <c r="FM108" i="140"/>
  <c r="FH109" i="140"/>
  <c r="FI109" i="140"/>
  <c r="FJ109" i="140"/>
  <c r="FK109" i="140"/>
  <c r="FL109" i="140"/>
  <c r="FM109" i="140"/>
  <c r="FH110" i="140"/>
  <c r="FI110" i="140"/>
  <c r="FJ110" i="140"/>
  <c r="FK110" i="140"/>
  <c r="FL110" i="140"/>
  <c r="FM110" i="140"/>
  <c r="FH111" i="140"/>
  <c r="FI111" i="140"/>
  <c r="FJ111" i="140"/>
  <c r="FK111" i="140"/>
  <c r="FL111" i="140"/>
  <c r="FM111" i="140"/>
  <c r="FH112" i="140"/>
  <c r="FI112" i="140"/>
  <c r="FJ112" i="140"/>
  <c r="FK112" i="140"/>
  <c r="FL112" i="140"/>
  <c r="FM112" i="140"/>
  <c r="FH113" i="140"/>
  <c r="FI113" i="140"/>
  <c r="FJ113" i="140"/>
  <c r="FK113" i="140"/>
  <c r="FL113" i="140"/>
  <c r="FM113" i="140"/>
  <c r="FH114" i="140"/>
  <c r="FI114" i="140"/>
  <c r="FJ114" i="140"/>
  <c r="FK114" i="140"/>
  <c r="FL114" i="140"/>
  <c r="FM114" i="140"/>
  <c r="FH115" i="140"/>
  <c r="FI115" i="140"/>
  <c r="FJ115" i="140"/>
  <c r="FK115" i="140"/>
  <c r="FL115" i="140"/>
  <c r="FM115" i="140"/>
  <c r="FH116" i="140"/>
  <c r="FI116" i="140"/>
  <c r="FJ116" i="140"/>
  <c r="FK116" i="140"/>
  <c r="FL116" i="140"/>
  <c r="FM116" i="140"/>
  <c r="FH117" i="140"/>
  <c r="FI117" i="140"/>
  <c r="FJ117" i="140"/>
  <c r="FK117" i="140"/>
  <c r="FL117" i="140"/>
  <c r="FM117" i="140"/>
  <c r="FH118" i="140"/>
  <c r="FI118" i="140"/>
  <c r="FJ118" i="140"/>
  <c r="FK118" i="140"/>
  <c r="FL118" i="140"/>
  <c r="FM118" i="140"/>
  <c r="FH119" i="140"/>
  <c r="FI119" i="140"/>
  <c r="FJ119" i="140"/>
  <c r="FK119" i="140"/>
  <c r="FL119" i="140"/>
  <c r="FM119" i="140"/>
  <c r="FH120" i="140"/>
  <c r="FI120" i="140"/>
  <c r="FJ120" i="140"/>
  <c r="FK120" i="140"/>
  <c r="FL120" i="140"/>
  <c r="FM120" i="140"/>
  <c r="FH121" i="140"/>
  <c r="FI121" i="140"/>
  <c r="FJ121" i="140"/>
  <c r="FK121" i="140"/>
  <c r="FL121" i="140"/>
  <c r="FM121" i="140"/>
  <c r="FH122" i="140"/>
  <c r="FI122" i="140"/>
  <c r="FJ122" i="140"/>
  <c r="FK122" i="140"/>
  <c r="FL122" i="140"/>
  <c r="FM122" i="140"/>
  <c r="FH123" i="140"/>
  <c r="FI123" i="140"/>
  <c r="FJ123" i="140"/>
  <c r="FK123" i="140"/>
  <c r="FL123" i="140"/>
  <c r="FM123" i="140"/>
  <c r="FH124" i="140"/>
  <c r="FI124" i="140"/>
  <c r="FJ124" i="140"/>
  <c r="FK124" i="140"/>
  <c r="FL124" i="140"/>
  <c r="FM124" i="140"/>
  <c r="FH125" i="140"/>
  <c r="FI125" i="140"/>
  <c r="FJ125" i="140"/>
  <c r="FK125" i="140"/>
  <c r="FL125" i="140"/>
  <c r="FM125" i="140"/>
  <c r="FH126" i="140"/>
  <c r="FI126" i="140"/>
  <c r="FJ126" i="140"/>
  <c r="FK126" i="140"/>
  <c r="FL126" i="140"/>
  <c r="FM126" i="140"/>
  <c r="FH127" i="140"/>
  <c r="I150" i="39" s="1"/>
  <c r="FI127" i="140"/>
  <c r="FJ127" i="140"/>
  <c r="L150" i="39" s="1"/>
  <c r="M150" i="39" s="1"/>
  <c r="FK127" i="140"/>
  <c r="FL127" i="140"/>
  <c r="P150" i="39" s="1"/>
  <c r="FM127" i="140"/>
  <c r="R150" i="39" s="1"/>
  <c r="FH128" i="140"/>
  <c r="FI128" i="140"/>
  <c r="FJ128" i="140"/>
  <c r="FK128" i="140"/>
  <c r="FL128" i="140"/>
  <c r="FM128" i="140"/>
  <c r="FH129" i="140"/>
  <c r="FI129" i="140"/>
  <c r="FJ129" i="140"/>
  <c r="FK129" i="140"/>
  <c r="FL129" i="140"/>
  <c r="FM129" i="140"/>
  <c r="FH130" i="140"/>
  <c r="FI130" i="140"/>
  <c r="FJ130" i="140"/>
  <c r="FK130" i="140"/>
  <c r="FL130" i="140"/>
  <c r="FM130" i="140"/>
  <c r="FH131" i="140"/>
  <c r="FI131" i="140"/>
  <c r="FJ131" i="140"/>
  <c r="FK131" i="140"/>
  <c r="FL131" i="140"/>
  <c r="FM131" i="140"/>
  <c r="FH132" i="140"/>
  <c r="FI132" i="140"/>
  <c r="FJ132" i="140"/>
  <c r="FK132" i="140"/>
  <c r="FL132" i="140"/>
  <c r="FM132" i="140"/>
  <c r="FH133" i="140"/>
  <c r="FI133" i="140"/>
  <c r="FJ133" i="140"/>
  <c r="FK133" i="140"/>
  <c r="FL133" i="140"/>
  <c r="FM133" i="140"/>
  <c r="FH134" i="140"/>
  <c r="FI134" i="140"/>
  <c r="FJ134" i="140"/>
  <c r="FK134" i="140"/>
  <c r="FL134" i="140"/>
  <c r="FM134" i="140"/>
  <c r="FH135" i="140"/>
  <c r="FI135" i="140"/>
  <c r="FJ135" i="140"/>
  <c r="FK135" i="140"/>
  <c r="FL135" i="140"/>
  <c r="FM135" i="140"/>
  <c r="FH136" i="140"/>
  <c r="FI136" i="140"/>
  <c r="FJ136" i="140"/>
  <c r="FK136" i="140"/>
  <c r="FL136" i="140"/>
  <c r="FM136" i="140"/>
  <c r="FH137" i="140"/>
  <c r="FI137" i="140"/>
  <c r="FJ137" i="140"/>
  <c r="FK137" i="140"/>
  <c r="FL137" i="140"/>
  <c r="FM137" i="140"/>
  <c r="FH138" i="140"/>
  <c r="FI138" i="140"/>
  <c r="FJ138" i="140"/>
  <c r="FK138" i="140"/>
  <c r="FL138" i="140"/>
  <c r="FM138" i="140"/>
  <c r="FH139" i="140"/>
  <c r="FI139" i="140"/>
  <c r="FJ139" i="140"/>
  <c r="FK139" i="140"/>
  <c r="FL139" i="140"/>
  <c r="FM139" i="140"/>
  <c r="FH140" i="140"/>
  <c r="FI140" i="140"/>
  <c r="FJ140" i="140"/>
  <c r="FK140" i="140"/>
  <c r="FL140" i="140"/>
  <c r="FM140" i="140"/>
  <c r="FH141" i="140"/>
  <c r="FI141" i="140"/>
  <c r="FJ141" i="140"/>
  <c r="FK141" i="140"/>
  <c r="FL141" i="140"/>
  <c r="FM141" i="140"/>
  <c r="FH142" i="140"/>
  <c r="FI142" i="140"/>
  <c r="FJ142" i="140"/>
  <c r="FK142" i="140"/>
  <c r="FL142" i="140"/>
  <c r="FM142" i="140"/>
  <c r="FH143" i="140"/>
  <c r="FI143" i="140"/>
  <c r="FJ143" i="140"/>
  <c r="FK143" i="140"/>
  <c r="FL143" i="140"/>
  <c r="FM143" i="140"/>
  <c r="FH144" i="140"/>
  <c r="FI144" i="140"/>
  <c r="FJ144" i="140"/>
  <c r="FK144" i="140"/>
  <c r="FL144" i="140"/>
  <c r="FM144" i="140"/>
  <c r="FH145" i="140"/>
  <c r="FI145" i="140"/>
  <c r="FJ145" i="140"/>
  <c r="FK145" i="140"/>
  <c r="FL145" i="140"/>
  <c r="FM145" i="140"/>
  <c r="FH146" i="140"/>
  <c r="FI146" i="140"/>
  <c r="FJ146" i="140"/>
  <c r="FK146" i="140"/>
  <c r="FL146" i="140"/>
  <c r="FM146" i="140"/>
  <c r="FH147" i="140"/>
  <c r="FI147" i="140"/>
  <c r="FJ147" i="140"/>
  <c r="FK147" i="140"/>
  <c r="FL147" i="140"/>
  <c r="FM147" i="140"/>
  <c r="FH148" i="140"/>
  <c r="FI148" i="140"/>
  <c r="FJ148" i="140"/>
  <c r="FK148" i="140"/>
  <c r="FL148" i="140"/>
  <c r="FM148" i="140"/>
  <c r="FH149" i="140"/>
  <c r="FI149" i="140"/>
  <c r="FJ149" i="140"/>
  <c r="FK149" i="140"/>
  <c r="FL149" i="140"/>
  <c r="FM149" i="140"/>
  <c r="FH150" i="140"/>
  <c r="FI150" i="140"/>
  <c r="FJ150" i="140"/>
  <c r="FK150" i="140"/>
  <c r="FL150" i="140"/>
  <c r="FM150" i="140"/>
  <c r="FH151" i="140"/>
  <c r="FI151" i="140"/>
  <c r="FJ151" i="140"/>
  <c r="FK151" i="140"/>
  <c r="FL151" i="140"/>
  <c r="FM151" i="140"/>
  <c r="FH152" i="140"/>
  <c r="FI152" i="140"/>
  <c r="FJ152" i="140"/>
  <c r="FK152" i="140"/>
  <c r="FL152" i="140"/>
  <c r="FM152" i="140"/>
  <c r="FH153" i="140"/>
  <c r="FI153" i="140"/>
  <c r="FJ153" i="140"/>
  <c r="FK153" i="140"/>
  <c r="FL153" i="140"/>
  <c r="FM153" i="140"/>
  <c r="FH154" i="140"/>
  <c r="FI154" i="140"/>
  <c r="FJ154" i="140"/>
  <c r="FK154" i="140"/>
  <c r="FL154" i="140"/>
  <c r="FM154" i="140"/>
  <c r="FH155" i="140"/>
  <c r="FI155" i="140"/>
  <c r="FJ155" i="140"/>
  <c r="FK155" i="140"/>
  <c r="FL155" i="140"/>
  <c r="FM155" i="140"/>
  <c r="FH156" i="140"/>
  <c r="FI156" i="140"/>
  <c r="FJ156" i="140"/>
  <c r="FK156" i="140"/>
  <c r="FL156" i="140"/>
  <c r="FM156" i="140"/>
  <c r="FH157" i="140"/>
  <c r="FI157" i="140"/>
  <c r="FJ157" i="140"/>
  <c r="FK157" i="140"/>
  <c r="FL157" i="140"/>
  <c r="FM157" i="140"/>
  <c r="FH158" i="140"/>
  <c r="FI158" i="140"/>
  <c r="FJ158" i="140"/>
  <c r="FK158" i="140"/>
  <c r="FL158" i="140"/>
  <c r="FM158" i="140"/>
  <c r="FH159" i="140"/>
  <c r="FI159" i="140"/>
  <c r="FJ159" i="140"/>
  <c r="FK159" i="140"/>
  <c r="FL159" i="140"/>
  <c r="FM159" i="140"/>
  <c r="FH160" i="140"/>
  <c r="FI160" i="140"/>
  <c r="FJ160" i="140"/>
  <c r="FK160" i="140"/>
  <c r="FL160" i="140"/>
  <c r="FM160" i="140"/>
  <c r="FI3" i="140"/>
  <c r="FJ3" i="140"/>
  <c r="FK3" i="140"/>
  <c r="FL3" i="140"/>
  <c r="FM3" i="140"/>
  <c r="FH3" i="140"/>
  <c r="EY4" i="140"/>
  <c r="AP10" i="4" s="1"/>
  <c r="EY5" i="140"/>
  <c r="AP11" i="4" s="1"/>
  <c r="EY6" i="140"/>
  <c r="AP12" i="4" s="1"/>
  <c r="EY7" i="140"/>
  <c r="AP13" i="4" s="1"/>
  <c r="EY8" i="140"/>
  <c r="AP14" i="4" s="1"/>
  <c r="EY9" i="140"/>
  <c r="AP16" i="4" s="1"/>
  <c r="EY10" i="140"/>
  <c r="AP17" i="4" s="1"/>
  <c r="EY11" i="140"/>
  <c r="AP18" i="4" s="1"/>
  <c r="EY12" i="140"/>
  <c r="AP19" i="4" s="1"/>
  <c r="EY13" i="140"/>
  <c r="AP20" i="4" s="1"/>
  <c r="EY14" i="140"/>
  <c r="AP22" i="4" s="1"/>
  <c r="EY15" i="140"/>
  <c r="AP25" i="4" s="1"/>
  <c r="EY16" i="140"/>
  <c r="AP26" i="4" s="1"/>
  <c r="EY17" i="140"/>
  <c r="AP27" i="4" s="1"/>
  <c r="EY18" i="140"/>
  <c r="AP32" i="4" s="1"/>
  <c r="EY19" i="140"/>
  <c r="AP33" i="4" s="1"/>
  <c r="EY20" i="140"/>
  <c r="AP35" i="4" s="1"/>
  <c r="EY21" i="140"/>
  <c r="AP41" i="4" s="1"/>
  <c r="EY22" i="140"/>
  <c r="AP42" i="4" s="1"/>
  <c r="EY23" i="140"/>
  <c r="AP43" i="4" s="1"/>
  <c r="EY24" i="140"/>
  <c r="AP44" i="4" s="1"/>
  <c r="EY25" i="140"/>
  <c r="AP45" i="4" s="1"/>
  <c r="EY26" i="140"/>
  <c r="AP46" i="4" s="1"/>
  <c r="EY27" i="140"/>
  <c r="AP48" i="4" s="1"/>
  <c r="EY28" i="140"/>
  <c r="AP49" i="4" s="1"/>
  <c r="EY29" i="140"/>
  <c r="AP50" i="4" s="1"/>
  <c r="EY30" i="140"/>
  <c r="AP53" i="4" s="1"/>
  <c r="EY31" i="140"/>
  <c r="AP56" i="4" s="1"/>
  <c r="EY32" i="140"/>
  <c r="AP57" i="4" s="1"/>
  <c r="EY33" i="140"/>
  <c r="AP58" i="4" s="1"/>
  <c r="EY34" i="140"/>
  <c r="AP63" i="4" s="1"/>
  <c r="EY35" i="140"/>
  <c r="AP64" i="4" s="1"/>
  <c r="EY36" i="140"/>
  <c r="AP65" i="4" s="1"/>
  <c r="EY37" i="140"/>
  <c r="AP66" i="4" s="1"/>
  <c r="EY38" i="140"/>
  <c r="AP72" i="4" s="1"/>
  <c r="EY39" i="140"/>
  <c r="AP73" i="4" s="1"/>
  <c r="EY40" i="140"/>
  <c r="AP74" i="4" s="1"/>
  <c r="EY41" i="140"/>
  <c r="AP75" i="4" s="1"/>
  <c r="EY42" i="140"/>
  <c r="AP76" i="4" s="1"/>
  <c r="EY43" i="140"/>
  <c r="AP80" i="4" s="1"/>
  <c r="EY44" i="140"/>
  <c r="AP89" i="4" s="1"/>
  <c r="EY45" i="140"/>
  <c r="AP90" i="4" s="1"/>
  <c r="EY46" i="140"/>
  <c r="AP93" i="4" s="1"/>
  <c r="EY47" i="140"/>
  <c r="AP95" i="4" s="1"/>
  <c r="EY48" i="140"/>
  <c r="AP97" i="4" s="1"/>
  <c r="EY49" i="140"/>
  <c r="AP101" i="4" s="1"/>
  <c r="EY50" i="140"/>
  <c r="AP102" i="4" s="1"/>
  <c r="EY51" i="140"/>
  <c r="AP103" i="4" s="1"/>
  <c r="EY52" i="140"/>
  <c r="AP104" i="4" s="1"/>
  <c r="EY53" i="140"/>
  <c r="AP105" i="4" s="1"/>
  <c r="EY54" i="140"/>
  <c r="AP106" i="4" s="1"/>
  <c r="EY55" i="140"/>
  <c r="AP107" i="4" s="1"/>
  <c r="EY56" i="140"/>
  <c r="AP109" i="4" s="1"/>
  <c r="EY57" i="140"/>
  <c r="AP111" i="4" s="1"/>
  <c r="EY58" i="140"/>
  <c r="AP112" i="4" s="1"/>
  <c r="EY59" i="140"/>
  <c r="AP113" i="4" s="1"/>
  <c r="EY60" i="140"/>
  <c r="AP114" i="4" s="1"/>
  <c r="EY61" i="140"/>
  <c r="AP115" i="4" s="1"/>
  <c r="EY62" i="140"/>
  <c r="AP118" i="4" s="1"/>
  <c r="EY63" i="140"/>
  <c r="AP119" i="4" s="1"/>
  <c r="EY64" i="140"/>
  <c r="AP120" i="4" s="1"/>
  <c r="EY65" i="140"/>
  <c r="AP121" i="4" s="1"/>
  <c r="EY66" i="140"/>
  <c r="AP122" i="4" s="1"/>
  <c r="EY67" i="140"/>
  <c r="AP123" i="4" s="1"/>
  <c r="EY68" i="140"/>
  <c r="AP124" i="4" s="1"/>
  <c r="EY69" i="140"/>
  <c r="AP125" i="4" s="1"/>
  <c r="EY70" i="140"/>
  <c r="AP126" i="4" s="1"/>
  <c r="EY71" i="140"/>
  <c r="AP128" i="4" s="1"/>
  <c r="EY72" i="140"/>
  <c r="AP129" i="4" s="1"/>
  <c r="EY73" i="140"/>
  <c r="AP130" i="4" s="1"/>
  <c r="EY74" i="140"/>
  <c r="AP131" i="4" s="1"/>
  <c r="EY75" i="140"/>
  <c r="AP132" i="4" s="1"/>
  <c r="EY76" i="140"/>
  <c r="AP133" i="4" s="1"/>
  <c r="EY77" i="140"/>
  <c r="AP134" i="4" s="1"/>
  <c r="EY78" i="140"/>
  <c r="AP135" i="4" s="1"/>
  <c r="EY79" i="140"/>
  <c r="AP136" i="4" s="1"/>
  <c r="EY80" i="140"/>
  <c r="AP137" i="4" s="1"/>
  <c r="EY81" i="140"/>
  <c r="AP139" i="4" s="1"/>
  <c r="EY82" i="140"/>
  <c r="AP140" i="4" s="1"/>
  <c r="EY83" i="140"/>
  <c r="AP141" i="4" s="1"/>
  <c r="EY84" i="140"/>
  <c r="AP142" i="4" s="1"/>
  <c r="EY85" i="140"/>
  <c r="AP143" i="4" s="1"/>
  <c r="EY86" i="140"/>
  <c r="AP145" i="4" s="1"/>
  <c r="EY87" i="140"/>
  <c r="AP146" i="4" s="1"/>
  <c r="EY88" i="140"/>
  <c r="AP148" i="4" s="1"/>
  <c r="EY89" i="140"/>
  <c r="AP157" i="4" s="1"/>
  <c r="EY90" i="140"/>
  <c r="AP158" i="4" s="1"/>
  <c r="EY91" i="140"/>
  <c r="AP160" i="4" s="1"/>
  <c r="EY92" i="140"/>
  <c r="AP162" i="4" s="1"/>
  <c r="EY93" i="140"/>
  <c r="AP164" i="4" s="1"/>
  <c r="EY94" i="140"/>
  <c r="AP166" i="4" s="1"/>
  <c r="EY95" i="140"/>
  <c r="AP167" i="4" s="1"/>
  <c r="EY96" i="140"/>
  <c r="AP169" i="4" s="1"/>
  <c r="EY97" i="140"/>
  <c r="AP170" i="4" s="1"/>
  <c r="EY98" i="140"/>
  <c r="AP171" i="4" s="1"/>
  <c r="EY99" i="140"/>
  <c r="AP176" i="4" s="1"/>
  <c r="EY100" i="140"/>
  <c r="AP184" i="4" s="1"/>
  <c r="EY101" i="140"/>
  <c r="AP185" i="4" s="1"/>
  <c r="EY3" i="140"/>
  <c r="AP9" i="4" s="1"/>
  <c r="ED66" i="140"/>
  <c r="AO114" i="4" s="1"/>
  <c r="ER96" i="140"/>
  <c r="L232" i="39"/>
  <c r="Q34" i="54"/>
  <c r="R34" i="54" s="1"/>
  <c r="EX4" i="143"/>
  <c r="EY4" i="143"/>
  <c r="EZ4" i="143"/>
  <c r="FA4" i="143"/>
  <c r="FB4" i="143"/>
  <c r="FC4" i="143"/>
  <c r="EX5" i="143"/>
  <c r="EY5" i="143"/>
  <c r="EZ5" i="143"/>
  <c r="FA5" i="143"/>
  <c r="FB5" i="143"/>
  <c r="P166" i="39" s="1"/>
  <c r="FC5" i="143"/>
  <c r="R166" i="39" s="1"/>
  <c r="EX6" i="143"/>
  <c r="EY6" i="143"/>
  <c r="EZ6" i="143"/>
  <c r="FA6" i="143"/>
  <c r="FB6" i="143"/>
  <c r="P167" i="39" s="1"/>
  <c r="FC6" i="143"/>
  <c r="R167" i="39" s="1"/>
  <c r="EX7" i="143"/>
  <c r="EY7" i="143"/>
  <c r="EZ7" i="143"/>
  <c r="FA7" i="143"/>
  <c r="FB7" i="143"/>
  <c r="P170" i="39" s="1"/>
  <c r="FC7" i="143"/>
  <c r="R170" i="39" s="1"/>
  <c r="EX8" i="143"/>
  <c r="EY8" i="143"/>
  <c r="EZ8" i="143"/>
  <c r="FA8" i="143"/>
  <c r="FB8" i="143"/>
  <c r="P171" i="39" s="1"/>
  <c r="FC8" i="143"/>
  <c r="R171" i="39" s="1"/>
  <c r="EX9" i="143"/>
  <c r="EY9" i="143"/>
  <c r="EZ9" i="143"/>
  <c r="FA9" i="143"/>
  <c r="FB9" i="143"/>
  <c r="P172" i="39" s="1"/>
  <c r="FC9" i="143"/>
  <c r="R172" i="39" s="1"/>
  <c r="EX10" i="143"/>
  <c r="EY10" i="143"/>
  <c r="EZ10" i="143"/>
  <c r="FA10" i="143"/>
  <c r="FB10" i="143"/>
  <c r="P174" i="39" s="1"/>
  <c r="FC10" i="143"/>
  <c r="R174" i="39" s="1"/>
  <c r="EX11" i="143"/>
  <c r="EY11" i="143"/>
  <c r="EZ11" i="143"/>
  <c r="FA11" i="143"/>
  <c r="FB11" i="143"/>
  <c r="P176" i="39" s="1"/>
  <c r="FC11" i="143"/>
  <c r="R176" i="39" s="1"/>
  <c r="EX12" i="143"/>
  <c r="EY12" i="143"/>
  <c r="EZ12" i="143"/>
  <c r="FA12" i="143"/>
  <c r="FB12" i="143"/>
  <c r="P177" i="39" s="1"/>
  <c r="FC12" i="143"/>
  <c r="R177" i="39" s="1"/>
  <c r="EX13" i="143"/>
  <c r="EY13" i="143"/>
  <c r="EZ13" i="143"/>
  <c r="FA13" i="143"/>
  <c r="FB13" i="143"/>
  <c r="P178" i="39" s="1"/>
  <c r="FC13" i="143"/>
  <c r="R178" i="39" s="1"/>
  <c r="EX14" i="143"/>
  <c r="EY14" i="143"/>
  <c r="EZ14" i="143"/>
  <c r="FA14" i="143"/>
  <c r="FB14" i="143"/>
  <c r="P181" i="39" s="1"/>
  <c r="FC14" i="143"/>
  <c r="R181" i="39" s="1"/>
  <c r="EX15" i="143"/>
  <c r="EY15" i="143"/>
  <c r="EZ15" i="143"/>
  <c r="FA15" i="143"/>
  <c r="FB15" i="143"/>
  <c r="FC15" i="143"/>
  <c r="EX16" i="143"/>
  <c r="EY16" i="143"/>
  <c r="EZ16" i="143"/>
  <c r="FA16" i="143"/>
  <c r="FB16" i="143"/>
  <c r="FC16" i="143"/>
  <c r="EX17" i="143"/>
  <c r="EY17" i="143"/>
  <c r="EZ17" i="143"/>
  <c r="FA17" i="143"/>
  <c r="FB17" i="143"/>
  <c r="FC17" i="143"/>
  <c r="EX18" i="143"/>
  <c r="EY18" i="143"/>
  <c r="EZ18" i="143"/>
  <c r="FA18" i="143"/>
  <c r="FB18" i="143"/>
  <c r="FC18" i="143"/>
  <c r="EX19" i="143"/>
  <c r="EY19" i="143"/>
  <c r="EZ19" i="143"/>
  <c r="FA19" i="143"/>
  <c r="FB19" i="143"/>
  <c r="FC19" i="143"/>
  <c r="EX20" i="143"/>
  <c r="EY20" i="143"/>
  <c r="EZ20" i="143"/>
  <c r="FA20" i="143"/>
  <c r="FB20" i="143"/>
  <c r="FC20" i="143"/>
  <c r="EX21" i="143"/>
  <c r="EY21" i="143"/>
  <c r="EZ21" i="143"/>
  <c r="FA21" i="143"/>
  <c r="FB21" i="143"/>
  <c r="FC21" i="143"/>
  <c r="EX22" i="143"/>
  <c r="EY22" i="143"/>
  <c r="EZ22" i="143"/>
  <c r="FA22" i="143"/>
  <c r="FB22" i="143"/>
  <c r="FC22" i="143"/>
  <c r="EX23" i="143"/>
  <c r="EY23" i="143"/>
  <c r="EZ23" i="143"/>
  <c r="FA23" i="143"/>
  <c r="FB23" i="143"/>
  <c r="FC23" i="143"/>
  <c r="EX24" i="143"/>
  <c r="EY24" i="143"/>
  <c r="EZ24" i="143"/>
  <c r="FA24" i="143"/>
  <c r="FB24" i="143"/>
  <c r="P229" i="39" s="1"/>
  <c r="FC24" i="143"/>
  <c r="EX25" i="143"/>
  <c r="EY25" i="143"/>
  <c r="EZ25" i="143"/>
  <c r="FA25" i="143"/>
  <c r="FB25" i="143"/>
  <c r="FC25" i="143"/>
  <c r="EX26" i="143"/>
  <c r="EY26" i="143"/>
  <c r="EZ26" i="143"/>
  <c r="FA26" i="143"/>
  <c r="FB26" i="143"/>
  <c r="FC26" i="143"/>
  <c r="EX27" i="143"/>
  <c r="EY27" i="143"/>
  <c r="EZ27" i="143"/>
  <c r="FA27" i="143"/>
  <c r="FB27" i="143"/>
  <c r="FC27" i="143"/>
  <c r="EX28" i="143"/>
  <c r="EY28" i="143"/>
  <c r="EZ28" i="143"/>
  <c r="FA28" i="143"/>
  <c r="FB28" i="143"/>
  <c r="FC28" i="143"/>
  <c r="EX29" i="143"/>
  <c r="EY29" i="143"/>
  <c r="EZ29" i="143"/>
  <c r="FA29" i="143"/>
  <c r="FB29" i="143"/>
  <c r="FC29" i="143"/>
  <c r="EX30" i="143"/>
  <c r="EY30" i="143"/>
  <c r="EZ30" i="143"/>
  <c r="FA30" i="143"/>
  <c r="FB30" i="143"/>
  <c r="FC30" i="143"/>
  <c r="EX31" i="143"/>
  <c r="EY31" i="143"/>
  <c r="EZ31" i="143"/>
  <c r="L59" i="54" s="1"/>
  <c r="M59" i="54" s="1"/>
  <c r="FA31" i="143"/>
  <c r="FB31" i="143"/>
  <c r="FC31" i="143"/>
  <c r="EX32" i="143"/>
  <c r="EY32" i="143"/>
  <c r="EZ32" i="143"/>
  <c r="FA32" i="143"/>
  <c r="FB32" i="143"/>
  <c r="FC32" i="143"/>
  <c r="EY3" i="143"/>
  <c r="EZ3" i="143"/>
  <c r="FA3" i="143"/>
  <c r="FB3" i="143"/>
  <c r="FC3" i="143"/>
  <c r="EX3" i="143"/>
  <c r="R249" i="39"/>
  <c r="P249" i="39"/>
  <c r="GF4" i="142"/>
  <c r="GG4" i="142"/>
  <c r="GH4" i="142"/>
  <c r="GI4" i="142"/>
  <c r="GJ4" i="142"/>
  <c r="GK4" i="142"/>
  <c r="GF5" i="142"/>
  <c r="GG5" i="142"/>
  <c r="GH5" i="142"/>
  <c r="GI5" i="142"/>
  <c r="GJ5" i="142"/>
  <c r="P187" i="39" s="1"/>
  <c r="GK5" i="142"/>
  <c r="R187" i="39" s="1"/>
  <c r="GF6" i="142"/>
  <c r="GG6" i="142"/>
  <c r="GH6" i="142"/>
  <c r="GI6" i="142"/>
  <c r="GJ6" i="142"/>
  <c r="P188" i="39" s="1"/>
  <c r="GK6" i="142"/>
  <c r="R188" i="39" s="1"/>
  <c r="GF7" i="142"/>
  <c r="GG7" i="142"/>
  <c r="GH7" i="142"/>
  <c r="GI7" i="142"/>
  <c r="GJ7" i="142"/>
  <c r="GK7" i="142"/>
  <c r="GF8" i="142"/>
  <c r="GG8" i="142"/>
  <c r="GH8" i="142"/>
  <c r="GI8" i="142"/>
  <c r="GJ8" i="142"/>
  <c r="P198" i="39" s="1"/>
  <c r="GK8" i="142"/>
  <c r="R198" i="39" s="1"/>
  <c r="GF9" i="142"/>
  <c r="GG9" i="142"/>
  <c r="GH9" i="142"/>
  <c r="GI9" i="142"/>
  <c r="GJ9" i="142"/>
  <c r="GK9" i="142"/>
  <c r="GF10" i="142"/>
  <c r="GG10" i="142"/>
  <c r="GH10" i="142"/>
  <c r="GI10" i="142"/>
  <c r="GJ10" i="142"/>
  <c r="GK10" i="142"/>
  <c r="GF11" i="142"/>
  <c r="GG11" i="142"/>
  <c r="GH11" i="142"/>
  <c r="GI11" i="142"/>
  <c r="GJ11" i="142"/>
  <c r="GK11" i="142"/>
  <c r="GF12" i="142"/>
  <c r="GG12" i="142"/>
  <c r="GH12" i="142"/>
  <c r="GI12" i="142"/>
  <c r="GJ12" i="142"/>
  <c r="GK12" i="142"/>
  <c r="GF13" i="142"/>
  <c r="GG13" i="142"/>
  <c r="GH13" i="142"/>
  <c r="GI13" i="142"/>
  <c r="GJ13" i="142"/>
  <c r="GK13" i="142"/>
  <c r="GF14" i="142"/>
  <c r="GG14" i="142"/>
  <c r="GH14" i="142"/>
  <c r="GI14" i="142"/>
  <c r="GJ14" i="142"/>
  <c r="GK14" i="142"/>
  <c r="GF15" i="142"/>
  <c r="GG15" i="142"/>
  <c r="GH15" i="142"/>
  <c r="GI15" i="142"/>
  <c r="GJ15" i="142"/>
  <c r="GK15" i="142"/>
  <c r="GF16" i="142"/>
  <c r="GG16" i="142"/>
  <c r="GH16" i="142"/>
  <c r="GI16" i="142"/>
  <c r="GJ16" i="142"/>
  <c r="GK16" i="142"/>
  <c r="GF17" i="142"/>
  <c r="GG17" i="142"/>
  <c r="GH17" i="142"/>
  <c r="GI17" i="142"/>
  <c r="GJ17" i="142"/>
  <c r="GK17" i="142"/>
  <c r="GF18" i="142"/>
  <c r="GG18" i="142"/>
  <c r="GH18" i="142"/>
  <c r="GI18" i="142"/>
  <c r="GJ18" i="142"/>
  <c r="GK18" i="142"/>
  <c r="GF19" i="142"/>
  <c r="GG19" i="142"/>
  <c r="GH19" i="142"/>
  <c r="GI19" i="142"/>
  <c r="GJ19" i="142"/>
  <c r="GK19" i="142"/>
  <c r="GF20" i="142"/>
  <c r="GG20" i="142"/>
  <c r="GH20" i="142"/>
  <c r="GI20" i="142"/>
  <c r="GJ20" i="142"/>
  <c r="GK20" i="142"/>
  <c r="GF21" i="142"/>
  <c r="GG21" i="142"/>
  <c r="GH21" i="142"/>
  <c r="GI21" i="142"/>
  <c r="GJ21" i="142"/>
  <c r="GK21" i="142"/>
  <c r="GF22" i="142"/>
  <c r="GG22" i="142"/>
  <c r="GH22" i="142"/>
  <c r="GI22" i="142"/>
  <c r="GJ22" i="142"/>
  <c r="P242" i="39" s="1"/>
  <c r="GK22" i="142"/>
  <c r="R242" i="39" s="1"/>
  <c r="GF23" i="142"/>
  <c r="GG23" i="142"/>
  <c r="GH23" i="142"/>
  <c r="GI23" i="142"/>
  <c r="GJ23" i="142"/>
  <c r="P243" i="39" s="1"/>
  <c r="GK23" i="142"/>
  <c r="R243" i="39" s="1"/>
  <c r="GF24" i="142"/>
  <c r="GG24" i="142"/>
  <c r="GH24" i="142"/>
  <c r="GI24" i="142"/>
  <c r="GJ24" i="142"/>
  <c r="P244" i="39" s="1"/>
  <c r="GK24" i="142"/>
  <c r="R244" i="39" s="1"/>
  <c r="GF25" i="142"/>
  <c r="GG25" i="142"/>
  <c r="GH25" i="142"/>
  <c r="GI25" i="142"/>
  <c r="GJ25" i="142"/>
  <c r="P245" i="39" s="1"/>
  <c r="GK25" i="142"/>
  <c r="R245" i="39" s="1"/>
  <c r="GF26" i="142"/>
  <c r="GG26" i="142"/>
  <c r="GH26" i="142"/>
  <c r="GI26" i="142"/>
  <c r="GJ26" i="142"/>
  <c r="GK26" i="142"/>
  <c r="GF27" i="142"/>
  <c r="GG27" i="142"/>
  <c r="GH27" i="142"/>
  <c r="GI27" i="142"/>
  <c r="GJ27" i="142"/>
  <c r="P248" i="39" s="1"/>
  <c r="GK27" i="142"/>
  <c r="R248" i="39" s="1"/>
  <c r="GF28" i="142"/>
  <c r="GG28" i="142"/>
  <c r="GH28" i="142"/>
  <c r="GI28" i="142"/>
  <c r="GJ28" i="142"/>
  <c r="P250" i="39" s="1"/>
  <c r="GK28" i="142"/>
  <c r="R250" i="39" s="1"/>
  <c r="GF29" i="142"/>
  <c r="GG29" i="142"/>
  <c r="GH29" i="142"/>
  <c r="GI29" i="142"/>
  <c r="GJ29" i="142"/>
  <c r="P251" i="39" s="1"/>
  <c r="GK29" i="142"/>
  <c r="R251" i="39" s="1"/>
  <c r="GF30" i="142"/>
  <c r="GG30" i="142"/>
  <c r="GH30" i="142"/>
  <c r="GI30" i="142"/>
  <c r="GJ30" i="142"/>
  <c r="P252" i="39" s="1"/>
  <c r="GK30" i="142"/>
  <c r="R252" i="39" s="1"/>
  <c r="GF31" i="142"/>
  <c r="GG31" i="142"/>
  <c r="GH31" i="142"/>
  <c r="GI31" i="142"/>
  <c r="GJ31" i="142"/>
  <c r="P253" i="39" s="1"/>
  <c r="GK31" i="142"/>
  <c r="R253" i="39" s="1"/>
  <c r="GF32" i="142"/>
  <c r="GG32" i="142"/>
  <c r="GH32" i="142"/>
  <c r="GI32" i="142"/>
  <c r="GJ32" i="142"/>
  <c r="P254" i="39" s="1"/>
  <c r="GK32" i="142"/>
  <c r="R254" i="39" s="1"/>
  <c r="GF33" i="142"/>
  <c r="GG33" i="142"/>
  <c r="GH33" i="142"/>
  <c r="GI33" i="142"/>
  <c r="GJ33" i="142"/>
  <c r="P255" i="39" s="1"/>
  <c r="GK33" i="142"/>
  <c r="R255" i="39" s="1"/>
  <c r="GF34" i="142"/>
  <c r="GG34" i="142"/>
  <c r="GH34" i="142"/>
  <c r="GI34" i="142"/>
  <c r="GJ34" i="142"/>
  <c r="P256" i="39" s="1"/>
  <c r="GK34" i="142"/>
  <c r="R256" i="39" s="1"/>
  <c r="GF35" i="142"/>
  <c r="GG35" i="142"/>
  <c r="GH35" i="142"/>
  <c r="GI35" i="142"/>
  <c r="GJ35" i="142"/>
  <c r="P257" i="39" s="1"/>
  <c r="GK35" i="142"/>
  <c r="R257" i="39" s="1"/>
  <c r="GF36" i="142"/>
  <c r="GG36" i="142"/>
  <c r="GH36" i="142"/>
  <c r="GI36" i="142"/>
  <c r="GJ36" i="142"/>
  <c r="GK36" i="142"/>
  <c r="GF37" i="142"/>
  <c r="GG37" i="142"/>
  <c r="GH37" i="142"/>
  <c r="GI37" i="142"/>
  <c r="GJ37" i="142"/>
  <c r="GK37" i="142"/>
  <c r="GF38" i="142"/>
  <c r="GG38" i="142"/>
  <c r="GH38" i="142"/>
  <c r="GI38" i="142"/>
  <c r="GJ38" i="142"/>
  <c r="GK38" i="142"/>
  <c r="GK3" i="142"/>
  <c r="GJ3" i="142"/>
  <c r="GI3" i="142"/>
  <c r="GH3" i="142"/>
  <c r="GG3" i="142"/>
  <c r="GF3" i="142"/>
  <c r="P161" i="39"/>
  <c r="FZ4" i="141"/>
  <c r="GA4" i="141"/>
  <c r="GB4" i="141"/>
  <c r="GC4" i="141"/>
  <c r="GD4" i="141"/>
  <c r="GE4" i="141"/>
  <c r="FZ5" i="141"/>
  <c r="GA5" i="141"/>
  <c r="GB5" i="141"/>
  <c r="GC5" i="141"/>
  <c r="GD5" i="141"/>
  <c r="GE5" i="141"/>
  <c r="R161" i="39" s="1"/>
  <c r="FZ6" i="141"/>
  <c r="GA6" i="141"/>
  <c r="GB6" i="141"/>
  <c r="GC6" i="141"/>
  <c r="GD6" i="141"/>
  <c r="GE6" i="141"/>
  <c r="FZ7" i="141"/>
  <c r="GA7" i="141"/>
  <c r="GB7" i="141"/>
  <c r="GC7" i="141"/>
  <c r="GD7" i="141"/>
  <c r="P185" i="39" s="1"/>
  <c r="GE7" i="141"/>
  <c r="R185" i="39" s="1"/>
  <c r="FZ8" i="141"/>
  <c r="GA8" i="141"/>
  <c r="GB8" i="141"/>
  <c r="GC8" i="141"/>
  <c r="GD8" i="141"/>
  <c r="P190" i="39" s="1"/>
  <c r="GE8" i="141"/>
  <c r="R190" i="39" s="1"/>
  <c r="FZ9" i="141"/>
  <c r="GA9" i="141"/>
  <c r="GB9" i="141"/>
  <c r="GC9" i="141"/>
  <c r="GD9" i="141"/>
  <c r="GE9" i="141"/>
  <c r="FZ10" i="141"/>
  <c r="GA10" i="141"/>
  <c r="GB10" i="141"/>
  <c r="GC10" i="141"/>
  <c r="GD10" i="141"/>
  <c r="P196" i="39" s="1"/>
  <c r="GE10" i="141"/>
  <c r="FZ11" i="141"/>
  <c r="GA11" i="141"/>
  <c r="GB11" i="141"/>
  <c r="GC11" i="141"/>
  <c r="GD11" i="141"/>
  <c r="GE11" i="141"/>
  <c r="FZ12" i="141"/>
  <c r="GA12" i="141"/>
  <c r="GB12" i="141"/>
  <c r="GC12" i="141"/>
  <c r="GD12" i="141"/>
  <c r="GE12" i="141"/>
  <c r="FZ13" i="141"/>
  <c r="GA13" i="141"/>
  <c r="GB13" i="141"/>
  <c r="GC13" i="141"/>
  <c r="GD13" i="141"/>
  <c r="GE13" i="141"/>
  <c r="FZ14" i="141"/>
  <c r="GA14" i="141"/>
  <c r="GB14" i="141"/>
  <c r="GC14" i="141"/>
  <c r="GD14" i="141"/>
  <c r="GE14" i="141"/>
  <c r="FZ15" i="141"/>
  <c r="GA15" i="141"/>
  <c r="GB15" i="141"/>
  <c r="GC15" i="141"/>
  <c r="GD15" i="141"/>
  <c r="GE15" i="141"/>
  <c r="FZ16" i="141"/>
  <c r="GA16" i="141"/>
  <c r="GB16" i="141"/>
  <c r="GC16" i="141"/>
  <c r="GD16" i="141"/>
  <c r="GE16" i="141"/>
  <c r="FZ17" i="141"/>
  <c r="GA17" i="141"/>
  <c r="GB17" i="141"/>
  <c r="GC17" i="141"/>
  <c r="GD17" i="141"/>
  <c r="GE17" i="141"/>
  <c r="FZ18" i="141"/>
  <c r="GA18" i="141"/>
  <c r="GB18" i="141"/>
  <c r="GC18" i="141"/>
  <c r="GD18" i="141"/>
  <c r="GE18" i="141"/>
  <c r="FZ19" i="141"/>
  <c r="GA19" i="141"/>
  <c r="GB19" i="141"/>
  <c r="GC19" i="141"/>
  <c r="GD19" i="141"/>
  <c r="GE19" i="141"/>
  <c r="FZ20" i="141"/>
  <c r="GA20" i="141"/>
  <c r="GB20" i="141"/>
  <c r="GC20" i="141"/>
  <c r="GD20" i="141"/>
  <c r="GE20" i="141"/>
  <c r="FZ21" i="141"/>
  <c r="GA21" i="141"/>
  <c r="GB21" i="141"/>
  <c r="GC21" i="141"/>
  <c r="GD21" i="141"/>
  <c r="GE21" i="141"/>
  <c r="FZ22" i="141"/>
  <c r="GA22" i="141"/>
  <c r="GB22" i="141"/>
  <c r="GC22" i="141"/>
  <c r="GD22" i="141"/>
  <c r="GE22" i="141"/>
  <c r="FZ23" i="141"/>
  <c r="GA23" i="141"/>
  <c r="GB23" i="141"/>
  <c r="GC23" i="141"/>
  <c r="GD23" i="141"/>
  <c r="P260" i="39" s="1"/>
  <c r="GE23" i="141"/>
  <c r="R260" i="39" s="1"/>
  <c r="FZ24" i="141"/>
  <c r="GA24" i="141"/>
  <c r="GB24" i="141"/>
  <c r="GC24" i="141"/>
  <c r="GD24" i="141"/>
  <c r="P261" i="39" s="1"/>
  <c r="GE24" i="141"/>
  <c r="R261" i="39" s="1"/>
  <c r="FZ25" i="141"/>
  <c r="GA25" i="141"/>
  <c r="GB25" i="141"/>
  <c r="GC25" i="141"/>
  <c r="GD25" i="141"/>
  <c r="GE25" i="141"/>
  <c r="R262" i="39" s="1"/>
  <c r="FZ26" i="141"/>
  <c r="GA26" i="141"/>
  <c r="GB26" i="141"/>
  <c r="GC26" i="141"/>
  <c r="GD26" i="141"/>
  <c r="P263" i="39" s="1"/>
  <c r="GE26" i="141"/>
  <c r="R263" i="39" s="1"/>
  <c r="FZ27" i="141"/>
  <c r="GA27" i="141"/>
  <c r="GB27" i="141"/>
  <c r="GC27" i="141"/>
  <c r="GD27" i="141"/>
  <c r="P264" i="39" s="1"/>
  <c r="GE27" i="141"/>
  <c r="R264" i="39" s="1"/>
  <c r="FZ28" i="141"/>
  <c r="GA28" i="141"/>
  <c r="GB28" i="141"/>
  <c r="GC28" i="141"/>
  <c r="GD28" i="141"/>
  <c r="GE28" i="141"/>
  <c r="FZ29" i="141"/>
  <c r="GA29" i="141"/>
  <c r="GB29" i="141"/>
  <c r="GC29" i="141"/>
  <c r="GD29" i="141"/>
  <c r="GE29" i="141"/>
  <c r="GA3" i="141"/>
  <c r="GB3" i="141"/>
  <c r="GC3" i="141"/>
  <c r="GD3" i="141"/>
  <c r="GE3" i="141"/>
  <c r="FZ3" i="141"/>
  <c r="EM3" i="143"/>
  <c r="EM4" i="143"/>
  <c r="EN4" i="143"/>
  <c r="EO4" i="143"/>
  <c r="EM5" i="143"/>
  <c r="EN5" i="143"/>
  <c r="EO5" i="143"/>
  <c r="EM6" i="143"/>
  <c r="EN6" i="143"/>
  <c r="EO6" i="143"/>
  <c r="EM7" i="143"/>
  <c r="EN7" i="143"/>
  <c r="EO7" i="143"/>
  <c r="EM8" i="143"/>
  <c r="EN8" i="143"/>
  <c r="EO8" i="143"/>
  <c r="EM9" i="143"/>
  <c r="EN9" i="143"/>
  <c r="EO9" i="143"/>
  <c r="EM10" i="143"/>
  <c r="EN10" i="143"/>
  <c r="EO10" i="143"/>
  <c r="EM11" i="143"/>
  <c r="EN11" i="143"/>
  <c r="EO11" i="143"/>
  <c r="EM12" i="143"/>
  <c r="EN12" i="143"/>
  <c r="EO12" i="143"/>
  <c r="EM13" i="143"/>
  <c r="EN13" i="143"/>
  <c r="EO13" i="143"/>
  <c r="EM14" i="143"/>
  <c r="EN14" i="143"/>
  <c r="EO14" i="143"/>
  <c r="EM15" i="143"/>
  <c r="EN15" i="143"/>
  <c r="EO15" i="143"/>
  <c r="EM16" i="143"/>
  <c r="EN16" i="143"/>
  <c r="EO16" i="143"/>
  <c r="EM17" i="143"/>
  <c r="EN17" i="143"/>
  <c r="EO17" i="143"/>
  <c r="EM18" i="143"/>
  <c r="EN18" i="143"/>
  <c r="EO18" i="143"/>
  <c r="EM19" i="143"/>
  <c r="EN19" i="143"/>
  <c r="EO19" i="143"/>
  <c r="EM20" i="143"/>
  <c r="EN20" i="143"/>
  <c r="EO20" i="143"/>
  <c r="EM21" i="143"/>
  <c r="EN21" i="143"/>
  <c r="EO21" i="143"/>
  <c r="EM22" i="143"/>
  <c r="EN22" i="143"/>
  <c r="EO22" i="143"/>
  <c r="EM23" i="143"/>
  <c r="EN23" i="143"/>
  <c r="EO23" i="143"/>
  <c r="EM24" i="143"/>
  <c r="EN24" i="143"/>
  <c r="EO24" i="143"/>
  <c r="EM25" i="143"/>
  <c r="EN25" i="143"/>
  <c r="EO25" i="143"/>
  <c r="EM26" i="143"/>
  <c r="EN26" i="143"/>
  <c r="EO26" i="143"/>
  <c r="EM27" i="143"/>
  <c r="EN27" i="143"/>
  <c r="EO27" i="143"/>
  <c r="EM28" i="143"/>
  <c r="EN28" i="143"/>
  <c r="EO28" i="143"/>
  <c r="EM29" i="143"/>
  <c r="I232" i="39" s="1"/>
  <c r="EN29" i="143"/>
  <c r="EO29" i="143"/>
  <c r="EM30" i="143"/>
  <c r="EN30" i="143"/>
  <c r="EO30" i="143"/>
  <c r="EM31" i="143"/>
  <c r="EN31" i="143"/>
  <c r="EO31" i="143"/>
  <c r="EM32" i="143"/>
  <c r="EN32" i="143"/>
  <c r="EO32" i="143"/>
  <c r="EM33" i="143"/>
  <c r="EN33" i="143"/>
  <c r="EO33" i="143"/>
  <c r="EN3" i="143"/>
  <c r="EO3" i="143"/>
  <c r="S61" i="54"/>
  <c r="AO51" i="37"/>
  <c r="FU4" i="142"/>
  <c r="FV4" i="142"/>
  <c r="FW4" i="142"/>
  <c r="FU5" i="142"/>
  <c r="FV5" i="142"/>
  <c r="FW5" i="142"/>
  <c r="FU6" i="142"/>
  <c r="FV6" i="142"/>
  <c r="FW6" i="142"/>
  <c r="FU7" i="142"/>
  <c r="FV7" i="142"/>
  <c r="FW7" i="142"/>
  <c r="FU8" i="142"/>
  <c r="FV8" i="142"/>
  <c r="FW8" i="142"/>
  <c r="FU9" i="142"/>
  <c r="FV9" i="142"/>
  <c r="FW9" i="142"/>
  <c r="FU10" i="142"/>
  <c r="FV10" i="142"/>
  <c r="FW10" i="142"/>
  <c r="FU11" i="142"/>
  <c r="FV11" i="142"/>
  <c r="FW11" i="142"/>
  <c r="FU12" i="142"/>
  <c r="FV12" i="142"/>
  <c r="FW12" i="142"/>
  <c r="FU13" i="142"/>
  <c r="FV13" i="142"/>
  <c r="FW13" i="142"/>
  <c r="FU14" i="142"/>
  <c r="FV14" i="142"/>
  <c r="FW14" i="142"/>
  <c r="FU15" i="142"/>
  <c r="FV15" i="142"/>
  <c r="FW15" i="142"/>
  <c r="FU16" i="142"/>
  <c r="FV16" i="142"/>
  <c r="FW16" i="142"/>
  <c r="FU17" i="142"/>
  <c r="FV17" i="142"/>
  <c r="FW17" i="142"/>
  <c r="FU18" i="142"/>
  <c r="FV18" i="142"/>
  <c r="FW18" i="142"/>
  <c r="FU19" i="142"/>
  <c r="FV19" i="142"/>
  <c r="FW19" i="142"/>
  <c r="FU20" i="142"/>
  <c r="FV20" i="142"/>
  <c r="FW20" i="142"/>
  <c r="FU21" i="142"/>
  <c r="FV21" i="142"/>
  <c r="FW21" i="142"/>
  <c r="FU22" i="142"/>
  <c r="FV22" i="142"/>
  <c r="FW22" i="142"/>
  <c r="FU23" i="142"/>
  <c r="FV23" i="142"/>
  <c r="FW23" i="142"/>
  <c r="FU24" i="142"/>
  <c r="FV24" i="142"/>
  <c r="FW24" i="142"/>
  <c r="FU25" i="142"/>
  <c r="FV25" i="142"/>
  <c r="FW25" i="142"/>
  <c r="FU26" i="142"/>
  <c r="FV26" i="142"/>
  <c r="FW26" i="142"/>
  <c r="FU27" i="142"/>
  <c r="FV27" i="142"/>
  <c r="FW27" i="142"/>
  <c r="FU28" i="142"/>
  <c r="FV28" i="142"/>
  <c r="FW28" i="142"/>
  <c r="FU29" i="142"/>
  <c r="FV29" i="142"/>
  <c r="FW29" i="142"/>
  <c r="FU30" i="142"/>
  <c r="FV30" i="142"/>
  <c r="FW30" i="142"/>
  <c r="FU31" i="142"/>
  <c r="FV31" i="142"/>
  <c r="FW31" i="142"/>
  <c r="FU32" i="142"/>
  <c r="FV32" i="142"/>
  <c r="FW32" i="142"/>
  <c r="FU33" i="142"/>
  <c r="FV33" i="142"/>
  <c r="FW33" i="142"/>
  <c r="FU34" i="142"/>
  <c r="FV34" i="142"/>
  <c r="FW34" i="142"/>
  <c r="FU35" i="142"/>
  <c r="FV35" i="142"/>
  <c r="FW35" i="142"/>
  <c r="FU36" i="142"/>
  <c r="FV36" i="142"/>
  <c r="FW36" i="142"/>
  <c r="FU37" i="142"/>
  <c r="FV37" i="142"/>
  <c r="FW37" i="142"/>
  <c r="FU38" i="142"/>
  <c r="FV38" i="142"/>
  <c r="FW38" i="142"/>
  <c r="FU39" i="142"/>
  <c r="FV39" i="142"/>
  <c r="FW39" i="142"/>
  <c r="FU40" i="142"/>
  <c r="FV40" i="142"/>
  <c r="FW40" i="142"/>
  <c r="FU41" i="142"/>
  <c r="FV41" i="142"/>
  <c r="FW41" i="142"/>
  <c r="FU42" i="142"/>
  <c r="FV42" i="142"/>
  <c r="FW42" i="142"/>
  <c r="FU43" i="142"/>
  <c r="FV43" i="142"/>
  <c r="FW43" i="142"/>
  <c r="FU44" i="142"/>
  <c r="FV44" i="142"/>
  <c r="FW44" i="142"/>
  <c r="FU45" i="142"/>
  <c r="FV45" i="142"/>
  <c r="FW45" i="142"/>
  <c r="FU46" i="142"/>
  <c r="FV46" i="142"/>
  <c r="FW46" i="142"/>
  <c r="FU47" i="142"/>
  <c r="FV47" i="142"/>
  <c r="FW47" i="142"/>
  <c r="FU48" i="142"/>
  <c r="FV48" i="142"/>
  <c r="FW48" i="142"/>
  <c r="FU49" i="142"/>
  <c r="FV49" i="142"/>
  <c r="FW49" i="142"/>
  <c r="FU50" i="142"/>
  <c r="FV50" i="142"/>
  <c r="FW50" i="142"/>
  <c r="FU51" i="142"/>
  <c r="FV51" i="142"/>
  <c r="FW51" i="142"/>
  <c r="FU52" i="142"/>
  <c r="FV52" i="142"/>
  <c r="FW52" i="142"/>
  <c r="FU53" i="142"/>
  <c r="FV53" i="142"/>
  <c r="FW53" i="142"/>
  <c r="FU54" i="142"/>
  <c r="FV54" i="142"/>
  <c r="FW54" i="142"/>
  <c r="FU55" i="142"/>
  <c r="FV55" i="142"/>
  <c r="FW55" i="142"/>
  <c r="FU56" i="142"/>
  <c r="FV56" i="142"/>
  <c r="FW56" i="142"/>
  <c r="FU57" i="142"/>
  <c r="FV57" i="142"/>
  <c r="FW57" i="142"/>
  <c r="FU58" i="142"/>
  <c r="FV58" i="142"/>
  <c r="FW58" i="142"/>
  <c r="FU59" i="142"/>
  <c r="FV59" i="142"/>
  <c r="FW59" i="142"/>
  <c r="FU60" i="142"/>
  <c r="FV60" i="142"/>
  <c r="FW60" i="142"/>
  <c r="FU61" i="142"/>
  <c r="FV61" i="142"/>
  <c r="FW61" i="142"/>
  <c r="FU62" i="142"/>
  <c r="FV62" i="142"/>
  <c r="FW62" i="142"/>
  <c r="FU63" i="142"/>
  <c r="FV63" i="142"/>
  <c r="FW63" i="142"/>
  <c r="FU65" i="142"/>
  <c r="FV65" i="142"/>
  <c r="FW65" i="142"/>
  <c r="FU66" i="142"/>
  <c r="FV66" i="142"/>
  <c r="FW66" i="142"/>
  <c r="FU67" i="142"/>
  <c r="FV67" i="142"/>
  <c r="FW67" i="142"/>
  <c r="FU68" i="142"/>
  <c r="FV68" i="142"/>
  <c r="FW68" i="142"/>
  <c r="L257" i="39" s="1"/>
  <c r="FU69" i="142"/>
  <c r="FV69" i="142"/>
  <c r="FW69" i="142"/>
  <c r="FU70" i="142"/>
  <c r="FV70" i="142"/>
  <c r="FW70" i="142"/>
  <c r="FU71" i="142"/>
  <c r="FV71" i="142"/>
  <c r="FW71" i="142"/>
  <c r="FV3" i="142"/>
  <c r="FW3" i="142"/>
  <c r="FU3" i="142"/>
  <c r="FL4" i="142"/>
  <c r="FL5" i="142"/>
  <c r="FL6" i="142"/>
  <c r="AO19" i="37" s="1"/>
  <c r="FL7" i="142"/>
  <c r="FL8" i="142"/>
  <c r="AO15" i="37" s="1"/>
  <c r="FL9" i="142"/>
  <c r="AO18" i="37" s="1"/>
  <c r="FL10" i="142"/>
  <c r="AO23" i="37" s="1"/>
  <c r="FL11" i="142"/>
  <c r="AO25" i="37" s="1"/>
  <c r="FL12" i="142"/>
  <c r="AO24" i="37" s="1"/>
  <c r="FL13" i="142"/>
  <c r="AO28" i="37" s="1"/>
  <c r="AO27" i="37" s="1"/>
  <c r="AO26" i="37" s="1"/>
  <c r="FL14" i="142"/>
  <c r="AO35" i="37" s="1"/>
  <c r="AO34" i="37" s="1"/>
  <c r="FL15" i="142"/>
  <c r="AO36" i="37" s="1"/>
  <c r="FL16" i="142"/>
  <c r="AO41" i="37" s="1"/>
  <c r="FL17" i="142"/>
  <c r="AO43" i="37" s="1"/>
  <c r="FL18" i="142"/>
  <c r="AO44" i="37" s="1"/>
  <c r="FL19" i="142"/>
  <c r="AO45" i="37" s="1"/>
  <c r="FL20" i="142"/>
  <c r="AO46" i="37" s="1"/>
  <c r="FL21" i="142"/>
  <c r="AO49" i="37" s="1"/>
  <c r="FL3" i="142"/>
  <c r="AO49" i="35"/>
  <c r="FQ3" i="141"/>
  <c r="FP3" i="141"/>
  <c r="FO4" i="141"/>
  <c r="FP4" i="141"/>
  <c r="FQ4" i="141"/>
  <c r="FO5" i="141"/>
  <c r="FP5" i="141"/>
  <c r="FQ5" i="141"/>
  <c r="FO6" i="141"/>
  <c r="FP6" i="141"/>
  <c r="FQ6" i="141"/>
  <c r="FO7" i="141"/>
  <c r="FP7" i="141"/>
  <c r="FQ7" i="141"/>
  <c r="FO8" i="141"/>
  <c r="FP8" i="141"/>
  <c r="FQ8" i="141"/>
  <c r="FO9" i="141"/>
  <c r="FP9" i="141"/>
  <c r="FQ9" i="141"/>
  <c r="FO10" i="141"/>
  <c r="FP10" i="141"/>
  <c r="FQ10" i="141"/>
  <c r="FO11" i="141"/>
  <c r="FP11" i="141"/>
  <c r="FQ11" i="141"/>
  <c r="FO12" i="141"/>
  <c r="FP12" i="141"/>
  <c r="FQ12" i="141"/>
  <c r="FO13" i="141"/>
  <c r="FP13" i="141"/>
  <c r="FQ13" i="141"/>
  <c r="FO14" i="141"/>
  <c r="FP14" i="141"/>
  <c r="FQ14" i="141"/>
  <c r="FO15" i="141"/>
  <c r="FP15" i="141"/>
  <c r="FQ15" i="141"/>
  <c r="FO16" i="141"/>
  <c r="FP16" i="141"/>
  <c r="FQ16" i="141"/>
  <c r="FO17" i="141"/>
  <c r="FP17" i="141"/>
  <c r="FQ17" i="141"/>
  <c r="FO18" i="141"/>
  <c r="FP18" i="141"/>
  <c r="FQ18" i="141"/>
  <c r="FO19" i="141"/>
  <c r="FP19" i="141"/>
  <c r="FQ19" i="141"/>
  <c r="FO20" i="141"/>
  <c r="FP20" i="141"/>
  <c r="FQ20" i="141"/>
  <c r="FO21" i="141"/>
  <c r="FP21" i="141"/>
  <c r="FQ21" i="141"/>
  <c r="FO22" i="141"/>
  <c r="FP22" i="141"/>
  <c r="FQ22" i="141"/>
  <c r="FO23" i="141"/>
  <c r="FP23" i="141"/>
  <c r="FQ23" i="141"/>
  <c r="FO24" i="141"/>
  <c r="FP24" i="141"/>
  <c r="FQ24" i="141"/>
  <c r="FO25" i="141"/>
  <c r="FP25" i="141"/>
  <c r="FQ25" i="141"/>
  <c r="FO26" i="141"/>
  <c r="FP26" i="141"/>
  <c r="FQ26" i="141"/>
  <c r="FO27" i="141"/>
  <c r="FP27" i="141"/>
  <c r="FQ27" i="141"/>
  <c r="FO28" i="141"/>
  <c r="FP28" i="141"/>
  <c r="FQ28" i="141"/>
  <c r="FO29" i="141"/>
  <c r="FP29" i="141"/>
  <c r="FQ29" i="141"/>
  <c r="FO30" i="141"/>
  <c r="FP30" i="141"/>
  <c r="FQ30" i="141"/>
  <c r="FO31" i="141"/>
  <c r="FP31" i="141"/>
  <c r="FQ31" i="141"/>
  <c r="FO32" i="141"/>
  <c r="FP32" i="141"/>
  <c r="FQ32" i="141"/>
  <c r="FO33" i="141"/>
  <c r="FP33" i="141"/>
  <c r="FQ33" i="141"/>
  <c r="FO34" i="141"/>
  <c r="FP34" i="141"/>
  <c r="FQ34" i="141"/>
  <c r="FO35" i="141"/>
  <c r="FP35" i="141"/>
  <c r="FQ35" i="141"/>
  <c r="FO36" i="141"/>
  <c r="FP36" i="141"/>
  <c r="FQ36" i="141"/>
  <c r="FO37" i="141"/>
  <c r="FP37" i="141"/>
  <c r="FQ37" i="141"/>
  <c r="FO38" i="141"/>
  <c r="FP38" i="141"/>
  <c r="FQ38" i="141"/>
  <c r="FO39" i="141"/>
  <c r="N36" i="35" s="1"/>
  <c r="O36" i="35" s="1"/>
  <c r="FP39" i="141"/>
  <c r="FQ39" i="141"/>
  <c r="FO40" i="141"/>
  <c r="FP40" i="141"/>
  <c r="FQ40" i="141"/>
  <c r="FO41" i="141"/>
  <c r="FP41" i="141"/>
  <c r="FQ41" i="141"/>
  <c r="FO42" i="141"/>
  <c r="FP42" i="141"/>
  <c r="FQ42" i="141"/>
  <c r="FO43" i="141"/>
  <c r="FP43" i="141"/>
  <c r="FQ43" i="141"/>
  <c r="FO44" i="141"/>
  <c r="FP44" i="141"/>
  <c r="FQ44" i="141"/>
  <c r="FO45" i="141"/>
  <c r="FP45" i="141"/>
  <c r="FQ45" i="141"/>
  <c r="FO46" i="141"/>
  <c r="FP46" i="141"/>
  <c r="FQ46" i="141"/>
  <c r="FO47" i="141"/>
  <c r="FP47" i="141"/>
  <c r="FQ47" i="141"/>
  <c r="FO48" i="141"/>
  <c r="FP48" i="141"/>
  <c r="FQ48" i="141"/>
  <c r="FO49" i="141"/>
  <c r="FP49" i="141"/>
  <c r="FQ49" i="141"/>
  <c r="FO50" i="141"/>
  <c r="FP50" i="141"/>
  <c r="FQ50" i="141"/>
  <c r="FO51" i="141"/>
  <c r="FP51" i="141"/>
  <c r="FQ51" i="141"/>
  <c r="FO52" i="141"/>
  <c r="FP52" i="141"/>
  <c r="FQ52" i="141"/>
  <c r="FO53" i="141"/>
  <c r="FP53" i="141"/>
  <c r="FQ53" i="141"/>
  <c r="FO54" i="141"/>
  <c r="FP54" i="141"/>
  <c r="FQ54" i="141"/>
  <c r="FO55" i="141"/>
  <c r="FP55" i="141"/>
  <c r="FQ55" i="141"/>
  <c r="FO56" i="141"/>
  <c r="FP56" i="141"/>
  <c r="FQ56" i="141"/>
  <c r="FO57" i="141"/>
  <c r="FP57" i="141"/>
  <c r="FQ57" i="141"/>
  <c r="FO58" i="141"/>
  <c r="FP58" i="141"/>
  <c r="FQ58" i="141"/>
  <c r="FO59" i="141"/>
  <c r="FP59" i="141"/>
  <c r="FQ59" i="141"/>
  <c r="FO60" i="141"/>
  <c r="FP60" i="141"/>
  <c r="FQ60" i="141"/>
  <c r="FO3" i="141"/>
  <c r="FF4" i="141"/>
  <c r="AO13" i="35" s="1"/>
  <c r="FF5" i="141"/>
  <c r="AO15" i="35" s="1"/>
  <c r="FF6" i="141"/>
  <c r="AO16" i="35" s="1"/>
  <c r="FF7" i="141"/>
  <c r="AO22" i="35" s="1"/>
  <c r="FF8" i="141"/>
  <c r="AO23" i="35" s="1"/>
  <c r="FF9" i="141"/>
  <c r="AO20" i="35" s="1"/>
  <c r="FF10" i="141"/>
  <c r="AO30" i="35" s="1"/>
  <c r="AO25" i="35" s="1"/>
  <c r="FF11" i="141"/>
  <c r="AO33" i="35" s="1"/>
  <c r="AO32" i="35" s="1"/>
  <c r="FF12" i="141"/>
  <c r="AO37" i="35" s="1"/>
  <c r="AO35" i="35" s="1"/>
  <c r="AO34" i="35" s="1"/>
  <c r="FF13" i="141"/>
  <c r="AO45" i="35" s="1"/>
  <c r="FF14" i="141"/>
  <c r="AO46" i="35" s="1"/>
  <c r="FF3" i="141"/>
  <c r="AO14" i="35" s="1"/>
  <c r="L258" i="39"/>
  <c r="P258" i="39"/>
  <c r="R258" i="39"/>
  <c r="L249" i="39"/>
  <c r="L240" i="39"/>
  <c r="P240" i="39"/>
  <c r="R240" i="39"/>
  <c r="I234" i="39"/>
  <c r="L234" i="39"/>
  <c r="M234" i="39" s="1"/>
  <c r="P234" i="39"/>
  <c r="R234" i="39"/>
  <c r="R231" i="39"/>
  <c r="I230" i="39"/>
  <c r="L230" i="39"/>
  <c r="M230" i="39" s="1"/>
  <c r="P230" i="39"/>
  <c r="R230" i="39"/>
  <c r="R229" i="39"/>
  <c r="L228" i="39"/>
  <c r="P228" i="39"/>
  <c r="R228" i="39"/>
  <c r="L227" i="39"/>
  <c r="P227" i="39"/>
  <c r="R227" i="39"/>
  <c r="L226" i="39"/>
  <c r="P226" i="39"/>
  <c r="R226" i="39"/>
  <c r="I225" i="39"/>
  <c r="L225" i="39"/>
  <c r="M225" i="39" s="1"/>
  <c r="P225" i="39"/>
  <c r="R225" i="39"/>
  <c r="I224" i="39"/>
  <c r="L224" i="39"/>
  <c r="M224" i="39" s="1"/>
  <c r="P224" i="39"/>
  <c r="R224" i="39"/>
  <c r="L223" i="39"/>
  <c r="R221" i="39"/>
  <c r="L221" i="39"/>
  <c r="P221" i="39"/>
  <c r="L220" i="39"/>
  <c r="P220" i="39"/>
  <c r="R220" i="39"/>
  <c r="L219" i="39"/>
  <c r="P219" i="39"/>
  <c r="R219" i="39"/>
  <c r="I218" i="39"/>
  <c r="L218" i="39"/>
  <c r="P218" i="39"/>
  <c r="R218" i="39"/>
  <c r="I217" i="39"/>
  <c r="L217" i="39"/>
  <c r="P217" i="39"/>
  <c r="R217" i="39"/>
  <c r="I211" i="39"/>
  <c r="L211" i="39"/>
  <c r="M211" i="39" s="1"/>
  <c r="P211" i="39"/>
  <c r="R211" i="39"/>
  <c r="I210" i="39"/>
  <c r="L210" i="39"/>
  <c r="P210" i="39"/>
  <c r="R210" i="39"/>
  <c r="I209" i="39"/>
  <c r="L209" i="39"/>
  <c r="P209" i="39"/>
  <c r="R209" i="39"/>
  <c r="H192" i="39"/>
  <c r="G189" i="39"/>
  <c r="P182" i="39"/>
  <c r="R182" i="39"/>
  <c r="P180" i="39"/>
  <c r="R180" i="39"/>
  <c r="P179" i="39"/>
  <c r="R179" i="39"/>
  <c r="P175" i="39"/>
  <c r="R175" i="39"/>
  <c r="P173" i="39"/>
  <c r="Q173" i="39" s="1"/>
  <c r="R173" i="39"/>
  <c r="S173" i="39" s="1"/>
  <c r="F79" i="4"/>
  <c r="F76" i="4"/>
  <c r="F77" i="4"/>
  <c r="R270" i="39"/>
  <c r="S270" i="39" s="1"/>
  <c r="P270" i="39"/>
  <c r="Q270" i="39" s="1"/>
  <c r="P169" i="39"/>
  <c r="P168" i="39"/>
  <c r="P165" i="39"/>
  <c r="P164" i="39"/>
  <c r="P163" i="39"/>
  <c r="Q163" i="39" s="1"/>
  <c r="F117" i="39"/>
  <c r="ET3" i="140"/>
  <c r="ET25" i="140"/>
  <c r="EQ3" i="140"/>
  <c r="EP3" i="140"/>
  <c r="EO3" i="140"/>
  <c r="ER3" i="140"/>
  <c r="ES3" i="140"/>
  <c r="EO4" i="140"/>
  <c r="EP4" i="140"/>
  <c r="EQ4" i="140"/>
  <c r="ER4" i="140"/>
  <c r="ES4" i="140"/>
  <c r="ET4" i="140"/>
  <c r="EO5" i="140"/>
  <c r="EP5" i="140"/>
  <c r="EQ5" i="140"/>
  <c r="ER5" i="140"/>
  <c r="ES5" i="140"/>
  <c r="ET5" i="140"/>
  <c r="EO6" i="140"/>
  <c r="EP6" i="140"/>
  <c r="EQ6" i="140"/>
  <c r="ER6" i="140"/>
  <c r="ES6" i="140"/>
  <c r="ET6" i="140"/>
  <c r="EO7" i="140"/>
  <c r="EP7" i="140"/>
  <c r="EQ7" i="140"/>
  <c r="ER7" i="140"/>
  <c r="ES7" i="140"/>
  <c r="ET7" i="140"/>
  <c r="EO8" i="140"/>
  <c r="EP8" i="140"/>
  <c r="EQ8" i="140"/>
  <c r="ER8" i="140"/>
  <c r="ES8" i="140"/>
  <c r="ET8" i="140"/>
  <c r="EO9" i="140"/>
  <c r="EP9" i="140"/>
  <c r="EQ9" i="140"/>
  <c r="ER9" i="140"/>
  <c r="ES9" i="140"/>
  <c r="ET9" i="140"/>
  <c r="EO10" i="140"/>
  <c r="EP10" i="140"/>
  <c r="EQ10" i="140"/>
  <c r="ER10" i="140"/>
  <c r="ES10" i="140"/>
  <c r="ET10" i="140"/>
  <c r="EO11" i="140"/>
  <c r="EP11" i="140"/>
  <c r="EQ11" i="140"/>
  <c r="ER11" i="140"/>
  <c r="ES11" i="140"/>
  <c r="ET11" i="140"/>
  <c r="EO12" i="140"/>
  <c r="EP12" i="140"/>
  <c r="EQ12" i="140"/>
  <c r="ER12" i="140"/>
  <c r="ES12" i="140"/>
  <c r="ET12" i="140"/>
  <c r="EO13" i="140"/>
  <c r="EP13" i="140"/>
  <c r="EQ13" i="140"/>
  <c r="ER13" i="140"/>
  <c r="ES13" i="140"/>
  <c r="ET13" i="140"/>
  <c r="EO14" i="140"/>
  <c r="EP14" i="140"/>
  <c r="EQ14" i="140"/>
  <c r="ER14" i="140"/>
  <c r="ES14" i="140"/>
  <c r="ET14" i="140"/>
  <c r="EO15" i="140"/>
  <c r="EP15" i="140"/>
  <c r="EQ15" i="140"/>
  <c r="ER15" i="140"/>
  <c r="ES15" i="140"/>
  <c r="ET15" i="140"/>
  <c r="EO16" i="140"/>
  <c r="EP16" i="140"/>
  <c r="EQ16" i="140"/>
  <c r="ER16" i="140"/>
  <c r="ES16" i="140"/>
  <c r="ET16" i="140"/>
  <c r="EO17" i="140"/>
  <c r="EP17" i="140"/>
  <c r="EQ17" i="140"/>
  <c r="ER17" i="140"/>
  <c r="ES17" i="140"/>
  <c r="ET17" i="140"/>
  <c r="EO18" i="140"/>
  <c r="EP18" i="140"/>
  <c r="EQ18" i="140"/>
  <c r="ER18" i="140"/>
  <c r="ES18" i="140"/>
  <c r="ET18" i="140"/>
  <c r="EO19" i="140"/>
  <c r="EP19" i="140"/>
  <c r="EQ19" i="140"/>
  <c r="ER19" i="140"/>
  <c r="ES19" i="140"/>
  <c r="ET19" i="140"/>
  <c r="EO20" i="140"/>
  <c r="EP20" i="140"/>
  <c r="EQ20" i="140"/>
  <c r="ER20" i="140"/>
  <c r="ES20" i="140"/>
  <c r="ET20" i="140"/>
  <c r="EO21" i="140"/>
  <c r="EP21" i="140"/>
  <c r="EQ21" i="140"/>
  <c r="ER21" i="140"/>
  <c r="ES21" i="140"/>
  <c r="ET21" i="140"/>
  <c r="EO22" i="140"/>
  <c r="EP22" i="140"/>
  <c r="EQ22" i="140"/>
  <c r="ER22" i="140"/>
  <c r="ES22" i="140"/>
  <c r="ET22" i="140"/>
  <c r="EO23" i="140"/>
  <c r="EP23" i="140"/>
  <c r="EQ23" i="140"/>
  <c r="ER23" i="140"/>
  <c r="ES23" i="140"/>
  <c r="ET23" i="140"/>
  <c r="EO24" i="140"/>
  <c r="EP24" i="140"/>
  <c r="EQ24" i="140"/>
  <c r="ER24" i="140"/>
  <c r="ES24" i="140"/>
  <c r="ET24" i="140"/>
  <c r="EO25" i="140"/>
  <c r="EP25" i="140"/>
  <c r="EQ25" i="140"/>
  <c r="ER25" i="140"/>
  <c r="ES25" i="140"/>
  <c r="EO26" i="140"/>
  <c r="EP26" i="140"/>
  <c r="EQ26" i="140"/>
  <c r="ER26" i="140"/>
  <c r="ES26" i="140"/>
  <c r="ET26" i="140"/>
  <c r="EO27" i="140"/>
  <c r="EP27" i="140"/>
  <c r="EQ27" i="140"/>
  <c r="ER27" i="140"/>
  <c r="ES27" i="140"/>
  <c r="ET27" i="140"/>
  <c r="EO28" i="140"/>
  <c r="EP28" i="140"/>
  <c r="EQ28" i="140"/>
  <c r="ER28" i="140"/>
  <c r="ES28" i="140"/>
  <c r="ET28" i="140"/>
  <c r="EO29" i="140"/>
  <c r="EP29" i="140"/>
  <c r="EQ29" i="140"/>
  <c r="ER29" i="140"/>
  <c r="ES29" i="140"/>
  <c r="ET29" i="140"/>
  <c r="EO30" i="140"/>
  <c r="EP30" i="140"/>
  <c r="EQ30" i="140"/>
  <c r="ER30" i="140"/>
  <c r="ES30" i="140"/>
  <c r="ET30" i="140"/>
  <c r="EO31" i="140"/>
  <c r="EP31" i="140"/>
  <c r="EQ31" i="140"/>
  <c r="ER31" i="140"/>
  <c r="ES31" i="140"/>
  <c r="ET31" i="140"/>
  <c r="EO32" i="140"/>
  <c r="EP32" i="140"/>
  <c r="EQ32" i="140"/>
  <c r="ER32" i="140"/>
  <c r="ES32" i="140"/>
  <c r="ET32" i="140"/>
  <c r="EO33" i="140"/>
  <c r="EP33" i="140"/>
  <c r="EQ33" i="140"/>
  <c r="ER33" i="140"/>
  <c r="ES33" i="140"/>
  <c r="ET33" i="140"/>
  <c r="EO34" i="140"/>
  <c r="EP34" i="140"/>
  <c r="EQ34" i="140"/>
  <c r="ER34" i="140"/>
  <c r="ES34" i="140"/>
  <c r="ET34" i="140"/>
  <c r="EO35" i="140"/>
  <c r="EP35" i="140"/>
  <c r="EQ35" i="140"/>
  <c r="ER35" i="140"/>
  <c r="ES35" i="140"/>
  <c r="ET35" i="140"/>
  <c r="EO36" i="140"/>
  <c r="EP36" i="140"/>
  <c r="EQ36" i="140"/>
  <c r="ER36" i="140"/>
  <c r="ES36" i="140"/>
  <c r="ET36" i="140"/>
  <c r="EO37" i="140"/>
  <c r="EP37" i="140"/>
  <c r="EQ37" i="140"/>
  <c r="ER37" i="140"/>
  <c r="ES37" i="140"/>
  <c r="ET37" i="140"/>
  <c r="EO38" i="140"/>
  <c r="EP38" i="140"/>
  <c r="EQ38" i="140"/>
  <c r="ER38" i="140"/>
  <c r="ES38" i="140"/>
  <c r="ET38" i="140"/>
  <c r="EO39" i="140"/>
  <c r="EP39" i="140"/>
  <c r="EQ39" i="140"/>
  <c r="ER39" i="140"/>
  <c r="ES39" i="140"/>
  <c r="ET39" i="140"/>
  <c r="EO40" i="140"/>
  <c r="EP40" i="140"/>
  <c r="EQ40" i="140"/>
  <c r="ER40" i="140"/>
  <c r="ES40" i="140"/>
  <c r="ET40" i="140"/>
  <c r="EO41" i="140"/>
  <c r="EP41" i="140"/>
  <c r="EQ41" i="140"/>
  <c r="ER41" i="140"/>
  <c r="ES41" i="140"/>
  <c r="ET41" i="140"/>
  <c r="EO42" i="140"/>
  <c r="EP42" i="140"/>
  <c r="EQ42" i="140"/>
  <c r="ER42" i="140"/>
  <c r="ES42" i="140"/>
  <c r="ET42" i="140"/>
  <c r="EO43" i="140"/>
  <c r="EP43" i="140"/>
  <c r="EQ43" i="140"/>
  <c r="ER43" i="140"/>
  <c r="ES43" i="140"/>
  <c r="ET43" i="140"/>
  <c r="EO44" i="140"/>
  <c r="EP44" i="140"/>
  <c r="EQ44" i="140"/>
  <c r="ER44" i="140"/>
  <c r="ES44" i="140"/>
  <c r="ET44" i="140"/>
  <c r="EO45" i="140"/>
  <c r="EP45" i="140"/>
  <c r="EQ45" i="140"/>
  <c r="ER45" i="140"/>
  <c r="ES45" i="140"/>
  <c r="ET45" i="140"/>
  <c r="EO46" i="140"/>
  <c r="EP46" i="140"/>
  <c r="EQ46" i="140"/>
  <c r="ER46" i="140"/>
  <c r="ES46" i="140"/>
  <c r="ET46" i="140"/>
  <c r="EO47" i="140"/>
  <c r="EP47" i="140"/>
  <c r="EQ47" i="140"/>
  <c r="ER47" i="140"/>
  <c r="ES47" i="140"/>
  <c r="ET47" i="140"/>
  <c r="EO48" i="140"/>
  <c r="EP48" i="140"/>
  <c r="EQ48" i="140"/>
  <c r="ER48" i="140"/>
  <c r="ES48" i="140"/>
  <c r="ET48" i="140"/>
  <c r="EO49" i="140"/>
  <c r="EP49" i="140"/>
  <c r="EQ49" i="140"/>
  <c r="ER49" i="140"/>
  <c r="ES49" i="140"/>
  <c r="ET49" i="140"/>
  <c r="EO50" i="140"/>
  <c r="EP50" i="140"/>
  <c r="EQ50" i="140"/>
  <c r="ER50" i="140"/>
  <c r="ES50" i="140"/>
  <c r="ET50" i="140"/>
  <c r="EO51" i="140"/>
  <c r="EP51" i="140"/>
  <c r="EQ51" i="140"/>
  <c r="ER51" i="140"/>
  <c r="ES51" i="140"/>
  <c r="ET51" i="140"/>
  <c r="EO52" i="140"/>
  <c r="EP52" i="140"/>
  <c r="EQ52" i="140"/>
  <c r="ER52" i="140"/>
  <c r="ES52" i="140"/>
  <c r="ET52" i="140"/>
  <c r="EO53" i="140"/>
  <c r="EP53" i="140"/>
  <c r="EQ53" i="140"/>
  <c r="ER53" i="140"/>
  <c r="ES53" i="140"/>
  <c r="ET53" i="140"/>
  <c r="EO54" i="140"/>
  <c r="EP54" i="140"/>
  <c r="EQ54" i="140"/>
  <c r="ER54" i="140"/>
  <c r="ES54" i="140"/>
  <c r="ET54" i="140"/>
  <c r="EO55" i="140"/>
  <c r="EP55" i="140"/>
  <c r="EQ55" i="140"/>
  <c r="ER55" i="140"/>
  <c r="ES55" i="140"/>
  <c r="ET55" i="140"/>
  <c r="EO56" i="140"/>
  <c r="EP56" i="140"/>
  <c r="EQ56" i="140"/>
  <c r="ER56" i="140"/>
  <c r="ES56" i="140"/>
  <c r="ET56" i="140"/>
  <c r="EO57" i="140"/>
  <c r="EP57" i="140"/>
  <c r="EQ57" i="140"/>
  <c r="ER57" i="140"/>
  <c r="ES57" i="140"/>
  <c r="ET57" i="140"/>
  <c r="EO58" i="140"/>
  <c r="EP58" i="140"/>
  <c r="EQ58" i="140"/>
  <c r="ER58" i="140"/>
  <c r="ES58" i="140"/>
  <c r="ET58" i="140"/>
  <c r="EO59" i="140"/>
  <c r="EP59" i="140"/>
  <c r="EQ59" i="140"/>
  <c r="ER59" i="140"/>
  <c r="ES59" i="140"/>
  <c r="ET59" i="140"/>
  <c r="EO60" i="140"/>
  <c r="EP60" i="140"/>
  <c r="EQ60" i="140"/>
  <c r="ER60" i="140"/>
  <c r="ES60" i="140"/>
  <c r="ET60" i="140"/>
  <c r="EO61" i="140"/>
  <c r="EP61" i="140"/>
  <c r="EQ61" i="140"/>
  <c r="ER61" i="140"/>
  <c r="ES61" i="140"/>
  <c r="ET61" i="140"/>
  <c r="EO62" i="140"/>
  <c r="EP62" i="140"/>
  <c r="EQ62" i="140"/>
  <c r="ER62" i="140"/>
  <c r="ES62" i="140"/>
  <c r="ET62" i="140"/>
  <c r="EO63" i="140"/>
  <c r="EP63" i="140"/>
  <c r="EQ63" i="140"/>
  <c r="ER63" i="140"/>
  <c r="ES63" i="140"/>
  <c r="ET63" i="140"/>
  <c r="EO64" i="140"/>
  <c r="EP64" i="140"/>
  <c r="EQ64" i="140"/>
  <c r="ER64" i="140"/>
  <c r="ES64" i="140"/>
  <c r="ET64" i="140"/>
  <c r="EO65" i="140"/>
  <c r="EP65" i="140"/>
  <c r="EQ65" i="140"/>
  <c r="ER65" i="140"/>
  <c r="ES65" i="140"/>
  <c r="ET65" i="140"/>
  <c r="EO66" i="140"/>
  <c r="EP66" i="140"/>
  <c r="EQ66" i="140"/>
  <c r="ER66" i="140"/>
  <c r="ES66" i="140"/>
  <c r="ET66" i="140"/>
  <c r="EO67" i="140"/>
  <c r="EP67" i="140"/>
  <c r="EQ67" i="140"/>
  <c r="ER67" i="140"/>
  <c r="ES67" i="140"/>
  <c r="ET67" i="140"/>
  <c r="EO68" i="140"/>
  <c r="EP68" i="140"/>
  <c r="EQ68" i="140"/>
  <c r="ER68" i="140"/>
  <c r="ES68" i="140"/>
  <c r="ET68" i="140"/>
  <c r="EO69" i="140"/>
  <c r="EP69" i="140"/>
  <c r="EQ69" i="140"/>
  <c r="ER69" i="140"/>
  <c r="ES69" i="140"/>
  <c r="ET69" i="140"/>
  <c r="EO70" i="140"/>
  <c r="EP70" i="140"/>
  <c r="EQ70" i="140"/>
  <c r="ER70" i="140"/>
  <c r="ES70" i="140"/>
  <c r="ET70" i="140"/>
  <c r="EO71" i="140"/>
  <c r="EP71" i="140"/>
  <c r="EQ71" i="140"/>
  <c r="ER71" i="140"/>
  <c r="ES71" i="140"/>
  <c r="ET71" i="140"/>
  <c r="EO72" i="140"/>
  <c r="EP72" i="140"/>
  <c r="EQ72" i="140"/>
  <c r="ER72" i="140"/>
  <c r="ES72" i="140"/>
  <c r="ET72" i="140"/>
  <c r="EO73" i="140"/>
  <c r="EP73" i="140"/>
  <c r="EQ73" i="140"/>
  <c r="ER73" i="140"/>
  <c r="ES73" i="140"/>
  <c r="ET73" i="140"/>
  <c r="EO74" i="140"/>
  <c r="EP74" i="140"/>
  <c r="EQ74" i="140"/>
  <c r="ER74" i="140"/>
  <c r="ES74" i="140"/>
  <c r="ET74" i="140"/>
  <c r="EO75" i="140"/>
  <c r="EP75" i="140"/>
  <c r="EQ75" i="140"/>
  <c r="ER75" i="140"/>
  <c r="ES75" i="140"/>
  <c r="ET75" i="140"/>
  <c r="EO76" i="140"/>
  <c r="EP76" i="140"/>
  <c r="EQ76" i="140"/>
  <c r="ER76" i="140"/>
  <c r="ES76" i="140"/>
  <c r="ET76" i="140"/>
  <c r="EO77" i="140"/>
  <c r="EP77" i="140"/>
  <c r="EQ77" i="140"/>
  <c r="ER77" i="140"/>
  <c r="ES77" i="140"/>
  <c r="ET77" i="140"/>
  <c r="EO78" i="140"/>
  <c r="EP78" i="140"/>
  <c r="EQ78" i="140"/>
  <c r="ER78" i="140"/>
  <c r="ES78" i="140"/>
  <c r="ET78" i="140"/>
  <c r="EO79" i="140"/>
  <c r="EP79" i="140"/>
  <c r="EQ79" i="140"/>
  <c r="ER79" i="140"/>
  <c r="ES79" i="140"/>
  <c r="ET79" i="140"/>
  <c r="EO80" i="140"/>
  <c r="EP80" i="140"/>
  <c r="EQ80" i="140"/>
  <c r="ER80" i="140"/>
  <c r="ES80" i="140"/>
  <c r="ET80" i="140"/>
  <c r="EO81" i="140"/>
  <c r="EP81" i="140"/>
  <c r="EQ81" i="140"/>
  <c r="ER81" i="140"/>
  <c r="ES81" i="140"/>
  <c r="ET81" i="140"/>
  <c r="EO82" i="140"/>
  <c r="EP82" i="140"/>
  <c r="EQ82" i="140"/>
  <c r="ER82" i="140"/>
  <c r="ES82" i="140"/>
  <c r="ET82" i="140"/>
  <c r="EO83" i="140"/>
  <c r="EP83" i="140"/>
  <c r="EQ83" i="140"/>
  <c r="ER83" i="140"/>
  <c r="ES83" i="140"/>
  <c r="ET83" i="140"/>
  <c r="EO84" i="140"/>
  <c r="EP84" i="140"/>
  <c r="EQ84" i="140"/>
  <c r="ER84" i="140"/>
  <c r="ES84" i="140"/>
  <c r="ET84" i="140"/>
  <c r="EO85" i="140"/>
  <c r="EP85" i="140"/>
  <c r="EQ85" i="140"/>
  <c r="ER85" i="140"/>
  <c r="ES85" i="140"/>
  <c r="ET85" i="140"/>
  <c r="EO86" i="140"/>
  <c r="EP86" i="140"/>
  <c r="EQ86" i="140"/>
  <c r="ER86" i="140"/>
  <c r="ES86" i="140"/>
  <c r="ET86" i="140"/>
  <c r="EO87" i="140"/>
  <c r="EP87" i="140"/>
  <c r="EQ87" i="140"/>
  <c r="ER87" i="140"/>
  <c r="ES87" i="140"/>
  <c r="ET87" i="140"/>
  <c r="EO88" i="140"/>
  <c r="EP88" i="140"/>
  <c r="EQ88" i="140"/>
  <c r="ER88" i="140"/>
  <c r="ES88" i="140"/>
  <c r="ET88" i="140"/>
  <c r="EO89" i="140"/>
  <c r="EP89" i="140"/>
  <c r="EQ89" i="140"/>
  <c r="ER89" i="140"/>
  <c r="ES89" i="140"/>
  <c r="ET89" i="140"/>
  <c r="EO90" i="140"/>
  <c r="EP90" i="140"/>
  <c r="EQ90" i="140"/>
  <c r="ER90" i="140"/>
  <c r="ES90" i="140"/>
  <c r="ET90" i="140"/>
  <c r="EO91" i="140"/>
  <c r="EP91" i="140"/>
  <c r="EQ91" i="140"/>
  <c r="ER91" i="140"/>
  <c r="ES91" i="140"/>
  <c r="ET91" i="140"/>
  <c r="EO92" i="140"/>
  <c r="EP92" i="140"/>
  <c r="EQ92" i="140"/>
  <c r="ER92" i="140"/>
  <c r="ES92" i="140"/>
  <c r="ET92" i="140"/>
  <c r="EO93" i="140"/>
  <c r="EP93" i="140"/>
  <c r="EQ93" i="140"/>
  <c r="ER93" i="140"/>
  <c r="ES93" i="140"/>
  <c r="ET93" i="140"/>
  <c r="EO94" i="140"/>
  <c r="EP94" i="140"/>
  <c r="EQ94" i="140"/>
  <c r="ER94" i="140"/>
  <c r="ES94" i="140"/>
  <c r="ET94" i="140"/>
  <c r="EO95" i="140"/>
  <c r="EP95" i="140"/>
  <c r="EQ95" i="140"/>
  <c r="ER95" i="140"/>
  <c r="ES95" i="140"/>
  <c r="ET95" i="140"/>
  <c r="EO96" i="140"/>
  <c r="EP96" i="140"/>
  <c r="EQ96" i="140"/>
  <c r="ES96" i="140"/>
  <c r="ET96" i="140"/>
  <c r="EO97" i="140"/>
  <c r="EP97" i="140"/>
  <c r="EQ97" i="140"/>
  <c r="ER97" i="140"/>
  <c r="ES97" i="140"/>
  <c r="ET97" i="140"/>
  <c r="EO98" i="140"/>
  <c r="EP98" i="140"/>
  <c r="EQ98" i="140"/>
  <c r="ER98" i="140"/>
  <c r="ES98" i="140"/>
  <c r="ET98" i="140"/>
  <c r="EO99" i="140"/>
  <c r="EP99" i="140"/>
  <c r="EQ99" i="140"/>
  <c r="ER99" i="140"/>
  <c r="ES99" i="140"/>
  <c r="ET99" i="140"/>
  <c r="EO100" i="140"/>
  <c r="EP100" i="140"/>
  <c r="EQ100" i="140"/>
  <c r="ER100" i="140"/>
  <c r="ES100" i="140"/>
  <c r="ET100" i="140"/>
  <c r="EO101" i="140"/>
  <c r="EP101" i="140"/>
  <c r="EQ101" i="140"/>
  <c r="ER101" i="140"/>
  <c r="ES101" i="140"/>
  <c r="ET101" i="140"/>
  <c r="EO102" i="140"/>
  <c r="EP102" i="140"/>
  <c r="EQ102" i="140"/>
  <c r="ER102" i="140"/>
  <c r="ES102" i="140"/>
  <c r="ET102" i="140"/>
  <c r="EO103" i="140"/>
  <c r="EP103" i="140"/>
  <c r="EQ103" i="140"/>
  <c r="ER103" i="140"/>
  <c r="ES103" i="140"/>
  <c r="ET103" i="140"/>
  <c r="EO104" i="140"/>
  <c r="EP104" i="140"/>
  <c r="EQ104" i="140"/>
  <c r="ER104" i="140"/>
  <c r="ES104" i="140"/>
  <c r="ET104" i="140"/>
  <c r="EO105" i="140"/>
  <c r="EP105" i="140"/>
  <c r="EQ105" i="140"/>
  <c r="ER105" i="140"/>
  <c r="ES105" i="140"/>
  <c r="ET105" i="140"/>
  <c r="EO106" i="140"/>
  <c r="EP106" i="140"/>
  <c r="EQ106" i="140"/>
  <c r="ER106" i="140"/>
  <c r="ES106" i="140"/>
  <c r="ET106" i="140"/>
  <c r="EO107" i="140"/>
  <c r="EP107" i="140"/>
  <c r="EQ107" i="140"/>
  <c r="ER107" i="140"/>
  <c r="ES107" i="140"/>
  <c r="ET107" i="140"/>
  <c r="EO108" i="140"/>
  <c r="EP108" i="140"/>
  <c r="EQ108" i="140"/>
  <c r="ER108" i="140"/>
  <c r="ES108" i="140"/>
  <c r="ET108" i="140"/>
  <c r="EO109" i="140"/>
  <c r="EP109" i="140"/>
  <c r="EQ109" i="140"/>
  <c r="ER109" i="140"/>
  <c r="ES109" i="140"/>
  <c r="ET109" i="140"/>
  <c r="EO110" i="140"/>
  <c r="EP110" i="140"/>
  <c r="EQ110" i="140"/>
  <c r="ER110" i="140"/>
  <c r="ES110" i="140"/>
  <c r="ET110" i="140"/>
  <c r="EO111" i="140"/>
  <c r="EP111" i="140"/>
  <c r="EQ111" i="140"/>
  <c r="ER111" i="140"/>
  <c r="ES111" i="140"/>
  <c r="ET111" i="140"/>
  <c r="EO112" i="140"/>
  <c r="EP112" i="140"/>
  <c r="EQ112" i="140"/>
  <c r="ER112" i="140"/>
  <c r="ES112" i="140"/>
  <c r="ET112" i="140"/>
  <c r="EO113" i="140"/>
  <c r="EP113" i="140"/>
  <c r="EQ113" i="140"/>
  <c r="ER113" i="140"/>
  <c r="ES113" i="140"/>
  <c r="ET113" i="140"/>
  <c r="EO114" i="140"/>
  <c r="EP114" i="140"/>
  <c r="EQ114" i="140"/>
  <c r="ER114" i="140"/>
  <c r="ES114" i="140"/>
  <c r="ET114" i="140"/>
  <c r="EO115" i="140"/>
  <c r="EP115" i="140"/>
  <c r="EQ115" i="140"/>
  <c r="ER115" i="140"/>
  <c r="ES115" i="140"/>
  <c r="ET115" i="140"/>
  <c r="EO116" i="140"/>
  <c r="EP116" i="140"/>
  <c r="EQ116" i="140"/>
  <c r="ER116" i="140"/>
  <c r="ES116" i="140"/>
  <c r="ET116" i="140"/>
  <c r="EO117" i="140"/>
  <c r="EP117" i="140"/>
  <c r="EQ117" i="140"/>
  <c r="ER117" i="140"/>
  <c r="ES117" i="140"/>
  <c r="ET117" i="140"/>
  <c r="EO118" i="140"/>
  <c r="EP118" i="140"/>
  <c r="EQ118" i="140"/>
  <c r="ER118" i="140"/>
  <c r="ES118" i="140"/>
  <c r="ET118" i="140"/>
  <c r="EO119" i="140"/>
  <c r="EP119" i="140"/>
  <c r="EQ119" i="140"/>
  <c r="ER119" i="140"/>
  <c r="ES119" i="140"/>
  <c r="ET119" i="140"/>
  <c r="EO120" i="140"/>
  <c r="EP120" i="140"/>
  <c r="EQ120" i="140"/>
  <c r="ER120" i="140"/>
  <c r="ES120" i="140"/>
  <c r="ET120" i="140"/>
  <c r="EO121" i="140"/>
  <c r="EP121" i="140"/>
  <c r="EQ121" i="140"/>
  <c r="ER121" i="140"/>
  <c r="ES121" i="140"/>
  <c r="ET121" i="140"/>
  <c r="EO122" i="140"/>
  <c r="EP122" i="140"/>
  <c r="EQ122" i="140"/>
  <c r="ER122" i="140"/>
  <c r="ES122" i="140"/>
  <c r="ET122" i="140"/>
  <c r="EO123" i="140"/>
  <c r="EP123" i="140"/>
  <c r="EQ123" i="140"/>
  <c r="ER123" i="140"/>
  <c r="ES123" i="140"/>
  <c r="ET123" i="140"/>
  <c r="EO124" i="140"/>
  <c r="EP124" i="140"/>
  <c r="EQ124" i="140"/>
  <c r="ER124" i="140"/>
  <c r="ES124" i="140"/>
  <c r="ET124" i="140"/>
  <c r="EO125" i="140"/>
  <c r="EP125" i="140"/>
  <c r="EQ125" i="140"/>
  <c r="ER125" i="140"/>
  <c r="ES125" i="140"/>
  <c r="ET125" i="140"/>
  <c r="EO126" i="140"/>
  <c r="EP126" i="140"/>
  <c r="EQ126" i="140"/>
  <c r="ER126" i="140"/>
  <c r="ES126" i="140"/>
  <c r="ET126" i="140"/>
  <c r="EO127" i="140"/>
  <c r="EP127" i="140"/>
  <c r="EQ127" i="140"/>
  <c r="ER127" i="140"/>
  <c r="ES127" i="140"/>
  <c r="ET127" i="140"/>
  <c r="EO128" i="140"/>
  <c r="EP128" i="140"/>
  <c r="EQ128" i="140"/>
  <c r="ER128" i="140"/>
  <c r="ES128" i="140"/>
  <c r="ET128" i="140"/>
  <c r="EO129" i="140"/>
  <c r="EP129" i="140"/>
  <c r="EQ129" i="140"/>
  <c r="ER129" i="140"/>
  <c r="ES129" i="140"/>
  <c r="ET129" i="140"/>
  <c r="EO130" i="140"/>
  <c r="EP130" i="140"/>
  <c r="EQ130" i="140"/>
  <c r="ER130" i="140"/>
  <c r="ES130" i="140"/>
  <c r="ET130" i="140"/>
  <c r="EO131" i="140"/>
  <c r="EP131" i="140"/>
  <c r="EQ131" i="140"/>
  <c r="ER131" i="140"/>
  <c r="ES131" i="140"/>
  <c r="ET131" i="140"/>
  <c r="EO132" i="140"/>
  <c r="EP132" i="140"/>
  <c r="EQ132" i="140"/>
  <c r="ER132" i="140"/>
  <c r="ES132" i="140"/>
  <c r="ET132" i="140"/>
  <c r="R156" i="39" s="1"/>
  <c r="EO133" i="140"/>
  <c r="EP133" i="140"/>
  <c r="EQ133" i="140"/>
  <c r="ER133" i="140"/>
  <c r="ES133" i="140"/>
  <c r="ET133" i="140"/>
  <c r="EO134" i="140"/>
  <c r="EO135" i="140"/>
  <c r="EP135" i="140"/>
  <c r="EQ135" i="140"/>
  <c r="ER135" i="140"/>
  <c r="ES135" i="140"/>
  <c r="ET135" i="140"/>
  <c r="EO136" i="140"/>
  <c r="EP136" i="140"/>
  <c r="EQ136" i="140"/>
  <c r="ER136" i="140"/>
  <c r="ES136" i="140"/>
  <c r="ET136" i="140"/>
  <c r="EO137" i="140"/>
  <c r="EP137" i="140"/>
  <c r="EQ137" i="140"/>
  <c r="ER137" i="140"/>
  <c r="ES137" i="140"/>
  <c r="ET137" i="140"/>
  <c r="EO138" i="140"/>
  <c r="EP138" i="140"/>
  <c r="EQ138" i="140"/>
  <c r="ER138" i="140"/>
  <c r="ES138" i="140"/>
  <c r="ET138" i="140"/>
  <c r="EO139" i="140"/>
  <c r="EP139" i="140"/>
  <c r="EQ139" i="140"/>
  <c r="ER139" i="140"/>
  <c r="ES139" i="140"/>
  <c r="ET139" i="140"/>
  <c r="EO140" i="140"/>
  <c r="EP140" i="140"/>
  <c r="EQ140" i="140"/>
  <c r="ER140" i="140"/>
  <c r="ES140" i="140"/>
  <c r="ET140" i="140"/>
  <c r="EO141" i="140"/>
  <c r="EP141" i="140"/>
  <c r="EQ141" i="140"/>
  <c r="ER141" i="140"/>
  <c r="ES141" i="140"/>
  <c r="ET141" i="140"/>
  <c r="EO142" i="140"/>
  <c r="EP142" i="140"/>
  <c r="EQ142" i="140"/>
  <c r="ER142" i="140"/>
  <c r="ES142" i="140"/>
  <c r="ET142" i="140"/>
  <c r="EO143" i="140"/>
  <c r="EP143" i="140"/>
  <c r="EQ143" i="140"/>
  <c r="ER143" i="140"/>
  <c r="ES143" i="140"/>
  <c r="ET143" i="140"/>
  <c r="EO144" i="140"/>
  <c r="EP144" i="140"/>
  <c r="EQ144" i="140"/>
  <c r="ER144" i="140"/>
  <c r="ES144" i="140"/>
  <c r="ET144" i="140"/>
  <c r="EO145" i="140"/>
  <c r="EP145" i="140"/>
  <c r="EQ145" i="140"/>
  <c r="ER145" i="140"/>
  <c r="ES145" i="140"/>
  <c r="ET145" i="140"/>
  <c r="EO146" i="140"/>
  <c r="EP146" i="140"/>
  <c r="EQ146" i="140"/>
  <c r="ER146" i="140"/>
  <c r="ES146" i="140"/>
  <c r="ET146" i="140"/>
  <c r="EO147" i="140"/>
  <c r="EP147" i="140"/>
  <c r="EQ147" i="140"/>
  <c r="ER147" i="140"/>
  <c r="ES147" i="140"/>
  <c r="ET147" i="140"/>
  <c r="EO148" i="140"/>
  <c r="EP148" i="140"/>
  <c r="EQ148" i="140"/>
  <c r="ER148" i="140"/>
  <c r="ES148" i="140"/>
  <c r="ET148" i="140"/>
  <c r="EO149" i="140"/>
  <c r="EP149" i="140"/>
  <c r="EQ149" i="140"/>
  <c r="ER149" i="140"/>
  <c r="ES149" i="140"/>
  <c r="ET149" i="140"/>
  <c r="EO150" i="140"/>
  <c r="EP150" i="140"/>
  <c r="EQ150" i="140"/>
  <c r="ER150" i="140"/>
  <c r="ES150" i="140"/>
  <c r="ET150" i="140"/>
  <c r="EO151" i="140"/>
  <c r="EP151" i="140"/>
  <c r="EQ151" i="140"/>
  <c r="ER151" i="140"/>
  <c r="ES151" i="140"/>
  <c r="ET151" i="140"/>
  <c r="EO152" i="140"/>
  <c r="EP152" i="140"/>
  <c r="EQ152" i="140"/>
  <c r="ER152" i="140"/>
  <c r="ES152" i="140"/>
  <c r="ET152" i="140"/>
  <c r="EO153" i="140"/>
  <c r="EP153" i="140"/>
  <c r="EQ153" i="140"/>
  <c r="ER153" i="140"/>
  <c r="ES153" i="140"/>
  <c r="ET153" i="140"/>
  <c r="EO154" i="140"/>
  <c r="EP154" i="140"/>
  <c r="EQ154" i="140"/>
  <c r="ER154" i="140"/>
  <c r="ES154" i="140"/>
  <c r="ET154" i="140"/>
  <c r="EO155" i="140"/>
  <c r="EP155" i="140"/>
  <c r="EQ155" i="140"/>
  <c r="ER155" i="140"/>
  <c r="ES155" i="140"/>
  <c r="ET155" i="140"/>
  <c r="EO156" i="140"/>
  <c r="EP156" i="140"/>
  <c r="EQ156" i="140"/>
  <c r="ER156" i="140"/>
  <c r="ES156" i="140"/>
  <c r="ET156" i="140"/>
  <c r="EO157" i="140"/>
  <c r="EP157" i="140"/>
  <c r="EQ157" i="140"/>
  <c r="ER157" i="140"/>
  <c r="ES157" i="140"/>
  <c r="ET157" i="140"/>
  <c r="EO158" i="140"/>
  <c r="EP158" i="140"/>
  <c r="EQ158" i="140"/>
  <c r="ER158" i="140"/>
  <c r="ES158" i="140"/>
  <c r="ET158" i="140"/>
  <c r="EO159" i="140"/>
  <c r="EP159" i="140"/>
  <c r="EQ159" i="140"/>
  <c r="ER159" i="140"/>
  <c r="ES159" i="140"/>
  <c r="ET159" i="140"/>
  <c r="EO160" i="140"/>
  <c r="EP160" i="140"/>
  <c r="EQ160" i="140"/>
  <c r="ER160" i="140"/>
  <c r="ES160" i="140"/>
  <c r="ET160" i="140"/>
  <c r="EO161" i="140"/>
  <c r="EP161" i="140"/>
  <c r="EQ161" i="140"/>
  <c r="ER161" i="140"/>
  <c r="ES161" i="140"/>
  <c r="ET161" i="140"/>
  <c r="EP134" i="140"/>
  <c r="EQ134" i="140"/>
  <c r="ER134" i="140"/>
  <c r="ES134" i="140"/>
  <c r="ET134" i="140"/>
  <c r="ED4" i="140"/>
  <c r="AO10" i="4" s="1"/>
  <c r="ED5" i="140"/>
  <c r="AO11" i="4" s="1"/>
  <c r="ED6" i="140"/>
  <c r="AO12" i="4" s="1"/>
  <c r="ED7" i="140"/>
  <c r="AO13" i="4" s="1"/>
  <c r="ED8" i="140"/>
  <c r="AO14" i="4" s="1"/>
  <c r="ED9" i="140"/>
  <c r="AO16" i="4" s="1"/>
  <c r="ED10" i="140"/>
  <c r="AO17" i="4" s="1"/>
  <c r="ED11" i="140"/>
  <c r="AO18" i="4" s="1"/>
  <c r="ED12" i="140"/>
  <c r="AO19" i="4" s="1"/>
  <c r="ED13" i="140"/>
  <c r="AO20" i="4" s="1"/>
  <c r="ED14" i="140"/>
  <c r="AO22" i="4" s="1"/>
  <c r="ED15" i="140"/>
  <c r="AO25" i="4" s="1"/>
  <c r="ED16" i="140"/>
  <c r="AO27" i="4" s="1"/>
  <c r="ED17" i="140"/>
  <c r="AO32" i="4" s="1"/>
  <c r="ED18" i="140"/>
  <c r="AO33" i="4" s="1"/>
  <c r="ED19" i="140"/>
  <c r="AO35" i="4" s="1"/>
  <c r="ED20" i="140"/>
  <c r="AO36" i="4" s="1"/>
  <c r="ED21" i="140"/>
  <c r="AO41" i="4" s="1"/>
  <c r="ED22" i="140"/>
  <c r="AO42" i="4" s="1"/>
  <c r="ED23" i="140"/>
  <c r="AO43" i="4" s="1"/>
  <c r="ED24" i="140"/>
  <c r="AO44" i="4" s="1"/>
  <c r="ED25" i="140"/>
  <c r="AO45" i="4" s="1"/>
  <c r="ED26" i="140"/>
  <c r="AO46" i="4" s="1"/>
  <c r="ED27" i="140"/>
  <c r="AO48" i="4" s="1"/>
  <c r="ED28" i="140"/>
  <c r="AO49" i="4" s="1"/>
  <c r="ED29" i="140"/>
  <c r="AO50" i="4" s="1"/>
  <c r="ED30" i="140"/>
  <c r="AO51" i="4" s="1"/>
  <c r="ED31" i="140"/>
  <c r="AO53" i="4" s="1"/>
  <c r="ED32" i="140"/>
  <c r="ED33" i="140"/>
  <c r="AO58" i="4" s="1"/>
  <c r="ED34" i="140"/>
  <c r="AO59" i="4" s="1"/>
  <c r="ED35" i="140"/>
  <c r="AO60" i="4" s="1"/>
  <c r="ED36" i="140"/>
  <c r="AO61" i="4" s="1"/>
  <c r="ED37" i="140"/>
  <c r="AO63" i="4" s="1"/>
  <c r="ED38" i="140"/>
  <c r="AO64" i="4" s="1"/>
  <c r="ED39" i="140"/>
  <c r="AO65" i="4" s="1"/>
  <c r="ED40" i="140"/>
  <c r="AO66" i="4" s="1"/>
  <c r="ED41" i="140"/>
  <c r="AO67" i="4" s="1"/>
  <c r="ED42" i="140"/>
  <c r="AO72" i="4" s="1"/>
  <c r="ED43" i="140"/>
  <c r="AO73" i="4" s="1"/>
  <c r="ED44" i="140"/>
  <c r="AO74" i="4" s="1"/>
  <c r="ED45" i="140"/>
  <c r="AO75" i="4" s="1"/>
  <c r="ED46" i="140"/>
  <c r="AO76" i="4" s="1"/>
  <c r="ED47" i="140"/>
  <c r="AO79" i="4" s="1"/>
  <c r="ED48" i="140"/>
  <c r="AO80" i="4" s="1"/>
  <c r="ED49" i="140"/>
  <c r="AO89" i="4" s="1"/>
  <c r="ED50" i="140"/>
  <c r="AO90" i="4" s="1"/>
  <c r="ED51" i="140"/>
  <c r="AO95" i="4" s="1"/>
  <c r="ED52" i="140"/>
  <c r="AO97" i="4" s="1"/>
  <c r="ED53" i="140"/>
  <c r="AO98" i="4" s="1"/>
  <c r="ED54" i="140"/>
  <c r="AO101" i="4" s="1"/>
  <c r="ED55" i="140"/>
  <c r="AO102" i="4" s="1"/>
  <c r="ED56" i="140"/>
  <c r="AO103" i="4" s="1"/>
  <c r="ED57" i="140"/>
  <c r="AO104" i="4" s="1"/>
  <c r="ED58" i="140"/>
  <c r="AO105" i="4" s="1"/>
  <c r="ED59" i="140"/>
  <c r="AO106" i="4" s="1"/>
  <c r="ED60" i="140"/>
  <c r="AO107" i="4" s="1"/>
  <c r="ED61" i="140"/>
  <c r="AO108" i="4" s="1"/>
  <c r="ED62" i="140"/>
  <c r="AO109" i="4" s="1"/>
  <c r="ED63" i="140"/>
  <c r="AO111" i="4" s="1"/>
  <c r="ED64" i="140"/>
  <c r="AO112" i="4" s="1"/>
  <c r="ED65" i="140"/>
  <c r="AO113" i="4" s="1"/>
  <c r="ED67" i="140"/>
  <c r="AO115" i="4" s="1"/>
  <c r="ED68" i="140"/>
  <c r="AO118" i="4" s="1"/>
  <c r="ED69" i="140"/>
  <c r="AO120" i="4" s="1"/>
  <c r="ED70" i="140"/>
  <c r="AO121" i="4" s="1"/>
  <c r="ED71" i="140"/>
  <c r="AO124" i="4" s="1"/>
  <c r="ED72" i="140"/>
  <c r="AO125" i="4" s="1"/>
  <c r="ED73" i="140"/>
  <c r="AO126" i="4" s="1"/>
  <c r="ED74" i="140"/>
  <c r="AO128" i="4" s="1"/>
  <c r="ED75" i="140"/>
  <c r="AO129" i="4" s="1"/>
  <c r="ED76" i="140"/>
  <c r="AO131" i="4" s="1"/>
  <c r="ED77" i="140"/>
  <c r="AO132" i="4" s="1"/>
  <c r="ED78" i="140"/>
  <c r="AO133" i="4" s="1"/>
  <c r="ED79" i="140"/>
  <c r="AO135" i="4" s="1"/>
  <c r="ED80" i="140"/>
  <c r="AO136" i="4" s="1"/>
  <c r="ED81" i="140"/>
  <c r="AO137" i="4" s="1"/>
  <c r="ED82" i="140"/>
  <c r="AO138" i="4" s="1"/>
  <c r="ED83" i="140"/>
  <c r="AO140" i="4" s="1"/>
  <c r="ED84" i="140"/>
  <c r="AO141" i="4" s="1"/>
  <c r="ED85" i="140"/>
  <c r="AO142" i="4" s="1"/>
  <c r="ED86" i="140"/>
  <c r="AO143" i="4" s="1"/>
  <c r="ED87" i="140"/>
  <c r="AO145" i="4" s="1"/>
  <c r="ED88" i="140"/>
  <c r="AO146" i="4" s="1"/>
  <c r="ED89" i="140"/>
  <c r="AO157" i="4" s="1"/>
  <c r="ED90" i="140"/>
  <c r="AO166" i="4" s="1"/>
  <c r="ED91" i="140"/>
  <c r="AO167" i="4" s="1"/>
  <c r="ED3" i="140"/>
  <c r="AO9" i="4" s="1"/>
  <c r="AO195" i="4" s="1"/>
  <c r="J176" i="39"/>
  <c r="J179" i="39"/>
  <c r="J180" i="39"/>
  <c r="J181" i="39"/>
  <c r="DZ4" i="143"/>
  <c r="S15" i="54" s="1"/>
  <c r="EA4" i="143"/>
  <c r="EB4" i="143"/>
  <c r="DZ5" i="143"/>
  <c r="EA5" i="143"/>
  <c r="EB5" i="143"/>
  <c r="DZ6" i="143"/>
  <c r="S18" i="54" s="1"/>
  <c r="EA6" i="143"/>
  <c r="EB6" i="143"/>
  <c r="DZ7" i="143"/>
  <c r="EA7" i="143"/>
  <c r="EB7" i="143"/>
  <c r="DZ8" i="143"/>
  <c r="EA8" i="143"/>
  <c r="EB8" i="143"/>
  <c r="DZ9" i="143"/>
  <c r="EA9" i="143"/>
  <c r="EB9" i="143"/>
  <c r="DZ10" i="143"/>
  <c r="S20" i="54" s="1"/>
  <c r="EA10" i="143"/>
  <c r="EB10" i="143"/>
  <c r="DZ11" i="143"/>
  <c r="EA11" i="143"/>
  <c r="EB11" i="143"/>
  <c r="DZ12" i="143"/>
  <c r="S22" i="54" s="1"/>
  <c r="U22" i="54" s="1"/>
  <c r="EA12" i="143"/>
  <c r="EB12" i="143"/>
  <c r="DZ13" i="143"/>
  <c r="S24" i="54" s="1"/>
  <c r="U24" i="54" s="1"/>
  <c r="EA13" i="143"/>
  <c r="EB13" i="143"/>
  <c r="DZ14" i="143"/>
  <c r="S25" i="54" s="1"/>
  <c r="U25" i="54" s="1"/>
  <c r="EA14" i="143"/>
  <c r="EB14" i="143"/>
  <c r="DZ15" i="143"/>
  <c r="S26" i="54" s="1"/>
  <c r="EA15" i="143"/>
  <c r="EB15" i="143"/>
  <c r="DZ16" i="143"/>
  <c r="EA16" i="143"/>
  <c r="EB16" i="143"/>
  <c r="DZ17" i="143"/>
  <c r="S29" i="54" s="1"/>
  <c r="U29" i="54" s="1"/>
  <c r="EA17" i="143"/>
  <c r="EB17" i="143"/>
  <c r="DZ18" i="143"/>
  <c r="S37" i="54" s="1"/>
  <c r="U37" i="54" s="1"/>
  <c r="EA18" i="143"/>
  <c r="EB18" i="143"/>
  <c r="DZ19" i="143"/>
  <c r="S38" i="54" s="1"/>
  <c r="U38" i="54" s="1"/>
  <c r="EA19" i="143"/>
  <c r="EB19" i="143"/>
  <c r="DZ20" i="143"/>
  <c r="S39" i="54" s="1"/>
  <c r="U39" i="54" s="1"/>
  <c r="EA20" i="143"/>
  <c r="EB20" i="143"/>
  <c r="DZ21" i="143"/>
  <c r="S41" i="54" s="1"/>
  <c r="EA21" i="143"/>
  <c r="EB21" i="143"/>
  <c r="DZ22" i="143"/>
  <c r="S44" i="54" s="1"/>
  <c r="EA22" i="143"/>
  <c r="EB22" i="143"/>
  <c r="DZ23" i="143"/>
  <c r="S45" i="54" s="1"/>
  <c r="EA23" i="143"/>
  <c r="EB23" i="143"/>
  <c r="DZ24" i="143"/>
  <c r="S46" i="54" s="1"/>
  <c r="EA24" i="143"/>
  <c r="EB24" i="143"/>
  <c r="DZ25" i="143"/>
  <c r="S47" i="54" s="1"/>
  <c r="EA25" i="143"/>
  <c r="EB25" i="143"/>
  <c r="DZ26" i="143"/>
  <c r="EA26" i="143"/>
  <c r="EB26" i="143"/>
  <c r="DZ27" i="143"/>
  <c r="S49" i="54" s="1"/>
  <c r="EA27" i="143"/>
  <c r="EB27" i="143"/>
  <c r="DZ28" i="143"/>
  <c r="EA28" i="143"/>
  <c r="EB28" i="143"/>
  <c r="DZ29" i="143"/>
  <c r="S50" i="54" s="1"/>
  <c r="EA29" i="143"/>
  <c r="EB29" i="143"/>
  <c r="DZ30" i="143"/>
  <c r="S59" i="54" s="1"/>
  <c r="EA30" i="143"/>
  <c r="EB30" i="143"/>
  <c r="DZ31" i="143"/>
  <c r="S60" i="54" s="1"/>
  <c r="U60" i="54" s="1"/>
  <c r="EA31" i="143"/>
  <c r="EB31" i="143"/>
  <c r="DZ32" i="143"/>
  <c r="EA32" i="143"/>
  <c r="EB32" i="143"/>
  <c r="DZ33" i="143"/>
  <c r="EA33" i="143"/>
  <c r="EB33" i="143"/>
  <c r="EB3" i="143"/>
  <c r="EA3" i="143"/>
  <c r="DZ3" i="143"/>
  <c r="S14" i="54" s="1"/>
  <c r="U14" i="54" s="1"/>
  <c r="DS4" i="143"/>
  <c r="AM18" i="54" s="1"/>
  <c r="T18" i="54" s="1"/>
  <c r="DS5" i="143"/>
  <c r="AM20" i="54" s="1"/>
  <c r="T20" i="54" s="1"/>
  <c r="U20" i="54" s="1"/>
  <c r="DS6" i="143"/>
  <c r="AM26" i="54" s="1"/>
  <c r="DS7" i="143"/>
  <c r="AM47" i="54" s="1"/>
  <c r="DS8" i="143"/>
  <c r="AM49" i="54" s="1"/>
  <c r="DS3" i="143"/>
  <c r="AM15" i="54" s="1"/>
  <c r="T15" i="54" s="1"/>
  <c r="U15" i="54" s="1"/>
  <c r="AN27" i="37"/>
  <c r="AN26" i="37" s="1"/>
  <c r="FC4" i="142"/>
  <c r="T13" i="37" s="1"/>
  <c r="FD4" i="142"/>
  <c r="FE4" i="142"/>
  <c r="FC5" i="142"/>
  <c r="FD5" i="142"/>
  <c r="FE5" i="142"/>
  <c r="FC6" i="142"/>
  <c r="FD6" i="142"/>
  <c r="FE6" i="142"/>
  <c r="FC7" i="142"/>
  <c r="FD7" i="142"/>
  <c r="FE7" i="142"/>
  <c r="FC8" i="142"/>
  <c r="T15" i="37" s="1"/>
  <c r="FD8" i="142"/>
  <c r="FE8" i="142"/>
  <c r="FC9" i="142"/>
  <c r="T20" i="37" s="1"/>
  <c r="V20" i="37" s="1"/>
  <c r="FD9" i="142"/>
  <c r="FE9" i="142"/>
  <c r="FC10" i="142"/>
  <c r="T19" i="37" s="1"/>
  <c r="FD10" i="142"/>
  <c r="FE10" i="142"/>
  <c r="FC11" i="142"/>
  <c r="FD11" i="142"/>
  <c r="FE11" i="142"/>
  <c r="FC12" i="142"/>
  <c r="FD12" i="142"/>
  <c r="FE12" i="142"/>
  <c r="FC13" i="142"/>
  <c r="T18" i="37" s="1"/>
  <c r="FD13" i="142"/>
  <c r="FE13" i="142"/>
  <c r="FC14" i="142"/>
  <c r="FD14" i="142"/>
  <c r="FE14" i="142"/>
  <c r="FC15" i="142"/>
  <c r="FD15" i="142"/>
  <c r="FE15" i="142"/>
  <c r="FC16" i="142"/>
  <c r="FD16" i="142"/>
  <c r="FE16" i="142"/>
  <c r="FC17" i="142"/>
  <c r="FD17" i="142"/>
  <c r="FE17" i="142"/>
  <c r="FC18" i="142"/>
  <c r="FD18" i="142"/>
  <c r="FE18" i="142"/>
  <c r="FC19" i="142"/>
  <c r="FD19" i="142"/>
  <c r="FE19" i="142"/>
  <c r="FC20" i="142"/>
  <c r="FD20" i="142"/>
  <c r="FE20" i="142"/>
  <c r="FC21" i="142"/>
  <c r="FD21" i="142"/>
  <c r="FE21" i="142"/>
  <c r="FC22" i="142"/>
  <c r="FD22" i="142"/>
  <c r="FE22" i="142"/>
  <c r="FC23" i="142"/>
  <c r="FD23" i="142"/>
  <c r="FE23" i="142"/>
  <c r="FC24" i="142"/>
  <c r="FD24" i="142"/>
  <c r="FE24" i="142"/>
  <c r="FC25" i="142"/>
  <c r="T23" i="37" s="1"/>
  <c r="T22" i="37" s="1"/>
  <c r="T21" i="37" s="1"/>
  <c r="FD25" i="142"/>
  <c r="FE25" i="142"/>
  <c r="FC26" i="142"/>
  <c r="T24" i="37" s="1"/>
  <c r="FD26" i="142"/>
  <c r="FE26" i="142"/>
  <c r="FC27" i="142"/>
  <c r="T25" i="37" s="1"/>
  <c r="FD27" i="142"/>
  <c r="FE27" i="142"/>
  <c r="FC28" i="142"/>
  <c r="FD28" i="142"/>
  <c r="FE28" i="142"/>
  <c r="FC29" i="142"/>
  <c r="FD29" i="142"/>
  <c r="FE29" i="142"/>
  <c r="FC30" i="142"/>
  <c r="FD30" i="142"/>
  <c r="FE30" i="142"/>
  <c r="FC31" i="142"/>
  <c r="FD31" i="142"/>
  <c r="FE31" i="142"/>
  <c r="FC32" i="142"/>
  <c r="FD32" i="142"/>
  <c r="FE32" i="142"/>
  <c r="FC33" i="142"/>
  <c r="FD33" i="142"/>
  <c r="FE33" i="142"/>
  <c r="FC34" i="142"/>
  <c r="FD34" i="142"/>
  <c r="FE34" i="142"/>
  <c r="FC35" i="142"/>
  <c r="FD35" i="142"/>
  <c r="FE35" i="142"/>
  <c r="FC36" i="142"/>
  <c r="FD36" i="142"/>
  <c r="FE36" i="142"/>
  <c r="FC37" i="142"/>
  <c r="FD37" i="142"/>
  <c r="FE37" i="142"/>
  <c r="FC38" i="142"/>
  <c r="T29" i="37" s="1"/>
  <c r="T27" i="37" s="1"/>
  <c r="T26" i="37" s="1"/>
  <c r="FD38" i="142"/>
  <c r="FE38" i="142"/>
  <c r="FC39" i="142"/>
  <c r="T31" i="37" s="1"/>
  <c r="FD39" i="142"/>
  <c r="FE39" i="142"/>
  <c r="FC40" i="142"/>
  <c r="FD40" i="142"/>
  <c r="FE40" i="142"/>
  <c r="FC41" i="142"/>
  <c r="T35" i="37" s="1"/>
  <c r="FD41" i="142"/>
  <c r="FE41" i="142"/>
  <c r="FC42" i="142"/>
  <c r="FD42" i="142"/>
  <c r="FE42" i="142"/>
  <c r="FC43" i="142"/>
  <c r="T36" i="37" s="1"/>
  <c r="FD43" i="142"/>
  <c r="FE43" i="142"/>
  <c r="FC44" i="142"/>
  <c r="FD44" i="142"/>
  <c r="FE44" i="142"/>
  <c r="FC45" i="142"/>
  <c r="T37" i="37" s="1"/>
  <c r="FD45" i="142"/>
  <c r="FE45" i="142"/>
  <c r="FC46" i="142"/>
  <c r="FD46" i="142"/>
  <c r="FE46" i="142"/>
  <c r="FC47" i="142"/>
  <c r="FD47" i="142"/>
  <c r="FE47" i="142"/>
  <c r="FC48" i="142"/>
  <c r="T38" i="37" s="1"/>
  <c r="FD48" i="142"/>
  <c r="FE48" i="142"/>
  <c r="FC49" i="142"/>
  <c r="FD49" i="142"/>
  <c r="FE49" i="142"/>
  <c r="FC50" i="142"/>
  <c r="T41" i="37" s="1"/>
  <c r="T40" i="37" s="1"/>
  <c r="FD50" i="142"/>
  <c r="FE50" i="142"/>
  <c r="FC51" i="142"/>
  <c r="FD51" i="142"/>
  <c r="FE51" i="142"/>
  <c r="FC52" i="142"/>
  <c r="T42" i="37" s="1"/>
  <c r="V42" i="37" s="1"/>
  <c r="FD52" i="142"/>
  <c r="FE52" i="142"/>
  <c r="FC53" i="142"/>
  <c r="T43" i="37" s="1"/>
  <c r="FD53" i="142"/>
  <c r="FE53" i="142"/>
  <c r="FC54" i="142"/>
  <c r="FD54" i="142"/>
  <c r="FE54" i="142"/>
  <c r="FC55" i="142"/>
  <c r="T44" i="37" s="1"/>
  <c r="FD55" i="142"/>
  <c r="FE55" i="142"/>
  <c r="FC56" i="142"/>
  <c r="FD56" i="142"/>
  <c r="FE56" i="142"/>
  <c r="FC57" i="142"/>
  <c r="T45" i="37" s="1"/>
  <c r="FD57" i="142"/>
  <c r="FE57" i="142"/>
  <c r="FC58" i="142"/>
  <c r="FD58" i="142"/>
  <c r="FE58" i="142"/>
  <c r="FC59" i="142"/>
  <c r="T46" i="37" s="1"/>
  <c r="FD59" i="142"/>
  <c r="FE59" i="142"/>
  <c r="FC60" i="142"/>
  <c r="FD60" i="142"/>
  <c r="FE60" i="142"/>
  <c r="FC61" i="142"/>
  <c r="T47" i="37" s="1"/>
  <c r="FD61" i="142"/>
  <c r="FE61" i="142"/>
  <c r="FC62" i="142"/>
  <c r="FD62" i="142"/>
  <c r="FE62" i="142"/>
  <c r="FC63" i="142"/>
  <c r="T48" i="37" s="1"/>
  <c r="FD63" i="142"/>
  <c r="FE63" i="142"/>
  <c r="FC65" i="142"/>
  <c r="T49" i="37" s="1"/>
  <c r="FD65" i="142"/>
  <c r="FE65" i="142"/>
  <c r="FC66" i="142"/>
  <c r="FD66" i="142"/>
  <c r="FE66" i="142"/>
  <c r="FC67" i="142"/>
  <c r="T50" i="37" s="1"/>
  <c r="V50" i="37" s="1"/>
  <c r="FD67" i="142"/>
  <c r="FE67" i="142"/>
  <c r="FC68" i="142"/>
  <c r="FD68" i="142"/>
  <c r="FE68" i="142"/>
  <c r="FC69" i="142"/>
  <c r="FD69" i="142"/>
  <c r="FE69" i="142"/>
  <c r="FC70" i="142"/>
  <c r="FD70" i="142"/>
  <c r="FE70" i="142"/>
  <c r="ET4" i="142"/>
  <c r="AN15" i="37" s="1"/>
  <c r="ET5" i="142"/>
  <c r="AN18" i="37" s="1"/>
  <c r="ET6" i="142"/>
  <c r="AN19" i="37" s="1"/>
  <c r="ET7" i="142"/>
  <c r="ET8" i="142"/>
  <c r="AN17" i="37" s="1"/>
  <c r="ET9" i="142"/>
  <c r="AN23" i="37" s="1"/>
  <c r="ET10" i="142"/>
  <c r="AN25" i="37" s="1"/>
  <c r="ET11" i="142"/>
  <c r="AN35" i="37" s="1"/>
  <c r="ET12" i="142"/>
  <c r="AN36" i="37" s="1"/>
  <c r="ET13" i="142"/>
  <c r="AN41" i="37" s="1"/>
  <c r="ET14" i="142"/>
  <c r="AN43" i="37" s="1"/>
  <c r="ET15" i="142"/>
  <c r="AN44" i="37" s="1"/>
  <c r="ET16" i="142"/>
  <c r="AN45" i="37" s="1"/>
  <c r="ET17" i="142"/>
  <c r="AN46" i="37" s="1"/>
  <c r="ET18" i="142"/>
  <c r="AN47" i="37" s="1"/>
  <c r="ET19" i="142"/>
  <c r="AN49" i="37" s="1"/>
  <c r="ET3" i="142"/>
  <c r="AN35" i="35"/>
  <c r="AN25" i="35"/>
  <c r="EW4" i="141"/>
  <c r="T14" i="35" s="1"/>
  <c r="EX4" i="141"/>
  <c r="EY4" i="141"/>
  <c r="EW5" i="141"/>
  <c r="T15" i="35" s="1"/>
  <c r="EX5" i="141"/>
  <c r="EY5" i="141"/>
  <c r="EW6" i="141"/>
  <c r="T16" i="35" s="1"/>
  <c r="EX6" i="141"/>
  <c r="EY6" i="141"/>
  <c r="EW7" i="141"/>
  <c r="T17" i="35" s="1"/>
  <c r="V17" i="35" s="1"/>
  <c r="EX7" i="141"/>
  <c r="EY7" i="141"/>
  <c r="EW8" i="141"/>
  <c r="EX8" i="141"/>
  <c r="EY8" i="141"/>
  <c r="EW9" i="141"/>
  <c r="EX9" i="141"/>
  <c r="EY9" i="141"/>
  <c r="EW10" i="141"/>
  <c r="EX10" i="141"/>
  <c r="EY10" i="141"/>
  <c r="EW11" i="141"/>
  <c r="EX11" i="141"/>
  <c r="EY11" i="141"/>
  <c r="EW12" i="141"/>
  <c r="EX12" i="141"/>
  <c r="EY12" i="141"/>
  <c r="EW13" i="141"/>
  <c r="T20" i="35" s="1"/>
  <c r="EX13" i="141"/>
  <c r="EY13" i="141"/>
  <c r="EW14" i="141"/>
  <c r="T22" i="35" s="1"/>
  <c r="V22" i="35" s="1"/>
  <c r="EX14" i="141"/>
  <c r="EY14" i="141"/>
  <c r="EW15" i="141"/>
  <c r="T24" i="35" s="1"/>
  <c r="EX15" i="141"/>
  <c r="EY15" i="141"/>
  <c r="EW16" i="141"/>
  <c r="T23" i="35" s="1"/>
  <c r="V23" i="35" s="1"/>
  <c r="EX16" i="141"/>
  <c r="EY16" i="141"/>
  <c r="EW17" i="141"/>
  <c r="T21" i="35" s="1"/>
  <c r="EX17" i="141"/>
  <c r="EY17" i="141"/>
  <c r="EW18" i="141"/>
  <c r="EX18" i="141"/>
  <c r="EY18" i="141"/>
  <c r="EW19" i="141"/>
  <c r="EX19" i="141"/>
  <c r="EY19" i="141"/>
  <c r="EW20" i="141"/>
  <c r="EX20" i="141"/>
  <c r="EY20" i="141"/>
  <c r="EW21" i="141"/>
  <c r="EX21" i="141"/>
  <c r="EY21" i="141"/>
  <c r="EW22" i="141"/>
  <c r="EX22" i="141"/>
  <c r="EY22" i="141"/>
  <c r="EW23" i="141"/>
  <c r="T27" i="35" s="1"/>
  <c r="EX23" i="141"/>
  <c r="EY23" i="141"/>
  <c r="EW24" i="141"/>
  <c r="T28" i="35" s="1"/>
  <c r="EX24" i="141"/>
  <c r="EY24" i="141"/>
  <c r="EW25" i="141"/>
  <c r="T30" i="35" s="1"/>
  <c r="EX25" i="141"/>
  <c r="EY25" i="141"/>
  <c r="EW26" i="141"/>
  <c r="T31" i="35" s="1"/>
  <c r="V31" i="35" s="1"/>
  <c r="EX26" i="141"/>
  <c r="EY26" i="141"/>
  <c r="EW27" i="141"/>
  <c r="T26" i="35" s="1"/>
  <c r="EX27" i="141"/>
  <c r="EY27" i="141"/>
  <c r="EW28" i="141"/>
  <c r="EX28" i="141"/>
  <c r="EY28" i="141"/>
  <c r="EW29" i="141"/>
  <c r="EX29" i="141"/>
  <c r="EY29" i="141"/>
  <c r="EW30" i="141"/>
  <c r="EX30" i="141"/>
  <c r="EY30" i="141"/>
  <c r="EW31" i="141"/>
  <c r="EX31" i="141"/>
  <c r="EY31" i="141"/>
  <c r="EW32" i="141"/>
  <c r="EX32" i="141"/>
  <c r="EY32" i="141"/>
  <c r="EW33" i="141"/>
  <c r="EX33" i="141"/>
  <c r="EY33" i="141"/>
  <c r="EW34" i="141"/>
  <c r="EX34" i="141"/>
  <c r="EY34" i="141"/>
  <c r="EW35" i="141"/>
  <c r="EX35" i="141"/>
  <c r="EY35" i="141"/>
  <c r="EW36" i="141"/>
  <c r="T33" i="35" s="1"/>
  <c r="EX36" i="141"/>
  <c r="EY36" i="141"/>
  <c r="EW37" i="141"/>
  <c r="EX37" i="141"/>
  <c r="EY37" i="141"/>
  <c r="EW38" i="141"/>
  <c r="T36" i="35" s="1"/>
  <c r="V36" i="35" s="1"/>
  <c r="EX38" i="141"/>
  <c r="EY38" i="141"/>
  <c r="EW39" i="141"/>
  <c r="T37" i="35" s="1"/>
  <c r="V37" i="35" s="1"/>
  <c r="EX39" i="141"/>
  <c r="EY39" i="141"/>
  <c r="EW40" i="141"/>
  <c r="T38" i="35" s="1"/>
  <c r="V38" i="35" s="1"/>
  <c r="EX40" i="141"/>
  <c r="EY40" i="141"/>
  <c r="EW41" i="141"/>
  <c r="T39" i="35" s="1"/>
  <c r="V39" i="35" s="1"/>
  <c r="EX41" i="141"/>
  <c r="EY41" i="141"/>
  <c r="EW42" i="141"/>
  <c r="T40" i="35" s="1"/>
  <c r="V40" i="35" s="1"/>
  <c r="EX42" i="141"/>
  <c r="EY42" i="141"/>
  <c r="EW43" i="141"/>
  <c r="T44" i="35" s="1"/>
  <c r="EX43" i="141"/>
  <c r="EY43" i="141"/>
  <c r="EW44" i="141"/>
  <c r="EX44" i="141"/>
  <c r="EY44" i="141"/>
  <c r="EW45" i="141"/>
  <c r="T45" i="35" s="1"/>
  <c r="EX45" i="141"/>
  <c r="EY45" i="141"/>
  <c r="EW46" i="141"/>
  <c r="EX46" i="141"/>
  <c r="EY46" i="141"/>
  <c r="EW47" i="141"/>
  <c r="T46" i="35" s="1"/>
  <c r="EX47" i="141"/>
  <c r="EY47" i="141"/>
  <c r="EW48" i="141"/>
  <c r="EX48" i="141"/>
  <c r="EY48" i="141"/>
  <c r="EW49" i="141"/>
  <c r="T47" i="35" s="1"/>
  <c r="EX49" i="141"/>
  <c r="EY49" i="141"/>
  <c r="EW50" i="141"/>
  <c r="EX50" i="141"/>
  <c r="EY50" i="141"/>
  <c r="EW51" i="141"/>
  <c r="T48" i="35" s="1"/>
  <c r="EX51" i="141"/>
  <c r="EY51" i="141"/>
  <c r="EW52" i="141"/>
  <c r="EX52" i="141"/>
  <c r="EY52" i="141"/>
  <c r="EW53" i="141"/>
  <c r="T50" i="35" s="1"/>
  <c r="EX53" i="141"/>
  <c r="EY53" i="141"/>
  <c r="EW54" i="141"/>
  <c r="EX54" i="141"/>
  <c r="EY54" i="141"/>
  <c r="EW55" i="141"/>
  <c r="EX55" i="141"/>
  <c r="EY55" i="141"/>
  <c r="EW56" i="141"/>
  <c r="EX56" i="141"/>
  <c r="EY56" i="141"/>
  <c r="EW57" i="141"/>
  <c r="EX57" i="141"/>
  <c r="EY57" i="141"/>
  <c r="EW58" i="141"/>
  <c r="EX58" i="141"/>
  <c r="EY58" i="141"/>
  <c r="EN4" i="141"/>
  <c r="AN14" i="35" s="1"/>
  <c r="EN5" i="141"/>
  <c r="AN16" i="35" s="1"/>
  <c r="EN6" i="141"/>
  <c r="AN24" i="35" s="1"/>
  <c r="EN7" i="141"/>
  <c r="AN20" i="35" s="1"/>
  <c r="EN8" i="141"/>
  <c r="AN44" i="35" s="1"/>
  <c r="U44" i="35" s="1"/>
  <c r="EN9" i="141"/>
  <c r="AN45" i="35" s="1"/>
  <c r="EN10" i="141"/>
  <c r="AN46" i="35" s="1"/>
  <c r="EN3" i="141"/>
  <c r="AN13" i="35" s="1"/>
  <c r="DV4" i="140"/>
  <c r="T10" i="4" s="1"/>
  <c r="DW4" i="140"/>
  <c r="DX4" i="140"/>
  <c r="DY4" i="140"/>
  <c r="DV5" i="140"/>
  <c r="T11" i="4" s="1"/>
  <c r="DW5" i="140"/>
  <c r="DX5" i="140"/>
  <c r="DY5" i="140"/>
  <c r="DV6" i="140"/>
  <c r="T12" i="4" s="1"/>
  <c r="DW6" i="140"/>
  <c r="DX6" i="140"/>
  <c r="DY6" i="140"/>
  <c r="DV7" i="140"/>
  <c r="T13" i="4" s="1"/>
  <c r="DW7" i="140"/>
  <c r="DX7" i="140"/>
  <c r="DY7" i="140"/>
  <c r="DV8" i="140"/>
  <c r="T14" i="4" s="1"/>
  <c r="DW8" i="140"/>
  <c r="DX8" i="140"/>
  <c r="DY8" i="140"/>
  <c r="DV9" i="140"/>
  <c r="T15" i="4" s="1"/>
  <c r="DW9" i="140"/>
  <c r="DX9" i="140"/>
  <c r="DY9" i="140"/>
  <c r="DV10" i="140"/>
  <c r="T16" i="4" s="1"/>
  <c r="DW10" i="140"/>
  <c r="DX10" i="140"/>
  <c r="DY10" i="140"/>
  <c r="DV11" i="140"/>
  <c r="T17" i="4" s="1"/>
  <c r="DW11" i="140"/>
  <c r="DX11" i="140"/>
  <c r="DY11" i="140"/>
  <c r="DV12" i="140"/>
  <c r="T18" i="4" s="1"/>
  <c r="DW12" i="140"/>
  <c r="DX12" i="140"/>
  <c r="DY12" i="140"/>
  <c r="DV13" i="140"/>
  <c r="T19" i="4" s="1"/>
  <c r="DW13" i="140"/>
  <c r="DX13" i="140"/>
  <c r="DY13" i="140"/>
  <c r="DV14" i="140"/>
  <c r="T20" i="4" s="1"/>
  <c r="DW14" i="140"/>
  <c r="DX14" i="140"/>
  <c r="DY14" i="140"/>
  <c r="DV15" i="140"/>
  <c r="T21" i="4" s="1"/>
  <c r="DW15" i="140"/>
  <c r="DX15" i="140"/>
  <c r="DY15" i="140"/>
  <c r="DV16" i="140"/>
  <c r="T22" i="4" s="1"/>
  <c r="DW16" i="140"/>
  <c r="DX16" i="140"/>
  <c r="DY16" i="140"/>
  <c r="DV17" i="140"/>
  <c r="T25" i="4" s="1"/>
  <c r="DW17" i="140"/>
  <c r="DX17" i="140"/>
  <c r="DY17" i="140"/>
  <c r="DV18" i="140"/>
  <c r="T26" i="4" s="1"/>
  <c r="DW18" i="140"/>
  <c r="DX18" i="140"/>
  <c r="DY18" i="140"/>
  <c r="DV19" i="140"/>
  <c r="T27" i="4" s="1"/>
  <c r="DW19" i="140"/>
  <c r="DX19" i="140"/>
  <c r="DY19" i="140"/>
  <c r="DV20" i="140"/>
  <c r="T28" i="4" s="1"/>
  <c r="DW20" i="140"/>
  <c r="DX20" i="140"/>
  <c r="DY20" i="140"/>
  <c r="DV21" i="140"/>
  <c r="T29" i="4" s="1"/>
  <c r="DW21" i="140"/>
  <c r="DX21" i="140"/>
  <c r="DY21" i="140"/>
  <c r="DV22" i="140"/>
  <c r="T30" i="4" s="1"/>
  <c r="DW22" i="140"/>
  <c r="DX22" i="140"/>
  <c r="DY22" i="140"/>
  <c r="DV23" i="140"/>
  <c r="T32" i="4" s="1"/>
  <c r="DW23" i="140"/>
  <c r="DX23" i="140"/>
  <c r="DY23" i="140"/>
  <c r="DV24" i="140"/>
  <c r="T33" i="4" s="1"/>
  <c r="DW24" i="140"/>
  <c r="DX24" i="140"/>
  <c r="DY24" i="140"/>
  <c r="DV25" i="140"/>
  <c r="T34" i="4" s="1"/>
  <c r="DW25" i="140"/>
  <c r="DX25" i="140"/>
  <c r="DY25" i="140"/>
  <c r="DV26" i="140"/>
  <c r="T35" i="4" s="1"/>
  <c r="DW26" i="140"/>
  <c r="DX26" i="140"/>
  <c r="DY26" i="140"/>
  <c r="DV27" i="140"/>
  <c r="T36" i="4" s="1"/>
  <c r="DW27" i="140"/>
  <c r="DX27" i="140"/>
  <c r="DY27" i="140"/>
  <c r="DV28" i="140"/>
  <c r="T37" i="4" s="1"/>
  <c r="DW28" i="140"/>
  <c r="DX28" i="140"/>
  <c r="DY28" i="140"/>
  <c r="DV29" i="140"/>
  <c r="T38" i="4" s="1"/>
  <c r="DW29" i="140"/>
  <c r="DX29" i="140"/>
  <c r="DY29" i="140"/>
  <c r="DV30" i="140"/>
  <c r="T39" i="4" s="1"/>
  <c r="DW30" i="140"/>
  <c r="DX30" i="140"/>
  <c r="DY30" i="140"/>
  <c r="DV31" i="140"/>
  <c r="T40" i="4" s="1"/>
  <c r="DW31" i="140"/>
  <c r="DX31" i="140"/>
  <c r="DY31" i="140"/>
  <c r="DV32" i="140"/>
  <c r="T41" i="4" s="1"/>
  <c r="DW32" i="140"/>
  <c r="DX32" i="140"/>
  <c r="DY32" i="140"/>
  <c r="DV33" i="140"/>
  <c r="T42" i="4" s="1"/>
  <c r="DW33" i="140"/>
  <c r="DX33" i="140"/>
  <c r="DY33" i="140"/>
  <c r="DV34" i="140"/>
  <c r="T43" i="4" s="1"/>
  <c r="DW34" i="140"/>
  <c r="DX34" i="140"/>
  <c r="DY34" i="140"/>
  <c r="DV35" i="140"/>
  <c r="T44" i="4" s="1"/>
  <c r="DW35" i="140"/>
  <c r="DX35" i="140"/>
  <c r="DY35" i="140"/>
  <c r="DV36" i="140"/>
  <c r="T45" i="4" s="1"/>
  <c r="DW36" i="140"/>
  <c r="DX36" i="140"/>
  <c r="DY36" i="140"/>
  <c r="DV37" i="140"/>
  <c r="T46" i="4" s="1"/>
  <c r="DW37" i="140"/>
  <c r="DX37" i="140"/>
  <c r="DY37" i="140"/>
  <c r="DV38" i="140"/>
  <c r="T48" i="4" s="1"/>
  <c r="DW38" i="140"/>
  <c r="DX38" i="140"/>
  <c r="DY38" i="140"/>
  <c r="DV39" i="140"/>
  <c r="T49" i="4" s="1"/>
  <c r="DW39" i="140"/>
  <c r="DX39" i="140"/>
  <c r="DY39" i="140"/>
  <c r="DV40" i="140"/>
  <c r="T50" i="4" s="1"/>
  <c r="DW40" i="140"/>
  <c r="DX40" i="140"/>
  <c r="DY40" i="140"/>
  <c r="DV41" i="140"/>
  <c r="T51" i="4" s="1"/>
  <c r="DW41" i="140"/>
  <c r="DX41" i="140"/>
  <c r="DY41" i="140"/>
  <c r="DV42" i="140"/>
  <c r="T52" i="4" s="1"/>
  <c r="DW42" i="140"/>
  <c r="DX42" i="140"/>
  <c r="DY42" i="140"/>
  <c r="DV43" i="140"/>
  <c r="T53" i="4" s="1"/>
  <c r="DW43" i="140"/>
  <c r="DX43" i="140"/>
  <c r="DY43" i="140"/>
  <c r="DV44" i="140"/>
  <c r="T56" i="4" s="1"/>
  <c r="DW44" i="140"/>
  <c r="DX44" i="140"/>
  <c r="DY44" i="140"/>
  <c r="DV45" i="140"/>
  <c r="T57" i="4" s="1"/>
  <c r="DW45" i="140"/>
  <c r="DX45" i="140"/>
  <c r="DY45" i="140"/>
  <c r="DV46" i="140"/>
  <c r="T58" i="4" s="1"/>
  <c r="DW46" i="140"/>
  <c r="DX46" i="140"/>
  <c r="DY46" i="140"/>
  <c r="DV47" i="140"/>
  <c r="T59" i="4" s="1"/>
  <c r="DW47" i="140"/>
  <c r="DX47" i="140"/>
  <c r="DY47" i="140"/>
  <c r="DV48" i="140"/>
  <c r="T60" i="4" s="1"/>
  <c r="DW48" i="140"/>
  <c r="DX48" i="140"/>
  <c r="DY48" i="140"/>
  <c r="DV49" i="140"/>
  <c r="T61" i="4" s="1"/>
  <c r="DW49" i="140"/>
  <c r="DX49" i="140"/>
  <c r="DY49" i="140"/>
  <c r="DV50" i="140"/>
  <c r="T63" i="4" s="1"/>
  <c r="DW50" i="140"/>
  <c r="DX50" i="140"/>
  <c r="DY50" i="140"/>
  <c r="DV51" i="140"/>
  <c r="T64" i="4" s="1"/>
  <c r="DW51" i="140"/>
  <c r="DX51" i="140"/>
  <c r="DY51" i="140"/>
  <c r="DV52" i="140"/>
  <c r="T65" i="4" s="1"/>
  <c r="DW52" i="140"/>
  <c r="DX52" i="140"/>
  <c r="DY52" i="140"/>
  <c r="DV53" i="140"/>
  <c r="T66" i="4" s="1"/>
  <c r="DW53" i="140"/>
  <c r="DX53" i="140"/>
  <c r="DY53" i="140"/>
  <c r="DV54" i="140"/>
  <c r="T67" i="4" s="1"/>
  <c r="DW54" i="140"/>
  <c r="DX54" i="140"/>
  <c r="DY54" i="140"/>
  <c r="DV55" i="140"/>
  <c r="T68" i="4" s="1"/>
  <c r="DW55" i="140"/>
  <c r="DX55" i="140"/>
  <c r="DY55" i="140"/>
  <c r="DV56" i="140"/>
  <c r="T69" i="4" s="1"/>
  <c r="DW56" i="140"/>
  <c r="DX56" i="140"/>
  <c r="DY56" i="140"/>
  <c r="DV57" i="140"/>
  <c r="T70" i="4" s="1"/>
  <c r="DW57" i="140"/>
  <c r="DX57" i="140"/>
  <c r="DY57" i="140"/>
  <c r="DV58" i="140"/>
  <c r="T71" i="4" s="1"/>
  <c r="DW58" i="140"/>
  <c r="DX58" i="140"/>
  <c r="DY58" i="140"/>
  <c r="DV59" i="140"/>
  <c r="T72" i="4" s="1"/>
  <c r="DW59" i="140"/>
  <c r="DX59" i="140"/>
  <c r="DY59" i="140"/>
  <c r="DV60" i="140"/>
  <c r="T73" i="4" s="1"/>
  <c r="DW60" i="140"/>
  <c r="DX60" i="140"/>
  <c r="DY60" i="140"/>
  <c r="DV61" i="140"/>
  <c r="T74" i="4" s="1"/>
  <c r="DW61" i="140"/>
  <c r="DX61" i="140"/>
  <c r="DY61" i="140"/>
  <c r="DV62" i="140"/>
  <c r="T75" i="4" s="1"/>
  <c r="DW62" i="140"/>
  <c r="DX62" i="140"/>
  <c r="DY62" i="140"/>
  <c r="DV63" i="140"/>
  <c r="T76" i="4" s="1"/>
  <c r="DW63" i="140"/>
  <c r="DX63" i="140"/>
  <c r="DY63" i="140"/>
  <c r="DV64" i="140"/>
  <c r="T79" i="4" s="1"/>
  <c r="DW64" i="140"/>
  <c r="DX64" i="140"/>
  <c r="DY64" i="140"/>
  <c r="DV65" i="140"/>
  <c r="T80" i="4" s="1"/>
  <c r="DW65" i="140"/>
  <c r="DX65" i="140"/>
  <c r="DY65" i="140"/>
  <c r="DV66" i="140"/>
  <c r="T81" i="4" s="1"/>
  <c r="DW66" i="140"/>
  <c r="DX66" i="140"/>
  <c r="DY66" i="140"/>
  <c r="DV67" i="140"/>
  <c r="T82" i="4" s="1"/>
  <c r="DW67" i="140"/>
  <c r="DX67" i="140"/>
  <c r="DY67" i="140"/>
  <c r="DV68" i="140"/>
  <c r="T83" i="4" s="1"/>
  <c r="DW68" i="140"/>
  <c r="DX68" i="140"/>
  <c r="DY68" i="140"/>
  <c r="DV69" i="140"/>
  <c r="T85" i="4" s="1"/>
  <c r="DW69" i="140"/>
  <c r="DX69" i="140"/>
  <c r="DY69" i="140"/>
  <c r="DV70" i="140"/>
  <c r="T86" i="4" s="1"/>
  <c r="DW70" i="140"/>
  <c r="DX70" i="140"/>
  <c r="DY70" i="140"/>
  <c r="DV71" i="140"/>
  <c r="T87" i="4" s="1"/>
  <c r="DW71" i="140"/>
  <c r="DX71" i="140"/>
  <c r="DY71" i="140"/>
  <c r="DV72" i="140"/>
  <c r="T88" i="4" s="1"/>
  <c r="DW72" i="140"/>
  <c r="DX72" i="140"/>
  <c r="DY72" i="140"/>
  <c r="DV73" i="140"/>
  <c r="T89" i="4" s="1"/>
  <c r="DW73" i="140"/>
  <c r="DX73" i="140"/>
  <c r="DY73" i="140"/>
  <c r="DV74" i="140"/>
  <c r="T90" i="4" s="1"/>
  <c r="DW74" i="140"/>
  <c r="DX74" i="140"/>
  <c r="DY74" i="140"/>
  <c r="DV75" i="140"/>
  <c r="T91" i="4" s="1"/>
  <c r="DW75" i="140"/>
  <c r="DX75" i="140"/>
  <c r="DY75" i="140"/>
  <c r="DV76" i="140"/>
  <c r="T92" i="4" s="1"/>
  <c r="DW76" i="140"/>
  <c r="DX76" i="140"/>
  <c r="DY76" i="140"/>
  <c r="DV77" i="140"/>
  <c r="T93" i="4" s="1"/>
  <c r="DW77" i="140"/>
  <c r="DX77" i="140"/>
  <c r="DY77" i="140"/>
  <c r="DV78" i="140"/>
  <c r="T95" i="4" s="1"/>
  <c r="DW78" i="140"/>
  <c r="DX78" i="140"/>
  <c r="DY78" i="140"/>
  <c r="DV79" i="140"/>
  <c r="T97" i="4" s="1"/>
  <c r="DW79" i="140"/>
  <c r="DX79" i="140"/>
  <c r="DY79" i="140"/>
  <c r="DV80" i="140"/>
  <c r="T98" i="4" s="1"/>
  <c r="DW80" i="140"/>
  <c r="DX80" i="140"/>
  <c r="DY80" i="140"/>
  <c r="DV81" i="140"/>
  <c r="T99" i="4" s="1"/>
  <c r="DW81" i="140"/>
  <c r="DX81" i="140"/>
  <c r="DY81" i="140"/>
  <c r="DV82" i="140"/>
  <c r="T100" i="4" s="1"/>
  <c r="DW82" i="140"/>
  <c r="DX82" i="140"/>
  <c r="DY82" i="140"/>
  <c r="DV83" i="140"/>
  <c r="T101" i="4" s="1"/>
  <c r="DW83" i="140"/>
  <c r="DX83" i="140"/>
  <c r="DY83" i="140"/>
  <c r="DV84" i="140"/>
  <c r="T102" i="4" s="1"/>
  <c r="DW84" i="140"/>
  <c r="DX84" i="140"/>
  <c r="DY84" i="140"/>
  <c r="DV85" i="140"/>
  <c r="T103" i="4" s="1"/>
  <c r="DW85" i="140"/>
  <c r="DX85" i="140"/>
  <c r="DY85" i="140"/>
  <c r="DV86" i="140"/>
  <c r="T104" i="4" s="1"/>
  <c r="DW86" i="140"/>
  <c r="DX86" i="140"/>
  <c r="DY86" i="140"/>
  <c r="DV87" i="140"/>
  <c r="T105" i="4" s="1"/>
  <c r="DW87" i="140"/>
  <c r="DX87" i="140"/>
  <c r="DY87" i="140"/>
  <c r="DV88" i="140"/>
  <c r="T106" i="4" s="1"/>
  <c r="DW88" i="140"/>
  <c r="DX88" i="140"/>
  <c r="DY88" i="140"/>
  <c r="DV89" i="140"/>
  <c r="T107" i="4" s="1"/>
  <c r="DW89" i="140"/>
  <c r="DX89" i="140"/>
  <c r="DY89" i="140"/>
  <c r="DV90" i="140"/>
  <c r="T108" i="4" s="1"/>
  <c r="DW90" i="140"/>
  <c r="DX90" i="140"/>
  <c r="DY90" i="140"/>
  <c r="DV91" i="140"/>
  <c r="T109" i="4" s="1"/>
  <c r="DW91" i="140"/>
  <c r="DX91" i="140"/>
  <c r="DY91" i="140"/>
  <c r="DV92" i="140"/>
  <c r="T110" i="4" s="1"/>
  <c r="DW92" i="140"/>
  <c r="DX92" i="140"/>
  <c r="DY92" i="140"/>
  <c r="DV93" i="140"/>
  <c r="T111" i="4" s="1"/>
  <c r="DW93" i="140"/>
  <c r="DX93" i="140"/>
  <c r="DY93" i="140"/>
  <c r="DV94" i="140"/>
  <c r="T112" i="4" s="1"/>
  <c r="DW94" i="140"/>
  <c r="DX94" i="140"/>
  <c r="DY94" i="140"/>
  <c r="DV95" i="140"/>
  <c r="T113" i="4" s="1"/>
  <c r="DW95" i="140"/>
  <c r="DX95" i="140"/>
  <c r="DY95" i="140"/>
  <c r="DV96" i="140"/>
  <c r="T114" i="4" s="1"/>
  <c r="DW96" i="140"/>
  <c r="DX96" i="140"/>
  <c r="DY96" i="140"/>
  <c r="DV97" i="140"/>
  <c r="T115" i="4" s="1"/>
  <c r="DW97" i="140"/>
  <c r="DX97" i="140"/>
  <c r="DY97" i="140"/>
  <c r="DV98" i="140"/>
  <c r="T116" i="4" s="1"/>
  <c r="DW98" i="140"/>
  <c r="DX98" i="140"/>
  <c r="DY98" i="140"/>
  <c r="DV99" i="140"/>
  <c r="T118" i="4" s="1"/>
  <c r="DW99" i="140"/>
  <c r="DX99" i="140"/>
  <c r="DY99" i="140"/>
  <c r="DV100" i="140"/>
  <c r="T119" i="4" s="1"/>
  <c r="DW100" i="140"/>
  <c r="DX100" i="140"/>
  <c r="DY100" i="140"/>
  <c r="DV101" i="140"/>
  <c r="T120" i="4" s="1"/>
  <c r="DW101" i="140"/>
  <c r="DX101" i="140"/>
  <c r="DY101" i="140"/>
  <c r="DV102" i="140"/>
  <c r="T121" i="4" s="1"/>
  <c r="DW102" i="140"/>
  <c r="DX102" i="140"/>
  <c r="DY102" i="140"/>
  <c r="DV103" i="140"/>
  <c r="T122" i="4" s="1"/>
  <c r="DW103" i="140"/>
  <c r="DX103" i="140"/>
  <c r="DY103" i="140"/>
  <c r="DV104" i="140"/>
  <c r="T123" i="4" s="1"/>
  <c r="DW104" i="140"/>
  <c r="DX104" i="140"/>
  <c r="DY104" i="140"/>
  <c r="DV105" i="140"/>
  <c r="T124" i="4" s="1"/>
  <c r="DW105" i="140"/>
  <c r="DX105" i="140"/>
  <c r="DY105" i="140"/>
  <c r="DV106" i="140"/>
  <c r="T125" i="4" s="1"/>
  <c r="DW106" i="140"/>
  <c r="DX106" i="140"/>
  <c r="DY106" i="140"/>
  <c r="DV107" i="140"/>
  <c r="T126" i="4" s="1"/>
  <c r="DW107" i="140"/>
  <c r="DX107" i="140"/>
  <c r="DY107" i="140"/>
  <c r="DV108" i="140"/>
  <c r="T128" i="4" s="1"/>
  <c r="DW108" i="140"/>
  <c r="DX108" i="140"/>
  <c r="DY108" i="140"/>
  <c r="DV109" i="140"/>
  <c r="T129" i="4" s="1"/>
  <c r="DW109" i="140"/>
  <c r="DX109" i="140"/>
  <c r="DY109" i="140"/>
  <c r="DV110" i="140"/>
  <c r="T130" i="4" s="1"/>
  <c r="DW110" i="140"/>
  <c r="DX110" i="140"/>
  <c r="DY110" i="140"/>
  <c r="DV111" i="140"/>
  <c r="T131" i="4" s="1"/>
  <c r="DW111" i="140"/>
  <c r="DX111" i="140"/>
  <c r="DY111" i="140"/>
  <c r="DV112" i="140"/>
  <c r="T132" i="4" s="1"/>
  <c r="DW112" i="140"/>
  <c r="DX112" i="140"/>
  <c r="DY112" i="140"/>
  <c r="DV113" i="140"/>
  <c r="T133" i="4" s="1"/>
  <c r="DW113" i="140"/>
  <c r="DX113" i="140"/>
  <c r="DY113" i="140"/>
  <c r="DV114" i="140"/>
  <c r="T134" i="4" s="1"/>
  <c r="DW114" i="140"/>
  <c r="DX114" i="140"/>
  <c r="DY114" i="140"/>
  <c r="DV115" i="140"/>
  <c r="T135" i="4" s="1"/>
  <c r="DW115" i="140"/>
  <c r="DX115" i="140"/>
  <c r="DY115" i="140"/>
  <c r="DV116" i="140"/>
  <c r="T136" i="4" s="1"/>
  <c r="DW116" i="140"/>
  <c r="DX116" i="140"/>
  <c r="DY116" i="140"/>
  <c r="DV117" i="140"/>
  <c r="T137" i="4" s="1"/>
  <c r="DW117" i="140"/>
  <c r="DX117" i="140"/>
  <c r="DY117" i="140"/>
  <c r="DV118" i="140"/>
  <c r="T138" i="4" s="1"/>
  <c r="DW118" i="140"/>
  <c r="DX118" i="140"/>
  <c r="DY118" i="140"/>
  <c r="DV119" i="140"/>
  <c r="T139" i="4" s="1"/>
  <c r="DW119" i="140"/>
  <c r="DX119" i="140"/>
  <c r="DY119" i="140"/>
  <c r="DV120" i="140"/>
  <c r="T140" i="4" s="1"/>
  <c r="DW120" i="140"/>
  <c r="DX120" i="140"/>
  <c r="DY120" i="140"/>
  <c r="DV121" i="140"/>
  <c r="T141" i="4" s="1"/>
  <c r="DW121" i="140"/>
  <c r="DX121" i="140"/>
  <c r="DY121" i="140"/>
  <c r="DV122" i="140"/>
  <c r="T142" i="4" s="1"/>
  <c r="DW122" i="140"/>
  <c r="DX122" i="140"/>
  <c r="DY122" i="140"/>
  <c r="DV123" i="140"/>
  <c r="T143" i="4" s="1"/>
  <c r="DW123" i="140"/>
  <c r="DX123" i="140"/>
  <c r="DY123" i="140"/>
  <c r="DV124" i="140"/>
  <c r="T144" i="4" s="1"/>
  <c r="DW124" i="140"/>
  <c r="DX124" i="140"/>
  <c r="DY124" i="140"/>
  <c r="DV125" i="140"/>
  <c r="T145" i="4" s="1"/>
  <c r="DW125" i="140"/>
  <c r="DX125" i="140"/>
  <c r="DY125" i="140"/>
  <c r="DV126" i="140"/>
  <c r="T146" i="4" s="1"/>
  <c r="DW126" i="140"/>
  <c r="DX126" i="140"/>
  <c r="DY126" i="140"/>
  <c r="DV127" i="140"/>
  <c r="T149" i="4" s="1"/>
  <c r="DW127" i="140"/>
  <c r="DX127" i="140"/>
  <c r="DY127" i="140"/>
  <c r="DV128" i="140"/>
  <c r="T150" i="4" s="1"/>
  <c r="DW128" i="140"/>
  <c r="DX128" i="140"/>
  <c r="DY128" i="140"/>
  <c r="DV129" i="140"/>
  <c r="T151" i="4" s="1"/>
  <c r="DW129" i="140"/>
  <c r="DX129" i="140"/>
  <c r="DY129" i="140"/>
  <c r="DV130" i="140"/>
  <c r="T152" i="4" s="1"/>
  <c r="DW130" i="140"/>
  <c r="DX130" i="140"/>
  <c r="DY130" i="140"/>
  <c r="DV131" i="140"/>
  <c r="T153" i="4" s="1"/>
  <c r="DW131" i="140"/>
  <c r="DX131" i="140"/>
  <c r="DY131" i="140"/>
  <c r="DV132" i="140"/>
  <c r="T154" i="4" s="1"/>
  <c r="DW132" i="140"/>
  <c r="DX132" i="140"/>
  <c r="DY132" i="140"/>
  <c r="DV133" i="140"/>
  <c r="T155" i="4" s="1"/>
  <c r="DW133" i="140"/>
  <c r="DX133" i="140"/>
  <c r="DY133" i="140"/>
  <c r="DV134" i="140"/>
  <c r="T156" i="4" s="1"/>
  <c r="DW134" i="140"/>
  <c r="DX134" i="140"/>
  <c r="DY134" i="140"/>
  <c r="DV135" i="140"/>
  <c r="T157" i="4" s="1"/>
  <c r="DW135" i="140"/>
  <c r="DX135" i="140"/>
  <c r="DY135" i="140"/>
  <c r="DV136" i="140"/>
  <c r="T158" i="4" s="1"/>
  <c r="DW136" i="140"/>
  <c r="DX136" i="140"/>
  <c r="DY136" i="140"/>
  <c r="DV137" i="140"/>
  <c r="T159" i="4" s="1"/>
  <c r="DW137" i="140"/>
  <c r="DX137" i="140"/>
  <c r="DY137" i="140"/>
  <c r="DV138" i="140"/>
  <c r="T160" i="4" s="1"/>
  <c r="DW138" i="140"/>
  <c r="DX138" i="140"/>
  <c r="DY138" i="140"/>
  <c r="DV139" i="140"/>
  <c r="T161" i="4" s="1"/>
  <c r="DW139" i="140"/>
  <c r="DX139" i="140"/>
  <c r="DY139" i="140"/>
  <c r="DV140" i="140"/>
  <c r="T162" i="4" s="1"/>
  <c r="DW140" i="140"/>
  <c r="DX140" i="140"/>
  <c r="DY140" i="140"/>
  <c r="DV141" i="140"/>
  <c r="T163" i="4" s="1"/>
  <c r="DW141" i="140"/>
  <c r="DX141" i="140"/>
  <c r="DY141" i="140"/>
  <c r="DV142" i="140"/>
  <c r="T164" i="4" s="1"/>
  <c r="V164" i="4" s="1"/>
  <c r="DW142" i="140"/>
  <c r="DX142" i="140"/>
  <c r="DY142" i="140"/>
  <c r="DV143" i="140"/>
  <c r="T166" i="4" s="1"/>
  <c r="DW143" i="140"/>
  <c r="DX143" i="140"/>
  <c r="DY143" i="140"/>
  <c r="DV144" i="140"/>
  <c r="T167" i="4" s="1"/>
  <c r="DW144" i="140"/>
  <c r="DX144" i="140"/>
  <c r="DY144" i="140"/>
  <c r="DV145" i="140"/>
  <c r="T169" i="4" s="1"/>
  <c r="DW145" i="140"/>
  <c r="DX145" i="140"/>
  <c r="DY145" i="140"/>
  <c r="DV146" i="140"/>
  <c r="T170" i="4" s="1"/>
  <c r="DW146" i="140"/>
  <c r="DX146" i="140"/>
  <c r="DY146" i="140"/>
  <c r="DV147" i="140"/>
  <c r="T171" i="4" s="1"/>
  <c r="DW147" i="140"/>
  <c r="DX147" i="140"/>
  <c r="DY147" i="140"/>
  <c r="DV148" i="140"/>
  <c r="T172" i="4" s="1"/>
  <c r="DW148" i="140"/>
  <c r="DX148" i="140"/>
  <c r="DY148" i="140"/>
  <c r="DV149" i="140"/>
  <c r="T173" i="4" s="1"/>
  <c r="DW149" i="140"/>
  <c r="DX149" i="140"/>
  <c r="DY149" i="140"/>
  <c r="DV150" i="140"/>
  <c r="T174" i="4" s="1"/>
  <c r="DW150" i="140"/>
  <c r="DX150" i="140"/>
  <c r="DY150" i="140"/>
  <c r="DV151" i="140"/>
  <c r="T175" i="4" s="1"/>
  <c r="V175" i="4" s="1"/>
  <c r="DW151" i="140"/>
  <c r="DX151" i="140"/>
  <c r="DY151" i="140"/>
  <c r="DV152" i="140"/>
  <c r="T176" i="4" s="1"/>
  <c r="DW152" i="140"/>
  <c r="DX152" i="140"/>
  <c r="DY152" i="140"/>
  <c r="DV153" i="140"/>
  <c r="T177" i="4" s="1"/>
  <c r="DW153" i="140"/>
  <c r="DX153" i="140"/>
  <c r="DY153" i="140"/>
  <c r="DV154" i="140"/>
  <c r="T184" i="4" s="1"/>
  <c r="DW154" i="140"/>
  <c r="DX154" i="140"/>
  <c r="DY154" i="140"/>
  <c r="DV155" i="140"/>
  <c r="T185" i="4" s="1"/>
  <c r="DW155" i="140"/>
  <c r="DX155" i="140"/>
  <c r="DY155" i="140"/>
  <c r="DV156" i="140"/>
  <c r="T187" i="4" s="1"/>
  <c r="DW156" i="140"/>
  <c r="DX156" i="140"/>
  <c r="DY156" i="140"/>
  <c r="DV157" i="140"/>
  <c r="T188" i="4" s="1"/>
  <c r="DW157" i="140"/>
  <c r="DX157" i="140"/>
  <c r="DY157" i="140"/>
  <c r="DV158" i="140"/>
  <c r="T189" i="4" s="1"/>
  <c r="DW158" i="140"/>
  <c r="DX158" i="140"/>
  <c r="DY158" i="140"/>
  <c r="DV159" i="140"/>
  <c r="T190" i="4" s="1"/>
  <c r="DW159" i="140"/>
  <c r="DX159" i="140"/>
  <c r="DY159" i="140"/>
  <c r="DV160" i="140"/>
  <c r="T191" i="4" s="1"/>
  <c r="DW160" i="140"/>
  <c r="DX160" i="140"/>
  <c r="DY160" i="140"/>
  <c r="DY3" i="140"/>
  <c r="DX3" i="140"/>
  <c r="DW3" i="140"/>
  <c r="DV3" i="140"/>
  <c r="T9" i="4" s="1"/>
  <c r="DN4" i="140"/>
  <c r="AN10" i="4" s="1"/>
  <c r="DN5" i="140"/>
  <c r="DN6" i="140"/>
  <c r="DN7" i="140"/>
  <c r="DN8" i="140"/>
  <c r="DN9" i="140"/>
  <c r="AN16" i="4" s="1"/>
  <c r="DN10" i="140"/>
  <c r="AN17" i="4" s="1"/>
  <c r="DN11" i="140"/>
  <c r="DN12" i="140"/>
  <c r="AN19" i="4" s="1"/>
  <c r="DN13" i="140"/>
  <c r="DN14" i="140"/>
  <c r="DN15" i="140"/>
  <c r="DN16" i="140"/>
  <c r="DN17" i="140"/>
  <c r="AN26" i="4" s="1"/>
  <c r="DN18" i="140"/>
  <c r="AN27" i="4" s="1"/>
  <c r="DN19" i="140"/>
  <c r="AN28" i="4" s="1"/>
  <c r="DN20" i="140"/>
  <c r="AN29" i="4" s="1"/>
  <c r="DN21" i="140"/>
  <c r="DN22" i="140"/>
  <c r="DN23" i="140"/>
  <c r="DN24" i="140"/>
  <c r="DN25" i="140"/>
  <c r="AN37" i="4" s="1"/>
  <c r="DN26" i="140"/>
  <c r="AN38" i="4" s="1"/>
  <c r="DN27" i="140"/>
  <c r="AN41" i="4" s="1"/>
  <c r="DN28" i="140"/>
  <c r="DN29" i="140"/>
  <c r="DN30" i="140"/>
  <c r="DN31" i="140"/>
  <c r="DN32" i="140"/>
  <c r="AN46" i="4" s="1"/>
  <c r="DN33" i="140"/>
  <c r="AN48" i="4" s="1"/>
  <c r="DN34" i="140"/>
  <c r="DN35" i="140"/>
  <c r="AN50" i="4" s="1"/>
  <c r="DN36" i="140"/>
  <c r="AN51" i="4" s="1"/>
  <c r="DN37" i="140"/>
  <c r="DN38" i="140"/>
  <c r="DN39" i="140"/>
  <c r="AN56" i="4" s="1"/>
  <c r="DN40" i="140"/>
  <c r="AN57" i="4" s="1"/>
  <c r="DN41" i="140"/>
  <c r="AN58" i="4" s="1"/>
  <c r="DN42" i="140"/>
  <c r="AN59" i="4" s="1"/>
  <c r="DN43" i="140"/>
  <c r="AN60" i="4" s="1"/>
  <c r="DN44" i="140"/>
  <c r="AN61" i="4" s="1"/>
  <c r="DN45" i="140"/>
  <c r="AN63" i="4" s="1"/>
  <c r="DN46" i="140"/>
  <c r="DN47" i="140"/>
  <c r="DN48" i="140"/>
  <c r="DN49" i="140"/>
  <c r="AN68" i="4" s="1"/>
  <c r="DN50" i="140"/>
  <c r="AN69" i="4" s="1"/>
  <c r="DN51" i="140"/>
  <c r="AN70" i="4" s="1"/>
  <c r="DN52" i="140"/>
  <c r="AN72" i="4" s="1"/>
  <c r="DN53" i="140"/>
  <c r="DN54" i="140"/>
  <c r="DN55" i="140"/>
  <c r="DN56" i="140"/>
  <c r="DN57" i="140"/>
  <c r="AN80" i="4" s="1"/>
  <c r="DN58" i="140"/>
  <c r="AN87" i="4" s="1"/>
  <c r="DN59" i="140"/>
  <c r="AN88" i="4" s="1"/>
  <c r="DN60" i="140"/>
  <c r="AN89" i="4" s="1"/>
  <c r="DN61" i="140"/>
  <c r="AN98" i="4" s="1"/>
  <c r="DN62" i="140"/>
  <c r="DN63" i="140"/>
  <c r="DN64" i="140"/>
  <c r="DN65" i="140"/>
  <c r="DN66" i="140"/>
  <c r="AN104" i="4" s="1"/>
  <c r="DN67" i="140"/>
  <c r="AN105" i="4" s="1"/>
  <c r="DN68" i="140"/>
  <c r="AN106" i="4" s="1"/>
  <c r="DN69" i="140"/>
  <c r="DN70" i="140"/>
  <c r="DN71" i="140"/>
  <c r="DN72" i="140"/>
  <c r="DN73" i="140"/>
  <c r="AN112" i="4" s="1"/>
  <c r="DN74" i="140"/>
  <c r="AN113" i="4" s="1"/>
  <c r="DN75" i="140"/>
  <c r="AN114" i="4" s="1"/>
  <c r="DN76" i="140"/>
  <c r="AN116" i="4" s="1"/>
  <c r="DN77" i="140"/>
  <c r="DN78" i="140"/>
  <c r="DN79" i="140"/>
  <c r="DN80" i="140"/>
  <c r="AN125" i="4" s="1"/>
  <c r="DN81" i="140"/>
  <c r="AN126" i="4" s="1"/>
  <c r="DN82" i="140"/>
  <c r="AN128" i="4" s="1"/>
  <c r="DN83" i="140"/>
  <c r="DN84" i="140"/>
  <c r="AN130" i="4" s="1"/>
  <c r="DN85" i="140"/>
  <c r="DN86" i="140"/>
  <c r="AN132" i="4" s="1"/>
  <c r="DN87" i="140"/>
  <c r="DN88" i="140"/>
  <c r="AN134" i="4" s="1"/>
  <c r="DN89" i="140"/>
  <c r="AN135" i="4" s="1"/>
  <c r="DN90" i="140"/>
  <c r="AN136" i="4" s="1"/>
  <c r="DN91" i="140"/>
  <c r="DN92" i="140"/>
  <c r="AN139" i="4" s="1"/>
  <c r="DN93" i="140"/>
  <c r="DN94" i="140"/>
  <c r="DN95" i="140"/>
  <c r="DN96" i="140"/>
  <c r="AN145" i="4" s="1"/>
  <c r="DN97" i="140"/>
  <c r="DN98" i="140"/>
  <c r="AN149" i="4" s="1"/>
  <c r="DN99" i="140"/>
  <c r="DN100" i="140"/>
  <c r="AN162" i="4" s="1"/>
  <c r="DN101" i="140"/>
  <c r="DN102" i="140"/>
  <c r="DN103" i="140"/>
  <c r="DN104" i="140"/>
  <c r="DN105" i="140"/>
  <c r="AN170" i="4" s="1"/>
  <c r="DN106" i="140"/>
  <c r="AN171" i="4" s="1"/>
  <c r="DN107" i="140"/>
  <c r="AN184" i="4" s="1"/>
  <c r="DN108" i="140"/>
  <c r="AN185" i="4" s="1"/>
  <c r="DN109" i="140"/>
  <c r="DN110" i="140"/>
  <c r="AN187" i="4" s="1"/>
  <c r="DN111" i="140"/>
  <c r="DN112" i="140"/>
  <c r="DN3" i="140"/>
  <c r="H125" i="39"/>
  <c r="F125" i="39"/>
  <c r="DE152" i="140"/>
  <c r="DF152" i="140"/>
  <c r="DG152" i="140"/>
  <c r="DH152" i="140"/>
  <c r="DE153" i="140"/>
  <c r="DF153" i="140"/>
  <c r="DG153" i="140"/>
  <c r="DH153" i="140"/>
  <c r="DE154" i="140"/>
  <c r="DF154" i="140"/>
  <c r="DG154" i="140"/>
  <c r="DH154" i="140"/>
  <c r="DE155" i="140"/>
  <c r="DF155" i="140"/>
  <c r="DG155" i="140"/>
  <c r="DH155" i="140"/>
  <c r="DE156" i="140"/>
  <c r="DF156" i="140"/>
  <c r="DG156" i="140"/>
  <c r="DH156" i="140"/>
  <c r="DE157" i="140"/>
  <c r="DF157" i="140"/>
  <c r="DG157" i="140"/>
  <c r="DH157" i="140"/>
  <c r="DE158" i="140"/>
  <c r="DF158" i="140"/>
  <c r="DG158" i="140"/>
  <c r="DH158" i="140"/>
  <c r="DE159" i="140"/>
  <c r="DF159" i="140"/>
  <c r="DG159" i="140"/>
  <c r="DH159" i="140"/>
  <c r="DE160" i="140"/>
  <c r="DF160" i="140"/>
  <c r="DG160" i="140"/>
  <c r="DH160" i="140"/>
  <c r="DE161" i="140"/>
  <c r="DF161" i="140"/>
  <c r="DG161" i="140"/>
  <c r="DH161" i="140"/>
  <c r="DE162" i="140"/>
  <c r="DF162" i="140"/>
  <c r="DG162" i="140"/>
  <c r="DH162" i="140"/>
  <c r="DE163" i="140"/>
  <c r="DF163" i="140"/>
  <c r="DG163" i="140"/>
  <c r="DH163" i="140"/>
  <c r="DE164" i="140"/>
  <c r="DF164" i="140"/>
  <c r="DG164" i="140"/>
  <c r="DH164" i="140"/>
  <c r="DE4" i="140"/>
  <c r="DF4" i="140"/>
  <c r="DG4" i="140"/>
  <c r="DH4" i="140"/>
  <c r="DE5" i="140"/>
  <c r="DF5" i="140"/>
  <c r="DG5" i="140"/>
  <c r="DH5" i="140"/>
  <c r="DE6" i="140"/>
  <c r="DF6" i="140"/>
  <c r="DG6" i="140"/>
  <c r="DH6" i="140"/>
  <c r="DE7" i="140"/>
  <c r="DF7" i="140"/>
  <c r="DG7" i="140"/>
  <c r="DH7" i="140"/>
  <c r="DE8" i="140"/>
  <c r="DF8" i="140"/>
  <c r="DG8" i="140"/>
  <c r="DH8" i="140"/>
  <c r="DE9" i="140"/>
  <c r="DF9" i="140"/>
  <c r="DG9" i="140"/>
  <c r="DH9" i="140"/>
  <c r="DE10" i="140"/>
  <c r="DF10" i="140"/>
  <c r="DG10" i="140"/>
  <c r="DH10" i="140"/>
  <c r="DE11" i="140"/>
  <c r="DF11" i="140"/>
  <c r="DG11" i="140"/>
  <c r="DH11" i="140"/>
  <c r="DE12" i="140"/>
  <c r="DF12" i="140"/>
  <c r="DG12" i="140"/>
  <c r="DH12" i="140"/>
  <c r="DE13" i="140"/>
  <c r="DF13" i="140"/>
  <c r="DG13" i="140"/>
  <c r="DH13" i="140"/>
  <c r="DE14" i="140"/>
  <c r="DF14" i="140"/>
  <c r="DG14" i="140"/>
  <c r="DH14" i="140"/>
  <c r="DE15" i="140"/>
  <c r="DF15" i="140"/>
  <c r="DG15" i="140"/>
  <c r="DH15" i="140"/>
  <c r="DE16" i="140"/>
  <c r="DF16" i="140"/>
  <c r="DG16" i="140"/>
  <c r="DH16" i="140"/>
  <c r="DE17" i="140"/>
  <c r="DF17" i="140"/>
  <c r="DG17" i="140"/>
  <c r="DH17" i="140"/>
  <c r="DE18" i="140"/>
  <c r="DF18" i="140"/>
  <c r="DG18" i="140"/>
  <c r="DH18" i="140"/>
  <c r="DE19" i="140"/>
  <c r="DF19" i="140"/>
  <c r="DG19" i="140"/>
  <c r="DH19" i="140"/>
  <c r="DE20" i="140"/>
  <c r="DF20" i="140"/>
  <c r="DG20" i="140"/>
  <c r="DH20" i="140"/>
  <c r="DE21" i="140"/>
  <c r="DF21" i="140"/>
  <c r="DG21" i="140"/>
  <c r="DH21" i="140"/>
  <c r="DE22" i="140"/>
  <c r="DF22" i="140"/>
  <c r="DG22" i="140"/>
  <c r="DH22" i="140"/>
  <c r="DE23" i="140"/>
  <c r="DF23" i="140"/>
  <c r="DG23" i="140"/>
  <c r="DH23" i="140"/>
  <c r="DE24" i="140"/>
  <c r="DF24" i="140"/>
  <c r="DG24" i="140"/>
  <c r="DH24" i="140"/>
  <c r="DE25" i="140"/>
  <c r="DF25" i="140"/>
  <c r="DG25" i="140"/>
  <c r="DH25" i="140"/>
  <c r="DE26" i="140"/>
  <c r="DF26" i="140"/>
  <c r="DG26" i="140"/>
  <c r="DH26" i="140"/>
  <c r="DE27" i="140"/>
  <c r="DF27" i="140"/>
  <c r="DG27" i="140"/>
  <c r="DH27" i="140"/>
  <c r="DE28" i="140"/>
  <c r="DF28" i="140"/>
  <c r="DG28" i="140"/>
  <c r="DH28" i="140"/>
  <c r="DE29" i="140"/>
  <c r="DF29" i="140"/>
  <c r="DG29" i="140"/>
  <c r="DH29" i="140"/>
  <c r="DE30" i="140"/>
  <c r="DF30" i="140"/>
  <c r="DG30" i="140"/>
  <c r="DH30" i="140"/>
  <c r="DE31" i="140"/>
  <c r="DF31" i="140"/>
  <c r="DG31" i="140"/>
  <c r="DH31" i="140"/>
  <c r="DE32" i="140"/>
  <c r="DF32" i="140"/>
  <c r="DG32" i="140"/>
  <c r="DH32" i="140"/>
  <c r="DE33" i="140"/>
  <c r="DF33" i="140"/>
  <c r="DG33" i="140"/>
  <c r="DH33" i="140"/>
  <c r="DE34" i="140"/>
  <c r="DF34" i="140"/>
  <c r="DG34" i="140"/>
  <c r="DH34" i="140"/>
  <c r="DE35" i="140"/>
  <c r="DF35" i="140"/>
  <c r="DG35" i="140"/>
  <c r="DH35" i="140"/>
  <c r="DE36" i="140"/>
  <c r="DF36" i="140"/>
  <c r="DG36" i="140"/>
  <c r="DH36" i="140"/>
  <c r="DE37" i="140"/>
  <c r="DF37" i="140"/>
  <c r="DG37" i="140"/>
  <c r="DH37" i="140"/>
  <c r="DE38" i="140"/>
  <c r="DF38" i="140"/>
  <c r="DG38" i="140"/>
  <c r="DH38" i="140"/>
  <c r="DE39" i="140"/>
  <c r="DF39" i="140"/>
  <c r="DG39" i="140"/>
  <c r="DH39" i="140"/>
  <c r="DE40" i="140"/>
  <c r="DF40" i="140"/>
  <c r="DG40" i="140"/>
  <c r="DH40" i="140"/>
  <c r="DE41" i="140"/>
  <c r="DF41" i="140"/>
  <c r="DG41" i="140"/>
  <c r="DH41" i="140"/>
  <c r="DE42" i="140"/>
  <c r="DF42" i="140"/>
  <c r="DG42" i="140"/>
  <c r="DH42" i="140"/>
  <c r="DE43" i="140"/>
  <c r="DF43" i="140"/>
  <c r="DG43" i="140"/>
  <c r="DH43" i="140"/>
  <c r="DE44" i="140"/>
  <c r="DF44" i="140"/>
  <c r="DG44" i="140"/>
  <c r="DH44" i="140"/>
  <c r="DE45" i="140"/>
  <c r="DF45" i="140"/>
  <c r="DG45" i="140"/>
  <c r="DH45" i="140"/>
  <c r="DE46" i="140"/>
  <c r="DF46" i="140"/>
  <c r="DG46" i="140"/>
  <c r="DH46" i="140"/>
  <c r="DE47" i="140"/>
  <c r="DF47" i="140"/>
  <c r="DG47" i="140"/>
  <c r="DH47" i="140"/>
  <c r="DE48" i="140"/>
  <c r="DF48" i="140"/>
  <c r="DG48" i="140"/>
  <c r="DH48" i="140"/>
  <c r="DE49" i="140"/>
  <c r="DF49" i="140"/>
  <c r="DG49" i="140"/>
  <c r="DH49" i="140"/>
  <c r="DE50" i="140"/>
  <c r="DF50" i="140"/>
  <c r="DG50" i="140"/>
  <c r="DH50" i="140"/>
  <c r="DE51" i="140"/>
  <c r="DF51" i="140"/>
  <c r="DG51" i="140"/>
  <c r="DH51" i="140"/>
  <c r="DE52" i="140"/>
  <c r="DF52" i="140"/>
  <c r="DG52" i="140"/>
  <c r="DH52" i="140"/>
  <c r="DE53" i="140"/>
  <c r="DF53" i="140"/>
  <c r="DG53" i="140"/>
  <c r="DH53" i="140"/>
  <c r="DE54" i="140"/>
  <c r="DF54" i="140"/>
  <c r="DG54" i="140"/>
  <c r="DH54" i="140"/>
  <c r="DE55" i="140"/>
  <c r="DF55" i="140"/>
  <c r="DG55" i="140"/>
  <c r="DH55" i="140"/>
  <c r="DE56" i="140"/>
  <c r="DF56" i="140"/>
  <c r="DG56" i="140"/>
  <c r="DH56" i="140"/>
  <c r="DE57" i="140"/>
  <c r="DF57" i="140"/>
  <c r="DG57" i="140"/>
  <c r="DH57" i="140"/>
  <c r="DE58" i="140"/>
  <c r="DF58" i="140"/>
  <c r="DG58" i="140"/>
  <c r="DH58" i="140"/>
  <c r="DE59" i="140"/>
  <c r="DF59" i="140"/>
  <c r="DG59" i="140"/>
  <c r="DH59" i="140"/>
  <c r="DE60" i="140"/>
  <c r="DF60" i="140"/>
  <c r="DG60" i="140"/>
  <c r="DH60" i="140"/>
  <c r="DE61" i="140"/>
  <c r="DF61" i="140"/>
  <c r="DG61" i="140"/>
  <c r="DH61" i="140"/>
  <c r="DE62" i="140"/>
  <c r="DF62" i="140"/>
  <c r="DG62" i="140"/>
  <c r="DH62" i="140"/>
  <c r="DE63" i="140"/>
  <c r="DF63" i="140"/>
  <c r="DG63" i="140"/>
  <c r="DH63" i="140"/>
  <c r="DE64" i="140"/>
  <c r="DF64" i="140"/>
  <c r="DG64" i="140"/>
  <c r="DH64" i="140"/>
  <c r="DE65" i="140"/>
  <c r="DF65" i="140"/>
  <c r="DG65" i="140"/>
  <c r="DH65" i="140"/>
  <c r="DE66" i="140"/>
  <c r="DF66" i="140"/>
  <c r="DG66" i="140"/>
  <c r="DH66" i="140"/>
  <c r="DE67" i="140"/>
  <c r="DF67" i="140"/>
  <c r="DG67" i="140"/>
  <c r="DH67" i="140"/>
  <c r="DE68" i="140"/>
  <c r="DF68" i="140"/>
  <c r="DG68" i="140"/>
  <c r="DH68" i="140"/>
  <c r="DE69" i="140"/>
  <c r="DF69" i="140"/>
  <c r="DG69" i="140"/>
  <c r="DH69" i="140"/>
  <c r="DE70" i="140"/>
  <c r="DF70" i="140"/>
  <c r="DG70" i="140"/>
  <c r="DH70" i="140"/>
  <c r="DE71" i="140"/>
  <c r="DF71" i="140"/>
  <c r="DG71" i="140"/>
  <c r="DH71" i="140"/>
  <c r="DE72" i="140"/>
  <c r="DF72" i="140"/>
  <c r="DG72" i="140"/>
  <c r="DH72" i="140"/>
  <c r="DE73" i="140"/>
  <c r="DF73" i="140"/>
  <c r="DG73" i="140"/>
  <c r="DH73" i="140"/>
  <c r="DE74" i="140"/>
  <c r="DF74" i="140"/>
  <c r="DG74" i="140"/>
  <c r="DH74" i="140"/>
  <c r="DE75" i="140"/>
  <c r="DF75" i="140"/>
  <c r="DG75" i="140"/>
  <c r="DH75" i="140"/>
  <c r="DE76" i="140"/>
  <c r="DF76" i="140"/>
  <c r="DG76" i="140"/>
  <c r="DH76" i="140"/>
  <c r="DE77" i="140"/>
  <c r="DF77" i="140"/>
  <c r="DG77" i="140"/>
  <c r="DH77" i="140"/>
  <c r="DE78" i="140"/>
  <c r="DF78" i="140"/>
  <c r="DG78" i="140"/>
  <c r="DH78" i="140"/>
  <c r="DE79" i="140"/>
  <c r="DF79" i="140"/>
  <c r="DG79" i="140"/>
  <c r="DH79" i="140"/>
  <c r="DE80" i="140"/>
  <c r="DF80" i="140"/>
  <c r="DG80" i="140"/>
  <c r="DH80" i="140"/>
  <c r="DE81" i="140"/>
  <c r="DF81" i="140"/>
  <c r="DG81" i="140"/>
  <c r="DH81" i="140"/>
  <c r="DE82" i="140"/>
  <c r="DF82" i="140"/>
  <c r="DG82" i="140"/>
  <c r="DH82" i="140"/>
  <c r="DE83" i="140"/>
  <c r="DF83" i="140"/>
  <c r="DG83" i="140"/>
  <c r="DH83" i="140"/>
  <c r="DE84" i="140"/>
  <c r="DF84" i="140"/>
  <c r="DG84" i="140"/>
  <c r="DH84" i="140"/>
  <c r="DE85" i="140"/>
  <c r="DF85" i="140"/>
  <c r="DG85" i="140"/>
  <c r="DH85" i="140"/>
  <c r="DE86" i="140"/>
  <c r="DF86" i="140"/>
  <c r="DG86" i="140"/>
  <c r="DH86" i="140"/>
  <c r="DE87" i="140"/>
  <c r="DF87" i="140"/>
  <c r="DG87" i="140"/>
  <c r="DH87" i="140"/>
  <c r="DE88" i="140"/>
  <c r="DF88" i="140"/>
  <c r="DG88" i="140"/>
  <c r="DH88" i="140"/>
  <c r="DE89" i="140"/>
  <c r="DF89" i="140"/>
  <c r="DG89" i="140"/>
  <c r="DH89" i="140"/>
  <c r="DE90" i="140"/>
  <c r="DF90" i="140"/>
  <c r="DG90" i="140"/>
  <c r="DH90" i="140"/>
  <c r="DE91" i="140"/>
  <c r="DF91" i="140"/>
  <c r="DG91" i="140"/>
  <c r="DH91" i="140"/>
  <c r="DE92" i="140"/>
  <c r="DF92" i="140"/>
  <c r="DG92" i="140"/>
  <c r="DH92" i="140"/>
  <c r="DE93" i="140"/>
  <c r="DF93" i="140"/>
  <c r="DG93" i="140"/>
  <c r="DH93" i="140"/>
  <c r="DE94" i="140"/>
  <c r="DF94" i="140"/>
  <c r="DG94" i="140"/>
  <c r="DH94" i="140"/>
  <c r="DE95" i="140"/>
  <c r="DF95" i="140"/>
  <c r="DG95" i="140"/>
  <c r="DH95" i="140"/>
  <c r="DE96" i="140"/>
  <c r="DF96" i="140"/>
  <c r="DG96" i="140"/>
  <c r="DH96" i="140"/>
  <c r="DE97" i="140"/>
  <c r="DF97" i="140"/>
  <c r="DG97" i="140"/>
  <c r="DH97" i="140"/>
  <c r="DE98" i="140"/>
  <c r="DF98" i="140"/>
  <c r="DG98" i="140"/>
  <c r="DH98" i="140"/>
  <c r="DE99" i="140"/>
  <c r="DF99" i="140"/>
  <c r="DG99" i="140"/>
  <c r="DH99" i="140"/>
  <c r="DE100" i="140"/>
  <c r="DF100" i="140"/>
  <c r="DG100" i="140"/>
  <c r="DH100" i="140"/>
  <c r="DE101" i="140"/>
  <c r="DF101" i="140"/>
  <c r="DG101" i="140"/>
  <c r="DH101" i="140"/>
  <c r="DE102" i="140"/>
  <c r="DF102" i="140"/>
  <c r="DG102" i="140"/>
  <c r="DH102" i="140"/>
  <c r="DE103" i="140"/>
  <c r="DF103" i="140"/>
  <c r="DG103" i="140"/>
  <c r="DH103" i="140"/>
  <c r="DE104" i="140"/>
  <c r="DF104" i="140"/>
  <c r="DG104" i="140"/>
  <c r="DH104" i="140"/>
  <c r="DE105" i="140"/>
  <c r="DF105" i="140"/>
  <c r="DG105" i="140"/>
  <c r="DH105" i="140"/>
  <c r="DE106" i="140"/>
  <c r="DF106" i="140"/>
  <c r="DG106" i="140"/>
  <c r="DH106" i="140"/>
  <c r="DE107" i="140"/>
  <c r="DF107" i="140"/>
  <c r="DG107" i="140"/>
  <c r="DH107" i="140"/>
  <c r="DE108" i="140"/>
  <c r="DF108" i="140"/>
  <c r="DG108" i="140"/>
  <c r="DH108" i="140"/>
  <c r="DE109" i="140"/>
  <c r="DF109" i="140"/>
  <c r="DG109" i="140"/>
  <c r="DH109" i="140"/>
  <c r="DE110" i="140"/>
  <c r="DF110" i="140"/>
  <c r="DG110" i="140"/>
  <c r="DH110" i="140"/>
  <c r="DE111" i="140"/>
  <c r="DF111" i="140"/>
  <c r="DG111" i="140"/>
  <c r="DH111" i="140"/>
  <c r="DE112" i="140"/>
  <c r="DF112" i="140"/>
  <c r="DG112" i="140"/>
  <c r="DH112" i="140"/>
  <c r="DE113" i="140"/>
  <c r="DF113" i="140"/>
  <c r="DG113" i="140"/>
  <c r="DH113" i="140"/>
  <c r="DE114" i="140"/>
  <c r="DF114" i="140"/>
  <c r="DG114" i="140"/>
  <c r="DH114" i="140"/>
  <c r="DE115" i="140"/>
  <c r="DF115" i="140"/>
  <c r="DG115" i="140"/>
  <c r="DH115" i="140"/>
  <c r="DE116" i="140"/>
  <c r="DF116" i="140"/>
  <c r="DG116" i="140"/>
  <c r="DH116" i="140"/>
  <c r="DE117" i="140"/>
  <c r="DF117" i="140"/>
  <c r="DG117" i="140"/>
  <c r="DH117" i="140"/>
  <c r="DE118" i="140"/>
  <c r="DF118" i="140"/>
  <c r="DG118" i="140"/>
  <c r="DH118" i="140"/>
  <c r="DE119" i="140"/>
  <c r="DF119" i="140"/>
  <c r="DG119" i="140"/>
  <c r="DH119" i="140"/>
  <c r="DE120" i="140"/>
  <c r="DF120" i="140"/>
  <c r="DG120" i="140"/>
  <c r="DH120" i="140"/>
  <c r="DE121" i="140"/>
  <c r="DF121" i="140"/>
  <c r="DG121" i="140"/>
  <c r="DH121" i="140"/>
  <c r="DE122" i="140"/>
  <c r="DF122" i="140"/>
  <c r="DG122" i="140"/>
  <c r="DH122" i="140"/>
  <c r="DE123" i="140"/>
  <c r="DF123" i="140"/>
  <c r="DG123" i="140"/>
  <c r="DH123" i="140"/>
  <c r="DE124" i="140"/>
  <c r="DF124" i="140"/>
  <c r="DG124" i="140"/>
  <c r="DH124" i="140"/>
  <c r="DE125" i="140"/>
  <c r="DF125" i="140"/>
  <c r="DG125" i="140"/>
  <c r="DH125" i="140"/>
  <c r="DE126" i="140"/>
  <c r="DF126" i="140"/>
  <c r="DG126" i="140"/>
  <c r="DH126" i="140"/>
  <c r="DE127" i="140"/>
  <c r="DF127" i="140"/>
  <c r="DG127" i="140"/>
  <c r="DH127" i="140"/>
  <c r="DE128" i="140"/>
  <c r="DF128" i="140"/>
  <c r="DG128" i="140"/>
  <c r="DH128" i="140"/>
  <c r="DE129" i="140"/>
  <c r="DF129" i="140"/>
  <c r="DG129" i="140"/>
  <c r="DH129" i="140"/>
  <c r="DE130" i="140"/>
  <c r="DF130" i="140"/>
  <c r="DG130" i="140"/>
  <c r="DH130" i="140"/>
  <c r="DE131" i="140"/>
  <c r="DF131" i="140"/>
  <c r="DG131" i="140"/>
  <c r="DH131" i="140"/>
  <c r="DE132" i="140"/>
  <c r="DF132" i="140"/>
  <c r="DG132" i="140"/>
  <c r="DH132" i="140"/>
  <c r="DE133" i="140"/>
  <c r="DF133" i="140"/>
  <c r="DG133" i="140"/>
  <c r="DH133" i="140"/>
  <c r="DE134" i="140"/>
  <c r="DF134" i="140"/>
  <c r="DG134" i="140"/>
  <c r="DH134" i="140"/>
  <c r="DE135" i="140"/>
  <c r="DF135" i="140"/>
  <c r="DG135" i="140"/>
  <c r="DH135" i="140"/>
  <c r="DE136" i="140"/>
  <c r="DF136" i="140"/>
  <c r="DG136" i="140"/>
  <c r="DH136" i="140"/>
  <c r="DE137" i="140"/>
  <c r="DF137" i="140"/>
  <c r="DG137" i="140"/>
  <c r="DH137" i="140"/>
  <c r="DE138" i="140"/>
  <c r="DF138" i="140"/>
  <c r="DG138" i="140"/>
  <c r="DH138" i="140"/>
  <c r="DE139" i="140"/>
  <c r="DF139" i="140"/>
  <c r="DG139" i="140"/>
  <c r="DH139" i="140"/>
  <c r="DE140" i="140"/>
  <c r="DF140" i="140"/>
  <c r="DG140" i="140"/>
  <c r="DH140" i="140"/>
  <c r="DE141" i="140"/>
  <c r="DF141" i="140"/>
  <c r="DG141" i="140"/>
  <c r="DH141" i="140"/>
  <c r="DE142" i="140"/>
  <c r="DF142" i="140"/>
  <c r="DG142" i="140"/>
  <c r="DH142" i="140"/>
  <c r="DE143" i="140"/>
  <c r="DF143" i="140"/>
  <c r="DG143" i="140"/>
  <c r="DH143" i="140"/>
  <c r="DE144" i="140"/>
  <c r="DF144" i="140"/>
  <c r="DG144" i="140"/>
  <c r="DH144" i="140"/>
  <c r="DE145" i="140"/>
  <c r="DF145" i="140"/>
  <c r="DG145" i="140"/>
  <c r="DH145" i="140"/>
  <c r="DE146" i="140"/>
  <c r="DF146" i="140"/>
  <c r="DG146" i="140"/>
  <c r="DH146" i="140"/>
  <c r="DE147" i="140"/>
  <c r="DF147" i="140"/>
  <c r="DG147" i="140"/>
  <c r="DH147" i="140"/>
  <c r="DE148" i="140"/>
  <c r="DF148" i="140"/>
  <c r="DG148" i="140"/>
  <c r="DH148" i="140"/>
  <c r="DE149" i="140"/>
  <c r="DF149" i="140"/>
  <c r="DG149" i="140"/>
  <c r="DH149" i="140"/>
  <c r="DE150" i="140"/>
  <c r="DF150" i="140"/>
  <c r="DG150" i="140"/>
  <c r="DH150" i="140"/>
  <c r="DE151" i="140"/>
  <c r="DF151" i="140"/>
  <c r="DG151" i="140"/>
  <c r="DH151" i="140"/>
  <c r="DF3" i="140"/>
  <c r="DG3" i="140"/>
  <c r="DH3" i="140"/>
  <c r="DE3" i="140"/>
  <c r="CX4" i="140"/>
  <c r="AL10" i="4" s="1"/>
  <c r="CX5" i="140"/>
  <c r="AL11" i="4" s="1"/>
  <c r="CX6" i="140"/>
  <c r="AL12" i="4" s="1"/>
  <c r="CX7" i="140"/>
  <c r="AL13" i="4" s="1"/>
  <c r="CX8" i="140"/>
  <c r="AL14" i="4" s="1"/>
  <c r="CX9" i="140"/>
  <c r="AL16" i="4" s="1"/>
  <c r="CX10" i="140"/>
  <c r="AL17" i="4" s="1"/>
  <c r="CX11" i="140"/>
  <c r="AL18" i="4" s="1"/>
  <c r="CX12" i="140"/>
  <c r="AL19" i="4" s="1"/>
  <c r="CX13" i="140"/>
  <c r="AL20" i="4" s="1"/>
  <c r="CX14" i="140"/>
  <c r="AL21" i="4" s="1"/>
  <c r="CX15" i="140"/>
  <c r="AL22" i="4" s="1"/>
  <c r="CX16" i="140"/>
  <c r="AL25" i="4" s="1"/>
  <c r="CX17" i="140"/>
  <c r="AL26" i="4" s="1"/>
  <c r="CX18" i="140"/>
  <c r="AL27" i="4" s="1"/>
  <c r="CX19" i="140"/>
  <c r="AL28" i="4" s="1"/>
  <c r="CX20" i="140"/>
  <c r="AL29" i="4" s="1"/>
  <c r="CX21" i="140"/>
  <c r="AL32" i="4" s="1"/>
  <c r="CX22" i="140"/>
  <c r="AL33" i="4" s="1"/>
  <c r="CX23" i="140"/>
  <c r="AL35" i="4" s="1"/>
  <c r="CX24" i="140"/>
  <c r="AL41" i="4" s="1"/>
  <c r="CX25" i="140"/>
  <c r="AL42" i="4" s="1"/>
  <c r="CX26" i="140"/>
  <c r="AL43" i="4" s="1"/>
  <c r="CX27" i="140"/>
  <c r="AL44" i="4" s="1"/>
  <c r="CX28" i="140"/>
  <c r="AL45" i="4" s="1"/>
  <c r="CX29" i="140"/>
  <c r="AL46" i="4" s="1"/>
  <c r="CX30" i="140"/>
  <c r="AL48" i="4" s="1"/>
  <c r="CX31" i="140"/>
  <c r="AL49" i="4" s="1"/>
  <c r="CX32" i="140"/>
  <c r="AL50" i="4" s="1"/>
  <c r="CX33" i="140"/>
  <c r="AL53" i="4" s="1"/>
  <c r="CX35" i="140"/>
  <c r="AL57" i="4" s="1"/>
  <c r="CX36" i="140"/>
  <c r="AL58" i="4" s="1"/>
  <c r="CX37" i="140"/>
  <c r="AL63" i="4" s="1"/>
  <c r="CX38" i="140"/>
  <c r="AL64" i="4" s="1"/>
  <c r="CX39" i="140"/>
  <c r="AL65" i="4" s="1"/>
  <c r="CX40" i="140"/>
  <c r="AL66" i="4" s="1"/>
  <c r="CX41" i="140"/>
  <c r="AL72" i="4" s="1"/>
  <c r="CX42" i="140"/>
  <c r="AL73" i="4" s="1"/>
  <c r="CX43" i="140"/>
  <c r="AL74" i="4" s="1"/>
  <c r="CX44" i="140"/>
  <c r="AL75" i="4" s="1"/>
  <c r="CX45" i="140"/>
  <c r="AL80" i="4" s="1"/>
  <c r="CX46" i="140"/>
  <c r="AL89" i="4" s="1"/>
  <c r="CX47" i="140"/>
  <c r="AL97" i="4" s="1"/>
  <c r="CX48" i="140"/>
  <c r="AL99" i="4" s="1"/>
  <c r="CX49" i="140"/>
  <c r="AL100" i="4" s="1"/>
  <c r="CX50" i="140"/>
  <c r="AL103" i="4" s="1"/>
  <c r="CX51" i="140"/>
  <c r="AL104" i="4" s="1"/>
  <c r="CX52" i="140"/>
  <c r="AL105" i="4" s="1"/>
  <c r="CX53" i="140"/>
  <c r="AL106" i="4" s="1"/>
  <c r="CX54" i="140"/>
  <c r="AL107" i="4" s="1"/>
  <c r="CX55" i="140"/>
  <c r="AL109" i="4" s="1"/>
  <c r="CX56" i="140"/>
  <c r="AL111" i="4" s="1"/>
  <c r="CX57" i="140"/>
  <c r="AL112" i="4" s="1"/>
  <c r="CX58" i="140"/>
  <c r="AL114" i="4" s="1"/>
  <c r="CX59" i="140"/>
  <c r="AL118" i="4" s="1"/>
  <c r="CX60" i="140"/>
  <c r="AL120" i="4" s="1"/>
  <c r="CX61" i="140"/>
  <c r="AL121" i="4" s="1"/>
  <c r="CX62" i="140"/>
  <c r="AL124" i="4" s="1"/>
  <c r="CX63" i="140"/>
  <c r="AL125" i="4" s="1"/>
  <c r="CX64" i="140"/>
  <c r="AL126" i="4" s="1"/>
  <c r="CX65" i="140"/>
  <c r="AL128" i="4" s="1"/>
  <c r="CX66" i="140"/>
  <c r="AL129" i="4" s="1"/>
  <c r="CX67" i="140"/>
  <c r="AL131" i="4" s="1"/>
  <c r="CX68" i="140"/>
  <c r="AL132" i="4" s="1"/>
  <c r="CX69" i="140"/>
  <c r="AL133" i="4" s="1"/>
  <c r="CX70" i="140"/>
  <c r="AL134" i="4" s="1"/>
  <c r="CX71" i="140"/>
  <c r="AL135" i="4" s="1"/>
  <c r="CX72" i="140"/>
  <c r="AL136" i="4" s="1"/>
  <c r="CX73" i="140"/>
  <c r="AL137" i="4" s="1"/>
  <c r="CX74" i="140"/>
  <c r="AL139" i="4" s="1"/>
  <c r="CX75" i="140"/>
  <c r="AL140" i="4" s="1"/>
  <c r="CX76" i="140"/>
  <c r="AL141" i="4" s="1"/>
  <c r="CX77" i="140"/>
  <c r="AL143" i="4" s="1"/>
  <c r="CX78" i="140"/>
  <c r="AL145" i="4" s="1"/>
  <c r="CX79" i="140"/>
  <c r="AL146" i="4" s="1"/>
  <c r="CX80" i="140"/>
  <c r="AL150" i="4" s="1"/>
  <c r="CX81" i="140"/>
  <c r="AL151" i="4" s="1"/>
  <c r="CX82" i="140"/>
  <c r="AL152" i="4" s="1"/>
  <c r="CX83" i="140"/>
  <c r="AL153" i="4" s="1"/>
  <c r="CX84" i="140"/>
  <c r="AL155" i="4" s="1"/>
  <c r="CX85" i="140"/>
  <c r="AL156" i="4" s="1"/>
  <c r="CX86" i="140"/>
  <c r="AL157" i="4" s="1"/>
  <c r="CX87" i="140"/>
  <c r="AL158" i="4" s="1"/>
  <c r="CX88" i="140"/>
  <c r="AL161" i="4" s="1"/>
  <c r="CX89" i="140"/>
  <c r="AL162" i="4" s="1"/>
  <c r="CX90" i="140"/>
  <c r="AL163" i="4" s="1"/>
  <c r="CX91" i="140"/>
  <c r="AL166" i="4" s="1"/>
  <c r="CX92" i="140"/>
  <c r="AL167" i="4" s="1"/>
  <c r="CX93" i="140"/>
  <c r="AL169" i="4" s="1"/>
  <c r="CX94" i="140"/>
  <c r="AL170" i="4" s="1"/>
  <c r="CX95" i="140"/>
  <c r="AL171" i="4" s="1"/>
  <c r="CX96" i="140"/>
  <c r="AL173" i="4" s="1"/>
  <c r="CX97" i="140"/>
  <c r="AL176" i="4" s="1"/>
  <c r="CX98" i="140"/>
  <c r="AL184" i="4" s="1"/>
  <c r="CX99" i="140"/>
  <c r="AL185" i="4" s="1"/>
  <c r="CX3" i="140"/>
  <c r="AL9" i="4" s="1"/>
  <c r="DL4" i="143"/>
  <c r="DM4" i="143"/>
  <c r="DN4" i="143"/>
  <c r="DL5" i="143"/>
  <c r="DM5" i="143"/>
  <c r="DN5" i="143"/>
  <c r="DL6" i="143"/>
  <c r="DM6" i="143"/>
  <c r="DN6" i="143"/>
  <c r="DL7" i="143"/>
  <c r="DM7" i="143"/>
  <c r="DN7" i="143"/>
  <c r="DL8" i="143"/>
  <c r="DM8" i="143"/>
  <c r="DN8" i="143"/>
  <c r="DL9" i="143"/>
  <c r="DM9" i="143"/>
  <c r="DN9" i="143"/>
  <c r="DL10" i="143"/>
  <c r="DM10" i="143"/>
  <c r="DN10" i="143"/>
  <c r="DL11" i="143"/>
  <c r="DM11" i="143"/>
  <c r="DN11" i="143"/>
  <c r="DL12" i="143"/>
  <c r="DM12" i="143"/>
  <c r="DN12" i="143"/>
  <c r="DL13" i="143"/>
  <c r="DM13" i="143"/>
  <c r="DN13" i="143"/>
  <c r="DL14" i="143"/>
  <c r="DM14" i="143"/>
  <c r="DN14" i="143"/>
  <c r="DL15" i="143"/>
  <c r="DM15" i="143"/>
  <c r="DN15" i="143"/>
  <c r="DL16" i="143"/>
  <c r="DM16" i="143"/>
  <c r="DN16" i="143"/>
  <c r="DL17" i="143"/>
  <c r="DM17" i="143"/>
  <c r="DN17" i="143"/>
  <c r="DL18" i="143"/>
  <c r="DM18" i="143"/>
  <c r="DN18" i="143"/>
  <c r="DL19" i="143"/>
  <c r="DM19" i="143"/>
  <c r="DN19" i="143"/>
  <c r="DL20" i="143"/>
  <c r="DM20" i="143"/>
  <c r="DN20" i="143"/>
  <c r="DL21" i="143"/>
  <c r="DM21" i="143"/>
  <c r="DN21" i="143"/>
  <c r="DL22" i="143"/>
  <c r="DM22" i="143"/>
  <c r="DN22" i="143"/>
  <c r="DL23" i="143"/>
  <c r="DM23" i="143"/>
  <c r="DN23" i="143"/>
  <c r="DL24" i="143"/>
  <c r="DM24" i="143"/>
  <c r="DN24" i="143"/>
  <c r="DL25" i="143"/>
  <c r="DM25" i="143"/>
  <c r="DN25" i="143"/>
  <c r="DL26" i="143"/>
  <c r="DM26" i="143"/>
  <c r="DN26" i="143"/>
  <c r="DM3" i="143"/>
  <c r="DN3" i="143"/>
  <c r="DL3" i="143"/>
  <c r="AL32" i="35"/>
  <c r="EE4" i="141"/>
  <c r="EF4" i="141"/>
  <c r="EG4" i="141"/>
  <c r="EE5" i="141"/>
  <c r="EF5" i="141"/>
  <c r="EG5" i="141"/>
  <c r="EE6" i="141"/>
  <c r="EF6" i="141"/>
  <c r="EG6" i="141"/>
  <c r="EE7" i="141"/>
  <c r="EF7" i="141"/>
  <c r="EG7" i="141"/>
  <c r="EE8" i="141"/>
  <c r="EF8" i="141"/>
  <c r="EG8" i="141"/>
  <c r="EE9" i="141"/>
  <c r="EF9" i="141"/>
  <c r="EG9" i="141"/>
  <c r="EE10" i="141"/>
  <c r="EF10" i="141"/>
  <c r="EG10" i="141"/>
  <c r="EE11" i="141"/>
  <c r="EF11" i="141"/>
  <c r="EG11" i="141"/>
  <c r="EE12" i="141"/>
  <c r="EF12" i="141"/>
  <c r="EG12" i="141"/>
  <c r="EE13" i="141"/>
  <c r="EF13" i="141"/>
  <c r="EG13" i="141"/>
  <c r="EE14" i="141"/>
  <c r="EF14" i="141"/>
  <c r="EG14" i="141"/>
  <c r="EE15" i="141"/>
  <c r="EF15" i="141"/>
  <c r="EG15" i="141"/>
  <c r="EE16" i="141"/>
  <c r="EF16" i="141"/>
  <c r="EG16" i="141"/>
  <c r="EE17" i="141"/>
  <c r="EF17" i="141"/>
  <c r="EG17" i="141"/>
  <c r="EE18" i="141"/>
  <c r="EF18" i="141"/>
  <c r="EG18" i="141"/>
  <c r="EE19" i="141"/>
  <c r="EF19" i="141"/>
  <c r="EG19" i="141"/>
  <c r="EE20" i="141"/>
  <c r="EF20" i="141"/>
  <c r="EG20" i="141"/>
  <c r="EE21" i="141"/>
  <c r="EF21" i="141"/>
  <c r="EG21" i="141"/>
  <c r="EE22" i="141"/>
  <c r="EF22" i="141"/>
  <c r="EG22" i="141"/>
  <c r="EE23" i="141"/>
  <c r="EF23" i="141"/>
  <c r="EG23" i="141"/>
  <c r="EE24" i="141"/>
  <c r="EF24" i="141"/>
  <c r="EG24" i="141"/>
  <c r="EE25" i="141"/>
  <c r="EF25" i="141"/>
  <c r="EG25" i="141"/>
  <c r="EE26" i="141"/>
  <c r="EF26" i="141"/>
  <c r="EG26" i="141"/>
  <c r="EE27" i="141"/>
  <c r="EF27" i="141"/>
  <c r="EG27" i="141"/>
  <c r="EE28" i="141"/>
  <c r="EF28" i="141"/>
  <c r="EG28" i="141"/>
  <c r="EE29" i="141"/>
  <c r="EF29" i="141"/>
  <c r="EG29" i="141"/>
  <c r="EE30" i="141"/>
  <c r="EF30" i="141"/>
  <c r="EG30" i="141"/>
  <c r="EE31" i="141"/>
  <c r="EF31" i="141"/>
  <c r="EG31" i="141"/>
  <c r="EE32" i="141"/>
  <c r="EF32" i="141"/>
  <c r="EG32" i="141"/>
  <c r="EE33" i="141"/>
  <c r="EF33" i="141"/>
  <c r="EG33" i="141"/>
  <c r="EE34" i="141"/>
  <c r="EF34" i="141"/>
  <c r="EG34" i="141"/>
  <c r="EE35" i="141"/>
  <c r="EF35" i="141"/>
  <c r="EG35" i="141"/>
  <c r="EE36" i="141"/>
  <c r="EF36" i="141"/>
  <c r="EG36" i="141"/>
  <c r="EE37" i="141"/>
  <c r="EF37" i="141"/>
  <c r="EG37" i="141"/>
  <c r="EE38" i="141"/>
  <c r="EF38" i="141"/>
  <c r="EG38" i="141"/>
  <c r="EE39" i="141"/>
  <c r="EF39" i="141"/>
  <c r="EG39" i="141"/>
  <c r="EE40" i="141"/>
  <c r="EF40" i="141"/>
  <c r="EG40" i="141"/>
  <c r="EE41" i="141"/>
  <c r="EF41" i="141"/>
  <c r="EG41" i="141"/>
  <c r="EE42" i="141"/>
  <c r="EF42" i="141"/>
  <c r="EG42" i="141"/>
  <c r="EE43" i="141"/>
  <c r="EF43" i="141"/>
  <c r="EG43" i="141"/>
  <c r="EE44" i="141"/>
  <c r="EF44" i="141"/>
  <c r="EG44" i="141"/>
  <c r="EE45" i="141"/>
  <c r="EF45" i="141"/>
  <c r="EG45" i="141"/>
  <c r="EE46" i="141"/>
  <c r="EF46" i="141"/>
  <c r="EG46" i="141"/>
  <c r="EE47" i="141"/>
  <c r="EF47" i="141"/>
  <c r="EG47" i="141"/>
  <c r="EE48" i="141"/>
  <c r="EF48" i="141"/>
  <c r="EG48" i="141"/>
  <c r="EE49" i="141"/>
  <c r="EF49" i="141"/>
  <c r="EG49" i="141"/>
  <c r="EE50" i="141"/>
  <c r="EF50" i="141"/>
  <c r="EG50" i="141"/>
  <c r="EE51" i="141"/>
  <c r="EF51" i="141"/>
  <c r="EG51" i="141"/>
  <c r="EE52" i="141"/>
  <c r="EF52" i="141"/>
  <c r="EG52" i="141"/>
  <c r="EE53" i="141"/>
  <c r="EF53" i="141"/>
  <c r="EG53" i="141"/>
  <c r="EE54" i="141"/>
  <c r="EF54" i="141"/>
  <c r="EG54" i="141"/>
  <c r="EE55" i="141"/>
  <c r="EF55" i="141"/>
  <c r="EG55" i="141"/>
  <c r="EE56" i="141"/>
  <c r="EF56" i="141"/>
  <c r="EG56" i="141"/>
  <c r="EF3" i="141"/>
  <c r="EE3" i="141"/>
  <c r="DV4" i="141"/>
  <c r="AL16" i="35" s="1"/>
  <c r="DV5" i="141"/>
  <c r="AL20" i="35" s="1"/>
  <c r="DV6" i="141"/>
  <c r="AL24" i="35" s="1"/>
  <c r="DV7" i="141"/>
  <c r="AL26" i="35" s="1"/>
  <c r="AL25" i="35" s="1"/>
  <c r="DV8" i="141"/>
  <c r="AL45" i="35" s="1"/>
  <c r="DV9" i="141"/>
  <c r="AL46" i="35" s="1"/>
  <c r="DV10" i="141"/>
  <c r="AL48" i="35" s="1"/>
  <c r="U48" i="35" s="1"/>
  <c r="V48" i="35" s="1"/>
  <c r="DV3" i="141"/>
  <c r="AL13" i="35" s="1"/>
  <c r="EJ4" i="142"/>
  <c r="EK4" i="142"/>
  <c r="EL4" i="142"/>
  <c r="EJ5" i="142"/>
  <c r="EK5" i="142"/>
  <c r="EL5" i="142"/>
  <c r="EJ6" i="142"/>
  <c r="EK6" i="142"/>
  <c r="EL6" i="142"/>
  <c r="EJ7" i="142"/>
  <c r="EK7" i="142"/>
  <c r="EL7" i="142"/>
  <c r="EJ8" i="142"/>
  <c r="EK8" i="142"/>
  <c r="EL8" i="142"/>
  <c r="EJ9" i="142"/>
  <c r="EK9" i="142"/>
  <c r="EL9" i="142"/>
  <c r="EJ10" i="142"/>
  <c r="EK10" i="142"/>
  <c r="EL10" i="142"/>
  <c r="EJ11" i="142"/>
  <c r="EK11" i="142"/>
  <c r="EL11" i="142"/>
  <c r="EJ12" i="142"/>
  <c r="EK12" i="142"/>
  <c r="EL12" i="142"/>
  <c r="EJ13" i="142"/>
  <c r="EK13" i="142"/>
  <c r="EL13" i="142"/>
  <c r="EJ14" i="142"/>
  <c r="EK14" i="142"/>
  <c r="EL14" i="142"/>
  <c r="EJ15" i="142"/>
  <c r="EK15" i="142"/>
  <c r="EL15" i="142"/>
  <c r="EJ16" i="142"/>
  <c r="EK16" i="142"/>
  <c r="EL16" i="142"/>
  <c r="EJ17" i="142"/>
  <c r="EK17" i="142"/>
  <c r="EL17" i="142"/>
  <c r="EJ18" i="142"/>
  <c r="EK18" i="142"/>
  <c r="EL18" i="142"/>
  <c r="EJ19" i="142"/>
  <c r="EK19" i="142"/>
  <c r="EL19" i="142"/>
  <c r="EJ20" i="142"/>
  <c r="EK20" i="142"/>
  <c r="EL20" i="142"/>
  <c r="EJ21" i="142"/>
  <c r="EK21" i="142"/>
  <c r="EL21" i="142"/>
  <c r="EJ22" i="142"/>
  <c r="EK22" i="142"/>
  <c r="EL22" i="142"/>
  <c r="EJ23" i="142"/>
  <c r="EK23" i="142"/>
  <c r="EL23" i="142"/>
  <c r="EJ24" i="142"/>
  <c r="EK24" i="142"/>
  <c r="EL24" i="142"/>
  <c r="EJ25" i="142"/>
  <c r="EK25" i="142"/>
  <c r="EL25" i="142"/>
  <c r="EJ26" i="142"/>
  <c r="EK26" i="142"/>
  <c r="EL26" i="142"/>
  <c r="EJ27" i="142"/>
  <c r="EK27" i="142"/>
  <c r="EL27" i="142"/>
  <c r="EJ28" i="142"/>
  <c r="EK28" i="142"/>
  <c r="EL28" i="142"/>
  <c r="EJ29" i="142"/>
  <c r="EK29" i="142"/>
  <c r="EL29" i="142"/>
  <c r="EJ30" i="142"/>
  <c r="EK30" i="142"/>
  <c r="EL30" i="142"/>
  <c r="EJ31" i="142"/>
  <c r="EK31" i="142"/>
  <c r="EL31" i="142"/>
  <c r="EJ32" i="142"/>
  <c r="EK32" i="142"/>
  <c r="EL32" i="142"/>
  <c r="EJ33" i="142"/>
  <c r="EK33" i="142"/>
  <c r="EL33" i="142"/>
  <c r="EJ34" i="142"/>
  <c r="EK34" i="142"/>
  <c r="EL34" i="142"/>
  <c r="EJ35" i="142"/>
  <c r="EK35" i="142"/>
  <c r="EL35" i="142"/>
  <c r="EJ36" i="142"/>
  <c r="EK36" i="142"/>
  <c r="EL36" i="142"/>
  <c r="EJ37" i="142"/>
  <c r="EK37" i="142"/>
  <c r="EL37" i="142"/>
  <c r="EJ38" i="142"/>
  <c r="EK38" i="142"/>
  <c r="EL38" i="142"/>
  <c r="EJ39" i="142"/>
  <c r="EK39" i="142"/>
  <c r="EL39" i="142"/>
  <c r="EJ40" i="142"/>
  <c r="EK40" i="142"/>
  <c r="EL40" i="142"/>
  <c r="EJ41" i="142"/>
  <c r="EK41" i="142"/>
  <c r="EL41" i="142"/>
  <c r="EJ42" i="142"/>
  <c r="EK42" i="142"/>
  <c r="EL42" i="142"/>
  <c r="EJ43" i="142"/>
  <c r="EK43" i="142"/>
  <c r="EL43" i="142"/>
  <c r="EJ44" i="142"/>
  <c r="EK44" i="142"/>
  <c r="EL44" i="142"/>
  <c r="EJ45" i="142"/>
  <c r="EK45" i="142"/>
  <c r="EL45" i="142"/>
  <c r="EJ46" i="142"/>
  <c r="EK46" i="142"/>
  <c r="EL46" i="142"/>
  <c r="EJ47" i="142"/>
  <c r="EK47" i="142"/>
  <c r="EL47" i="142"/>
  <c r="EJ48" i="142"/>
  <c r="EK48" i="142"/>
  <c r="EL48" i="142"/>
  <c r="EJ49" i="142"/>
  <c r="EK49" i="142"/>
  <c r="EL49" i="142"/>
  <c r="EJ50" i="142"/>
  <c r="EK50" i="142"/>
  <c r="EL50" i="142"/>
  <c r="EJ51" i="142"/>
  <c r="EK51" i="142"/>
  <c r="EL51" i="142"/>
  <c r="EJ52" i="142"/>
  <c r="EK52" i="142"/>
  <c r="EL52" i="142"/>
  <c r="EJ53" i="142"/>
  <c r="EK53" i="142"/>
  <c r="EL53" i="142"/>
  <c r="EJ54" i="142"/>
  <c r="EK54" i="142"/>
  <c r="EL54" i="142"/>
  <c r="EJ55" i="142"/>
  <c r="EK55" i="142"/>
  <c r="EL55" i="142"/>
  <c r="EJ56" i="142"/>
  <c r="EK56" i="142"/>
  <c r="EL56" i="142"/>
  <c r="EJ57" i="142"/>
  <c r="EK57" i="142"/>
  <c r="EL57" i="142"/>
  <c r="EJ58" i="142"/>
  <c r="EK58" i="142"/>
  <c r="EL58" i="142"/>
  <c r="EJ59" i="142"/>
  <c r="EK59" i="142"/>
  <c r="EL59" i="142"/>
  <c r="EJ60" i="142"/>
  <c r="EK60" i="142"/>
  <c r="EL60" i="142"/>
  <c r="EJ61" i="142"/>
  <c r="EK61" i="142"/>
  <c r="EL61" i="142"/>
  <c r="EJ62" i="142"/>
  <c r="EK62" i="142"/>
  <c r="EL62" i="142"/>
  <c r="EJ63" i="142"/>
  <c r="EK63" i="142"/>
  <c r="EL63" i="142"/>
  <c r="EJ65" i="142"/>
  <c r="EK65" i="142"/>
  <c r="EL65" i="142"/>
  <c r="EJ66" i="142"/>
  <c r="EK66" i="142"/>
  <c r="EL66" i="142"/>
  <c r="EJ67" i="142"/>
  <c r="EK67" i="142"/>
  <c r="EL67" i="142"/>
  <c r="EJ68" i="142"/>
  <c r="EK68" i="142"/>
  <c r="EL68" i="142"/>
  <c r="EJ69" i="142"/>
  <c r="EK69" i="142"/>
  <c r="EL69" i="142"/>
  <c r="EJ70" i="142"/>
  <c r="EK70" i="142"/>
  <c r="EL70" i="142"/>
  <c r="EK3" i="142"/>
  <c r="EL3" i="142"/>
  <c r="EJ3" i="142"/>
  <c r="DZ4" i="142"/>
  <c r="DZ5" i="142"/>
  <c r="AL18" i="37" s="1"/>
  <c r="DZ6" i="142"/>
  <c r="DZ7" i="142"/>
  <c r="AL23" i="37" s="1"/>
  <c r="DZ8" i="142"/>
  <c r="AL24" i="37" s="1"/>
  <c r="DZ9" i="142"/>
  <c r="DZ10" i="142"/>
  <c r="AL35" i="37" s="1"/>
  <c r="DZ11" i="142"/>
  <c r="AL36" i="37" s="1"/>
  <c r="DZ12" i="142"/>
  <c r="AL41" i="37" s="1"/>
  <c r="DZ13" i="142"/>
  <c r="AL45" i="37" s="1"/>
  <c r="DZ14" i="142"/>
  <c r="AL49" i="37" s="1"/>
  <c r="DZ3" i="142"/>
  <c r="AL17" i="37" s="1"/>
  <c r="DO70" i="142"/>
  <c r="CP4" i="140"/>
  <c r="CQ4" i="140"/>
  <c r="CR4" i="140"/>
  <c r="CS4" i="140"/>
  <c r="CP5" i="140"/>
  <c r="CQ5" i="140"/>
  <c r="CR5" i="140"/>
  <c r="CS5" i="140"/>
  <c r="CP6" i="140"/>
  <c r="CQ6" i="140"/>
  <c r="CR6" i="140"/>
  <c r="CS6" i="140"/>
  <c r="CP7" i="140"/>
  <c r="CQ7" i="140"/>
  <c r="CR7" i="140"/>
  <c r="CS7" i="140"/>
  <c r="CP8" i="140"/>
  <c r="CQ8" i="140"/>
  <c r="CR8" i="140"/>
  <c r="CS8" i="140"/>
  <c r="CP9" i="140"/>
  <c r="CQ9" i="140"/>
  <c r="CR9" i="140"/>
  <c r="CS9" i="140"/>
  <c r="CP10" i="140"/>
  <c r="CQ10" i="140"/>
  <c r="CR10" i="140"/>
  <c r="CS10" i="140"/>
  <c r="CP11" i="140"/>
  <c r="CQ11" i="140"/>
  <c r="CR11" i="140"/>
  <c r="CS11" i="140"/>
  <c r="CP12" i="140"/>
  <c r="CQ12" i="140"/>
  <c r="CR12" i="140"/>
  <c r="CS12" i="140"/>
  <c r="CP13" i="140"/>
  <c r="CQ13" i="140"/>
  <c r="CR13" i="140"/>
  <c r="CS13" i="140"/>
  <c r="CP14" i="140"/>
  <c r="CQ14" i="140"/>
  <c r="CR14" i="140"/>
  <c r="CS14" i="140"/>
  <c r="CP15" i="140"/>
  <c r="CQ15" i="140"/>
  <c r="CR15" i="140"/>
  <c r="CS15" i="140"/>
  <c r="CP16" i="140"/>
  <c r="CQ16" i="140"/>
  <c r="CR16" i="140"/>
  <c r="CS16" i="140"/>
  <c r="CP17" i="140"/>
  <c r="CQ17" i="140"/>
  <c r="CR17" i="140"/>
  <c r="CS17" i="140"/>
  <c r="CP18" i="140"/>
  <c r="CQ18" i="140"/>
  <c r="CR18" i="140"/>
  <c r="CS18" i="140"/>
  <c r="CP19" i="140"/>
  <c r="CQ19" i="140"/>
  <c r="CR19" i="140"/>
  <c r="CS19" i="140"/>
  <c r="CP20" i="140"/>
  <c r="CQ20" i="140"/>
  <c r="CR20" i="140"/>
  <c r="CS20" i="140"/>
  <c r="CP21" i="140"/>
  <c r="CQ21" i="140"/>
  <c r="CR21" i="140"/>
  <c r="CS21" i="140"/>
  <c r="CP22" i="140"/>
  <c r="CQ22" i="140"/>
  <c r="CR22" i="140"/>
  <c r="CS22" i="140"/>
  <c r="CP23" i="140"/>
  <c r="CQ23" i="140"/>
  <c r="CR23" i="140"/>
  <c r="CS23" i="140"/>
  <c r="CP24" i="140"/>
  <c r="CQ24" i="140"/>
  <c r="CR24" i="140"/>
  <c r="CS24" i="140"/>
  <c r="CP25" i="140"/>
  <c r="CQ25" i="140"/>
  <c r="CR25" i="140"/>
  <c r="CS25" i="140"/>
  <c r="CP26" i="140"/>
  <c r="CQ26" i="140"/>
  <c r="CR26" i="140"/>
  <c r="CS26" i="140"/>
  <c r="CP27" i="140"/>
  <c r="CQ27" i="140"/>
  <c r="CR27" i="140"/>
  <c r="CS27" i="140"/>
  <c r="CP28" i="140"/>
  <c r="CQ28" i="140"/>
  <c r="CR28" i="140"/>
  <c r="CS28" i="140"/>
  <c r="CP29" i="140"/>
  <c r="CQ29" i="140"/>
  <c r="CR29" i="140"/>
  <c r="CS29" i="140"/>
  <c r="CP30" i="140"/>
  <c r="CQ30" i="140"/>
  <c r="CR30" i="140"/>
  <c r="CS30" i="140"/>
  <c r="CP31" i="140"/>
  <c r="CQ31" i="140"/>
  <c r="CR31" i="140"/>
  <c r="CS31" i="140"/>
  <c r="CP32" i="140"/>
  <c r="CQ32" i="140"/>
  <c r="CR32" i="140"/>
  <c r="CS32" i="140"/>
  <c r="CP33" i="140"/>
  <c r="CQ33" i="140"/>
  <c r="CR33" i="140"/>
  <c r="CS33" i="140"/>
  <c r="CP34" i="140"/>
  <c r="CQ34" i="140"/>
  <c r="CR34" i="140"/>
  <c r="CS34" i="140"/>
  <c r="CP35" i="140"/>
  <c r="CQ35" i="140"/>
  <c r="CR35" i="140"/>
  <c r="CS35" i="140"/>
  <c r="CP36" i="140"/>
  <c r="CQ36" i="140"/>
  <c r="CR36" i="140"/>
  <c r="CS36" i="140"/>
  <c r="CP37" i="140"/>
  <c r="CQ37" i="140"/>
  <c r="CR37" i="140"/>
  <c r="CS37" i="140"/>
  <c r="CP38" i="140"/>
  <c r="CQ38" i="140"/>
  <c r="CR38" i="140"/>
  <c r="CS38" i="140"/>
  <c r="CP39" i="140"/>
  <c r="CQ39" i="140"/>
  <c r="CR39" i="140"/>
  <c r="CS39" i="140"/>
  <c r="CP40" i="140"/>
  <c r="CQ40" i="140"/>
  <c r="CR40" i="140"/>
  <c r="CS40" i="140"/>
  <c r="CP41" i="140"/>
  <c r="CQ41" i="140"/>
  <c r="CR41" i="140"/>
  <c r="CS41" i="140"/>
  <c r="CP42" i="140"/>
  <c r="CQ42" i="140"/>
  <c r="CR42" i="140"/>
  <c r="CS42" i="140"/>
  <c r="CP43" i="140"/>
  <c r="CQ43" i="140"/>
  <c r="CR43" i="140"/>
  <c r="CS43" i="140"/>
  <c r="CP44" i="140"/>
  <c r="CQ44" i="140"/>
  <c r="CR44" i="140"/>
  <c r="CS44" i="140"/>
  <c r="CP45" i="140"/>
  <c r="CQ45" i="140"/>
  <c r="CR45" i="140"/>
  <c r="CS45" i="140"/>
  <c r="CP46" i="140"/>
  <c r="CQ46" i="140"/>
  <c r="CR46" i="140"/>
  <c r="CS46" i="140"/>
  <c r="CP47" i="140"/>
  <c r="CQ47" i="140"/>
  <c r="CR47" i="140"/>
  <c r="CS47" i="140"/>
  <c r="CP48" i="140"/>
  <c r="CQ48" i="140"/>
  <c r="CR48" i="140"/>
  <c r="CS48" i="140"/>
  <c r="CP49" i="140"/>
  <c r="CQ49" i="140"/>
  <c r="CR49" i="140"/>
  <c r="CS49" i="140"/>
  <c r="CP50" i="140"/>
  <c r="CQ50" i="140"/>
  <c r="CR50" i="140"/>
  <c r="CS50" i="140"/>
  <c r="CP51" i="140"/>
  <c r="CQ51" i="140"/>
  <c r="CR51" i="140"/>
  <c r="CS51" i="140"/>
  <c r="CP52" i="140"/>
  <c r="CQ52" i="140"/>
  <c r="CR52" i="140"/>
  <c r="CS52" i="140"/>
  <c r="CP53" i="140"/>
  <c r="CQ53" i="140"/>
  <c r="CR53" i="140"/>
  <c r="CS53" i="140"/>
  <c r="CP54" i="140"/>
  <c r="CQ54" i="140"/>
  <c r="CR54" i="140"/>
  <c r="CS54" i="140"/>
  <c r="CP55" i="140"/>
  <c r="CQ55" i="140"/>
  <c r="CR55" i="140"/>
  <c r="CS55" i="140"/>
  <c r="CP56" i="140"/>
  <c r="CQ56" i="140"/>
  <c r="CR56" i="140"/>
  <c r="CS56" i="140"/>
  <c r="CP57" i="140"/>
  <c r="CQ57" i="140"/>
  <c r="CR57" i="140"/>
  <c r="CS57" i="140"/>
  <c r="CP58" i="140"/>
  <c r="CQ58" i="140"/>
  <c r="CR58" i="140"/>
  <c r="CS58" i="140"/>
  <c r="CP59" i="140"/>
  <c r="CQ59" i="140"/>
  <c r="CR59" i="140"/>
  <c r="CS59" i="140"/>
  <c r="CP60" i="140"/>
  <c r="CQ60" i="140"/>
  <c r="CR60" i="140"/>
  <c r="CS60" i="140"/>
  <c r="CP61" i="140"/>
  <c r="CQ61" i="140"/>
  <c r="CR61" i="140"/>
  <c r="CS61" i="140"/>
  <c r="CP62" i="140"/>
  <c r="CQ62" i="140"/>
  <c r="CR62" i="140"/>
  <c r="CS62" i="140"/>
  <c r="CP63" i="140"/>
  <c r="CQ63" i="140"/>
  <c r="CR63" i="140"/>
  <c r="CS63" i="140"/>
  <c r="CP64" i="140"/>
  <c r="CQ64" i="140"/>
  <c r="CR64" i="140"/>
  <c r="CS64" i="140"/>
  <c r="CP65" i="140"/>
  <c r="CQ65" i="140"/>
  <c r="CR65" i="140"/>
  <c r="CS65" i="140"/>
  <c r="CP66" i="140"/>
  <c r="CQ66" i="140"/>
  <c r="CR66" i="140"/>
  <c r="CS66" i="140"/>
  <c r="CP67" i="140"/>
  <c r="CQ67" i="140"/>
  <c r="CR67" i="140"/>
  <c r="CS67" i="140"/>
  <c r="CP68" i="140"/>
  <c r="CQ68" i="140"/>
  <c r="CR68" i="140"/>
  <c r="CS68" i="140"/>
  <c r="CP69" i="140"/>
  <c r="CQ69" i="140"/>
  <c r="CR69" i="140"/>
  <c r="CS69" i="140"/>
  <c r="CP70" i="140"/>
  <c r="CQ70" i="140"/>
  <c r="CR70" i="140"/>
  <c r="CS70" i="140"/>
  <c r="CP71" i="140"/>
  <c r="CQ71" i="140"/>
  <c r="CR71" i="140"/>
  <c r="CS71" i="140"/>
  <c r="CP72" i="140"/>
  <c r="CQ72" i="140"/>
  <c r="CR72" i="140"/>
  <c r="CS72" i="140"/>
  <c r="CP73" i="140"/>
  <c r="CQ73" i="140"/>
  <c r="CR73" i="140"/>
  <c r="CS73" i="140"/>
  <c r="CP74" i="140"/>
  <c r="CQ74" i="140"/>
  <c r="CR74" i="140"/>
  <c r="CS74" i="140"/>
  <c r="CP75" i="140"/>
  <c r="CQ75" i="140"/>
  <c r="CR75" i="140"/>
  <c r="CS75" i="140"/>
  <c r="CP76" i="140"/>
  <c r="CQ76" i="140"/>
  <c r="CR76" i="140"/>
  <c r="CS76" i="140"/>
  <c r="CP77" i="140"/>
  <c r="CQ77" i="140"/>
  <c r="CR77" i="140"/>
  <c r="CS77" i="140"/>
  <c r="CP78" i="140"/>
  <c r="CQ78" i="140"/>
  <c r="CR78" i="140"/>
  <c r="CS78" i="140"/>
  <c r="CP79" i="140"/>
  <c r="CQ79" i="140"/>
  <c r="CR79" i="140"/>
  <c r="CS79" i="140"/>
  <c r="CP80" i="140"/>
  <c r="CQ80" i="140"/>
  <c r="CR80" i="140"/>
  <c r="CS80" i="140"/>
  <c r="CP81" i="140"/>
  <c r="CQ81" i="140"/>
  <c r="CR81" i="140"/>
  <c r="CS81" i="140"/>
  <c r="CP82" i="140"/>
  <c r="CQ82" i="140"/>
  <c r="CR82" i="140"/>
  <c r="CS82" i="140"/>
  <c r="CP83" i="140"/>
  <c r="CQ83" i="140"/>
  <c r="CR83" i="140"/>
  <c r="CS83" i="140"/>
  <c r="CP84" i="140"/>
  <c r="CQ84" i="140"/>
  <c r="CR84" i="140"/>
  <c r="CS84" i="140"/>
  <c r="CP85" i="140"/>
  <c r="CQ85" i="140"/>
  <c r="CR85" i="140"/>
  <c r="CS85" i="140"/>
  <c r="CP86" i="140"/>
  <c r="CQ86" i="140"/>
  <c r="CR86" i="140"/>
  <c r="CS86" i="140"/>
  <c r="CP87" i="140"/>
  <c r="CQ87" i="140"/>
  <c r="CR87" i="140"/>
  <c r="CS87" i="140"/>
  <c r="CP88" i="140"/>
  <c r="CQ88" i="140"/>
  <c r="CR88" i="140"/>
  <c r="CS88" i="140"/>
  <c r="CP89" i="140"/>
  <c r="CQ89" i="140"/>
  <c r="CR89" i="140"/>
  <c r="CS89" i="140"/>
  <c r="CP90" i="140"/>
  <c r="CQ90" i="140"/>
  <c r="CR90" i="140"/>
  <c r="CS90" i="140"/>
  <c r="CP91" i="140"/>
  <c r="CQ91" i="140"/>
  <c r="CR91" i="140"/>
  <c r="CS91" i="140"/>
  <c r="CP92" i="140"/>
  <c r="CQ92" i="140"/>
  <c r="CR92" i="140"/>
  <c r="CS92" i="140"/>
  <c r="CP93" i="140"/>
  <c r="CQ93" i="140"/>
  <c r="CR93" i="140"/>
  <c r="CS93" i="140"/>
  <c r="CP94" i="140"/>
  <c r="CQ94" i="140"/>
  <c r="CR94" i="140"/>
  <c r="CS94" i="140"/>
  <c r="CP95" i="140"/>
  <c r="CQ95" i="140"/>
  <c r="CR95" i="140"/>
  <c r="CS95" i="140"/>
  <c r="CP96" i="140"/>
  <c r="CQ96" i="140"/>
  <c r="CR96" i="140"/>
  <c r="CS96" i="140"/>
  <c r="CP97" i="140"/>
  <c r="CQ97" i="140"/>
  <c r="CR97" i="140"/>
  <c r="CS97" i="140"/>
  <c r="CP98" i="140"/>
  <c r="CQ98" i="140"/>
  <c r="CR98" i="140"/>
  <c r="CS98" i="140"/>
  <c r="CP99" i="140"/>
  <c r="CQ99" i="140"/>
  <c r="CR99" i="140"/>
  <c r="CS99" i="140"/>
  <c r="CP100" i="140"/>
  <c r="CQ100" i="140"/>
  <c r="CR100" i="140"/>
  <c r="CS100" i="140"/>
  <c r="CP101" i="140"/>
  <c r="CQ101" i="140"/>
  <c r="CR101" i="140"/>
  <c r="CS101" i="140"/>
  <c r="CP102" i="140"/>
  <c r="CQ102" i="140"/>
  <c r="CR102" i="140"/>
  <c r="CS102" i="140"/>
  <c r="CP103" i="140"/>
  <c r="CQ103" i="140"/>
  <c r="CR103" i="140"/>
  <c r="CS103" i="140"/>
  <c r="CP104" i="140"/>
  <c r="CQ104" i="140"/>
  <c r="CR104" i="140"/>
  <c r="CS104" i="140"/>
  <c r="CP105" i="140"/>
  <c r="CQ105" i="140"/>
  <c r="CR105" i="140"/>
  <c r="CS105" i="140"/>
  <c r="CP106" i="140"/>
  <c r="CQ106" i="140"/>
  <c r="CR106" i="140"/>
  <c r="CS106" i="140"/>
  <c r="CP107" i="140"/>
  <c r="CQ107" i="140"/>
  <c r="CR107" i="140"/>
  <c r="CS107" i="140"/>
  <c r="CP108" i="140"/>
  <c r="CQ108" i="140"/>
  <c r="CR108" i="140"/>
  <c r="CS108" i="140"/>
  <c r="CP109" i="140"/>
  <c r="CQ109" i="140"/>
  <c r="CR109" i="140"/>
  <c r="CS109" i="140"/>
  <c r="CP110" i="140"/>
  <c r="CQ110" i="140"/>
  <c r="CR110" i="140"/>
  <c r="CS110" i="140"/>
  <c r="CP111" i="140"/>
  <c r="CQ111" i="140"/>
  <c r="CR111" i="140"/>
  <c r="CS111" i="140"/>
  <c r="CP112" i="140"/>
  <c r="CQ112" i="140"/>
  <c r="CR112" i="140"/>
  <c r="CS112" i="140"/>
  <c r="CP113" i="140"/>
  <c r="CQ113" i="140"/>
  <c r="CR113" i="140"/>
  <c r="CS113" i="140"/>
  <c r="CP114" i="140"/>
  <c r="CQ114" i="140"/>
  <c r="CR114" i="140"/>
  <c r="CS114" i="140"/>
  <c r="CP115" i="140"/>
  <c r="CQ115" i="140"/>
  <c r="CR115" i="140"/>
  <c r="CS115" i="140"/>
  <c r="CP116" i="140"/>
  <c r="CQ116" i="140"/>
  <c r="CR116" i="140"/>
  <c r="CS116" i="140"/>
  <c r="CP117" i="140"/>
  <c r="CQ117" i="140"/>
  <c r="CR117" i="140"/>
  <c r="CS117" i="140"/>
  <c r="CP118" i="140"/>
  <c r="CQ118" i="140"/>
  <c r="CR118" i="140"/>
  <c r="CS118" i="140"/>
  <c r="CP119" i="140"/>
  <c r="CQ119" i="140"/>
  <c r="CR119" i="140"/>
  <c r="CS119" i="140"/>
  <c r="CP120" i="140"/>
  <c r="CQ120" i="140"/>
  <c r="CR120" i="140"/>
  <c r="CS120" i="140"/>
  <c r="CP121" i="140"/>
  <c r="CQ121" i="140"/>
  <c r="CR121" i="140"/>
  <c r="CS121" i="140"/>
  <c r="CP122" i="140"/>
  <c r="CQ122" i="140"/>
  <c r="CR122" i="140"/>
  <c r="CS122" i="140"/>
  <c r="CP123" i="140"/>
  <c r="CQ123" i="140"/>
  <c r="CR123" i="140"/>
  <c r="CS123" i="140"/>
  <c r="CP124" i="140"/>
  <c r="CQ124" i="140"/>
  <c r="CR124" i="140"/>
  <c r="CS124" i="140"/>
  <c r="CP125" i="140"/>
  <c r="CQ125" i="140"/>
  <c r="CR125" i="140"/>
  <c r="CS125" i="140"/>
  <c r="CP126" i="140"/>
  <c r="CQ126" i="140"/>
  <c r="CR126" i="140"/>
  <c r="CS126" i="140"/>
  <c r="CP127" i="140"/>
  <c r="CQ127" i="140"/>
  <c r="CR127" i="140"/>
  <c r="CS127" i="140"/>
  <c r="CP128" i="140"/>
  <c r="CQ128" i="140"/>
  <c r="CR128" i="140"/>
  <c r="CS128" i="140"/>
  <c r="CP129" i="140"/>
  <c r="CQ129" i="140"/>
  <c r="CR129" i="140"/>
  <c r="CS129" i="140"/>
  <c r="CP130" i="140"/>
  <c r="CQ130" i="140"/>
  <c r="CR130" i="140"/>
  <c r="CS130" i="140"/>
  <c r="CP131" i="140"/>
  <c r="CQ131" i="140"/>
  <c r="CR131" i="140"/>
  <c r="CS131" i="140"/>
  <c r="CP132" i="140"/>
  <c r="CQ132" i="140"/>
  <c r="CR132" i="140"/>
  <c r="CS132" i="140"/>
  <c r="CP133" i="140"/>
  <c r="CQ133" i="140"/>
  <c r="CR133" i="140"/>
  <c r="CS133" i="140"/>
  <c r="CP134" i="140"/>
  <c r="CQ134" i="140"/>
  <c r="CR134" i="140"/>
  <c r="CS134" i="140"/>
  <c r="CP135" i="140"/>
  <c r="CQ135" i="140"/>
  <c r="CR135" i="140"/>
  <c r="CS135" i="140"/>
  <c r="CP136" i="140"/>
  <c r="CQ136" i="140"/>
  <c r="CR136" i="140"/>
  <c r="CS136" i="140"/>
  <c r="CP137" i="140"/>
  <c r="CQ137" i="140"/>
  <c r="CR137" i="140"/>
  <c r="CS137" i="140"/>
  <c r="CP138" i="140"/>
  <c r="CQ138" i="140"/>
  <c r="CR138" i="140"/>
  <c r="CS138" i="140"/>
  <c r="CP139" i="140"/>
  <c r="CQ139" i="140"/>
  <c r="CR139" i="140"/>
  <c r="CS139" i="140"/>
  <c r="CP140" i="140"/>
  <c r="CQ140" i="140"/>
  <c r="CR140" i="140"/>
  <c r="CS140" i="140"/>
  <c r="CP141" i="140"/>
  <c r="CQ141" i="140"/>
  <c r="CR141" i="140"/>
  <c r="CS141" i="140"/>
  <c r="CP142" i="140"/>
  <c r="CQ142" i="140"/>
  <c r="CR142" i="140"/>
  <c r="CS142" i="140"/>
  <c r="CP143" i="140"/>
  <c r="CQ143" i="140"/>
  <c r="CR143" i="140"/>
  <c r="CS143" i="140"/>
  <c r="CP144" i="140"/>
  <c r="CQ144" i="140"/>
  <c r="CR144" i="140"/>
  <c r="CS144" i="140"/>
  <c r="CP145" i="140"/>
  <c r="CQ145" i="140"/>
  <c r="CR145" i="140"/>
  <c r="CS145" i="140"/>
  <c r="CP146" i="140"/>
  <c r="CQ146" i="140"/>
  <c r="CR146" i="140"/>
  <c r="CS146" i="140"/>
  <c r="CP147" i="140"/>
  <c r="CQ147" i="140"/>
  <c r="CR147" i="140"/>
  <c r="CS147" i="140"/>
  <c r="CP148" i="140"/>
  <c r="CQ148" i="140"/>
  <c r="CR148" i="140"/>
  <c r="CS148" i="140"/>
  <c r="CP149" i="140"/>
  <c r="CQ149" i="140"/>
  <c r="CR149" i="140"/>
  <c r="CS149" i="140"/>
  <c r="CP150" i="140"/>
  <c r="CQ150" i="140"/>
  <c r="CR150" i="140"/>
  <c r="CS150" i="140"/>
  <c r="CP151" i="140"/>
  <c r="CQ151" i="140"/>
  <c r="CR151" i="140"/>
  <c r="CS151" i="140"/>
  <c r="CP152" i="140"/>
  <c r="CQ152" i="140"/>
  <c r="CR152" i="140"/>
  <c r="CS152" i="140"/>
  <c r="CP153" i="140"/>
  <c r="CQ153" i="140"/>
  <c r="CR153" i="140"/>
  <c r="CS153" i="140"/>
  <c r="CP154" i="140"/>
  <c r="CQ154" i="140"/>
  <c r="CR154" i="140"/>
  <c r="CS154" i="140"/>
  <c r="CP155" i="140"/>
  <c r="CQ155" i="140"/>
  <c r="CR155" i="140"/>
  <c r="CS155" i="140"/>
  <c r="CP156" i="140"/>
  <c r="CQ156" i="140"/>
  <c r="CR156" i="140"/>
  <c r="CS156" i="140"/>
  <c r="CP157" i="140"/>
  <c r="CQ157" i="140"/>
  <c r="CR157" i="140"/>
  <c r="CS157" i="140"/>
  <c r="CP158" i="140"/>
  <c r="CQ158" i="140"/>
  <c r="CR158" i="140"/>
  <c r="CS158" i="140"/>
  <c r="CP159" i="140"/>
  <c r="CQ159" i="140"/>
  <c r="CR159" i="140"/>
  <c r="CS159" i="140"/>
  <c r="CI4" i="140"/>
  <c r="AJ10" i="4" s="1"/>
  <c r="CI5" i="140"/>
  <c r="AJ11" i="4" s="1"/>
  <c r="CI6" i="140"/>
  <c r="AJ12" i="4" s="1"/>
  <c r="CI7" i="140"/>
  <c r="AJ13" i="4" s="1"/>
  <c r="CI8" i="140"/>
  <c r="AJ14" i="4" s="1"/>
  <c r="CI9" i="140"/>
  <c r="AJ16" i="4" s="1"/>
  <c r="CI10" i="140"/>
  <c r="AJ17" i="4" s="1"/>
  <c r="CI11" i="140"/>
  <c r="AJ18" i="4" s="1"/>
  <c r="CI12" i="140"/>
  <c r="AJ19" i="4" s="1"/>
  <c r="CI13" i="140"/>
  <c r="AJ20" i="4" s="1"/>
  <c r="CI14" i="140"/>
  <c r="AJ22" i="4" s="1"/>
  <c r="CI15" i="140"/>
  <c r="AJ25" i="4" s="1"/>
  <c r="CI16" i="140"/>
  <c r="AJ26" i="4" s="1"/>
  <c r="CI17" i="140"/>
  <c r="AJ27" i="4" s="1"/>
  <c r="CI18" i="140"/>
  <c r="AJ32" i="4" s="1"/>
  <c r="CI19" i="140"/>
  <c r="AJ33" i="4" s="1"/>
  <c r="CI20" i="140"/>
  <c r="AJ35" i="4" s="1"/>
  <c r="CI21" i="140"/>
  <c r="AJ41" i="4" s="1"/>
  <c r="CI22" i="140"/>
  <c r="AJ42" i="4" s="1"/>
  <c r="CI23" i="140"/>
  <c r="AJ43" i="4" s="1"/>
  <c r="CI24" i="140"/>
  <c r="AJ44" i="4" s="1"/>
  <c r="CI25" i="140"/>
  <c r="AJ45" i="4" s="1"/>
  <c r="CI26" i="140"/>
  <c r="AJ46" i="4" s="1"/>
  <c r="CI27" i="140"/>
  <c r="AJ48" i="4" s="1"/>
  <c r="CI28" i="140"/>
  <c r="AJ49" i="4" s="1"/>
  <c r="CI29" i="140"/>
  <c r="AJ50" i="4" s="1"/>
  <c r="CI30" i="140"/>
  <c r="AJ53" i="4" s="1"/>
  <c r="CI31" i="140"/>
  <c r="AJ56" i="4" s="1"/>
  <c r="CI32" i="140"/>
  <c r="AJ57" i="4" s="1"/>
  <c r="CI33" i="140"/>
  <c r="AJ58" i="4" s="1"/>
  <c r="CI34" i="140"/>
  <c r="AJ63" i="4" s="1"/>
  <c r="CI35" i="140"/>
  <c r="AJ64" i="4" s="1"/>
  <c r="CI36" i="140"/>
  <c r="AJ65" i="4" s="1"/>
  <c r="CI37" i="140"/>
  <c r="AJ66" i="4" s="1"/>
  <c r="CI38" i="140"/>
  <c r="AJ72" i="4" s="1"/>
  <c r="CI39" i="140"/>
  <c r="AJ73" i="4" s="1"/>
  <c r="CI40" i="140"/>
  <c r="AJ74" i="4" s="1"/>
  <c r="CI41" i="140"/>
  <c r="AJ75" i="4" s="1"/>
  <c r="CI42" i="140"/>
  <c r="AJ80" i="4" s="1"/>
  <c r="CI43" i="140"/>
  <c r="AJ89" i="4" s="1"/>
  <c r="CI44" i="140"/>
  <c r="AJ93" i="4" s="1"/>
  <c r="CI45" i="140"/>
  <c r="AJ95" i="4" s="1"/>
  <c r="CI46" i="140"/>
  <c r="AJ97" i="4" s="1"/>
  <c r="CI47" i="140"/>
  <c r="AJ99" i="4" s="1"/>
  <c r="CI48" i="140"/>
  <c r="AJ101" i="4" s="1"/>
  <c r="CI49" i="140"/>
  <c r="AJ102" i="4" s="1"/>
  <c r="CI50" i="140"/>
  <c r="AJ103" i="4" s="1"/>
  <c r="CI51" i="140"/>
  <c r="AJ104" i="4" s="1"/>
  <c r="CI52" i="140"/>
  <c r="AJ105" i="4" s="1"/>
  <c r="CI53" i="140"/>
  <c r="AJ111" i="4" s="1"/>
  <c r="CI54" i="140"/>
  <c r="AJ112" i="4" s="1"/>
  <c r="CI55" i="140"/>
  <c r="AJ113" i="4" s="1"/>
  <c r="CI56" i="140"/>
  <c r="AJ114" i="4" s="1"/>
  <c r="CI57" i="140"/>
  <c r="AJ119" i="4" s="1"/>
  <c r="CI58" i="140"/>
  <c r="AJ124" i="4" s="1"/>
  <c r="CI59" i="140"/>
  <c r="AJ125" i="4" s="1"/>
  <c r="CI60" i="140"/>
  <c r="AJ128" i="4" s="1"/>
  <c r="CI61" i="140"/>
  <c r="AJ129" i="4" s="1"/>
  <c r="CI62" i="140"/>
  <c r="AJ131" i="4" s="1"/>
  <c r="CI63" i="140"/>
  <c r="AJ132" i="4" s="1"/>
  <c r="CI64" i="140"/>
  <c r="AJ133" i="4" s="1"/>
  <c r="CI65" i="140"/>
  <c r="AJ134" i="4" s="1"/>
  <c r="CI66" i="140"/>
  <c r="AJ135" i="4" s="1"/>
  <c r="CI67" i="140"/>
  <c r="AJ136" i="4" s="1"/>
  <c r="CI68" i="140"/>
  <c r="AJ137" i="4" s="1"/>
  <c r="CI69" i="140"/>
  <c r="AJ138" i="4" s="1"/>
  <c r="CI70" i="140"/>
  <c r="AJ140" i="4" s="1"/>
  <c r="CI71" i="140"/>
  <c r="AJ141" i="4" s="1"/>
  <c r="CI72" i="140"/>
  <c r="AJ142" i="4" s="1"/>
  <c r="CI73" i="140"/>
  <c r="AJ143" i="4" s="1"/>
  <c r="CI74" i="140"/>
  <c r="AJ145" i="4" s="1"/>
  <c r="CI75" i="140"/>
  <c r="AJ146" i="4" s="1"/>
  <c r="CI76" i="140"/>
  <c r="AJ150" i="4" s="1"/>
  <c r="CI77" i="140"/>
  <c r="AJ153" i="4" s="1"/>
  <c r="CI78" i="140"/>
  <c r="AJ155" i="4" s="1"/>
  <c r="CI79" i="140"/>
  <c r="AJ157" i="4" s="1"/>
  <c r="CI80" i="140"/>
  <c r="AJ166" i="4" s="1"/>
  <c r="CI81" i="140"/>
  <c r="AJ167" i="4" s="1"/>
  <c r="CI82" i="140"/>
  <c r="AJ169" i="4" s="1"/>
  <c r="CI83" i="140"/>
  <c r="AJ170" i="4" s="1"/>
  <c r="CI84" i="140"/>
  <c r="AJ171" i="4" s="1"/>
  <c r="CI85" i="140"/>
  <c r="AJ176" i="4" s="1"/>
  <c r="CI86" i="140"/>
  <c r="AJ184" i="4" s="1"/>
  <c r="CI87" i="140"/>
  <c r="AJ185" i="4" s="1"/>
  <c r="CI88" i="140"/>
  <c r="AJ187" i="4" s="1"/>
  <c r="CI89" i="140"/>
  <c r="AJ189" i="4" s="1"/>
  <c r="CI3" i="140"/>
  <c r="AJ9" i="4" s="1"/>
  <c r="AJ195" i="4" s="1"/>
  <c r="CV4" i="143"/>
  <c r="CW4" i="143"/>
  <c r="CX4" i="143"/>
  <c r="CV5" i="143"/>
  <c r="CW5" i="143"/>
  <c r="CX5" i="143"/>
  <c r="CV6" i="143"/>
  <c r="CW6" i="143"/>
  <c r="CX6" i="143"/>
  <c r="CV7" i="143"/>
  <c r="CW7" i="143"/>
  <c r="CX7" i="143"/>
  <c r="CV8" i="143"/>
  <c r="CW8" i="143"/>
  <c r="CX8" i="143"/>
  <c r="CV9" i="143"/>
  <c r="CW9" i="143"/>
  <c r="CX9" i="143"/>
  <c r="CV10" i="143"/>
  <c r="CW10" i="143"/>
  <c r="CX10" i="143"/>
  <c r="CV11" i="143"/>
  <c r="CW11" i="143"/>
  <c r="CX11" i="143"/>
  <c r="CV12" i="143"/>
  <c r="CW12" i="143"/>
  <c r="CX12" i="143"/>
  <c r="CV13" i="143"/>
  <c r="CW13" i="143"/>
  <c r="CX13" i="143"/>
  <c r="CV14" i="143"/>
  <c r="CW14" i="143"/>
  <c r="CX14" i="143"/>
  <c r="CV15" i="143"/>
  <c r="CW15" i="143"/>
  <c r="CX15" i="143"/>
  <c r="CV16" i="143"/>
  <c r="CW16" i="143"/>
  <c r="CX16" i="143"/>
  <c r="CV17" i="143"/>
  <c r="CW17" i="143"/>
  <c r="CX17" i="143"/>
  <c r="CV18" i="143"/>
  <c r="CW18" i="143"/>
  <c r="CX18" i="143"/>
  <c r="CV19" i="143"/>
  <c r="CW19" i="143"/>
  <c r="CX19" i="143"/>
  <c r="CV20" i="143"/>
  <c r="CW20" i="143"/>
  <c r="CX20" i="143"/>
  <c r="CV21" i="143"/>
  <c r="CW21" i="143"/>
  <c r="CX21" i="143"/>
  <c r="CV22" i="143"/>
  <c r="CW22" i="143"/>
  <c r="CX22" i="143"/>
  <c r="CV23" i="143"/>
  <c r="CW23" i="143"/>
  <c r="CX23" i="143"/>
  <c r="CV24" i="143"/>
  <c r="CW24" i="143"/>
  <c r="CX24" i="143"/>
  <c r="CV25" i="143"/>
  <c r="CW25" i="143"/>
  <c r="CX25" i="143"/>
  <c r="CV26" i="143"/>
  <c r="CW26" i="143"/>
  <c r="CX26" i="143"/>
  <c r="CW3" i="143"/>
  <c r="CX3" i="143"/>
  <c r="CV3" i="143"/>
  <c r="AJ50" i="35"/>
  <c r="DM4" i="141"/>
  <c r="DN4" i="141"/>
  <c r="DO4" i="141"/>
  <c r="DM5" i="141"/>
  <c r="DN5" i="141"/>
  <c r="DO5" i="141"/>
  <c r="DM6" i="141"/>
  <c r="DN6" i="141"/>
  <c r="DO6" i="141"/>
  <c r="DM7" i="141"/>
  <c r="DN7" i="141"/>
  <c r="DO7" i="141"/>
  <c r="DM8" i="141"/>
  <c r="DN8" i="141"/>
  <c r="DO8" i="141"/>
  <c r="DM9" i="141"/>
  <c r="DN9" i="141"/>
  <c r="DO9" i="141"/>
  <c r="DM10" i="141"/>
  <c r="DN10" i="141"/>
  <c r="DO10" i="141"/>
  <c r="DM11" i="141"/>
  <c r="DN11" i="141"/>
  <c r="DO11" i="141"/>
  <c r="DM12" i="141"/>
  <c r="DN12" i="141"/>
  <c r="DO12" i="141"/>
  <c r="DM13" i="141"/>
  <c r="DN13" i="141"/>
  <c r="DO13" i="141"/>
  <c r="DM14" i="141"/>
  <c r="DN14" i="141"/>
  <c r="DO14" i="141"/>
  <c r="DM15" i="141"/>
  <c r="DN15" i="141"/>
  <c r="DO15" i="141"/>
  <c r="DM16" i="141"/>
  <c r="DN16" i="141"/>
  <c r="DO16" i="141"/>
  <c r="DM17" i="141"/>
  <c r="DN17" i="141"/>
  <c r="DO17" i="141"/>
  <c r="DM18" i="141"/>
  <c r="DN18" i="141"/>
  <c r="DO18" i="141"/>
  <c r="DM19" i="141"/>
  <c r="DN19" i="141"/>
  <c r="DO19" i="141"/>
  <c r="DM20" i="141"/>
  <c r="DN20" i="141"/>
  <c r="DO20" i="141"/>
  <c r="DM21" i="141"/>
  <c r="DN21" i="141"/>
  <c r="DO21" i="141"/>
  <c r="DM22" i="141"/>
  <c r="DN22" i="141"/>
  <c r="DO22" i="141"/>
  <c r="DM23" i="141"/>
  <c r="DN23" i="141"/>
  <c r="DO23" i="141"/>
  <c r="DM24" i="141"/>
  <c r="DN24" i="141"/>
  <c r="DO24" i="141"/>
  <c r="DM25" i="141"/>
  <c r="DN25" i="141"/>
  <c r="DO25" i="141"/>
  <c r="DM26" i="141"/>
  <c r="DN26" i="141"/>
  <c r="DO26" i="141"/>
  <c r="DM27" i="141"/>
  <c r="DN27" i="141"/>
  <c r="DO27" i="141"/>
  <c r="DM28" i="141"/>
  <c r="DN28" i="141"/>
  <c r="DO28" i="141"/>
  <c r="DM29" i="141"/>
  <c r="DN29" i="141"/>
  <c r="DO29" i="141"/>
  <c r="DM30" i="141"/>
  <c r="DN30" i="141"/>
  <c r="DO30" i="141"/>
  <c r="DM31" i="141"/>
  <c r="DN31" i="141"/>
  <c r="DO31" i="141"/>
  <c r="DM32" i="141"/>
  <c r="DN32" i="141"/>
  <c r="DO32" i="141"/>
  <c r="DM33" i="141"/>
  <c r="DN33" i="141"/>
  <c r="DO33" i="141"/>
  <c r="DM34" i="141"/>
  <c r="DN34" i="141"/>
  <c r="DO34" i="141"/>
  <c r="DM35" i="141"/>
  <c r="DN35" i="141"/>
  <c r="DO35" i="141"/>
  <c r="DM36" i="141"/>
  <c r="DN36" i="141"/>
  <c r="DO36" i="141"/>
  <c r="DM37" i="141"/>
  <c r="DN37" i="141"/>
  <c r="DO37" i="141"/>
  <c r="DM38" i="141"/>
  <c r="DN38" i="141"/>
  <c r="DO38" i="141"/>
  <c r="DM39" i="141"/>
  <c r="DN39" i="141"/>
  <c r="DO39" i="141"/>
  <c r="DM40" i="141"/>
  <c r="DN40" i="141"/>
  <c r="DO40" i="141"/>
  <c r="DM41" i="141"/>
  <c r="DN41" i="141"/>
  <c r="DO41" i="141"/>
  <c r="DM42" i="141"/>
  <c r="DN42" i="141"/>
  <c r="DO42" i="141"/>
  <c r="DM43" i="141"/>
  <c r="DN43" i="141"/>
  <c r="DO43" i="141"/>
  <c r="DM44" i="141"/>
  <c r="DN44" i="141"/>
  <c r="DO44" i="141"/>
  <c r="DM45" i="141"/>
  <c r="DN45" i="141"/>
  <c r="DO45" i="141"/>
  <c r="DM46" i="141"/>
  <c r="DN46" i="141"/>
  <c r="DO46" i="141"/>
  <c r="DM47" i="141"/>
  <c r="DN47" i="141"/>
  <c r="DO47" i="141"/>
  <c r="DM48" i="141"/>
  <c r="DN48" i="141"/>
  <c r="DO48" i="141"/>
  <c r="DM49" i="141"/>
  <c r="DN49" i="141"/>
  <c r="DO49" i="141"/>
  <c r="DM50" i="141"/>
  <c r="DN50" i="141"/>
  <c r="DO50" i="141"/>
  <c r="DM51" i="141"/>
  <c r="DN51" i="141"/>
  <c r="DO51" i="141"/>
  <c r="DM52" i="141"/>
  <c r="DN52" i="141"/>
  <c r="DO52" i="141"/>
  <c r="DM53" i="141"/>
  <c r="DN53" i="141"/>
  <c r="DO53" i="141"/>
  <c r="DM54" i="141"/>
  <c r="DN54" i="141"/>
  <c r="DO54" i="141"/>
  <c r="DM55" i="141"/>
  <c r="DN55" i="141"/>
  <c r="DO55" i="141"/>
  <c r="DM56" i="141"/>
  <c r="DN56" i="141"/>
  <c r="DO56" i="141"/>
  <c r="DN3" i="141"/>
  <c r="DO3" i="141"/>
  <c r="DM3" i="141"/>
  <c r="DD4" i="141"/>
  <c r="AJ13" i="35" s="1"/>
  <c r="DD5" i="141"/>
  <c r="AJ24" i="35" s="1"/>
  <c r="AJ19" i="35" s="1"/>
  <c r="DD6" i="141"/>
  <c r="AJ30" i="35" s="1"/>
  <c r="DD7" i="141"/>
  <c r="AJ45" i="35" s="1"/>
  <c r="DD8" i="141"/>
  <c r="AJ46" i="35" s="1"/>
  <c r="DD3" i="141"/>
  <c r="AJ16" i="35" s="1"/>
  <c r="AJ30" i="37"/>
  <c r="AJ26" i="37"/>
  <c r="DE4" i="142"/>
  <c r="DE5" i="142"/>
  <c r="AJ18" i="37" s="1"/>
  <c r="DE6" i="142"/>
  <c r="AJ15" i="37" s="1"/>
  <c r="DE7" i="142"/>
  <c r="DE8" i="142"/>
  <c r="DE9" i="142"/>
  <c r="AJ23" i="37" s="1"/>
  <c r="DE10" i="142"/>
  <c r="AJ25" i="37" s="1"/>
  <c r="DE11" i="142"/>
  <c r="AJ35" i="37" s="1"/>
  <c r="DE12" i="142"/>
  <c r="AJ36" i="37" s="1"/>
  <c r="DE13" i="142"/>
  <c r="AJ37" i="37" s="1"/>
  <c r="DE14" i="142"/>
  <c r="AJ41" i="37" s="1"/>
  <c r="DE15" i="142"/>
  <c r="AJ43" i="37" s="1"/>
  <c r="DE16" i="142"/>
  <c r="AJ44" i="37" s="1"/>
  <c r="DE17" i="142"/>
  <c r="AJ45" i="37" s="1"/>
  <c r="DE18" i="142"/>
  <c r="AJ46" i="37" s="1"/>
  <c r="DE19" i="142"/>
  <c r="AJ47" i="37" s="1"/>
  <c r="DE20" i="142"/>
  <c r="AJ48" i="37" s="1"/>
  <c r="U48" i="37" s="1"/>
  <c r="V48" i="37" s="1"/>
  <c r="DE21" i="142"/>
  <c r="AJ49" i="37" s="1"/>
  <c r="DE3" i="142"/>
  <c r="DO4" i="142"/>
  <c r="DP4" i="142"/>
  <c r="DQ4" i="142"/>
  <c r="DO5" i="142"/>
  <c r="DP5" i="142"/>
  <c r="DQ5" i="142"/>
  <c r="DO6" i="142"/>
  <c r="DP6" i="142"/>
  <c r="DQ6" i="142"/>
  <c r="DO7" i="142"/>
  <c r="DP7" i="142"/>
  <c r="DQ7" i="142"/>
  <c r="DO8" i="142"/>
  <c r="DP8" i="142"/>
  <c r="DQ8" i="142"/>
  <c r="DO9" i="142"/>
  <c r="DP9" i="142"/>
  <c r="DQ9" i="142"/>
  <c r="DO10" i="142"/>
  <c r="DP10" i="142"/>
  <c r="DQ10" i="142"/>
  <c r="DO11" i="142"/>
  <c r="DP11" i="142"/>
  <c r="DQ11" i="142"/>
  <c r="DO12" i="142"/>
  <c r="DP12" i="142"/>
  <c r="DQ12" i="142"/>
  <c r="DO13" i="142"/>
  <c r="DP13" i="142"/>
  <c r="DQ13" i="142"/>
  <c r="DO14" i="142"/>
  <c r="DP14" i="142"/>
  <c r="DQ14" i="142"/>
  <c r="DO15" i="142"/>
  <c r="DP15" i="142"/>
  <c r="DQ15" i="142"/>
  <c r="DO16" i="142"/>
  <c r="DP16" i="142"/>
  <c r="DQ16" i="142"/>
  <c r="DO17" i="142"/>
  <c r="DP17" i="142"/>
  <c r="DQ17" i="142"/>
  <c r="DO18" i="142"/>
  <c r="DP18" i="142"/>
  <c r="DQ18" i="142"/>
  <c r="DO19" i="142"/>
  <c r="DP19" i="142"/>
  <c r="DQ19" i="142"/>
  <c r="DO20" i="142"/>
  <c r="DP20" i="142"/>
  <c r="DQ20" i="142"/>
  <c r="DO21" i="142"/>
  <c r="DP21" i="142"/>
  <c r="DQ21" i="142"/>
  <c r="DO22" i="142"/>
  <c r="DP22" i="142"/>
  <c r="DQ22" i="142"/>
  <c r="DO23" i="142"/>
  <c r="DP23" i="142"/>
  <c r="DQ23" i="142"/>
  <c r="DO24" i="142"/>
  <c r="DP24" i="142"/>
  <c r="DQ24" i="142"/>
  <c r="DO25" i="142"/>
  <c r="DP25" i="142"/>
  <c r="DQ25" i="142"/>
  <c r="DO26" i="142"/>
  <c r="DP26" i="142"/>
  <c r="DQ26" i="142"/>
  <c r="DO27" i="142"/>
  <c r="DP27" i="142"/>
  <c r="DQ27" i="142"/>
  <c r="DO28" i="142"/>
  <c r="DP28" i="142"/>
  <c r="DQ28" i="142"/>
  <c r="DO29" i="142"/>
  <c r="DP29" i="142"/>
  <c r="DQ29" i="142"/>
  <c r="DO30" i="142"/>
  <c r="DP30" i="142"/>
  <c r="DQ30" i="142"/>
  <c r="DO31" i="142"/>
  <c r="DP31" i="142"/>
  <c r="DQ31" i="142"/>
  <c r="DO32" i="142"/>
  <c r="DP32" i="142"/>
  <c r="DQ32" i="142"/>
  <c r="DO33" i="142"/>
  <c r="DP33" i="142"/>
  <c r="DQ33" i="142"/>
  <c r="DO34" i="142"/>
  <c r="DP34" i="142"/>
  <c r="DQ34" i="142"/>
  <c r="DO35" i="142"/>
  <c r="DP35" i="142"/>
  <c r="DQ35" i="142"/>
  <c r="DO36" i="142"/>
  <c r="DP36" i="142"/>
  <c r="DQ36" i="142"/>
  <c r="DO37" i="142"/>
  <c r="DP37" i="142"/>
  <c r="DQ37" i="142"/>
  <c r="DO38" i="142"/>
  <c r="DP38" i="142"/>
  <c r="DQ38" i="142"/>
  <c r="DO39" i="142"/>
  <c r="DP39" i="142"/>
  <c r="DQ39" i="142"/>
  <c r="DO40" i="142"/>
  <c r="DP40" i="142"/>
  <c r="DQ40" i="142"/>
  <c r="DO41" i="142"/>
  <c r="DP41" i="142"/>
  <c r="DQ41" i="142"/>
  <c r="DO42" i="142"/>
  <c r="DP42" i="142"/>
  <c r="DQ42" i="142"/>
  <c r="DO43" i="142"/>
  <c r="DP43" i="142"/>
  <c r="DQ43" i="142"/>
  <c r="DO44" i="142"/>
  <c r="DP44" i="142"/>
  <c r="DQ44" i="142"/>
  <c r="DO45" i="142"/>
  <c r="DP45" i="142"/>
  <c r="DQ45" i="142"/>
  <c r="DO46" i="142"/>
  <c r="DP46" i="142"/>
  <c r="DQ46" i="142"/>
  <c r="DO47" i="142"/>
  <c r="DP47" i="142"/>
  <c r="DQ47" i="142"/>
  <c r="DO48" i="142"/>
  <c r="DP48" i="142"/>
  <c r="DQ48" i="142"/>
  <c r="DO49" i="142"/>
  <c r="DP49" i="142"/>
  <c r="DQ49" i="142"/>
  <c r="DO50" i="142"/>
  <c r="DP50" i="142"/>
  <c r="DQ50" i="142"/>
  <c r="DO51" i="142"/>
  <c r="DP51" i="142"/>
  <c r="DQ51" i="142"/>
  <c r="DO52" i="142"/>
  <c r="DP52" i="142"/>
  <c r="DQ52" i="142"/>
  <c r="DO53" i="142"/>
  <c r="DP53" i="142"/>
  <c r="DQ53" i="142"/>
  <c r="DO54" i="142"/>
  <c r="DP54" i="142"/>
  <c r="DQ54" i="142"/>
  <c r="DO55" i="142"/>
  <c r="DP55" i="142"/>
  <c r="DQ55" i="142"/>
  <c r="DO56" i="142"/>
  <c r="DP56" i="142"/>
  <c r="DQ56" i="142"/>
  <c r="DO57" i="142"/>
  <c r="DP57" i="142"/>
  <c r="DQ57" i="142"/>
  <c r="DO58" i="142"/>
  <c r="DP58" i="142"/>
  <c r="DQ58" i="142"/>
  <c r="DO59" i="142"/>
  <c r="DP59" i="142"/>
  <c r="DQ59" i="142"/>
  <c r="DO60" i="142"/>
  <c r="DP60" i="142"/>
  <c r="DQ60" i="142"/>
  <c r="DO61" i="142"/>
  <c r="DP61" i="142"/>
  <c r="DQ61" i="142"/>
  <c r="DO62" i="142"/>
  <c r="DP62" i="142"/>
  <c r="DQ62" i="142"/>
  <c r="DO63" i="142"/>
  <c r="DO67" i="142"/>
  <c r="DP67" i="142"/>
  <c r="DO68" i="142"/>
  <c r="DP68" i="142"/>
  <c r="DO69" i="142"/>
  <c r="DP69" i="142"/>
  <c r="DQ69" i="142"/>
  <c r="DP70" i="142"/>
  <c r="DQ70" i="142"/>
  <c r="DP3" i="142"/>
  <c r="DQ3" i="142"/>
  <c r="DO3" i="142"/>
  <c r="I179" i="39"/>
  <c r="M179" i="39" s="1"/>
  <c r="I180" i="39"/>
  <c r="M180" i="39" s="1"/>
  <c r="N12" i="54"/>
  <c r="O12" i="54" s="1"/>
  <c r="N13" i="54"/>
  <c r="O13" i="54" s="1"/>
  <c r="N16" i="54"/>
  <c r="O16" i="54" s="1"/>
  <c r="N17" i="54"/>
  <c r="O17" i="54" s="1"/>
  <c r="N21" i="54"/>
  <c r="O21" i="54" s="1"/>
  <c r="N23" i="54"/>
  <c r="O23" i="54" s="1"/>
  <c r="N27" i="54"/>
  <c r="O27" i="54" s="1"/>
  <c r="N28" i="54"/>
  <c r="O28" i="54" s="1"/>
  <c r="N30" i="54"/>
  <c r="O30" i="54" s="1"/>
  <c r="N11" i="54"/>
  <c r="O11" i="54" s="1"/>
  <c r="N53" i="37"/>
  <c r="O53" i="37" s="1"/>
  <c r="N48" i="54"/>
  <c r="O48" i="54" s="1"/>
  <c r="N51" i="54"/>
  <c r="O51" i="54" s="1"/>
  <c r="N52" i="54"/>
  <c r="O52" i="54" s="1"/>
  <c r="N54" i="54"/>
  <c r="O54" i="54" s="1"/>
  <c r="N55" i="54"/>
  <c r="O55" i="54" s="1"/>
  <c r="N56" i="54"/>
  <c r="O56" i="54" s="1"/>
  <c r="N57" i="54"/>
  <c r="O57" i="54" s="1"/>
  <c r="CF4" i="143"/>
  <c r="CG4" i="143"/>
  <c r="CH4" i="143"/>
  <c r="CF5" i="143"/>
  <c r="CG5" i="143"/>
  <c r="CH5" i="143"/>
  <c r="CF6" i="143"/>
  <c r="CG6" i="143"/>
  <c r="CH6" i="143"/>
  <c r="CF7" i="143"/>
  <c r="CG7" i="143"/>
  <c r="CH7" i="143"/>
  <c r="CF8" i="143"/>
  <c r="CG8" i="143"/>
  <c r="CH8" i="143"/>
  <c r="CF9" i="143"/>
  <c r="CG9" i="143"/>
  <c r="CH9" i="143"/>
  <c r="CF10" i="143"/>
  <c r="CG10" i="143"/>
  <c r="CH10" i="143"/>
  <c r="CF11" i="143"/>
  <c r="CG11" i="143"/>
  <c r="CH11" i="143"/>
  <c r="CF12" i="143"/>
  <c r="CG12" i="143"/>
  <c r="CH12" i="143"/>
  <c r="CF13" i="143"/>
  <c r="CG13" i="143"/>
  <c r="CH13" i="143"/>
  <c r="CF14" i="143"/>
  <c r="CG14" i="143"/>
  <c r="CH14" i="143"/>
  <c r="CF15" i="143"/>
  <c r="CG15" i="143"/>
  <c r="CH15" i="143"/>
  <c r="CF16" i="143"/>
  <c r="CG16" i="143"/>
  <c r="CH16" i="143"/>
  <c r="CF17" i="143"/>
  <c r="CG17" i="143"/>
  <c r="CH17" i="143"/>
  <c r="CF18" i="143"/>
  <c r="CG18" i="143"/>
  <c r="CH18" i="143"/>
  <c r="CF19" i="143"/>
  <c r="CG19" i="143"/>
  <c r="CH19" i="143"/>
  <c r="CF20" i="143"/>
  <c r="CG20" i="143"/>
  <c r="CH20" i="143"/>
  <c r="CF21" i="143"/>
  <c r="CG21" i="143"/>
  <c r="CH21" i="143"/>
  <c r="CF22" i="143"/>
  <c r="CG22" i="143"/>
  <c r="CH22" i="143"/>
  <c r="CF23" i="143"/>
  <c r="CG23" i="143"/>
  <c r="CH23" i="143"/>
  <c r="CG3" i="143"/>
  <c r="CH3" i="143"/>
  <c r="CF3" i="143"/>
  <c r="H189" i="39"/>
  <c r="F189" i="39"/>
  <c r="CB146" i="140"/>
  <c r="CC146" i="140"/>
  <c r="CD146" i="140"/>
  <c r="CE146" i="140"/>
  <c r="CB147" i="140"/>
  <c r="CC147" i="140"/>
  <c r="CD147" i="140"/>
  <c r="CE147" i="140"/>
  <c r="CB148" i="140"/>
  <c r="CC148" i="140"/>
  <c r="CD148" i="140"/>
  <c r="CE148" i="140"/>
  <c r="CB149" i="140"/>
  <c r="CC149" i="140"/>
  <c r="CD149" i="140"/>
  <c r="CE149" i="140"/>
  <c r="CB150" i="140"/>
  <c r="CC150" i="140"/>
  <c r="CD150" i="140"/>
  <c r="CE150" i="140"/>
  <c r="CB151" i="140"/>
  <c r="CC151" i="140"/>
  <c r="CD151" i="140"/>
  <c r="CE151" i="140"/>
  <c r="CB152" i="140"/>
  <c r="CC152" i="140"/>
  <c r="CD152" i="140"/>
  <c r="CE152" i="140"/>
  <c r="CB153" i="140"/>
  <c r="CC153" i="140"/>
  <c r="CD153" i="140"/>
  <c r="CE153" i="140"/>
  <c r="CB154" i="140"/>
  <c r="CC154" i="140"/>
  <c r="CD154" i="140"/>
  <c r="CE154" i="140"/>
  <c r="CB155" i="140"/>
  <c r="CC155" i="140"/>
  <c r="CD155" i="140"/>
  <c r="CE155" i="140"/>
  <c r="CB156" i="140"/>
  <c r="CC156" i="140"/>
  <c r="CD156" i="140"/>
  <c r="CE156" i="140"/>
  <c r="CB157" i="140"/>
  <c r="CC157" i="140"/>
  <c r="CD157" i="140"/>
  <c r="CE157" i="140"/>
  <c r="F161" i="4"/>
  <c r="H154" i="39"/>
  <c r="F151" i="39"/>
  <c r="CB127" i="140"/>
  <c r="CC127" i="140"/>
  <c r="CD127" i="140"/>
  <c r="CE127" i="140"/>
  <c r="CB4" i="140"/>
  <c r="CC4" i="140"/>
  <c r="CD4" i="140"/>
  <c r="CE4" i="140"/>
  <c r="CB5" i="140"/>
  <c r="CC5" i="140"/>
  <c r="CD5" i="140"/>
  <c r="CE5" i="140"/>
  <c r="CB6" i="140"/>
  <c r="CC6" i="140"/>
  <c r="CD6" i="140"/>
  <c r="CE6" i="140"/>
  <c r="CB7" i="140"/>
  <c r="CC7" i="140"/>
  <c r="CD7" i="140"/>
  <c r="CE7" i="140"/>
  <c r="CB8" i="140"/>
  <c r="CC8" i="140"/>
  <c r="CD8" i="140"/>
  <c r="CE8" i="140"/>
  <c r="CB9" i="140"/>
  <c r="CC9" i="140"/>
  <c r="CD9" i="140"/>
  <c r="CE9" i="140"/>
  <c r="CB10" i="140"/>
  <c r="CC10" i="140"/>
  <c r="CD10" i="140"/>
  <c r="CE10" i="140"/>
  <c r="CB11" i="140"/>
  <c r="CC11" i="140"/>
  <c r="CD11" i="140"/>
  <c r="CE11" i="140"/>
  <c r="CB12" i="140"/>
  <c r="CC12" i="140"/>
  <c r="CD12" i="140"/>
  <c r="CE12" i="140"/>
  <c r="CB13" i="140"/>
  <c r="CC13" i="140"/>
  <c r="CD13" i="140"/>
  <c r="CE13" i="140"/>
  <c r="CB14" i="140"/>
  <c r="CC14" i="140"/>
  <c r="CD14" i="140"/>
  <c r="CE14" i="140"/>
  <c r="CB15" i="140"/>
  <c r="CC15" i="140"/>
  <c r="CD15" i="140"/>
  <c r="CE15" i="140"/>
  <c r="CB16" i="140"/>
  <c r="CC16" i="140"/>
  <c r="CD16" i="140"/>
  <c r="CE16" i="140"/>
  <c r="CB17" i="140"/>
  <c r="CC17" i="140"/>
  <c r="CD17" i="140"/>
  <c r="CE17" i="140"/>
  <c r="CB18" i="140"/>
  <c r="CC18" i="140"/>
  <c r="CD18" i="140"/>
  <c r="CE18" i="140"/>
  <c r="CB19" i="140"/>
  <c r="CC19" i="140"/>
  <c r="CD19" i="140"/>
  <c r="CE19" i="140"/>
  <c r="CB20" i="140"/>
  <c r="CC20" i="140"/>
  <c r="CD20" i="140"/>
  <c r="CE20" i="140"/>
  <c r="CB21" i="140"/>
  <c r="CC21" i="140"/>
  <c r="CD21" i="140"/>
  <c r="CE21" i="140"/>
  <c r="CB22" i="140"/>
  <c r="CC22" i="140"/>
  <c r="CD22" i="140"/>
  <c r="CE22" i="140"/>
  <c r="CB23" i="140"/>
  <c r="CC23" i="140"/>
  <c r="CD23" i="140"/>
  <c r="CE23" i="140"/>
  <c r="CB24" i="140"/>
  <c r="CC24" i="140"/>
  <c r="CD24" i="140"/>
  <c r="CE24" i="140"/>
  <c r="CB25" i="140"/>
  <c r="CC25" i="140"/>
  <c r="CD25" i="140"/>
  <c r="CE25" i="140"/>
  <c r="CB26" i="140"/>
  <c r="CC26" i="140"/>
  <c r="CD26" i="140"/>
  <c r="CE26" i="140"/>
  <c r="CB27" i="140"/>
  <c r="CC27" i="140"/>
  <c r="CD27" i="140"/>
  <c r="CE27" i="140"/>
  <c r="CB28" i="140"/>
  <c r="CC28" i="140"/>
  <c r="CD28" i="140"/>
  <c r="CE28" i="140"/>
  <c r="CB29" i="140"/>
  <c r="CC29" i="140"/>
  <c r="CD29" i="140"/>
  <c r="CE29" i="140"/>
  <c r="CB30" i="140"/>
  <c r="CC30" i="140"/>
  <c r="CD30" i="140"/>
  <c r="CE30" i="140"/>
  <c r="CB31" i="140"/>
  <c r="CC31" i="140"/>
  <c r="CD31" i="140"/>
  <c r="CE31" i="140"/>
  <c r="CB32" i="140"/>
  <c r="CC32" i="140"/>
  <c r="CD32" i="140"/>
  <c r="CE32" i="140"/>
  <c r="CB33" i="140"/>
  <c r="CC33" i="140"/>
  <c r="CD33" i="140"/>
  <c r="CE33" i="140"/>
  <c r="CB34" i="140"/>
  <c r="CC34" i="140"/>
  <c r="CD34" i="140"/>
  <c r="CE34" i="140"/>
  <c r="CB35" i="140"/>
  <c r="CC35" i="140"/>
  <c r="CD35" i="140"/>
  <c r="CE35" i="140"/>
  <c r="CB36" i="140"/>
  <c r="CC36" i="140"/>
  <c r="CD36" i="140"/>
  <c r="CE36" i="140"/>
  <c r="CB37" i="140"/>
  <c r="CC37" i="140"/>
  <c r="CD37" i="140"/>
  <c r="CE37" i="140"/>
  <c r="CB38" i="140"/>
  <c r="CC38" i="140"/>
  <c r="CD38" i="140"/>
  <c r="CE38" i="140"/>
  <c r="CB39" i="140"/>
  <c r="CC39" i="140"/>
  <c r="CD39" i="140"/>
  <c r="CE39" i="140"/>
  <c r="CB40" i="140"/>
  <c r="CC40" i="140"/>
  <c r="CD40" i="140"/>
  <c r="CE40" i="140"/>
  <c r="CB41" i="140"/>
  <c r="CC41" i="140"/>
  <c r="CD41" i="140"/>
  <c r="CE41" i="140"/>
  <c r="CB42" i="140"/>
  <c r="CC42" i="140"/>
  <c r="CD42" i="140"/>
  <c r="CE42" i="140"/>
  <c r="CB43" i="140"/>
  <c r="CC43" i="140"/>
  <c r="CD43" i="140"/>
  <c r="CE43" i="140"/>
  <c r="CB44" i="140"/>
  <c r="CC44" i="140"/>
  <c r="CD44" i="140"/>
  <c r="CE44" i="140"/>
  <c r="CB45" i="140"/>
  <c r="CC45" i="140"/>
  <c r="CD45" i="140"/>
  <c r="CE45" i="140"/>
  <c r="CB46" i="140"/>
  <c r="CC46" i="140"/>
  <c r="CD46" i="140"/>
  <c r="CE46" i="140"/>
  <c r="CB47" i="140"/>
  <c r="CC47" i="140"/>
  <c r="CD47" i="140"/>
  <c r="CE47" i="140"/>
  <c r="CB48" i="140"/>
  <c r="CC48" i="140"/>
  <c r="CD48" i="140"/>
  <c r="CE48" i="140"/>
  <c r="CB49" i="140"/>
  <c r="CC49" i="140"/>
  <c r="CD49" i="140"/>
  <c r="CE49" i="140"/>
  <c r="CB50" i="140"/>
  <c r="CC50" i="140"/>
  <c r="CD50" i="140"/>
  <c r="CE50" i="140"/>
  <c r="CB51" i="140"/>
  <c r="CC51" i="140"/>
  <c r="CD51" i="140"/>
  <c r="CE51" i="140"/>
  <c r="CB52" i="140"/>
  <c r="CC52" i="140"/>
  <c r="CD52" i="140"/>
  <c r="CE52" i="140"/>
  <c r="CB53" i="140"/>
  <c r="CC53" i="140"/>
  <c r="CD53" i="140"/>
  <c r="CE53" i="140"/>
  <c r="CB54" i="140"/>
  <c r="CC54" i="140"/>
  <c r="CD54" i="140"/>
  <c r="CE54" i="140"/>
  <c r="CB55" i="140"/>
  <c r="CC55" i="140"/>
  <c r="CD55" i="140"/>
  <c r="CE55" i="140"/>
  <c r="CB56" i="140"/>
  <c r="CC56" i="140"/>
  <c r="CD56" i="140"/>
  <c r="CE56" i="140"/>
  <c r="CB57" i="140"/>
  <c r="CC57" i="140"/>
  <c r="CD57" i="140"/>
  <c r="CE57" i="140"/>
  <c r="CB58" i="140"/>
  <c r="CC58" i="140"/>
  <c r="CD58" i="140"/>
  <c r="CE58" i="140"/>
  <c r="CB59" i="140"/>
  <c r="CC59" i="140"/>
  <c r="CD59" i="140"/>
  <c r="CE59" i="140"/>
  <c r="CB60" i="140"/>
  <c r="CC60" i="140"/>
  <c r="CD60" i="140"/>
  <c r="CE60" i="140"/>
  <c r="CB61" i="140"/>
  <c r="CC61" i="140"/>
  <c r="CD61" i="140"/>
  <c r="CE61" i="140"/>
  <c r="CB62" i="140"/>
  <c r="CC62" i="140"/>
  <c r="CD62" i="140"/>
  <c r="CE62" i="140"/>
  <c r="CB63" i="140"/>
  <c r="CC63" i="140"/>
  <c r="CD63" i="140"/>
  <c r="CE63" i="140"/>
  <c r="CB64" i="140"/>
  <c r="CC64" i="140"/>
  <c r="CD64" i="140"/>
  <c r="CE64" i="140"/>
  <c r="CB65" i="140"/>
  <c r="CC65" i="140"/>
  <c r="CD65" i="140"/>
  <c r="CE65" i="140"/>
  <c r="CB66" i="140"/>
  <c r="CC66" i="140"/>
  <c r="CD66" i="140"/>
  <c r="CE66" i="140"/>
  <c r="CB67" i="140"/>
  <c r="CC67" i="140"/>
  <c r="CD67" i="140"/>
  <c r="CE67" i="140"/>
  <c r="CB68" i="140"/>
  <c r="CC68" i="140"/>
  <c r="CD68" i="140"/>
  <c r="CE68" i="140"/>
  <c r="CB69" i="140"/>
  <c r="CC69" i="140"/>
  <c r="CD69" i="140"/>
  <c r="CE69" i="140"/>
  <c r="CB70" i="140"/>
  <c r="CC70" i="140"/>
  <c r="CD70" i="140"/>
  <c r="CE70" i="140"/>
  <c r="CB71" i="140"/>
  <c r="CC71" i="140"/>
  <c r="CD71" i="140"/>
  <c r="CE71" i="140"/>
  <c r="CB72" i="140"/>
  <c r="CC72" i="140"/>
  <c r="CD72" i="140"/>
  <c r="CE72" i="140"/>
  <c r="CB73" i="140"/>
  <c r="CC73" i="140"/>
  <c r="CD73" i="140"/>
  <c r="CE73" i="140"/>
  <c r="CB74" i="140"/>
  <c r="CC74" i="140"/>
  <c r="CD74" i="140"/>
  <c r="CE74" i="140"/>
  <c r="CB75" i="140"/>
  <c r="CC75" i="140"/>
  <c r="CD75" i="140"/>
  <c r="CE75" i="140"/>
  <c r="CB76" i="140"/>
  <c r="CC76" i="140"/>
  <c r="CD76" i="140"/>
  <c r="CE76" i="140"/>
  <c r="CB77" i="140"/>
  <c r="CC77" i="140"/>
  <c r="CD77" i="140"/>
  <c r="CE77" i="140"/>
  <c r="CB78" i="140"/>
  <c r="CC78" i="140"/>
  <c r="CD78" i="140"/>
  <c r="CE78" i="140"/>
  <c r="CB79" i="140"/>
  <c r="CC79" i="140"/>
  <c r="CD79" i="140"/>
  <c r="CE79" i="140"/>
  <c r="CB80" i="140"/>
  <c r="CC80" i="140"/>
  <c r="CD80" i="140"/>
  <c r="CE80" i="140"/>
  <c r="CB81" i="140"/>
  <c r="CC81" i="140"/>
  <c r="CD81" i="140"/>
  <c r="CE81" i="140"/>
  <c r="CB82" i="140"/>
  <c r="CC82" i="140"/>
  <c r="CD82" i="140"/>
  <c r="CE82" i="140"/>
  <c r="CB83" i="140"/>
  <c r="CC83" i="140"/>
  <c r="CD83" i="140"/>
  <c r="CE83" i="140"/>
  <c r="CB84" i="140"/>
  <c r="CC84" i="140"/>
  <c r="CD84" i="140"/>
  <c r="CE84" i="140"/>
  <c r="CB85" i="140"/>
  <c r="CC85" i="140"/>
  <c r="CD85" i="140"/>
  <c r="CE85" i="140"/>
  <c r="CB86" i="140"/>
  <c r="CC86" i="140"/>
  <c r="CD86" i="140"/>
  <c r="CE86" i="140"/>
  <c r="CB87" i="140"/>
  <c r="CC87" i="140"/>
  <c r="CD87" i="140"/>
  <c r="CE87" i="140"/>
  <c r="CB88" i="140"/>
  <c r="CC88" i="140"/>
  <c r="CD88" i="140"/>
  <c r="CE88" i="140"/>
  <c r="CB89" i="140"/>
  <c r="CC89" i="140"/>
  <c r="CD89" i="140"/>
  <c r="CE89" i="140"/>
  <c r="CB90" i="140"/>
  <c r="CC90" i="140"/>
  <c r="CD90" i="140"/>
  <c r="CE90" i="140"/>
  <c r="CB91" i="140"/>
  <c r="CC91" i="140"/>
  <c r="CD91" i="140"/>
  <c r="CE91" i="140"/>
  <c r="CB92" i="140"/>
  <c r="CC92" i="140"/>
  <c r="CD92" i="140"/>
  <c r="CE92" i="140"/>
  <c r="CB93" i="140"/>
  <c r="CC93" i="140"/>
  <c r="CD93" i="140"/>
  <c r="CE93" i="140"/>
  <c r="CB94" i="140"/>
  <c r="CC94" i="140"/>
  <c r="CD94" i="140"/>
  <c r="CE94" i="140"/>
  <c r="CB95" i="140"/>
  <c r="CC95" i="140"/>
  <c r="CD95" i="140"/>
  <c r="CE95" i="140"/>
  <c r="CB96" i="140"/>
  <c r="CC96" i="140"/>
  <c r="CD96" i="140"/>
  <c r="CE96" i="140"/>
  <c r="CB97" i="140"/>
  <c r="CC97" i="140"/>
  <c r="CD97" i="140"/>
  <c r="CE97" i="140"/>
  <c r="CB98" i="140"/>
  <c r="CC98" i="140"/>
  <c r="CD98" i="140"/>
  <c r="CE98" i="140"/>
  <c r="CB99" i="140"/>
  <c r="CC99" i="140"/>
  <c r="CD99" i="140"/>
  <c r="CE99" i="140"/>
  <c r="CB100" i="140"/>
  <c r="CC100" i="140"/>
  <c r="CD100" i="140"/>
  <c r="CE100" i="140"/>
  <c r="CB101" i="140"/>
  <c r="CC101" i="140"/>
  <c r="CD101" i="140"/>
  <c r="CE101" i="140"/>
  <c r="CB102" i="140"/>
  <c r="CC102" i="140"/>
  <c r="CD102" i="140"/>
  <c r="CE102" i="140"/>
  <c r="CB103" i="140"/>
  <c r="CC103" i="140"/>
  <c r="CD103" i="140"/>
  <c r="CE103" i="140"/>
  <c r="CB104" i="140"/>
  <c r="CC104" i="140"/>
  <c r="CD104" i="140"/>
  <c r="CE104" i="140"/>
  <c r="CB105" i="140"/>
  <c r="CC105" i="140"/>
  <c r="CD105" i="140"/>
  <c r="CE105" i="140"/>
  <c r="CB106" i="140"/>
  <c r="CC106" i="140"/>
  <c r="CD106" i="140"/>
  <c r="CE106" i="140"/>
  <c r="CB107" i="140"/>
  <c r="CC107" i="140"/>
  <c r="CD107" i="140"/>
  <c r="CE107" i="140"/>
  <c r="CB108" i="140"/>
  <c r="CC108" i="140"/>
  <c r="CD108" i="140"/>
  <c r="CE108" i="140"/>
  <c r="CB109" i="140"/>
  <c r="CC109" i="140"/>
  <c r="CD109" i="140"/>
  <c r="CE109" i="140"/>
  <c r="CB110" i="140"/>
  <c r="CC110" i="140"/>
  <c r="CD110" i="140"/>
  <c r="CE110" i="140"/>
  <c r="CB111" i="140"/>
  <c r="CC111" i="140"/>
  <c r="CD111" i="140"/>
  <c r="CE111" i="140"/>
  <c r="CB112" i="140"/>
  <c r="CC112" i="140"/>
  <c r="CD112" i="140"/>
  <c r="CE112" i="140"/>
  <c r="CB113" i="140"/>
  <c r="CC113" i="140"/>
  <c r="CD113" i="140"/>
  <c r="CE113" i="140"/>
  <c r="CB114" i="140"/>
  <c r="CC114" i="140"/>
  <c r="CD114" i="140"/>
  <c r="CE114" i="140"/>
  <c r="CB115" i="140"/>
  <c r="CC115" i="140"/>
  <c r="CD115" i="140"/>
  <c r="CE115" i="140"/>
  <c r="CB116" i="140"/>
  <c r="CC116" i="140"/>
  <c r="CD116" i="140"/>
  <c r="CE116" i="140"/>
  <c r="CB117" i="140"/>
  <c r="CC117" i="140"/>
  <c r="CD117" i="140"/>
  <c r="CE117" i="140"/>
  <c r="CB118" i="140"/>
  <c r="CC118" i="140"/>
  <c r="CD118" i="140"/>
  <c r="CE118" i="140"/>
  <c r="CB119" i="140"/>
  <c r="CC119" i="140"/>
  <c r="CD119" i="140"/>
  <c r="CE119" i="140"/>
  <c r="CB120" i="140"/>
  <c r="CC120" i="140"/>
  <c r="CD120" i="140"/>
  <c r="CE120" i="140"/>
  <c r="CB121" i="140"/>
  <c r="CC121" i="140"/>
  <c r="CD121" i="140"/>
  <c r="CE121" i="140"/>
  <c r="CB122" i="140"/>
  <c r="CC122" i="140"/>
  <c r="CD122" i="140"/>
  <c r="CE122" i="140"/>
  <c r="CB123" i="140"/>
  <c r="CC123" i="140"/>
  <c r="CD123" i="140"/>
  <c r="CE123" i="140"/>
  <c r="CB124" i="140"/>
  <c r="CC124" i="140"/>
  <c r="CD124" i="140"/>
  <c r="CE124" i="140"/>
  <c r="CB125" i="140"/>
  <c r="CC125" i="140"/>
  <c r="CD125" i="140"/>
  <c r="CE125" i="140"/>
  <c r="CB126" i="140"/>
  <c r="CC126" i="140"/>
  <c r="CD126" i="140"/>
  <c r="CE126" i="140"/>
  <c r="CB128" i="140"/>
  <c r="CC128" i="140"/>
  <c r="CD128" i="140"/>
  <c r="CE128" i="140"/>
  <c r="CB129" i="140"/>
  <c r="CC129" i="140"/>
  <c r="CD129" i="140"/>
  <c r="CE129" i="140"/>
  <c r="CB130" i="140"/>
  <c r="CC130" i="140"/>
  <c r="CD130" i="140"/>
  <c r="CE130" i="140"/>
  <c r="CB131" i="140"/>
  <c r="CC131" i="140"/>
  <c r="CD131" i="140"/>
  <c r="CE131" i="140"/>
  <c r="CB132" i="140"/>
  <c r="CC132" i="140"/>
  <c r="CD132" i="140"/>
  <c r="CE132" i="140"/>
  <c r="CB133" i="140"/>
  <c r="CC133" i="140"/>
  <c r="CD133" i="140"/>
  <c r="CE133" i="140"/>
  <c r="CB134" i="140"/>
  <c r="CC134" i="140"/>
  <c r="CD134" i="140"/>
  <c r="CE134" i="140"/>
  <c r="CB135" i="140"/>
  <c r="CC135" i="140"/>
  <c r="CD135" i="140"/>
  <c r="CE135" i="140"/>
  <c r="CB136" i="140"/>
  <c r="CC136" i="140"/>
  <c r="CD136" i="140"/>
  <c r="CE136" i="140"/>
  <c r="CB137" i="140"/>
  <c r="CC137" i="140"/>
  <c r="CD137" i="140"/>
  <c r="CE137" i="140"/>
  <c r="CB138" i="140"/>
  <c r="CC138" i="140"/>
  <c r="CD138" i="140"/>
  <c r="CE138" i="140"/>
  <c r="CB139" i="140"/>
  <c r="CC139" i="140"/>
  <c r="CD139" i="140"/>
  <c r="CE139" i="140"/>
  <c r="CB140" i="140"/>
  <c r="CC140" i="140"/>
  <c r="CD140" i="140"/>
  <c r="CE140" i="140"/>
  <c r="CB141" i="140"/>
  <c r="CC141" i="140"/>
  <c r="CD141" i="140"/>
  <c r="CE141" i="140"/>
  <c r="CB142" i="140"/>
  <c r="CC142" i="140"/>
  <c r="CD142" i="140"/>
  <c r="CE142" i="140"/>
  <c r="CB143" i="140"/>
  <c r="CC143" i="140"/>
  <c r="CD143" i="140"/>
  <c r="CE143" i="140"/>
  <c r="CB144" i="140"/>
  <c r="CC144" i="140"/>
  <c r="CD144" i="140"/>
  <c r="CE144" i="140"/>
  <c r="CB145" i="140"/>
  <c r="CC145" i="140"/>
  <c r="CD145" i="140"/>
  <c r="CE145" i="140"/>
  <c r="CC3" i="140"/>
  <c r="CD3" i="140"/>
  <c r="CE3" i="140"/>
  <c r="CB3" i="140"/>
  <c r="BT103" i="140"/>
  <c r="BU4" i="140"/>
  <c r="AH10" i="4" s="1"/>
  <c r="BU5" i="140"/>
  <c r="AH11" i="4" s="1"/>
  <c r="BU6" i="140"/>
  <c r="AH12" i="4" s="1"/>
  <c r="BU7" i="140"/>
  <c r="AH13" i="4" s="1"/>
  <c r="BU8" i="140"/>
  <c r="AH14" i="4" s="1"/>
  <c r="BU9" i="140"/>
  <c r="AH16" i="4" s="1"/>
  <c r="BU10" i="140"/>
  <c r="AH17" i="4" s="1"/>
  <c r="BU11" i="140"/>
  <c r="AH18" i="4" s="1"/>
  <c r="BU12" i="140"/>
  <c r="AH19" i="4" s="1"/>
  <c r="BU13" i="140"/>
  <c r="AH20" i="4" s="1"/>
  <c r="BU14" i="140"/>
  <c r="AH21" i="4" s="1"/>
  <c r="BU15" i="140"/>
  <c r="AH22" i="4" s="1"/>
  <c r="BU16" i="140"/>
  <c r="AH25" i="4" s="1"/>
  <c r="BU17" i="140"/>
  <c r="AH26" i="4" s="1"/>
  <c r="BU18" i="140"/>
  <c r="AH27" i="4" s="1"/>
  <c r="BU19" i="140"/>
  <c r="AH28" i="4" s="1"/>
  <c r="BU20" i="140"/>
  <c r="AH29" i="4" s="1"/>
  <c r="BU21" i="140"/>
  <c r="AH30" i="4" s="1"/>
  <c r="BU22" i="140"/>
  <c r="AH32" i="4" s="1"/>
  <c r="BU23" i="140"/>
  <c r="AH33" i="4" s="1"/>
  <c r="BU24" i="140"/>
  <c r="AH35" i="4" s="1"/>
  <c r="BU25" i="140"/>
  <c r="AH37" i="4" s="1"/>
  <c r="BU26" i="140"/>
  <c r="AH39" i="4" s="1"/>
  <c r="BU27" i="140"/>
  <c r="AH41" i="4" s="1"/>
  <c r="BU28" i="140"/>
  <c r="AH42" i="4" s="1"/>
  <c r="BU29" i="140"/>
  <c r="AH43" i="4" s="1"/>
  <c r="BU30" i="140"/>
  <c r="AH44" i="4" s="1"/>
  <c r="BU31" i="140"/>
  <c r="AH45" i="4" s="1"/>
  <c r="BU32" i="140"/>
  <c r="AH46" i="4" s="1"/>
  <c r="BU33" i="140"/>
  <c r="AH48" i="4" s="1"/>
  <c r="BU34" i="140"/>
  <c r="AH49" i="4" s="1"/>
  <c r="BU35" i="140"/>
  <c r="AH50" i="4" s="1"/>
  <c r="BU36" i="140"/>
  <c r="AH51" i="4" s="1"/>
  <c r="BU37" i="140"/>
  <c r="AH52" i="4" s="1"/>
  <c r="BU38" i="140"/>
  <c r="AH53" i="4" s="1"/>
  <c r="BU39" i="140"/>
  <c r="AH56" i="4" s="1"/>
  <c r="BU40" i="140"/>
  <c r="AH57" i="4" s="1"/>
  <c r="BU41" i="140"/>
  <c r="AH58" i="4" s="1"/>
  <c r="BU42" i="140"/>
  <c r="AH59" i="4" s="1"/>
  <c r="BU43" i="140"/>
  <c r="AH60" i="4" s="1"/>
  <c r="BU44" i="140"/>
  <c r="AH61" i="4" s="1"/>
  <c r="BU45" i="140"/>
  <c r="AH63" i="4" s="1"/>
  <c r="BU46" i="140"/>
  <c r="AH64" i="4" s="1"/>
  <c r="BU47" i="140"/>
  <c r="AH65" i="4" s="1"/>
  <c r="BU48" i="140"/>
  <c r="AH66" i="4" s="1"/>
  <c r="BU49" i="140"/>
  <c r="AH68" i="4" s="1"/>
  <c r="BU50" i="140"/>
  <c r="AH70" i="4" s="1"/>
  <c r="BU51" i="140"/>
  <c r="AH72" i="4" s="1"/>
  <c r="BU52" i="140"/>
  <c r="AH73" i="4" s="1"/>
  <c r="BU53" i="140"/>
  <c r="AH74" i="4" s="1"/>
  <c r="BU54" i="140"/>
  <c r="AH75" i="4" s="1"/>
  <c r="BU55" i="140"/>
  <c r="AH80" i="4" s="1"/>
  <c r="BU56" i="140"/>
  <c r="AH89" i="4" s="1"/>
  <c r="BU57" i="140"/>
  <c r="AH90" i="4" s="1"/>
  <c r="BU58" i="140"/>
  <c r="AH95" i="4" s="1"/>
  <c r="BU59" i="140"/>
  <c r="AH99" i="4" s="1"/>
  <c r="BU60" i="140"/>
  <c r="AH101" i="4" s="1"/>
  <c r="BU61" i="140"/>
  <c r="AH102" i="4" s="1"/>
  <c r="BU62" i="140"/>
  <c r="AH103" i="4" s="1"/>
  <c r="BU63" i="140"/>
  <c r="AH104" i="4" s="1"/>
  <c r="BU64" i="140"/>
  <c r="AH105" i="4" s="1"/>
  <c r="BU65" i="140"/>
  <c r="AH106" i="4" s="1"/>
  <c r="BU66" i="140"/>
  <c r="AH107" i="4" s="1"/>
  <c r="BU67" i="140"/>
  <c r="AH108" i="4" s="1"/>
  <c r="BU68" i="140"/>
  <c r="AH111" i="4" s="1"/>
  <c r="BU69" i="140"/>
  <c r="AH112" i="4" s="1"/>
  <c r="BU70" i="140"/>
  <c r="AH113" i="4" s="1"/>
  <c r="BU71" i="140"/>
  <c r="AH114" i="4" s="1"/>
  <c r="BU72" i="140"/>
  <c r="AH116" i="4" s="1"/>
  <c r="BU73" i="140"/>
  <c r="AH118" i="4" s="1"/>
  <c r="BU74" i="140"/>
  <c r="AH120" i="4" s="1"/>
  <c r="BU75" i="140"/>
  <c r="AH121" i="4" s="1"/>
  <c r="BU76" i="140"/>
  <c r="AH124" i="4" s="1"/>
  <c r="BU77" i="140"/>
  <c r="AH125" i="4" s="1"/>
  <c r="BU78" i="140"/>
  <c r="AH126" i="4" s="1"/>
  <c r="BU79" i="140"/>
  <c r="AH128" i="4" s="1"/>
  <c r="BU80" i="140"/>
  <c r="AH129" i="4" s="1"/>
  <c r="BU81" i="140"/>
  <c r="AH131" i="4" s="1"/>
  <c r="BU82" i="140"/>
  <c r="AH132" i="4" s="1"/>
  <c r="BU83" i="140"/>
  <c r="AH133" i="4" s="1"/>
  <c r="BU84" i="140"/>
  <c r="AH134" i="4" s="1"/>
  <c r="BU85" i="140"/>
  <c r="AH135" i="4" s="1"/>
  <c r="BU86" i="140"/>
  <c r="AH136" i="4" s="1"/>
  <c r="BU87" i="140"/>
  <c r="AH140" i="4" s="1"/>
  <c r="BU88" i="140"/>
  <c r="AH141" i="4" s="1"/>
  <c r="BU89" i="140"/>
  <c r="AH142" i="4" s="1"/>
  <c r="BU90" i="140"/>
  <c r="AH143" i="4" s="1"/>
  <c r="BU91" i="140"/>
  <c r="AH145" i="4" s="1"/>
  <c r="BU92" i="140"/>
  <c r="AH146" i="4" s="1"/>
  <c r="BU93" i="140"/>
  <c r="AH149" i="4" s="1"/>
  <c r="BU94" i="140"/>
  <c r="AH157" i="4" s="1"/>
  <c r="BU95" i="140"/>
  <c r="AH166" i="4" s="1"/>
  <c r="BU96" i="140"/>
  <c r="AH167" i="4" s="1"/>
  <c r="BU97" i="140"/>
  <c r="AH169" i="4" s="1"/>
  <c r="BU98" i="140"/>
  <c r="AH170" i="4" s="1"/>
  <c r="BU99" i="140"/>
  <c r="AH171" i="4" s="1"/>
  <c r="BU100" i="140"/>
  <c r="AH187" i="4" s="1"/>
  <c r="BU101" i="140"/>
  <c r="AH188" i="4" s="1"/>
  <c r="BU102" i="140"/>
  <c r="AH189" i="4" s="1"/>
  <c r="BU3" i="140"/>
  <c r="AH9" i="4" s="1"/>
  <c r="AH49" i="35"/>
  <c r="AH35" i="35"/>
  <c r="AH34" i="35" s="1"/>
  <c r="AH32" i="35"/>
  <c r="CU4" i="141"/>
  <c r="CV4" i="141"/>
  <c r="CW4" i="141"/>
  <c r="CU5" i="141"/>
  <c r="CV5" i="141"/>
  <c r="CW5" i="141"/>
  <c r="CU6" i="141"/>
  <c r="CV6" i="141"/>
  <c r="CW6" i="141"/>
  <c r="CU7" i="141"/>
  <c r="CV7" i="141"/>
  <c r="CW7" i="141"/>
  <c r="CU8" i="141"/>
  <c r="CV8" i="141"/>
  <c r="CW8" i="141"/>
  <c r="CU9" i="141"/>
  <c r="CV9" i="141"/>
  <c r="CW9" i="141"/>
  <c r="CU10" i="141"/>
  <c r="CV10" i="141"/>
  <c r="CW10" i="141"/>
  <c r="CU11" i="141"/>
  <c r="CV11" i="141"/>
  <c r="CW11" i="141"/>
  <c r="CU12" i="141"/>
  <c r="CV12" i="141"/>
  <c r="CW12" i="141"/>
  <c r="CU13" i="141"/>
  <c r="CV13" i="141"/>
  <c r="CW13" i="141"/>
  <c r="CU14" i="141"/>
  <c r="CV14" i="141"/>
  <c r="CW14" i="141"/>
  <c r="CU15" i="141"/>
  <c r="CV15" i="141"/>
  <c r="CW15" i="141"/>
  <c r="CU16" i="141"/>
  <c r="CV16" i="141"/>
  <c r="CW16" i="141"/>
  <c r="CU17" i="141"/>
  <c r="CV17" i="141"/>
  <c r="CW17" i="141"/>
  <c r="CU18" i="141"/>
  <c r="CV18" i="141"/>
  <c r="CW18" i="141"/>
  <c r="CU19" i="141"/>
  <c r="CV19" i="141"/>
  <c r="CW19" i="141"/>
  <c r="CU20" i="141"/>
  <c r="CV20" i="141"/>
  <c r="CW20" i="141"/>
  <c r="CU21" i="141"/>
  <c r="CV21" i="141"/>
  <c r="CW21" i="141"/>
  <c r="CU22" i="141"/>
  <c r="CV22" i="141"/>
  <c r="CW22" i="141"/>
  <c r="CU23" i="141"/>
  <c r="CV23" i="141"/>
  <c r="CW23" i="141"/>
  <c r="CU24" i="141"/>
  <c r="CV24" i="141"/>
  <c r="CW24" i="141"/>
  <c r="CU25" i="141"/>
  <c r="CV25" i="141"/>
  <c r="CW25" i="141"/>
  <c r="CU26" i="141"/>
  <c r="CV26" i="141"/>
  <c r="CW26" i="141"/>
  <c r="CU27" i="141"/>
  <c r="CV27" i="141"/>
  <c r="CW27" i="141"/>
  <c r="CU28" i="141"/>
  <c r="CV28" i="141"/>
  <c r="CW28" i="141"/>
  <c r="CU29" i="141"/>
  <c r="CV29" i="141"/>
  <c r="CW29" i="141"/>
  <c r="CU30" i="141"/>
  <c r="CV30" i="141"/>
  <c r="CW30" i="141"/>
  <c r="CU31" i="141"/>
  <c r="CV31" i="141"/>
  <c r="CW31" i="141"/>
  <c r="CU32" i="141"/>
  <c r="CV32" i="141"/>
  <c r="CW32" i="141"/>
  <c r="CU33" i="141"/>
  <c r="CV33" i="141"/>
  <c r="CW33" i="141"/>
  <c r="CU34" i="141"/>
  <c r="CV34" i="141"/>
  <c r="CW34" i="141"/>
  <c r="CU35" i="141"/>
  <c r="CV35" i="141"/>
  <c r="CW35" i="141"/>
  <c r="CU36" i="141"/>
  <c r="CV36" i="141"/>
  <c r="CW36" i="141"/>
  <c r="CU37" i="141"/>
  <c r="CV37" i="141"/>
  <c r="CW37" i="141"/>
  <c r="CU38" i="141"/>
  <c r="CV38" i="141"/>
  <c r="CW38" i="141"/>
  <c r="CU39" i="141"/>
  <c r="CV39" i="141"/>
  <c r="CW39" i="141"/>
  <c r="CU40" i="141"/>
  <c r="CV40" i="141"/>
  <c r="CW40" i="141"/>
  <c r="CU41" i="141"/>
  <c r="CV41" i="141"/>
  <c r="CW41" i="141"/>
  <c r="CU42" i="141"/>
  <c r="CV42" i="141"/>
  <c r="CW42" i="141"/>
  <c r="CU43" i="141"/>
  <c r="CV43" i="141"/>
  <c r="CW43" i="141"/>
  <c r="CU44" i="141"/>
  <c r="CV44" i="141"/>
  <c r="CW44" i="141"/>
  <c r="CU45" i="141"/>
  <c r="CV45" i="141"/>
  <c r="CW45" i="141"/>
  <c r="CU46" i="141"/>
  <c r="CV46" i="141"/>
  <c r="CW46" i="141"/>
  <c r="CU47" i="141"/>
  <c r="CV47" i="141"/>
  <c r="CW47" i="141"/>
  <c r="CU48" i="141"/>
  <c r="CV48" i="141"/>
  <c r="CW48" i="141"/>
  <c r="CU49" i="141"/>
  <c r="CV49" i="141"/>
  <c r="CW49" i="141"/>
  <c r="CU50" i="141"/>
  <c r="CV50" i="141"/>
  <c r="CW50" i="141"/>
  <c r="CU51" i="141"/>
  <c r="CV51" i="141"/>
  <c r="CW51" i="141"/>
  <c r="CU52" i="141"/>
  <c r="CV52" i="141"/>
  <c r="CW52" i="141"/>
  <c r="CU53" i="141"/>
  <c r="CV53" i="141"/>
  <c r="CW53" i="141"/>
  <c r="CU54" i="141"/>
  <c r="CV54" i="141"/>
  <c r="CW54" i="141"/>
  <c r="CU55" i="141"/>
  <c r="CV55" i="141"/>
  <c r="CW55" i="141"/>
  <c r="CU56" i="141"/>
  <c r="CV56" i="141"/>
  <c r="CW56" i="141"/>
  <c r="CV3" i="141"/>
  <c r="CW3" i="141"/>
  <c r="CU3" i="141"/>
  <c r="CL4" i="141"/>
  <c r="AH13" i="35" s="1"/>
  <c r="CL5" i="141"/>
  <c r="AH15" i="35" s="1"/>
  <c r="CL6" i="141"/>
  <c r="AH21" i="35" s="1"/>
  <c r="U21" i="35" s="1"/>
  <c r="CL7" i="141"/>
  <c r="AH24" i="35" s="1"/>
  <c r="CL8" i="141"/>
  <c r="AH27" i="35" s="1"/>
  <c r="AH25" i="35" s="1"/>
  <c r="CL9" i="141"/>
  <c r="AH45" i="35" s="1"/>
  <c r="AH43" i="35" s="1"/>
  <c r="AH42" i="35" s="1"/>
  <c r="AH41" i="35" s="1"/>
  <c r="CL3" i="141"/>
  <c r="AH16" i="35" s="1"/>
  <c r="CM7" i="142"/>
  <c r="AH23" i="37" s="1"/>
  <c r="AH30" i="37"/>
  <c r="CV4" i="142"/>
  <c r="CW4" i="142"/>
  <c r="CX4" i="142"/>
  <c r="CV5" i="142"/>
  <c r="CW5" i="142"/>
  <c r="CX5" i="142"/>
  <c r="CV6" i="142"/>
  <c r="CW6" i="142"/>
  <c r="CX6" i="142"/>
  <c r="CV7" i="142"/>
  <c r="CW7" i="142"/>
  <c r="CX7" i="142"/>
  <c r="CV8" i="142"/>
  <c r="CW8" i="142"/>
  <c r="CX8" i="142"/>
  <c r="CV9" i="142"/>
  <c r="CW9" i="142"/>
  <c r="CX9" i="142"/>
  <c r="CV10" i="142"/>
  <c r="CW10" i="142"/>
  <c r="CX10" i="142"/>
  <c r="CV11" i="142"/>
  <c r="CW11" i="142"/>
  <c r="CX11" i="142"/>
  <c r="CV12" i="142"/>
  <c r="CW12" i="142"/>
  <c r="CX12" i="142"/>
  <c r="CV13" i="142"/>
  <c r="CW13" i="142"/>
  <c r="CX13" i="142"/>
  <c r="CV14" i="142"/>
  <c r="CW14" i="142"/>
  <c r="CX14" i="142"/>
  <c r="CV15" i="142"/>
  <c r="CW15" i="142"/>
  <c r="CX15" i="142"/>
  <c r="CV16" i="142"/>
  <c r="CW16" i="142"/>
  <c r="CX16" i="142"/>
  <c r="CV17" i="142"/>
  <c r="CW17" i="142"/>
  <c r="CX17" i="142"/>
  <c r="CV18" i="142"/>
  <c r="CW18" i="142"/>
  <c r="CX18" i="142"/>
  <c r="CV19" i="142"/>
  <c r="CW19" i="142"/>
  <c r="CX19" i="142"/>
  <c r="CV20" i="142"/>
  <c r="CW20" i="142"/>
  <c r="CX20" i="142"/>
  <c r="CV21" i="142"/>
  <c r="CW21" i="142"/>
  <c r="CX21" i="142"/>
  <c r="CV22" i="142"/>
  <c r="CW22" i="142"/>
  <c r="CX22" i="142"/>
  <c r="CV23" i="142"/>
  <c r="CW23" i="142"/>
  <c r="CX23" i="142"/>
  <c r="CV24" i="142"/>
  <c r="CW24" i="142"/>
  <c r="CX24" i="142"/>
  <c r="CV25" i="142"/>
  <c r="CW25" i="142"/>
  <c r="CX25" i="142"/>
  <c r="CV26" i="142"/>
  <c r="CW26" i="142"/>
  <c r="CX26" i="142"/>
  <c r="CV27" i="142"/>
  <c r="CW27" i="142"/>
  <c r="CX27" i="142"/>
  <c r="CV28" i="142"/>
  <c r="CW28" i="142"/>
  <c r="CX28" i="142"/>
  <c r="CV29" i="142"/>
  <c r="CW29" i="142"/>
  <c r="CX29" i="142"/>
  <c r="CV30" i="142"/>
  <c r="CW30" i="142"/>
  <c r="CX30" i="142"/>
  <c r="CV31" i="142"/>
  <c r="CW31" i="142"/>
  <c r="CX31" i="142"/>
  <c r="CV32" i="142"/>
  <c r="CW32" i="142"/>
  <c r="CX32" i="142"/>
  <c r="CV33" i="142"/>
  <c r="CW33" i="142"/>
  <c r="CX33" i="142"/>
  <c r="CV34" i="142"/>
  <c r="CW34" i="142"/>
  <c r="CX34" i="142"/>
  <c r="CV35" i="142"/>
  <c r="CW35" i="142"/>
  <c r="CX35" i="142"/>
  <c r="CV36" i="142"/>
  <c r="CW36" i="142"/>
  <c r="CX36" i="142"/>
  <c r="CV37" i="142"/>
  <c r="CW37" i="142"/>
  <c r="CX37" i="142"/>
  <c r="CV38" i="142"/>
  <c r="CW38" i="142"/>
  <c r="CX38" i="142"/>
  <c r="CV39" i="142"/>
  <c r="CW39" i="142"/>
  <c r="CX39" i="142"/>
  <c r="CV40" i="142"/>
  <c r="CW40" i="142"/>
  <c r="CX40" i="142"/>
  <c r="CV41" i="142"/>
  <c r="CW41" i="142"/>
  <c r="CX41" i="142"/>
  <c r="CV42" i="142"/>
  <c r="CW42" i="142"/>
  <c r="CX42" i="142"/>
  <c r="CV43" i="142"/>
  <c r="CW43" i="142"/>
  <c r="CX43" i="142"/>
  <c r="CV44" i="142"/>
  <c r="CW44" i="142"/>
  <c r="CX44" i="142"/>
  <c r="CV45" i="142"/>
  <c r="CW45" i="142"/>
  <c r="CX45" i="142"/>
  <c r="CV46" i="142"/>
  <c r="CW46" i="142"/>
  <c r="CX46" i="142"/>
  <c r="CV47" i="142"/>
  <c r="CW47" i="142"/>
  <c r="CX47" i="142"/>
  <c r="CV48" i="142"/>
  <c r="CW48" i="142"/>
  <c r="CX48" i="142"/>
  <c r="CV49" i="142"/>
  <c r="CW49" i="142"/>
  <c r="CX49" i="142"/>
  <c r="CV50" i="142"/>
  <c r="CW50" i="142"/>
  <c r="CX50" i="142"/>
  <c r="CV51" i="142"/>
  <c r="CW51" i="142"/>
  <c r="CX51" i="142"/>
  <c r="CV52" i="142"/>
  <c r="CW52" i="142"/>
  <c r="CX52" i="142"/>
  <c r="CV53" i="142"/>
  <c r="CW53" i="142"/>
  <c r="CX53" i="142"/>
  <c r="CV54" i="142"/>
  <c r="CW54" i="142"/>
  <c r="CX54" i="142"/>
  <c r="CV55" i="142"/>
  <c r="CW55" i="142"/>
  <c r="CX55" i="142"/>
  <c r="CV56" i="142"/>
  <c r="CW56" i="142"/>
  <c r="CX56" i="142"/>
  <c r="CV57" i="142"/>
  <c r="CW57" i="142"/>
  <c r="CX57" i="142"/>
  <c r="CV58" i="142"/>
  <c r="CW58" i="142"/>
  <c r="CX58" i="142"/>
  <c r="CV59" i="142"/>
  <c r="CW59" i="142"/>
  <c r="CX59" i="142"/>
  <c r="CV60" i="142"/>
  <c r="CW60" i="142"/>
  <c r="CX60" i="142"/>
  <c r="CV61" i="142"/>
  <c r="CW61" i="142"/>
  <c r="CX61" i="142"/>
  <c r="CV62" i="142"/>
  <c r="CW62" i="142"/>
  <c r="CX62" i="142"/>
  <c r="CV63" i="142"/>
  <c r="CW63" i="142"/>
  <c r="CV65" i="142"/>
  <c r="CW65" i="142"/>
  <c r="CX65" i="142"/>
  <c r="CV66" i="142"/>
  <c r="CW66" i="142"/>
  <c r="CX66" i="142"/>
  <c r="CV67" i="142"/>
  <c r="CW67" i="142"/>
  <c r="CX67" i="142"/>
  <c r="CV68" i="142"/>
  <c r="CW68" i="142"/>
  <c r="CX68" i="142"/>
  <c r="CW3" i="142"/>
  <c r="CX3" i="142"/>
  <c r="CV3" i="142"/>
  <c r="CM4" i="142"/>
  <c r="CM5" i="142"/>
  <c r="CM6" i="142"/>
  <c r="AH24" i="37" s="1"/>
  <c r="CM8" i="142"/>
  <c r="AH35" i="37" s="1"/>
  <c r="AH34" i="37" s="1"/>
  <c r="CM9" i="142"/>
  <c r="AH36" i="37" s="1"/>
  <c r="CM10" i="142"/>
  <c r="AH41" i="37" s="1"/>
  <c r="CM11" i="142"/>
  <c r="AH44" i="37" s="1"/>
  <c r="CM12" i="142"/>
  <c r="AH45" i="37" s="1"/>
  <c r="CM13" i="142"/>
  <c r="AH46" i="37" s="1"/>
  <c r="CM14" i="142"/>
  <c r="AH49" i="37" s="1"/>
  <c r="CM3" i="142"/>
  <c r="H193" i="39"/>
  <c r="F160" i="4"/>
  <c r="F184" i="39"/>
  <c r="F74" i="4"/>
  <c r="F78" i="39"/>
  <c r="F13" i="39"/>
  <c r="F32" i="39"/>
  <c r="F31" i="4"/>
  <c r="F39" i="39"/>
  <c r="F36" i="39"/>
  <c r="F45" i="39"/>
  <c r="AF81" i="4"/>
  <c r="AF158" i="4"/>
  <c r="AF87" i="4"/>
  <c r="AF68" i="4"/>
  <c r="BM4" i="140"/>
  <c r="BN4" i="140"/>
  <c r="BO4" i="140"/>
  <c r="BP4" i="140"/>
  <c r="BM5" i="140"/>
  <c r="BN5" i="140"/>
  <c r="BO5" i="140"/>
  <c r="BP5" i="140"/>
  <c r="BM6" i="140"/>
  <c r="BN6" i="140"/>
  <c r="BO6" i="140"/>
  <c r="BP6" i="140"/>
  <c r="BM7" i="140"/>
  <c r="BN7" i="140"/>
  <c r="BO7" i="140"/>
  <c r="BP7" i="140"/>
  <c r="BM8" i="140"/>
  <c r="BN8" i="140"/>
  <c r="BO8" i="140"/>
  <c r="BP8" i="140"/>
  <c r="BM9" i="140"/>
  <c r="BN9" i="140"/>
  <c r="BO9" i="140"/>
  <c r="BP9" i="140"/>
  <c r="BM10" i="140"/>
  <c r="BN10" i="140"/>
  <c r="BO10" i="140"/>
  <c r="BP10" i="140"/>
  <c r="BM11" i="140"/>
  <c r="BN11" i="140"/>
  <c r="BO11" i="140"/>
  <c r="BP11" i="140"/>
  <c r="BM12" i="140"/>
  <c r="BN12" i="140"/>
  <c r="BO12" i="140"/>
  <c r="BP12" i="140"/>
  <c r="BM13" i="140"/>
  <c r="BN13" i="140"/>
  <c r="BO13" i="140"/>
  <c r="BP13" i="140"/>
  <c r="BM14" i="140"/>
  <c r="BN14" i="140"/>
  <c r="BO14" i="140"/>
  <c r="BP14" i="140"/>
  <c r="BM15" i="140"/>
  <c r="BN15" i="140"/>
  <c r="BO15" i="140"/>
  <c r="BP15" i="140"/>
  <c r="BM16" i="140"/>
  <c r="BN16" i="140"/>
  <c r="BO16" i="140"/>
  <c r="BP16" i="140"/>
  <c r="BM17" i="140"/>
  <c r="BN17" i="140"/>
  <c r="BO17" i="140"/>
  <c r="BP17" i="140"/>
  <c r="BM18" i="140"/>
  <c r="BN18" i="140"/>
  <c r="BO18" i="140"/>
  <c r="BP18" i="140"/>
  <c r="BM19" i="140"/>
  <c r="BN19" i="140"/>
  <c r="BO19" i="140"/>
  <c r="BP19" i="140"/>
  <c r="BM20" i="140"/>
  <c r="BN20" i="140"/>
  <c r="BO20" i="140"/>
  <c r="BP20" i="140"/>
  <c r="BM21" i="140"/>
  <c r="BN21" i="140"/>
  <c r="BO21" i="140"/>
  <c r="BP21" i="140"/>
  <c r="BM22" i="140"/>
  <c r="BN22" i="140"/>
  <c r="BO22" i="140"/>
  <c r="BP22" i="140"/>
  <c r="BM23" i="140"/>
  <c r="BN23" i="140"/>
  <c r="BO23" i="140"/>
  <c r="BP23" i="140"/>
  <c r="BM24" i="140"/>
  <c r="BN24" i="140"/>
  <c r="BO24" i="140"/>
  <c r="BP24" i="140"/>
  <c r="BM25" i="140"/>
  <c r="BN25" i="140"/>
  <c r="BO25" i="140"/>
  <c r="BP25" i="140"/>
  <c r="BM26" i="140"/>
  <c r="BN26" i="140"/>
  <c r="BO26" i="140"/>
  <c r="BP26" i="140"/>
  <c r="BM27" i="140"/>
  <c r="BN27" i="140"/>
  <c r="BO27" i="140"/>
  <c r="BP27" i="140"/>
  <c r="BM28" i="140"/>
  <c r="BN28" i="140"/>
  <c r="BO28" i="140"/>
  <c r="BP28" i="140"/>
  <c r="BM29" i="140"/>
  <c r="BN29" i="140"/>
  <c r="BO29" i="140"/>
  <c r="BP29" i="140"/>
  <c r="BM30" i="140"/>
  <c r="BN30" i="140"/>
  <c r="BO30" i="140"/>
  <c r="BP30" i="140"/>
  <c r="BM31" i="140"/>
  <c r="BN31" i="140"/>
  <c r="BO31" i="140"/>
  <c r="BP31" i="140"/>
  <c r="BM32" i="140"/>
  <c r="BN32" i="140"/>
  <c r="BO32" i="140"/>
  <c r="BP32" i="140"/>
  <c r="BM33" i="140"/>
  <c r="BN33" i="140"/>
  <c r="BO33" i="140"/>
  <c r="BP33" i="140"/>
  <c r="BM34" i="140"/>
  <c r="BN34" i="140"/>
  <c r="BO34" i="140"/>
  <c r="BP34" i="140"/>
  <c r="BM35" i="140"/>
  <c r="BN35" i="140"/>
  <c r="BO35" i="140"/>
  <c r="BP35" i="140"/>
  <c r="BM36" i="140"/>
  <c r="BN36" i="140"/>
  <c r="BO36" i="140"/>
  <c r="BP36" i="140"/>
  <c r="BM37" i="140"/>
  <c r="BN37" i="140"/>
  <c r="BO37" i="140"/>
  <c r="BP37" i="140"/>
  <c r="BM38" i="140"/>
  <c r="BN38" i="140"/>
  <c r="BO38" i="140"/>
  <c r="BP38" i="140"/>
  <c r="BM39" i="140"/>
  <c r="BN39" i="140"/>
  <c r="BO39" i="140"/>
  <c r="BP39" i="140"/>
  <c r="BM40" i="140"/>
  <c r="BN40" i="140"/>
  <c r="BO40" i="140"/>
  <c r="BP40" i="140"/>
  <c r="BM41" i="140"/>
  <c r="BN41" i="140"/>
  <c r="BO41" i="140"/>
  <c r="BP41" i="140"/>
  <c r="BM42" i="140"/>
  <c r="BN42" i="140"/>
  <c r="BO42" i="140"/>
  <c r="BP42" i="140"/>
  <c r="BM43" i="140"/>
  <c r="BN43" i="140"/>
  <c r="BO43" i="140"/>
  <c r="BP43" i="140"/>
  <c r="BM44" i="140"/>
  <c r="BN44" i="140"/>
  <c r="BO44" i="140"/>
  <c r="BP44" i="140"/>
  <c r="BM45" i="140"/>
  <c r="BN45" i="140"/>
  <c r="BO45" i="140"/>
  <c r="BP45" i="140"/>
  <c r="BM46" i="140"/>
  <c r="BN46" i="140"/>
  <c r="BO46" i="140"/>
  <c r="BP46" i="140"/>
  <c r="BM47" i="140"/>
  <c r="BN47" i="140"/>
  <c r="BO47" i="140"/>
  <c r="BP47" i="140"/>
  <c r="BM48" i="140"/>
  <c r="BN48" i="140"/>
  <c r="BO48" i="140"/>
  <c r="BP48" i="140"/>
  <c r="BM49" i="140"/>
  <c r="BN49" i="140"/>
  <c r="BO49" i="140"/>
  <c r="BP49" i="140"/>
  <c r="BM50" i="140"/>
  <c r="BN50" i="140"/>
  <c r="BO50" i="140"/>
  <c r="BP50" i="140"/>
  <c r="BM51" i="140"/>
  <c r="BN51" i="140"/>
  <c r="BO51" i="140"/>
  <c r="BP51" i="140"/>
  <c r="BM52" i="140"/>
  <c r="BN52" i="140"/>
  <c r="BO52" i="140"/>
  <c r="BP52" i="140"/>
  <c r="BM53" i="140"/>
  <c r="BN53" i="140"/>
  <c r="BO53" i="140"/>
  <c r="BP53" i="140"/>
  <c r="BM54" i="140"/>
  <c r="BN54" i="140"/>
  <c r="BO54" i="140"/>
  <c r="BP54" i="140"/>
  <c r="BM55" i="140"/>
  <c r="BN55" i="140"/>
  <c r="BO55" i="140"/>
  <c r="BP55" i="140"/>
  <c r="BM56" i="140"/>
  <c r="BN56" i="140"/>
  <c r="BO56" i="140"/>
  <c r="BP56" i="140"/>
  <c r="BM57" i="140"/>
  <c r="BN57" i="140"/>
  <c r="BO57" i="140"/>
  <c r="BP57" i="140"/>
  <c r="BM58" i="140"/>
  <c r="BN58" i="140"/>
  <c r="BO58" i="140"/>
  <c r="BP58" i="140"/>
  <c r="BM59" i="140"/>
  <c r="BN59" i="140"/>
  <c r="BO59" i="140"/>
  <c r="BP59" i="140"/>
  <c r="BM60" i="140"/>
  <c r="BN60" i="140"/>
  <c r="BO60" i="140"/>
  <c r="BP60" i="140"/>
  <c r="BM61" i="140"/>
  <c r="BN61" i="140"/>
  <c r="BO61" i="140"/>
  <c r="BP61" i="140"/>
  <c r="BM62" i="140"/>
  <c r="BN62" i="140"/>
  <c r="BO62" i="140"/>
  <c r="BP62" i="140"/>
  <c r="BM63" i="140"/>
  <c r="BN63" i="140"/>
  <c r="BO63" i="140"/>
  <c r="BP63" i="140"/>
  <c r="BM64" i="140"/>
  <c r="BN64" i="140"/>
  <c r="BO64" i="140"/>
  <c r="BP64" i="140"/>
  <c r="BM65" i="140"/>
  <c r="BN65" i="140"/>
  <c r="BO65" i="140"/>
  <c r="BP65" i="140"/>
  <c r="BM66" i="140"/>
  <c r="BN66" i="140"/>
  <c r="BO66" i="140"/>
  <c r="BP66" i="140"/>
  <c r="BM67" i="140"/>
  <c r="BN67" i="140"/>
  <c r="BO67" i="140"/>
  <c r="BP67" i="140"/>
  <c r="BM68" i="140"/>
  <c r="BN68" i="140"/>
  <c r="BO68" i="140"/>
  <c r="BP68" i="140"/>
  <c r="BM69" i="140"/>
  <c r="BN69" i="140"/>
  <c r="BO69" i="140"/>
  <c r="BP69" i="140"/>
  <c r="BM70" i="140"/>
  <c r="BN70" i="140"/>
  <c r="BO70" i="140"/>
  <c r="BP70" i="140"/>
  <c r="BM71" i="140"/>
  <c r="BN71" i="140"/>
  <c r="BO71" i="140"/>
  <c r="BP71" i="140"/>
  <c r="BM72" i="140"/>
  <c r="BN72" i="140"/>
  <c r="BO72" i="140"/>
  <c r="BP72" i="140"/>
  <c r="BM73" i="140"/>
  <c r="BN73" i="140"/>
  <c r="BO73" i="140"/>
  <c r="BP73" i="140"/>
  <c r="BM74" i="140"/>
  <c r="BN74" i="140"/>
  <c r="BO74" i="140"/>
  <c r="BP74" i="140"/>
  <c r="BM75" i="140"/>
  <c r="BN75" i="140"/>
  <c r="BO75" i="140"/>
  <c r="BP75" i="140"/>
  <c r="BM76" i="140"/>
  <c r="BN76" i="140"/>
  <c r="BO76" i="140"/>
  <c r="BP76" i="140"/>
  <c r="BM77" i="140"/>
  <c r="BN77" i="140"/>
  <c r="BO77" i="140"/>
  <c r="BP77" i="140"/>
  <c r="BM78" i="140"/>
  <c r="BN78" i="140"/>
  <c r="BO78" i="140"/>
  <c r="BP78" i="140"/>
  <c r="BM79" i="140"/>
  <c r="BN79" i="140"/>
  <c r="BO79" i="140"/>
  <c r="BP79" i="140"/>
  <c r="BM80" i="140"/>
  <c r="BN80" i="140"/>
  <c r="BO80" i="140"/>
  <c r="BP80" i="140"/>
  <c r="BM81" i="140"/>
  <c r="BN81" i="140"/>
  <c r="BO81" i="140"/>
  <c r="BP81" i="140"/>
  <c r="BM82" i="140"/>
  <c r="BN82" i="140"/>
  <c r="BO82" i="140"/>
  <c r="BP82" i="140"/>
  <c r="BM83" i="140"/>
  <c r="BN83" i="140"/>
  <c r="BO83" i="140"/>
  <c r="BP83" i="140"/>
  <c r="BM84" i="140"/>
  <c r="BN84" i="140"/>
  <c r="BO84" i="140"/>
  <c r="BP84" i="140"/>
  <c r="BM85" i="140"/>
  <c r="BN85" i="140"/>
  <c r="BO85" i="140"/>
  <c r="BP85" i="140"/>
  <c r="BM86" i="140"/>
  <c r="BN86" i="140"/>
  <c r="BO86" i="140"/>
  <c r="BP86" i="140"/>
  <c r="BM87" i="140"/>
  <c r="BN87" i="140"/>
  <c r="BO87" i="140"/>
  <c r="BP87" i="140"/>
  <c r="BM88" i="140"/>
  <c r="BN88" i="140"/>
  <c r="BO88" i="140"/>
  <c r="BP88" i="140"/>
  <c r="BM89" i="140"/>
  <c r="BN89" i="140"/>
  <c r="BO89" i="140"/>
  <c r="BP89" i="140"/>
  <c r="BM90" i="140"/>
  <c r="BN90" i="140"/>
  <c r="BO90" i="140"/>
  <c r="BP90" i="140"/>
  <c r="BM91" i="140"/>
  <c r="BN91" i="140"/>
  <c r="BO91" i="140"/>
  <c r="BP91" i="140"/>
  <c r="BM92" i="140"/>
  <c r="BN92" i="140"/>
  <c r="BO92" i="140"/>
  <c r="BP92" i="140"/>
  <c r="BM93" i="140"/>
  <c r="BN93" i="140"/>
  <c r="BO93" i="140"/>
  <c r="BP93" i="140"/>
  <c r="BM94" i="140"/>
  <c r="BN94" i="140"/>
  <c r="BO94" i="140"/>
  <c r="BP94" i="140"/>
  <c r="BM95" i="140"/>
  <c r="BN95" i="140"/>
  <c r="BO95" i="140"/>
  <c r="BP95" i="140"/>
  <c r="BM96" i="140"/>
  <c r="BN96" i="140"/>
  <c r="BO96" i="140"/>
  <c r="BP96" i="140"/>
  <c r="BM97" i="140"/>
  <c r="BN97" i="140"/>
  <c r="BO97" i="140"/>
  <c r="BP97" i="140"/>
  <c r="BM98" i="140"/>
  <c r="BN98" i="140"/>
  <c r="BO98" i="140"/>
  <c r="BP98" i="140"/>
  <c r="BM99" i="140"/>
  <c r="BN99" i="140"/>
  <c r="BO99" i="140"/>
  <c r="BP99" i="140"/>
  <c r="BM100" i="140"/>
  <c r="BN100" i="140"/>
  <c r="BO100" i="140"/>
  <c r="BP100" i="140"/>
  <c r="BM101" i="140"/>
  <c r="BN101" i="140"/>
  <c r="BO101" i="140"/>
  <c r="BP101" i="140"/>
  <c r="BM102" i="140"/>
  <c r="BN102" i="140"/>
  <c r="BO102" i="140"/>
  <c r="BP102" i="140"/>
  <c r="BM103" i="140"/>
  <c r="BN103" i="140"/>
  <c r="BO103" i="140"/>
  <c r="BP103" i="140"/>
  <c r="BM104" i="140"/>
  <c r="BN104" i="140"/>
  <c r="BO104" i="140"/>
  <c r="BP104" i="140"/>
  <c r="BM105" i="140"/>
  <c r="BN105" i="140"/>
  <c r="BO105" i="140"/>
  <c r="BP105" i="140"/>
  <c r="BM106" i="140"/>
  <c r="BN106" i="140"/>
  <c r="BO106" i="140"/>
  <c r="BP106" i="140"/>
  <c r="BM107" i="140"/>
  <c r="BN107" i="140"/>
  <c r="BO107" i="140"/>
  <c r="BP107" i="140"/>
  <c r="BM108" i="140"/>
  <c r="BN108" i="140"/>
  <c r="BO108" i="140"/>
  <c r="BP108" i="140"/>
  <c r="BM109" i="140"/>
  <c r="BN109" i="140"/>
  <c r="BO109" i="140"/>
  <c r="BP109" i="140"/>
  <c r="BM110" i="140"/>
  <c r="BN110" i="140"/>
  <c r="BO110" i="140"/>
  <c r="BP110" i="140"/>
  <c r="BM111" i="140"/>
  <c r="BN111" i="140"/>
  <c r="BO111" i="140"/>
  <c r="BP111" i="140"/>
  <c r="BM112" i="140"/>
  <c r="BN112" i="140"/>
  <c r="BO112" i="140"/>
  <c r="BP112" i="140"/>
  <c r="BM113" i="140"/>
  <c r="BN113" i="140"/>
  <c r="BO113" i="140"/>
  <c r="BP113" i="140"/>
  <c r="BM114" i="140"/>
  <c r="BN114" i="140"/>
  <c r="BO114" i="140"/>
  <c r="BP114" i="140"/>
  <c r="BM115" i="140"/>
  <c r="BN115" i="140"/>
  <c r="BO115" i="140"/>
  <c r="BP115" i="140"/>
  <c r="BM116" i="140"/>
  <c r="BN116" i="140"/>
  <c r="BO116" i="140"/>
  <c r="BP116" i="140"/>
  <c r="BM117" i="140"/>
  <c r="BN117" i="140"/>
  <c r="BO117" i="140"/>
  <c r="BP117" i="140"/>
  <c r="BM118" i="140"/>
  <c r="BN118" i="140"/>
  <c r="BO118" i="140"/>
  <c r="BP118" i="140"/>
  <c r="BM119" i="140"/>
  <c r="BN119" i="140"/>
  <c r="BO119" i="140"/>
  <c r="BP119" i="140"/>
  <c r="BM120" i="140"/>
  <c r="BN120" i="140"/>
  <c r="BO120" i="140"/>
  <c r="BP120" i="140"/>
  <c r="BM121" i="140"/>
  <c r="BN121" i="140"/>
  <c r="BO121" i="140"/>
  <c r="BP121" i="140"/>
  <c r="BM122" i="140"/>
  <c r="BN122" i="140"/>
  <c r="BO122" i="140"/>
  <c r="BP122" i="140"/>
  <c r="BM123" i="140"/>
  <c r="BN123" i="140"/>
  <c r="BO123" i="140"/>
  <c r="BP123" i="140"/>
  <c r="BM124" i="140"/>
  <c r="BN124" i="140"/>
  <c r="BO124" i="140"/>
  <c r="BP124" i="140"/>
  <c r="BM125" i="140"/>
  <c r="BN125" i="140"/>
  <c r="BO125" i="140"/>
  <c r="BP125" i="140"/>
  <c r="BM126" i="140"/>
  <c r="BN126" i="140"/>
  <c r="BO126" i="140"/>
  <c r="BP126" i="140"/>
  <c r="BM127" i="140"/>
  <c r="BN127" i="140"/>
  <c r="BO127" i="140"/>
  <c r="BP127" i="140"/>
  <c r="BM128" i="140"/>
  <c r="BN128" i="140"/>
  <c r="BO128" i="140"/>
  <c r="BP128" i="140"/>
  <c r="BM129" i="140"/>
  <c r="BN129" i="140"/>
  <c r="BO129" i="140"/>
  <c r="BP129" i="140"/>
  <c r="BM130" i="140"/>
  <c r="BN130" i="140"/>
  <c r="BO130" i="140"/>
  <c r="BP130" i="140"/>
  <c r="BM131" i="140"/>
  <c r="BN131" i="140"/>
  <c r="BO131" i="140"/>
  <c r="BP131" i="140"/>
  <c r="BM132" i="140"/>
  <c r="BN132" i="140"/>
  <c r="BO132" i="140"/>
  <c r="BP132" i="140"/>
  <c r="BM133" i="140"/>
  <c r="BN133" i="140"/>
  <c r="BO133" i="140"/>
  <c r="BP133" i="140"/>
  <c r="BM134" i="140"/>
  <c r="BN134" i="140"/>
  <c r="BO134" i="140"/>
  <c r="BP134" i="140"/>
  <c r="BM135" i="140"/>
  <c r="BN135" i="140"/>
  <c r="BO135" i="140"/>
  <c r="BP135" i="140"/>
  <c r="BM136" i="140"/>
  <c r="BN136" i="140"/>
  <c r="BO136" i="140"/>
  <c r="BP136" i="140"/>
  <c r="BM137" i="140"/>
  <c r="BN137" i="140"/>
  <c r="BO137" i="140"/>
  <c r="BP137" i="140"/>
  <c r="BM138" i="140"/>
  <c r="BN138" i="140"/>
  <c r="BO138" i="140"/>
  <c r="BP138" i="140"/>
  <c r="BM139" i="140"/>
  <c r="BN139" i="140"/>
  <c r="BO139" i="140"/>
  <c r="BP139" i="140"/>
  <c r="BM140" i="140"/>
  <c r="BN140" i="140"/>
  <c r="BO140" i="140"/>
  <c r="BP140" i="140"/>
  <c r="BM141" i="140"/>
  <c r="BN141" i="140"/>
  <c r="BO141" i="140"/>
  <c r="BP141" i="140"/>
  <c r="BM142" i="140"/>
  <c r="BN142" i="140"/>
  <c r="BO142" i="140"/>
  <c r="BP142" i="140"/>
  <c r="BM143" i="140"/>
  <c r="BN143" i="140"/>
  <c r="BO143" i="140"/>
  <c r="BP143" i="140"/>
  <c r="BM144" i="140"/>
  <c r="BN144" i="140"/>
  <c r="BO144" i="140"/>
  <c r="BP144" i="140"/>
  <c r="BM145" i="140"/>
  <c r="BN145" i="140"/>
  <c r="BO145" i="140"/>
  <c r="BP145" i="140"/>
  <c r="BM146" i="140"/>
  <c r="BN146" i="140"/>
  <c r="BO146" i="140"/>
  <c r="BP146" i="140"/>
  <c r="BM147" i="140"/>
  <c r="BN147" i="140"/>
  <c r="BO147" i="140"/>
  <c r="BP147" i="140"/>
  <c r="BM148" i="140"/>
  <c r="BN148" i="140"/>
  <c r="BO148" i="140"/>
  <c r="BP148" i="140"/>
  <c r="BM149" i="140"/>
  <c r="BN149" i="140"/>
  <c r="BO149" i="140"/>
  <c r="BP149" i="140"/>
  <c r="BN3" i="140"/>
  <c r="BO3" i="140"/>
  <c r="BP3" i="140"/>
  <c r="BM3" i="140"/>
  <c r="BF4" i="140"/>
  <c r="BF5" i="140"/>
  <c r="BF6" i="140"/>
  <c r="AF12" i="4" s="1"/>
  <c r="BF7" i="140"/>
  <c r="AF13" i="4" s="1"/>
  <c r="BF8" i="140"/>
  <c r="AF14" i="4" s="1"/>
  <c r="BF9" i="140"/>
  <c r="AF16" i="4" s="1"/>
  <c r="BF10" i="140"/>
  <c r="AF17" i="4" s="1"/>
  <c r="BF11" i="140"/>
  <c r="AF18" i="4" s="1"/>
  <c r="BF12" i="140"/>
  <c r="AF19" i="4" s="1"/>
  <c r="BF13" i="140"/>
  <c r="AF20" i="4" s="1"/>
  <c r="BF14" i="140"/>
  <c r="AF22" i="4" s="1"/>
  <c r="BF15" i="140"/>
  <c r="BF16" i="140"/>
  <c r="AF27" i="4" s="1"/>
  <c r="AF25" i="4" s="1"/>
  <c r="BF17" i="140"/>
  <c r="BF18" i="140"/>
  <c r="AF33" i="4" s="1"/>
  <c r="BF19" i="140"/>
  <c r="AF35" i="4" s="1"/>
  <c r="BF20" i="140"/>
  <c r="AF41" i="4" s="1"/>
  <c r="BF21" i="140"/>
  <c r="AF42" i="4" s="1"/>
  <c r="BF22" i="140"/>
  <c r="AF43" i="4" s="1"/>
  <c r="BF23" i="140"/>
  <c r="AF44" i="4" s="1"/>
  <c r="BF24" i="140"/>
  <c r="AF45" i="4" s="1"/>
  <c r="BF25" i="140"/>
  <c r="AF46" i="4" s="1"/>
  <c r="BF26" i="140"/>
  <c r="AF48" i="4" s="1"/>
  <c r="BF27" i="140"/>
  <c r="AF49" i="4" s="1"/>
  <c r="BF28" i="140"/>
  <c r="AF50" i="4" s="1"/>
  <c r="BF29" i="140"/>
  <c r="AF53" i="4" s="1"/>
  <c r="BF30" i="140"/>
  <c r="AF56" i="4" s="1"/>
  <c r="BF31" i="140"/>
  <c r="AF58" i="4" s="1"/>
  <c r="BF32" i="140"/>
  <c r="BF33" i="140"/>
  <c r="AF64" i="4" s="1"/>
  <c r="BF34" i="140"/>
  <c r="AF65" i="4" s="1"/>
  <c r="BF35" i="140"/>
  <c r="AF66" i="4" s="1"/>
  <c r="BF36" i="140"/>
  <c r="BF37" i="140"/>
  <c r="BF38" i="140"/>
  <c r="AF74" i="4" s="1"/>
  <c r="BF39" i="140"/>
  <c r="AF75" i="4" s="1"/>
  <c r="BF40" i="140"/>
  <c r="AF79" i="4" s="1"/>
  <c r="BF41" i="140"/>
  <c r="BF42" i="140"/>
  <c r="BF43" i="140"/>
  <c r="AF86" i="4" s="1"/>
  <c r="AF83" i="4" s="1"/>
  <c r="BF44" i="140"/>
  <c r="BF45" i="140"/>
  <c r="AF90" i="4" s="1"/>
  <c r="BF46" i="140"/>
  <c r="AF92" i="4" s="1"/>
  <c r="BF47" i="140"/>
  <c r="AF95" i="4" s="1"/>
  <c r="BF48" i="140"/>
  <c r="AF98" i="4" s="1"/>
  <c r="BF49" i="140"/>
  <c r="AF101" i="4" s="1"/>
  <c r="BF50" i="140"/>
  <c r="AF102" i="4" s="1"/>
  <c r="BF51" i="140"/>
  <c r="BF52" i="140"/>
  <c r="AF104" i="4" s="1"/>
  <c r="BF53" i="140"/>
  <c r="AF105" i="4" s="1"/>
  <c r="BF54" i="140"/>
  <c r="AF106" i="4" s="1"/>
  <c r="BF55" i="140"/>
  <c r="AF107" i="4" s="1"/>
  <c r="BF56" i="140"/>
  <c r="AF108" i="4" s="1"/>
  <c r="BF57" i="140"/>
  <c r="AF111" i="4" s="1"/>
  <c r="BF58" i="140"/>
  <c r="BF59" i="140"/>
  <c r="AF113" i="4" s="1"/>
  <c r="BF60" i="140"/>
  <c r="AF114" i="4" s="1"/>
  <c r="BF61" i="140"/>
  <c r="AF118" i="4" s="1"/>
  <c r="BF62" i="140"/>
  <c r="BF63" i="140"/>
  <c r="AF121" i="4" s="1"/>
  <c r="AF120" i="4" s="1"/>
  <c r="BF64" i="140"/>
  <c r="BF65" i="140"/>
  <c r="AF125" i="4" s="1"/>
  <c r="BF66" i="140"/>
  <c r="AF128" i="4" s="1"/>
  <c r="BF67" i="140"/>
  <c r="AF129" i="4" s="1"/>
  <c r="BF68" i="140"/>
  <c r="AF131" i="4" s="1"/>
  <c r="BF69" i="140"/>
  <c r="BF70" i="140"/>
  <c r="AF133" i="4" s="1"/>
  <c r="BF71" i="140"/>
  <c r="AF135" i="4" s="1"/>
  <c r="BF72" i="140"/>
  <c r="AF136" i="4" s="1"/>
  <c r="BF73" i="140"/>
  <c r="BF74" i="140"/>
  <c r="AF141" i="4" s="1"/>
  <c r="BF75" i="140"/>
  <c r="AF143" i="4" s="1"/>
  <c r="BF76" i="140"/>
  <c r="BF77" i="140"/>
  <c r="AF146" i="4" s="1"/>
  <c r="AF145" i="4" s="1"/>
  <c r="BF78" i="140"/>
  <c r="BF79" i="140"/>
  <c r="BF80" i="140"/>
  <c r="AF167" i="4" s="1"/>
  <c r="AF166" i="4" s="1"/>
  <c r="AF162" i="4" s="1"/>
  <c r="BF81" i="140"/>
  <c r="BF82" i="140"/>
  <c r="BF83" i="140"/>
  <c r="AF171" i="4" s="1"/>
  <c r="AF170" i="4" s="1"/>
  <c r="AF169" i="4" s="1"/>
  <c r="BF3" i="140"/>
  <c r="BQ4" i="143"/>
  <c r="BR4" i="143"/>
  <c r="BS4" i="143"/>
  <c r="BQ5" i="143"/>
  <c r="BR5" i="143"/>
  <c r="BS5" i="143"/>
  <c r="BQ6" i="143"/>
  <c r="BR6" i="143"/>
  <c r="BS6" i="143"/>
  <c r="BQ7" i="143"/>
  <c r="BR7" i="143"/>
  <c r="BS7" i="143"/>
  <c r="BQ8" i="143"/>
  <c r="BR8" i="143"/>
  <c r="BS8" i="143"/>
  <c r="BQ9" i="143"/>
  <c r="BR9" i="143"/>
  <c r="BS9" i="143"/>
  <c r="BQ10" i="143"/>
  <c r="BR10" i="143"/>
  <c r="BS10" i="143"/>
  <c r="BQ11" i="143"/>
  <c r="BR11" i="143"/>
  <c r="BS11" i="143"/>
  <c r="BQ12" i="143"/>
  <c r="BR12" i="143"/>
  <c r="BS12" i="143"/>
  <c r="BQ13" i="143"/>
  <c r="BR13" i="143"/>
  <c r="BS13" i="143"/>
  <c r="BR3" i="143"/>
  <c r="BS3" i="143"/>
  <c r="AF30" i="37"/>
  <c r="AF51" i="37"/>
  <c r="CD4" i="142"/>
  <c r="CE4" i="142"/>
  <c r="CF4" i="142"/>
  <c r="CD5" i="142"/>
  <c r="CE5" i="142"/>
  <c r="CF5" i="142"/>
  <c r="CD6" i="142"/>
  <c r="CE6" i="142"/>
  <c r="CF6" i="142"/>
  <c r="CD7" i="142"/>
  <c r="CE7" i="142"/>
  <c r="CF7" i="142"/>
  <c r="CD8" i="142"/>
  <c r="CE8" i="142"/>
  <c r="CF8" i="142"/>
  <c r="CD9" i="142"/>
  <c r="CE9" i="142"/>
  <c r="CF9" i="142"/>
  <c r="CD10" i="142"/>
  <c r="CE10" i="142"/>
  <c r="CF10" i="142"/>
  <c r="CD11" i="142"/>
  <c r="CE11" i="142"/>
  <c r="CF11" i="142"/>
  <c r="CD12" i="142"/>
  <c r="CE12" i="142"/>
  <c r="CF12" i="142"/>
  <c r="CD13" i="142"/>
  <c r="CE13" i="142"/>
  <c r="CF13" i="142"/>
  <c r="CD14" i="142"/>
  <c r="CE14" i="142"/>
  <c r="CF14" i="142"/>
  <c r="CD15" i="142"/>
  <c r="CE15" i="142"/>
  <c r="CF15" i="142"/>
  <c r="CD16" i="142"/>
  <c r="CE16" i="142"/>
  <c r="CF16" i="142"/>
  <c r="CD17" i="142"/>
  <c r="CE17" i="142"/>
  <c r="CF17" i="142"/>
  <c r="CD18" i="142"/>
  <c r="CE18" i="142"/>
  <c r="CF18" i="142"/>
  <c r="CD19" i="142"/>
  <c r="CE19" i="142"/>
  <c r="CF19" i="142"/>
  <c r="CD20" i="142"/>
  <c r="CE20" i="142"/>
  <c r="CF20" i="142"/>
  <c r="CD21" i="142"/>
  <c r="CE21" i="142"/>
  <c r="CF21" i="142"/>
  <c r="CD22" i="142"/>
  <c r="CE22" i="142"/>
  <c r="CF22" i="142"/>
  <c r="CD23" i="142"/>
  <c r="CE23" i="142"/>
  <c r="CF23" i="142"/>
  <c r="CD24" i="142"/>
  <c r="CE24" i="142"/>
  <c r="CF24" i="142"/>
  <c r="CD25" i="142"/>
  <c r="CE25" i="142"/>
  <c r="CF25" i="142"/>
  <c r="CD26" i="142"/>
  <c r="CE26" i="142"/>
  <c r="CF26" i="142"/>
  <c r="CD27" i="142"/>
  <c r="CE27" i="142"/>
  <c r="CF27" i="142"/>
  <c r="CD28" i="142"/>
  <c r="CE28" i="142"/>
  <c r="CF28" i="142"/>
  <c r="CD29" i="142"/>
  <c r="CE29" i="142"/>
  <c r="CF29" i="142"/>
  <c r="CD30" i="142"/>
  <c r="CE30" i="142"/>
  <c r="CF30" i="142"/>
  <c r="CD31" i="142"/>
  <c r="CE31" i="142"/>
  <c r="CF31" i="142"/>
  <c r="CD32" i="142"/>
  <c r="CE32" i="142"/>
  <c r="CF32" i="142"/>
  <c r="CD33" i="142"/>
  <c r="CE33" i="142"/>
  <c r="CF33" i="142"/>
  <c r="CD34" i="142"/>
  <c r="CE34" i="142"/>
  <c r="CF34" i="142"/>
  <c r="CD35" i="142"/>
  <c r="CE35" i="142"/>
  <c r="CF35" i="142"/>
  <c r="CD36" i="142"/>
  <c r="CE36" i="142"/>
  <c r="CF36" i="142"/>
  <c r="CD37" i="142"/>
  <c r="CE37" i="142"/>
  <c r="CF37" i="142"/>
  <c r="CD38" i="142"/>
  <c r="CE38" i="142"/>
  <c r="CF38" i="142"/>
  <c r="CD39" i="142"/>
  <c r="CE39" i="142"/>
  <c r="CF39" i="142"/>
  <c r="CD40" i="142"/>
  <c r="CE40" i="142"/>
  <c r="CF40" i="142"/>
  <c r="CD41" i="142"/>
  <c r="CE41" i="142"/>
  <c r="CF41" i="142"/>
  <c r="CD42" i="142"/>
  <c r="CE42" i="142"/>
  <c r="CF42" i="142"/>
  <c r="CD43" i="142"/>
  <c r="CE43" i="142"/>
  <c r="CF43" i="142"/>
  <c r="CD44" i="142"/>
  <c r="CE44" i="142"/>
  <c r="CF44" i="142"/>
  <c r="CD45" i="142"/>
  <c r="CE45" i="142"/>
  <c r="CF45" i="142"/>
  <c r="CD46" i="142"/>
  <c r="CE46" i="142"/>
  <c r="CF46" i="142"/>
  <c r="CD47" i="142"/>
  <c r="CE47" i="142"/>
  <c r="CF47" i="142"/>
  <c r="CD48" i="142"/>
  <c r="CE48" i="142"/>
  <c r="CF48" i="142"/>
  <c r="CD49" i="142"/>
  <c r="CE49" i="142"/>
  <c r="CF49" i="142"/>
  <c r="CD50" i="142"/>
  <c r="CE50" i="142"/>
  <c r="CF50" i="142"/>
  <c r="CD51" i="142"/>
  <c r="CE51" i="142"/>
  <c r="CF51" i="142"/>
  <c r="CD52" i="142"/>
  <c r="CE52" i="142"/>
  <c r="CF52" i="142"/>
  <c r="CD53" i="142"/>
  <c r="CE53" i="142"/>
  <c r="CF53" i="142"/>
  <c r="CD54" i="142"/>
  <c r="CE54" i="142"/>
  <c r="CF54" i="142"/>
  <c r="CD55" i="142"/>
  <c r="CE55" i="142"/>
  <c r="CF55" i="142"/>
  <c r="CD56" i="142"/>
  <c r="CE56" i="142"/>
  <c r="CF56" i="142"/>
  <c r="CD57" i="142"/>
  <c r="CE57" i="142"/>
  <c r="CF57" i="142"/>
  <c r="CD58" i="142"/>
  <c r="CE58" i="142"/>
  <c r="CF58" i="142"/>
  <c r="CD59" i="142"/>
  <c r="CE59" i="142"/>
  <c r="CF59" i="142"/>
  <c r="CD60" i="142"/>
  <c r="CE60" i="142"/>
  <c r="CF60" i="142"/>
  <c r="CD61" i="142"/>
  <c r="CE61" i="142"/>
  <c r="CF61" i="142"/>
  <c r="CD62" i="142"/>
  <c r="CE62" i="142"/>
  <c r="CF62" i="142"/>
  <c r="CD63" i="142"/>
  <c r="CE63" i="142"/>
  <c r="CF63" i="142"/>
  <c r="CD65" i="142"/>
  <c r="CE65" i="142"/>
  <c r="CF65" i="142"/>
  <c r="CD66" i="142"/>
  <c r="CE66" i="142"/>
  <c r="CF66" i="142"/>
  <c r="CD67" i="142"/>
  <c r="CE67" i="142"/>
  <c r="CF67" i="142"/>
  <c r="CE3" i="142"/>
  <c r="CF3" i="142"/>
  <c r="CD3" i="142"/>
  <c r="BT17" i="142"/>
  <c r="BU4" i="142"/>
  <c r="BU5" i="142"/>
  <c r="AF19" i="37" s="1"/>
  <c r="BU6" i="142"/>
  <c r="AF15" i="37" s="1"/>
  <c r="BU7" i="142"/>
  <c r="AF24" i="37" s="1"/>
  <c r="BU8" i="142"/>
  <c r="AF23" i="37" s="1"/>
  <c r="BU9" i="142"/>
  <c r="AF28" i="37" s="1"/>
  <c r="U28" i="37" s="1"/>
  <c r="V28" i="37" s="1"/>
  <c r="BU10" i="142"/>
  <c r="AF35" i="37" s="1"/>
  <c r="AF34" i="37" s="1"/>
  <c r="BU11" i="142"/>
  <c r="AF36" i="37" s="1"/>
  <c r="BU12" i="142"/>
  <c r="AF41" i="37" s="1"/>
  <c r="BU13" i="142"/>
  <c r="AF43" i="37" s="1"/>
  <c r="BU14" i="142"/>
  <c r="AF44" i="37" s="1"/>
  <c r="BU15" i="142"/>
  <c r="AF46" i="37" s="1"/>
  <c r="BU16" i="142"/>
  <c r="AF49" i="37" s="1"/>
  <c r="BU3" i="142"/>
  <c r="BC3" i="142"/>
  <c r="AF49" i="35"/>
  <c r="AF32" i="35"/>
  <c r="AF35" i="35"/>
  <c r="AF34" i="35" s="1"/>
  <c r="CC4" i="141"/>
  <c r="CD4" i="141"/>
  <c r="CE4" i="141"/>
  <c r="CC5" i="141"/>
  <c r="CD5" i="141"/>
  <c r="CE5" i="141"/>
  <c r="CC6" i="141"/>
  <c r="CD6" i="141"/>
  <c r="CE6" i="141"/>
  <c r="CC7" i="141"/>
  <c r="CD7" i="141"/>
  <c r="CE7" i="141"/>
  <c r="CC8" i="141"/>
  <c r="CD8" i="141"/>
  <c r="CE8" i="141"/>
  <c r="CC9" i="141"/>
  <c r="CD9" i="141"/>
  <c r="CE9" i="141"/>
  <c r="CC10" i="141"/>
  <c r="CD10" i="141"/>
  <c r="CE10" i="141"/>
  <c r="CC11" i="141"/>
  <c r="CD11" i="141"/>
  <c r="CE11" i="141"/>
  <c r="CC12" i="141"/>
  <c r="CD12" i="141"/>
  <c r="CE12" i="141"/>
  <c r="CC13" i="141"/>
  <c r="CD13" i="141"/>
  <c r="CE13" i="141"/>
  <c r="CC14" i="141"/>
  <c r="CD14" i="141"/>
  <c r="CE14" i="141"/>
  <c r="CC15" i="141"/>
  <c r="CD15" i="141"/>
  <c r="CE15" i="141"/>
  <c r="CC16" i="141"/>
  <c r="CD16" i="141"/>
  <c r="CE16" i="141"/>
  <c r="CC17" i="141"/>
  <c r="CD17" i="141"/>
  <c r="CE17" i="141"/>
  <c r="CC18" i="141"/>
  <c r="CD18" i="141"/>
  <c r="CE18" i="141"/>
  <c r="CC19" i="141"/>
  <c r="CD19" i="141"/>
  <c r="CE19" i="141"/>
  <c r="CC20" i="141"/>
  <c r="CD20" i="141"/>
  <c r="CE20" i="141"/>
  <c r="CC21" i="141"/>
  <c r="CD21" i="141"/>
  <c r="CE21" i="141"/>
  <c r="CC22" i="141"/>
  <c r="CD22" i="141"/>
  <c r="CE22" i="141"/>
  <c r="CC23" i="141"/>
  <c r="CD23" i="141"/>
  <c r="CE23" i="141"/>
  <c r="CC24" i="141"/>
  <c r="CD24" i="141"/>
  <c r="CE24" i="141"/>
  <c r="CC25" i="141"/>
  <c r="CD25" i="141"/>
  <c r="CE25" i="141"/>
  <c r="CC26" i="141"/>
  <c r="CD26" i="141"/>
  <c r="CE26" i="141"/>
  <c r="CC27" i="141"/>
  <c r="CD27" i="141"/>
  <c r="CE27" i="141"/>
  <c r="CC28" i="141"/>
  <c r="CD28" i="141"/>
  <c r="CE28" i="141"/>
  <c r="CC29" i="141"/>
  <c r="CD29" i="141"/>
  <c r="CE29" i="141"/>
  <c r="CC30" i="141"/>
  <c r="CD30" i="141"/>
  <c r="CE30" i="141"/>
  <c r="CC31" i="141"/>
  <c r="CD31" i="141"/>
  <c r="CE31" i="141"/>
  <c r="CC32" i="141"/>
  <c r="CD32" i="141"/>
  <c r="CE32" i="141"/>
  <c r="CC33" i="141"/>
  <c r="CD33" i="141"/>
  <c r="CE33" i="141"/>
  <c r="CC34" i="141"/>
  <c r="CD34" i="141"/>
  <c r="CE34" i="141"/>
  <c r="CC35" i="141"/>
  <c r="CD35" i="141"/>
  <c r="CE35" i="141"/>
  <c r="CC36" i="141"/>
  <c r="CD36" i="141"/>
  <c r="CE36" i="141"/>
  <c r="CC37" i="141"/>
  <c r="CD37" i="141"/>
  <c r="CE37" i="141"/>
  <c r="CC38" i="141"/>
  <c r="CD38" i="141"/>
  <c r="CE38" i="141"/>
  <c r="CC39" i="141"/>
  <c r="CD39" i="141"/>
  <c r="CE39" i="141"/>
  <c r="CC40" i="141"/>
  <c r="CD40" i="141"/>
  <c r="CE40" i="141"/>
  <c r="CC41" i="141"/>
  <c r="CD41" i="141"/>
  <c r="CE41" i="141"/>
  <c r="CC42" i="141"/>
  <c r="CD42" i="141"/>
  <c r="CE42" i="141"/>
  <c r="CC43" i="141"/>
  <c r="CD43" i="141"/>
  <c r="CE43" i="141"/>
  <c r="CC44" i="141"/>
  <c r="CD44" i="141"/>
  <c r="CE44" i="141"/>
  <c r="CC45" i="141"/>
  <c r="CD45" i="141"/>
  <c r="CE45" i="141"/>
  <c r="CC46" i="141"/>
  <c r="CD46" i="141"/>
  <c r="CE46" i="141"/>
  <c r="CC47" i="141"/>
  <c r="CD47" i="141"/>
  <c r="CE47" i="141"/>
  <c r="CC48" i="141"/>
  <c r="CD48" i="141"/>
  <c r="CE48" i="141"/>
  <c r="CC49" i="141"/>
  <c r="CD49" i="141"/>
  <c r="CE49" i="141"/>
  <c r="CC50" i="141"/>
  <c r="CD50" i="141"/>
  <c r="CE50" i="141"/>
  <c r="CC51" i="141"/>
  <c r="CD51" i="141"/>
  <c r="CE51" i="141"/>
  <c r="CC52" i="141"/>
  <c r="CD52" i="141"/>
  <c r="CE52" i="141"/>
  <c r="CC53" i="141"/>
  <c r="CD53" i="141"/>
  <c r="CE53" i="141"/>
  <c r="CD3" i="141"/>
  <c r="CE3" i="141"/>
  <c r="CC3" i="141"/>
  <c r="BK3" i="141"/>
  <c r="BS9" i="141"/>
  <c r="BT4" i="141"/>
  <c r="AF15" i="35" s="1"/>
  <c r="BT5" i="141"/>
  <c r="AF16" i="35" s="1"/>
  <c r="BT6" i="141"/>
  <c r="AF28" i="35" s="1"/>
  <c r="BT7" i="141"/>
  <c r="AF26" i="35" s="1"/>
  <c r="BT8" i="141"/>
  <c r="AF45" i="35" s="1"/>
  <c r="AF43" i="35" s="1"/>
  <c r="AF42" i="35" s="1"/>
  <c r="AF41" i="35" s="1"/>
  <c r="BT3" i="141"/>
  <c r="BB3" i="141"/>
  <c r="AD13" i="35" s="1"/>
  <c r="AZ4" i="143"/>
  <c r="BA4" i="143"/>
  <c r="BB4" i="143"/>
  <c r="AZ5" i="143"/>
  <c r="BA5" i="143"/>
  <c r="BB5" i="143"/>
  <c r="AZ6" i="143"/>
  <c r="BA6" i="143"/>
  <c r="BB6" i="143"/>
  <c r="AZ7" i="143"/>
  <c r="BA7" i="143"/>
  <c r="BB7" i="143"/>
  <c r="AZ8" i="143"/>
  <c r="BA8" i="143"/>
  <c r="BB8" i="143"/>
  <c r="BA3" i="143"/>
  <c r="BB3" i="143"/>
  <c r="AZ3" i="143"/>
  <c r="AD27" i="37"/>
  <c r="AD26" i="37" s="1"/>
  <c r="BL4" i="142"/>
  <c r="BM4" i="142"/>
  <c r="BN4" i="142"/>
  <c r="BL5" i="142"/>
  <c r="BM5" i="142"/>
  <c r="BN5" i="142"/>
  <c r="BL6" i="142"/>
  <c r="BM6" i="142"/>
  <c r="BN6" i="142"/>
  <c r="BL7" i="142"/>
  <c r="BM7" i="142"/>
  <c r="BN7" i="142"/>
  <c r="BL8" i="142"/>
  <c r="BM8" i="142"/>
  <c r="BN8" i="142"/>
  <c r="BL9" i="142"/>
  <c r="BM9" i="142"/>
  <c r="BN9" i="142"/>
  <c r="BL10" i="142"/>
  <c r="BM10" i="142"/>
  <c r="BN10" i="142"/>
  <c r="BL11" i="142"/>
  <c r="BM11" i="142"/>
  <c r="BN11" i="142"/>
  <c r="BL12" i="142"/>
  <c r="BM12" i="142"/>
  <c r="BN12" i="142"/>
  <c r="BL13" i="142"/>
  <c r="BM13" i="142"/>
  <c r="BN13" i="142"/>
  <c r="BL14" i="142"/>
  <c r="BM14" i="142"/>
  <c r="BN14" i="142"/>
  <c r="BL15" i="142"/>
  <c r="BM15" i="142"/>
  <c r="BN15" i="142"/>
  <c r="BL16" i="142"/>
  <c r="BM16" i="142"/>
  <c r="BN16" i="142"/>
  <c r="BL17" i="142"/>
  <c r="BM17" i="142"/>
  <c r="BN17" i="142"/>
  <c r="BL18" i="142"/>
  <c r="BM18" i="142"/>
  <c r="BN18" i="142"/>
  <c r="BL19" i="142"/>
  <c r="BM19" i="142"/>
  <c r="BN19" i="142"/>
  <c r="BL20" i="142"/>
  <c r="BM20" i="142"/>
  <c r="BN20" i="142"/>
  <c r="BL21" i="142"/>
  <c r="BM21" i="142"/>
  <c r="BN21" i="142"/>
  <c r="BL22" i="142"/>
  <c r="BM22" i="142"/>
  <c r="BN22" i="142"/>
  <c r="BL23" i="142"/>
  <c r="BM23" i="142"/>
  <c r="BN23" i="142"/>
  <c r="BL24" i="142"/>
  <c r="BM24" i="142"/>
  <c r="BN24" i="142"/>
  <c r="BL25" i="142"/>
  <c r="BM25" i="142"/>
  <c r="BN25" i="142"/>
  <c r="BL26" i="142"/>
  <c r="BM26" i="142"/>
  <c r="BN26" i="142"/>
  <c r="BL27" i="142"/>
  <c r="BM27" i="142"/>
  <c r="BN27" i="142"/>
  <c r="BL28" i="142"/>
  <c r="BM28" i="142"/>
  <c r="BN28" i="142"/>
  <c r="BL29" i="142"/>
  <c r="BM29" i="142"/>
  <c r="BN29" i="142"/>
  <c r="BL30" i="142"/>
  <c r="BM30" i="142"/>
  <c r="BN30" i="142"/>
  <c r="BL31" i="142"/>
  <c r="BM31" i="142"/>
  <c r="BN31" i="142"/>
  <c r="BL32" i="142"/>
  <c r="BM32" i="142"/>
  <c r="BN32" i="142"/>
  <c r="BL33" i="142"/>
  <c r="BM33" i="142"/>
  <c r="BN33" i="142"/>
  <c r="BL34" i="142"/>
  <c r="BM34" i="142"/>
  <c r="BN34" i="142"/>
  <c r="BL35" i="142"/>
  <c r="BM35" i="142"/>
  <c r="BN35" i="142"/>
  <c r="BL36" i="142"/>
  <c r="BM36" i="142"/>
  <c r="BN36" i="142"/>
  <c r="BL37" i="142"/>
  <c r="BM37" i="142"/>
  <c r="BN37" i="142"/>
  <c r="BL38" i="142"/>
  <c r="BM38" i="142"/>
  <c r="BN38" i="142"/>
  <c r="BL39" i="142"/>
  <c r="BM39" i="142"/>
  <c r="BN39" i="142"/>
  <c r="BL40" i="142"/>
  <c r="BM40" i="142"/>
  <c r="BN40" i="142"/>
  <c r="BL41" i="142"/>
  <c r="BM41" i="142"/>
  <c r="BN41" i="142"/>
  <c r="BL42" i="142"/>
  <c r="BM42" i="142"/>
  <c r="BN42" i="142"/>
  <c r="BL43" i="142"/>
  <c r="BM43" i="142"/>
  <c r="BN43" i="142"/>
  <c r="BL44" i="142"/>
  <c r="BM44" i="142"/>
  <c r="BN44" i="142"/>
  <c r="BL45" i="142"/>
  <c r="BM45" i="142"/>
  <c r="BN45" i="142"/>
  <c r="BL46" i="142"/>
  <c r="BM46" i="142"/>
  <c r="BN46" i="142"/>
  <c r="BL47" i="142"/>
  <c r="BM47" i="142"/>
  <c r="BN47" i="142"/>
  <c r="BL48" i="142"/>
  <c r="BM48" i="142"/>
  <c r="BN48" i="142"/>
  <c r="BL49" i="142"/>
  <c r="BM49" i="142"/>
  <c r="BN49" i="142"/>
  <c r="BL50" i="142"/>
  <c r="BM50" i="142"/>
  <c r="BN50" i="142"/>
  <c r="BL51" i="142"/>
  <c r="BM51" i="142"/>
  <c r="BN51" i="142"/>
  <c r="BL52" i="142"/>
  <c r="BM52" i="142"/>
  <c r="BN52" i="142"/>
  <c r="BL53" i="142"/>
  <c r="BM53" i="142"/>
  <c r="BN53" i="142"/>
  <c r="BL54" i="142"/>
  <c r="BM54" i="142"/>
  <c r="BN54" i="142"/>
  <c r="BL55" i="142"/>
  <c r="BM55" i="142"/>
  <c r="BN55" i="142"/>
  <c r="BL56" i="142"/>
  <c r="BM56" i="142"/>
  <c r="BN56" i="142"/>
  <c r="BL57" i="142"/>
  <c r="BM57" i="142"/>
  <c r="BN57" i="142"/>
  <c r="BL58" i="142"/>
  <c r="BM58" i="142"/>
  <c r="BN58" i="142"/>
  <c r="BL59" i="142"/>
  <c r="BM59" i="142"/>
  <c r="BN59" i="142"/>
  <c r="BL60" i="142"/>
  <c r="BM60" i="142"/>
  <c r="BN60" i="142"/>
  <c r="BL61" i="142"/>
  <c r="BM61" i="142"/>
  <c r="BN61" i="142"/>
  <c r="BL62" i="142"/>
  <c r="BM62" i="142"/>
  <c r="BN62" i="142"/>
  <c r="BL63" i="142"/>
  <c r="BM63" i="142"/>
  <c r="BN63" i="142"/>
  <c r="BM3" i="142"/>
  <c r="BN3" i="142"/>
  <c r="BL3" i="142"/>
  <c r="BC4" i="142"/>
  <c r="BC5" i="142"/>
  <c r="AD15" i="37" s="1"/>
  <c r="BC6" i="142"/>
  <c r="BC7" i="142"/>
  <c r="AD19" i="37" s="1"/>
  <c r="BC8" i="142"/>
  <c r="BC9" i="142"/>
  <c r="AD23" i="37" s="1"/>
  <c r="AD22" i="37" s="1"/>
  <c r="AD21" i="37" s="1"/>
  <c r="BC10" i="142"/>
  <c r="AD31" i="37" s="1"/>
  <c r="BC11" i="142"/>
  <c r="AD35" i="37" s="1"/>
  <c r="AD34" i="37" s="1"/>
  <c r="BC12" i="142"/>
  <c r="AD36" i="37" s="1"/>
  <c r="BC13" i="142"/>
  <c r="AD38" i="37" s="1"/>
  <c r="BC14" i="142"/>
  <c r="AD41" i="37" s="1"/>
  <c r="BC15" i="142"/>
  <c r="AD44" i="37" s="1"/>
  <c r="BC16" i="142"/>
  <c r="AD46" i="37" s="1"/>
  <c r="AD49" i="35"/>
  <c r="AD35" i="35"/>
  <c r="AD34" i="35" s="1"/>
  <c r="AD32" i="35"/>
  <c r="BK4" i="141"/>
  <c r="BL4" i="141"/>
  <c r="BM4" i="141"/>
  <c r="BK5" i="141"/>
  <c r="BL5" i="141"/>
  <c r="BM5" i="141"/>
  <c r="BK6" i="141"/>
  <c r="BL6" i="141"/>
  <c r="BM6" i="141"/>
  <c r="BK7" i="141"/>
  <c r="BL7" i="141"/>
  <c r="BM7" i="141"/>
  <c r="BK8" i="141"/>
  <c r="BL8" i="141"/>
  <c r="BM8" i="141"/>
  <c r="BK9" i="141"/>
  <c r="BL9" i="141"/>
  <c r="BM9" i="141"/>
  <c r="BK10" i="141"/>
  <c r="BL10" i="141"/>
  <c r="BM10" i="141"/>
  <c r="BK11" i="141"/>
  <c r="BL11" i="141"/>
  <c r="BM11" i="141"/>
  <c r="BK12" i="141"/>
  <c r="BL12" i="141"/>
  <c r="BM12" i="141"/>
  <c r="BK13" i="141"/>
  <c r="BL13" i="141"/>
  <c r="BM13" i="141"/>
  <c r="BK14" i="141"/>
  <c r="BL14" i="141"/>
  <c r="BM14" i="141"/>
  <c r="BK15" i="141"/>
  <c r="BL15" i="141"/>
  <c r="BM15" i="141"/>
  <c r="BK16" i="141"/>
  <c r="BL16" i="141"/>
  <c r="BM16" i="141"/>
  <c r="BK17" i="141"/>
  <c r="BL17" i="141"/>
  <c r="BM17" i="141"/>
  <c r="BK18" i="141"/>
  <c r="BL18" i="141"/>
  <c r="BM18" i="141"/>
  <c r="BK19" i="141"/>
  <c r="BL19" i="141"/>
  <c r="BM19" i="141"/>
  <c r="BK20" i="141"/>
  <c r="BL20" i="141"/>
  <c r="BM20" i="141"/>
  <c r="BK21" i="141"/>
  <c r="BL21" i="141"/>
  <c r="BM21" i="141"/>
  <c r="BK22" i="141"/>
  <c r="BL22" i="141"/>
  <c r="BM22" i="141"/>
  <c r="BK23" i="141"/>
  <c r="BL23" i="141"/>
  <c r="BM23" i="141"/>
  <c r="BK24" i="141"/>
  <c r="BL24" i="141"/>
  <c r="BM24" i="141"/>
  <c r="BK25" i="141"/>
  <c r="BL25" i="141"/>
  <c r="BM25" i="141"/>
  <c r="BK26" i="141"/>
  <c r="BL26" i="141"/>
  <c r="BM26" i="141"/>
  <c r="BK27" i="141"/>
  <c r="BL27" i="141"/>
  <c r="BM27" i="141"/>
  <c r="BK28" i="141"/>
  <c r="BL28" i="141"/>
  <c r="BM28" i="141"/>
  <c r="BK29" i="141"/>
  <c r="BL29" i="141"/>
  <c r="BM29" i="141"/>
  <c r="BK30" i="141"/>
  <c r="BL30" i="141"/>
  <c r="BM30" i="141"/>
  <c r="BK31" i="141"/>
  <c r="BL31" i="141"/>
  <c r="BM31" i="141"/>
  <c r="BK32" i="141"/>
  <c r="BL32" i="141"/>
  <c r="BM32" i="141"/>
  <c r="BK33" i="141"/>
  <c r="BL33" i="141"/>
  <c r="BM33" i="141"/>
  <c r="BK34" i="141"/>
  <c r="BL34" i="141"/>
  <c r="BM34" i="141"/>
  <c r="BK35" i="141"/>
  <c r="BL35" i="141"/>
  <c r="BM35" i="141"/>
  <c r="BK36" i="141"/>
  <c r="BL36" i="141"/>
  <c r="BM36" i="141"/>
  <c r="BK37" i="141"/>
  <c r="BL37" i="141"/>
  <c r="BM37" i="141"/>
  <c r="BK38" i="141"/>
  <c r="BL38" i="141"/>
  <c r="BM38" i="141"/>
  <c r="BK39" i="141"/>
  <c r="BL39" i="141"/>
  <c r="BM39" i="141"/>
  <c r="BK40" i="141"/>
  <c r="BL40" i="141"/>
  <c r="BM40" i="141"/>
  <c r="BK41" i="141"/>
  <c r="BL41" i="141"/>
  <c r="BM41" i="141"/>
  <c r="BK42" i="141"/>
  <c r="BL42" i="141"/>
  <c r="BM42" i="141"/>
  <c r="BK43" i="141"/>
  <c r="BL43" i="141"/>
  <c r="BM43" i="141"/>
  <c r="BK44" i="141"/>
  <c r="BL44" i="141"/>
  <c r="BM44" i="141"/>
  <c r="BK45" i="141"/>
  <c r="BL45" i="141"/>
  <c r="BM45" i="141"/>
  <c r="BK46" i="141"/>
  <c r="BL46" i="141"/>
  <c r="BM46" i="141"/>
  <c r="BK47" i="141"/>
  <c r="BL47" i="141"/>
  <c r="BM47" i="141"/>
  <c r="BK48" i="141"/>
  <c r="BL48" i="141"/>
  <c r="BM48" i="141"/>
  <c r="BK49" i="141"/>
  <c r="BL49" i="141"/>
  <c r="BM49" i="141"/>
  <c r="BK50" i="141"/>
  <c r="BL50" i="141"/>
  <c r="BM50" i="141"/>
  <c r="BK51" i="141"/>
  <c r="BL51" i="141"/>
  <c r="BM51" i="141"/>
  <c r="BK52" i="141"/>
  <c r="BL52" i="141"/>
  <c r="BM52" i="141"/>
  <c r="BL3" i="141"/>
  <c r="BM3" i="141"/>
  <c r="BB4" i="141"/>
  <c r="AD16" i="35" s="1"/>
  <c r="BB5" i="141"/>
  <c r="AD27" i="35" s="1"/>
  <c r="BB6" i="141"/>
  <c r="AD45" i="35" s="1"/>
  <c r="BB7" i="141"/>
  <c r="AD47" i="35" s="1"/>
  <c r="U47" i="35" s="1"/>
  <c r="V47" i="35" s="1"/>
  <c r="S180" i="39" l="1"/>
  <c r="Q180" i="39"/>
  <c r="AL34" i="37"/>
  <c r="S181" i="39"/>
  <c r="V44" i="35"/>
  <c r="Q228" i="39"/>
  <c r="Q181" i="39"/>
  <c r="AH195" i="4"/>
  <c r="AN34" i="37"/>
  <c r="T30" i="37"/>
  <c r="T214" i="39"/>
  <c r="T213" i="39" s="1"/>
  <c r="M210" i="39"/>
  <c r="T195" i="4"/>
  <c r="T16" i="37"/>
  <c r="T14" i="37" s="1"/>
  <c r="T12" i="37" s="1"/>
  <c r="T11" i="37" s="1"/>
  <c r="P195" i="39"/>
  <c r="M223" i="39"/>
  <c r="M232" i="39"/>
  <c r="S179" i="39"/>
  <c r="K180" i="39"/>
  <c r="Q179" i="39"/>
  <c r="Q223" i="39"/>
  <c r="AL195" i="4"/>
  <c r="K179" i="39"/>
  <c r="M217" i="39"/>
  <c r="S225" i="39"/>
  <c r="AP195" i="4"/>
  <c r="DO71" i="142"/>
  <c r="AJ34" i="37"/>
  <c r="S218" i="39"/>
  <c r="CD68" i="142"/>
  <c r="DP71" i="142"/>
  <c r="Q218" i="39"/>
  <c r="S240" i="39"/>
  <c r="V21" i="35"/>
  <c r="U18" i="54"/>
  <c r="M218" i="39"/>
  <c r="V29" i="37"/>
  <c r="AZ9" i="143"/>
  <c r="CF68" i="142"/>
  <c r="CE68" i="142"/>
  <c r="S19" i="54"/>
  <c r="U19" i="54" s="1"/>
  <c r="T34" i="37"/>
  <c r="T33" i="37" s="1"/>
  <c r="S219" i="39"/>
  <c r="T17" i="37"/>
  <c r="T52" i="37"/>
  <c r="T269" i="39" s="1"/>
  <c r="T51" i="37"/>
  <c r="M209" i="39"/>
  <c r="Q258" i="39"/>
  <c r="M257" i="39"/>
  <c r="S176" i="39"/>
  <c r="M227" i="39"/>
  <c r="Q176" i="39"/>
  <c r="FB148" i="144"/>
  <c r="M8" i="4"/>
  <c r="FF148" i="144" s="1"/>
  <c r="K17" i="4"/>
  <c r="Q17" i="4"/>
  <c r="K16" i="4"/>
  <c r="Q16" i="4"/>
  <c r="DE165" i="140"/>
  <c r="DH165" i="140"/>
  <c r="DG165" i="140"/>
  <c r="DF165" i="140"/>
  <c r="J178" i="39"/>
  <c r="S178" i="39" s="1"/>
  <c r="T26" i="54"/>
  <c r="U26" i="54" s="1"/>
  <c r="R241" i="39"/>
  <c r="P241" i="39"/>
  <c r="Q40" i="37"/>
  <c r="S40" i="37"/>
  <c r="K40" i="37"/>
  <c r="U25" i="37"/>
  <c r="V25" i="37" s="1"/>
  <c r="S12" i="35"/>
  <c r="Q12" i="35"/>
  <c r="R9" i="35"/>
  <c r="R278" i="39" s="1"/>
  <c r="AL31" i="37"/>
  <c r="AL30" i="37" s="1"/>
  <c r="U46" i="35"/>
  <c r="V46" i="35" s="1"/>
  <c r="U45" i="37"/>
  <c r="V45" i="37" s="1"/>
  <c r="AJ25" i="35"/>
  <c r="AJ18" i="35" s="1"/>
  <c r="U30" i="35"/>
  <c r="V30" i="35" s="1"/>
  <c r="U203" i="39"/>
  <c r="U49" i="37"/>
  <c r="V49" i="37" s="1"/>
  <c r="U15" i="35"/>
  <c r="V15" i="35" s="1"/>
  <c r="H191" i="39"/>
  <c r="U44" i="37"/>
  <c r="V44" i="37" s="1"/>
  <c r="AA10" i="37"/>
  <c r="BK13" i="146" s="1"/>
  <c r="U35" i="37"/>
  <c r="AP66" i="54"/>
  <c r="AD25" i="35"/>
  <c r="AD18" i="35" s="1"/>
  <c r="U27" i="35"/>
  <c r="V27" i="35" s="1"/>
  <c r="AF157" i="4"/>
  <c r="Y9" i="35"/>
  <c r="N14" i="35"/>
  <c r="O14" i="35" s="1"/>
  <c r="W56" i="37"/>
  <c r="H8" i="4"/>
  <c r="AO8" i="4"/>
  <c r="W8" i="4"/>
  <c r="AP8" i="4"/>
  <c r="AL8" i="4"/>
  <c r="AJ8" i="4"/>
  <c r="AH8" i="4"/>
  <c r="W11" i="35"/>
  <c r="J11" i="35" s="1"/>
  <c r="T198" i="39"/>
  <c r="AP18" i="35"/>
  <c r="AP10" i="35" s="1"/>
  <c r="AP55" i="35" s="1"/>
  <c r="AQ18" i="35"/>
  <c r="AQ10" i="35" s="1"/>
  <c r="AQ55" i="35" s="1"/>
  <c r="N25" i="35"/>
  <c r="O25" i="35" s="1"/>
  <c r="AN19" i="35"/>
  <c r="AN18" i="35" s="1"/>
  <c r="AH19" i="35"/>
  <c r="AH18" i="35" s="1"/>
  <c r="AO19" i="35"/>
  <c r="AO18" i="35" s="1"/>
  <c r="AD12" i="35"/>
  <c r="AD11" i="35" s="1"/>
  <c r="AO12" i="35"/>
  <c r="AO11" i="35" s="1"/>
  <c r="AL19" i="35"/>
  <c r="AL18" i="35" s="1"/>
  <c r="AJ12" i="35"/>
  <c r="AJ11" i="35" s="1"/>
  <c r="AN12" i="35"/>
  <c r="AN11" i="35" s="1"/>
  <c r="AH12" i="35"/>
  <c r="AH11" i="35" s="1"/>
  <c r="AL12" i="35"/>
  <c r="AL11" i="35" s="1"/>
  <c r="H153" i="39"/>
  <c r="AQ40" i="37"/>
  <c r="AQ33" i="37" s="1"/>
  <c r="AQ32" i="37" s="1"/>
  <c r="AQ14" i="37"/>
  <c r="AQ12" i="37" s="1"/>
  <c r="AQ11" i="37" s="1"/>
  <c r="J222" i="39"/>
  <c r="K222" i="39" s="1"/>
  <c r="AP8" i="54"/>
  <c r="GL23" i="143" s="1"/>
  <c r="N222" i="39"/>
  <c r="O222" i="39" s="1"/>
  <c r="I253" i="39"/>
  <c r="L30" i="37"/>
  <c r="N31" i="37"/>
  <c r="O31" i="37" s="1"/>
  <c r="AP33" i="37"/>
  <c r="AP32" i="37" s="1"/>
  <c r="AP10" i="37" s="1"/>
  <c r="R196" i="39"/>
  <c r="R155" i="39"/>
  <c r="R212" i="39"/>
  <c r="R197" i="39"/>
  <c r="R208" i="39"/>
  <c r="R184" i="39"/>
  <c r="R83" i="39"/>
  <c r="R277" i="39"/>
  <c r="R158" i="39"/>
  <c r="S158" i="39" s="1"/>
  <c r="R267" i="39"/>
  <c r="R189" i="39"/>
  <c r="R125" i="39"/>
  <c r="R266" i="39"/>
  <c r="R186" i="39"/>
  <c r="R192" i="39"/>
  <c r="R154" i="39"/>
  <c r="R157" i="39"/>
  <c r="R84" i="39"/>
  <c r="R268" i="39"/>
  <c r="R153" i="39"/>
  <c r="R193" i="39"/>
  <c r="N179" i="39"/>
  <c r="O179" i="39" s="1"/>
  <c r="J227" i="39"/>
  <c r="K227" i="39" s="1"/>
  <c r="N173" i="39"/>
  <c r="O173" i="39" s="1"/>
  <c r="N169" i="39"/>
  <c r="J220" i="39"/>
  <c r="N175" i="39"/>
  <c r="N168" i="39"/>
  <c r="J228" i="39"/>
  <c r="S228" i="39" s="1"/>
  <c r="N163" i="39"/>
  <c r="O163" i="39" s="1"/>
  <c r="N165" i="39"/>
  <c r="J258" i="39"/>
  <c r="S258" i="39" s="1"/>
  <c r="J223" i="39"/>
  <c r="K223" i="39" s="1"/>
  <c r="N164" i="39"/>
  <c r="N180" i="39"/>
  <c r="O180" i="39" s="1"/>
  <c r="J231" i="39"/>
  <c r="K231" i="39" s="1"/>
  <c r="J221" i="39"/>
  <c r="K221" i="39" s="1"/>
  <c r="P231" i="39"/>
  <c r="Q231" i="39" s="1"/>
  <c r="P213" i="39"/>
  <c r="L187" i="39"/>
  <c r="P262" i="39"/>
  <c r="P259" i="39" s="1"/>
  <c r="R206" i="39"/>
  <c r="R202" i="39"/>
  <c r="P278" i="39"/>
  <c r="R204" i="39"/>
  <c r="N210" i="39"/>
  <c r="O210" i="39" s="1"/>
  <c r="L267" i="39"/>
  <c r="L212" i="39"/>
  <c r="L189" i="39"/>
  <c r="P155" i="39"/>
  <c r="N209" i="39"/>
  <c r="O209" i="39" s="1"/>
  <c r="P197" i="39"/>
  <c r="I189" i="39"/>
  <c r="P184" i="39"/>
  <c r="P267" i="39"/>
  <c r="L202" i="39"/>
  <c r="I192" i="39"/>
  <c r="I81" i="39"/>
  <c r="L268" i="39"/>
  <c r="P156" i="39"/>
  <c r="P125" i="39"/>
  <c r="P266" i="39"/>
  <c r="P208" i="39"/>
  <c r="P204" i="39"/>
  <c r="P201" i="39"/>
  <c r="P200" i="39" s="1"/>
  <c r="P193" i="39"/>
  <c r="P191" i="39" s="1"/>
  <c r="P186" i="39"/>
  <c r="P158" i="39"/>
  <c r="Q158" i="39" s="1"/>
  <c r="L197" i="39"/>
  <c r="P157" i="39"/>
  <c r="P153" i="39"/>
  <c r="P212" i="39"/>
  <c r="P189" i="39"/>
  <c r="L204" i="39"/>
  <c r="P154" i="39"/>
  <c r="P83" i="39"/>
  <c r="N211" i="39"/>
  <c r="O211" i="39" s="1"/>
  <c r="L266" i="39"/>
  <c r="M266" i="39" s="1"/>
  <c r="L208" i="39"/>
  <c r="P268" i="39"/>
  <c r="I266" i="39"/>
  <c r="I208" i="39"/>
  <c r="P202" i="39"/>
  <c r="I193" i="39"/>
  <c r="I186" i="39"/>
  <c r="P84" i="39"/>
  <c r="J232" i="39"/>
  <c r="L184" i="39"/>
  <c r="I197" i="39"/>
  <c r="Q33" i="54"/>
  <c r="R33" i="54" s="1"/>
  <c r="I229" i="39"/>
  <c r="I231" i="39"/>
  <c r="L167" i="39"/>
  <c r="L231" i="39"/>
  <c r="M231" i="39" s="1"/>
  <c r="R201" i="39"/>
  <c r="R200" i="39" s="1"/>
  <c r="AO16" i="37"/>
  <c r="FL22" i="142"/>
  <c r="AO40" i="37"/>
  <c r="L256" i="39"/>
  <c r="L252" i="39"/>
  <c r="I245" i="39"/>
  <c r="L242" i="39"/>
  <c r="I243" i="39"/>
  <c r="I254" i="39"/>
  <c r="I250" i="39"/>
  <c r="L244" i="39"/>
  <c r="I244" i="39"/>
  <c r="L253" i="39"/>
  <c r="I248" i="39"/>
  <c r="L243" i="39"/>
  <c r="AO17" i="37"/>
  <c r="I255" i="39"/>
  <c r="L245" i="39"/>
  <c r="L254" i="39"/>
  <c r="I256" i="39"/>
  <c r="L248" i="39"/>
  <c r="M248" i="39" s="1"/>
  <c r="I242" i="39"/>
  <c r="L255" i="39"/>
  <c r="M255" i="39" s="1"/>
  <c r="L251" i="39"/>
  <c r="M251" i="39" s="1"/>
  <c r="I264" i="39"/>
  <c r="I260" i="39"/>
  <c r="L196" i="39"/>
  <c r="AO43" i="35"/>
  <c r="AO42" i="35" s="1"/>
  <c r="AO41" i="35" s="1"/>
  <c r="I261" i="39"/>
  <c r="I263" i="39"/>
  <c r="L262" i="39"/>
  <c r="I227" i="39"/>
  <c r="N230" i="39"/>
  <c r="O230" i="39" s="1"/>
  <c r="I223" i="39"/>
  <c r="J240" i="39"/>
  <c r="Q240" i="39" s="1"/>
  <c r="J218" i="39"/>
  <c r="K218" i="39" s="1"/>
  <c r="J219" i="39"/>
  <c r="J224" i="39"/>
  <c r="K224" i="39" s="1"/>
  <c r="J234" i="39"/>
  <c r="K234" i="39" s="1"/>
  <c r="I258" i="39"/>
  <c r="M258" i="39" s="1"/>
  <c r="J167" i="39"/>
  <c r="Q167" i="39" s="1"/>
  <c r="I219" i="39"/>
  <c r="M219" i="39" s="1"/>
  <c r="I228" i="39"/>
  <c r="M228" i="39" s="1"/>
  <c r="J217" i="39"/>
  <c r="K217" i="39" s="1"/>
  <c r="I221" i="39"/>
  <c r="M221" i="39" s="1"/>
  <c r="J226" i="39"/>
  <c r="K226" i="39" s="1"/>
  <c r="J230" i="39"/>
  <c r="K230" i="39" s="1"/>
  <c r="I240" i="39"/>
  <c r="M240" i="39" s="1"/>
  <c r="I226" i="39"/>
  <c r="M226" i="39" s="1"/>
  <c r="L229" i="39"/>
  <c r="M229" i="39" s="1"/>
  <c r="J225" i="39"/>
  <c r="K225" i="39" s="1"/>
  <c r="N234" i="39"/>
  <c r="O234" i="39" s="1"/>
  <c r="I220" i="39"/>
  <c r="M220" i="39" s="1"/>
  <c r="L250" i="39"/>
  <c r="I251" i="39"/>
  <c r="AO22" i="37"/>
  <c r="AO21" i="37" s="1"/>
  <c r="AJ16" i="37"/>
  <c r="AH16" i="37"/>
  <c r="AN16" i="37"/>
  <c r="AN14" i="37" s="1"/>
  <c r="AN12" i="37" s="1"/>
  <c r="AN11" i="37" s="1"/>
  <c r="AJ17" i="37"/>
  <c r="I257" i="39"/>
  <c r="L213" i="39"/>
  <c r="I213" i="39"/>
  <c r="R247" i="39"/>
  <c r="I252" i="39"/>
  <c r="I249" i="39"/>
  <c r="M249" i="39" s="1"/>
  <c r="I262" i="39"/>
  <c r="I196" i="39"/>
  <c r="I195" i="39" s="1"/>
  <c r="R259" i="39"/>
  <c r="L261" i="39"/>
  <c r="M261" i="39" s="1"/>
  <c r="L264" i="39"/>
  <c r="I204" i="39"/>
  <c r="L260" i="39"/>
  <c r="M260" i="39" s="1"/>
  <c r="I202" i="39"/>
  <c r="I203" i="39"/>
  <c r="L263" i="39"/>
  <c r="I205" i="39"/>
  <c r="L186" i="39"/>
  <c r="L192" i="39"/>
  <c r="L193" i="39"/>
  <c r="M193" i="39" s="1"/>
  <c r="P247" i="39"/>
  <c r="N182" i="39"/>
  <c r="L10" i="54"/>
  <c r="M10" i="54" s="1"/>
  <c r="AN43" i="35"/>
  <c r="AN42" i="35" s="1"/>
  <c r="AN41" i="35" s="1"/>
  <c r="N12" i="4"/>
  <c r="O12" i="4" s="1"/>
  <c r="I125" i="39"/>
  <c r="L125" i="39"/>
  <c r="M125" i="39" s="1"/>
  <c r="N37" i="37"/>
  <c r="O37" i="37" s="1"/>
  <c r="AN22" i="37"/>
  <c r="AN21" i="37" s="1"/>
  <c r="AM34" i="54"/>
  <c r="AM33" i="54" s="1"/>
  <c r="AM10" i="54"/>
  <c r="BQ14" i="143"/>
  <c r="N26" i="54"/>
  <c r="O26" i="54" s="1"/>
  <c r="BS14" i="143"/>
  <c r="BR14" i="143"/>
  <c r="N20" i="54"/>
  <c r="O20" i="54" s="1"/>
  <c r="N24" i="54"/>
  <c r="O24" i="54" s="1"/>
  <c r="AN40" i="37"/>
  <c r="AF16" i="37"/>
  <c r="AF14" i="37" s="1"/>
  <c r="AL16" i="37"/>
  <c r="AL14" i="37" s="1"/>
  <c r="AL12" i="37" s="1"/>
  <c r="AL11" i="37" s="1"/>
  <c r="AJ43" i="35"/>
  <c r="AJ42" i="35" s="1"/>
  <c r="AJ41" i="35" s="1"/>
  <c r="AN25" i="4"/>
  <c r="AN64" i="4"/>
  <c r="AN129" i="4"/>
  <c r="AN32" i="4"/>
  <c r="AN74" i="4"/>
  <c r="AN146" i="4"/>
  <c r="AN35" i="4"/>
  <c r="AN79" i="4"/>
  <c r="AN157" i="4"/>
  <c r="AN44" i="4"/>
  <c r="AN99" i="4"/>
  <c r="AN169" i="4"/>
  <c r="AN42" i="4"/>
  <c r="AN103" i="4"/>
  <c r="AN176" i="4"/>
  <c r="AN49" i="4"/>
  <c r="AN111" i="4"/>
  <c r="AN9" i="4"/>
  <c r="AN137" i="4"/>
  <c r="AN18" i="4"/>
  <c r="AN66" i="4"/>
  <c r="AN131" i="4"/>
  <c r="AN167" i="4"/>
  <c r="AN143" i="4"/>
  <c r="AN133" i="4"/>
  <c r="AN124" i="4"/>
  <c r="AN109" i="4"/>
  <c r="AN101" i="4"/>
  <c r="AN75" i="4"/>
  <c r="AN65" i="4"/>
  <c r="AN45" i="4"/>
  <c r="AN33" i="4"/>
  <c r="AN22" i="4"/>
  <c r="AN13" i="4"/>
  <c r="AN43" i="4"/>
  <c r="AN73" i="4"/>
  <c r="AN102" i="4"/>
  <c r="AN14" i="4"/>
  <c r="AN30" i="4"/>
  <c r="AN108" i="4"/>
  <c r="AN53" i="4"/>
  <c r="AN107" i="4"/>
  <c r="AN120" i="4"/>
  <c r="AN141" i="4"/>
  <c r="AN163" i="4"/>
  <c r="AN12" i="4"/>
  <c r="AN21" i="4"/>
  <c r="AN52" i="4"/>
  <c r="AN123" i="4"/>
  <c r="AN140" i="4"/>
  <c r="AN166" i="4"/>
  <c r="AN188" i="4"/>
  <c r="AN11" i="4"/>
  <c r="AN20" i="4"/>
  <c r="N22" i="54"/>
  <c r="O22" i="54" s="1"/>
  <c r="N25" i="54"/>
  <c r="O25" i="54" s="1"/>
  <c r="N14" i="54"/>
  <c r="O14" i="54" s="1"/>
  <c r="N15" i="54"/>
  <c r="O15" i="54" s="1"/>
  <c r="I181" i="39"/>
  <c r="M181" i="39" s="1"/>
  <c r="AL43" i="35"/>
  <c r="AL42" i="35" s="1"/>
  <c r="AL41" i="35" s="1"/>
  <c r="AL22" i="37"/>
  <c r="AL21" i="37" s="1"/>
  <c r="AL40" i="37"/>
  <c r="AJ40" i="37"/>
  <c r="N48" i="37"/>
  <c r="O48" i="37" s="1"/>
  <c r="I154" i="39"/>
  <c r="N68" i="4"/>
  <c r="O68" i="4" s="1"/>
  <c r="N60" i="4"/>
  <c r="O60" i="4" s="1"/>
  <c r="N33" i="4"/>
  <c r="O33" i="4" s="1"/>
  <c r="N22" i="4"/>
  <c r="O22" i="4" s="1"/>
  <c r="N14" i="4"/>
  <c r="O14" i="4" s="1"/>
  <c r="N75" i="4"/>
  <c r="O75" i="4" s="1"/>
  <c r="N30" i="4"/>
  <c r="O30" i="4" s="1"/>
  <c r="N76" i="4"/>
  <c r="O76" i="4" s="1"/>
  <c r="N50" i="4"/>
  <c r="O50" i="4" s="1"/>
  <c r="N70" i="4"/>
  <c r="O70" i="4" s="1"/>
  <c r="L154" i="39"/>
  <c r="L153" i="39"/>
  <c r="M153" i="39" s="1"/>
  <c r="I153" i="39"/>
  <c r="N64" i="4"/>
  <c r="O64" i="4" s="1"/>
  <c r="N18" i="54"/>
  <c r="O18" i="54" s="1"/>
  <c r="N29" i="54"/>
  <c r="O29" i="54" s="1"/>
  <c r="I167" i="39"/>
  <c r="I176" i="39"/>
  <c r="M176" i="39" s="1"/>
  <c r="BT9" i="141"/>
  <c r="CC54" i="141"/>
  <c r="CL10" i="141"/>
  <c r="CD54" i="141"/>
  <c r="AF13" i="35"/>
  <c r="AF12" i="35" s="1"/>
  <c r="AJ22" i="37"/>
  <c r="AJ21" i="37" s="1"/>
  <c r="N45" i="37"/>
  <c r="O45" i="37" s="1"/>
  <c r="CM15" i="142"/>
  <c r="AH15" i="37"/>
  <c r="U15" i="37" s="1"/>
  <c r="V15" i="37" s="1"/>
  <c r="N25" i="37"/>
  <c r="O25" i="37" s="1"/>
  <c r="N47" i="37"/>
  <c r="O47" i="37" s="1"/>
  <c r="H79" i="37"/>
  <c r="BU17" i="142"/>
  <c r="AH22" i="37"/>
  <c r="AH21" i="37" s="1"/>
  <c r="N49" i="37"/>
  <c r="O49" i="37" s="1"/>
  <c r="N36" i="37"/>
  <c r="O36" i="37" s="1"/>
  <c r="N38" i="37"/>
  <c r="O38" i="37" s="1"/>
  <c r="N44" i="37"/>
  <c r="O44" i="37" s="1"/>
  <c r="N35" i="37"/>
  <c r="O35" i="37" s="1"/>
  <c r="N50" i="37"/>
  <c r="O50" i="37" s="1"/>
  <c r="N29" i="37"/>
  <c r="O29" i="37" s="1"/>
  <c r="N46" i="37"/>
  <c r="O46" i="37" s="1"/>
  <c r="N41" i="37"/>
  <c r="O41" i="37" s="1"/>
  <c r="N24" i="37"/>
  <c r="O24" i="37" s="1"/>
  <c r="N43" i="37"/>
  <c r="O43" i="37" s="1"/>
  <c r="N28" i="37"/>
  <c r="O28" i="37" s="1"/>
  <c r="N42" i="37"/>
  <c r="O42" i="37" s="1"/>
  <c r="I190" i="39"/>
  <c r="BF84" i="140"/>
  <c r="AF73" i="4"/>
  <c r="AF72" i="4" s="1"/>
  <c r="AF32" i="4"/>
  <c r="AF25" i="35"/>
  <c r="AF18" i="35" s="1"/>
  <c r="AH40" i="37"/>
  <c r="AF132" i="4"/>
  <c r="AF124" i="4" s="1"/>
  <c r="AF112" i="4" s="1"/>
  <c r="AF103" i="4" s="1"/>
  <c r="AF89" i="4" s="1"/>
  <c r="AF140" i="4"/>
  <c r="AF63" i="4"/>
  <c r="AF59" i="4" s="1"/>
  <c r="AF11" i="4"/>
  <c r="L22" i="37"/>
  <c r="M22" i="37" s="1"/>
  <c r="L27" i="37"/>
  <c r="M27" i="37" s="1"/>
  <c r="AF22" i="37"/>
  <c r="AF21" i="37" s="1"/>
  <c r="AF40" i="37"/>
  <c r="AF27" i="37"/>
  <c r="AF26" i="37" s="1"/>
  <c r="AD43" i="35"/>
  <c r="AD42" i="35" s="1"/>
  <c r="AD41" i="35" s="1"/>
  <c r="CE54" i="141"/>
  <c r="I12" i="35"/>
  <c r="M12" i="35" s="1"/>
  <c r="BB8" i="141"/>
  <c r="N16" i="35"/>
  <c r="O16" i="35" s="1"/>
  <c r="AD16" i="37"/>
  <c r="AD14" i="37" s="1"/>
  <c r="BC17" i="142"/>
  <c r="I198" i="39"/>
  <c r="AD40" i="37"/>
  <c r="AD30" i="37"/>
  <c r="AD13" i="37"/>
  <c r="U13" i="37" s="1"/>
  <c r="V13" i="37" s="1"/>
  <c r="AY146" i="140"/>
  <c r="AZ146" i="140"/>
  <c r="BA146" i="140"/>
  <c r="BB146" i="140"/>
  <c r="AY147" i="140"/>
  <c r="AZ147" i="140"/>
  <c r="BA147" i="140"/>
  <c r="BB147" i="140"/>
  <c r="AY148" i="140"/>
  <c r="AZ148" i="140"/>
  <c r="BA148" i="140"/>
  <c r="BB148" i="140"/>
  <c r="AY149" i="140"/>
  <c r="AZ149" i="140"/>
  <c r="BA149" i="140"/>
  <c r="BB149" i="140"/>
  <c r="AY150" i="140"/>
  <c r="AZ150" i="140"/>
  <c r="BA150" i="140"/>
  <c r="BB150" i="140"/>
  <c r="AY151" i="140"/>
  <c r="AZ151" i="140"/>
  <c r="BA151" i="140"/>
  <c r="BB151" i="140"/>
  <c r="AY152" i="140"/>
  <c r="AZ152" i="140"/>
  <c r="BA152" i="140"/>
  <c r="BB152" i="140"/>
  <c r="AY153" i="140"/>
  <c r="AZ153" i="140"/>
  <c r="BA153" i="140"/>
  <c r="BB153" i="140"/>
  <c r="AR4" i="140"/>
  <c r="AD10" i="4" s="1"/>
  <c r="AR5" i="140"/>
  <c r="AR6" i="140"/>
  <c r="AR7" i="140"/>
  <c r="AR8" i="140"/>
  <c r="AD14" i="4" s="1"/>
  <c r="AR9" i="140"/>
  <c r="AR10" i="140"/>
  <c r="AR11" i="140"/>
  <c r="AR12" i="140"/>
  <c r="AD19" i="4" s="1"/>
  <c r="AR13" i="140"/>
  <c r="AR14" i="140"/>
  <c r="AR15" i="140"/>
  <c r="AR16" i="140"/>
  <c r="AD25" i="4" s="1"/>
  <c r="AR17" i="140"/>
  <c r="AR18" i="140"/>
  <c r="AR19" i="140"/>
  <c r="AR20" i="140"/>
  <c r="AD29" i="4" s="1"/>
  <c r="AR21" i="140"/>
  <c r="AR22" i="140"/>
  <c r="AR23" i="140"/>
  <c r="AR24" i="140"/>
  <c r="AD35" i="4" s="1"/>
  <c r="AR25" i="140"/>
  <c r="AR26" i="140"/>
  <c r="AR27" i="140"/>
  <c r="AR28" i="140"/>
  <c r="AD44" i="4" s="1"/>
  <c r="AR29" i="140"/>
  <c r="AR30" i="140"/>
  <c r="AR31" i="140"/>
  <c r="AR32" i="140"/>
  <c r="AD49" i="4" s="1"/>
  <c r="AR33" i="140"/>
  <c r="AR34" i="140"/>
  <c r="AR35" i="140"/>
  <c r="AR36" i="140"/>
  <c r="AD56" i="4" s="1"/>
  <c r="AR37" i="140"/>
  <c r="AR38" i="140"/>
  <c r="AR39" i="140"/>
  <c r="AR40" i="140"/>
  <c r="AD60" i="4" s="1"/>
  <c r="AR41" i="140"/>
  <c r="AR42" i="140"/>
  <c r="AR43" i="140"/>
  <c r="AR44" i="140"/>
  <c r="AD66" i="4" s="1"/>
  <c r="AR45" i="140"/>
  <c r="AR46" i="140"/>
  <c r="AR47" i="140"/>
  <c r="AR48" i="140"/>
  <c r="AD75" i="4" s="1"/>
  <c r="AR49" i="140"/>
  <c r="AR50" i="140"/>
  <c r="AR51" i="140"/>
  <c r="AR52" i="140"/>
  <c r="AD89" i="4" s="1"/>
  <c r="AR53" i="140"/>
  <c r="AR54" i="140"/>
  <c r="AR55" i="140"/>
  <c r="AR56" i="140"/>
  <c r="AD101" i="4" s="1"/>
  <c r="AR57" i="140"/>
  <c r="AR58" i="140"/>
  <c r="AR59" i="140"/>
  <c r="AR60" i="140"/>
  <c r="AD106" i="4" s="1"/>
  <c r="AR61" i="140"/>
  <c r="AR62" i="140"/>
  <c r="AR63" i="140"/>
  <c r="AR64" i="140"/>
  <c r="AD114" i="4" s="1"/>
  <c r="AR65" i="140"/>
  <c r="AR66" i="140"/>
  <c r="AR67" i="140"/>
  <c r="AR68" i="140"/>
  <c r="AD125" i="4" s="1"/>
  <c r="AR69" i="140"/>
  <c r="AR70" i="140"/>
  <c r="AR71" i="140"/>
  <c r="AR72" i="140"/>
  <c r="AD130" i="4" s="1"/>
  <c r="AR73" i="140"/>
  <c r="AR74" i="140"/>
  <c r="AR75" i="140"/>
  <c r="AR76" i="140"/>
  <c r="AD134" i="4" s="1"/>
  <c r="AR77" i="140"/>
  <c r="AR78" i="140"/>
  <c r="AR79" i="140"/>
  <c r="AR80" i="140"/>
  <c r="AD138" i="4" s="1"/>
  <c r="AR81" i="140"/>
  <c r="AR82" i="140"/>
  <c r="AR83" i="140"/>
  <c r="AR84" i="140"/>
  <c r="AD143" i="4" s="1"/>
  <c r="AR85" i="140"/>
  <c r="AR86" i="140"/>
  <c r="AR87" i="140"/>
  <c r="AR88" i="140"/>
  <c r="AD166" i="4" s="1"/>
  <c r="AR89" i="140"/>
  <c r="AD167" i="4" s="1"/>
  <c r="AR90" i="140"/>
  <c r="AD169" i="4" s="1"/>
  <c r="AR91" i="140"/>
  <c r="AD170" i="4" s="1"/>
  <c r="AR92" i="140"/>
  <c r="AD171" i="4" s="1"/>
  <c r="AR93" i="140"/>
  <c r="AD187" i="4" s="1"/>
  <c r="AR94" i="140"/>
  <c r="AD191" i="4" s="1"/>
  <c r="AR3" i="140"/>
  <c r="BB3" i="140"/>
  <c r="BA3" i="140"/>
  <c r="AZ3" i="140"/>
  <c r="AY3" i="140"/>
  <c r="AY4" i="140"/>
  <c r="AZ4" i="140"/>
  <c r="BA4" i="140"/>
  <c r="BB4" i="140"/>
  <c r="AY5" i="140"/>
  <c r="AZ5" i="140"/>
  <c r="BA5" i="140"/>
  <c r="BB5" i="140"/>
  <c r="AY6" i="140"/>
  <c r="AZ6" i="140"/>
  <c r="BA6" i="140"/>
  <c r="BB6" i="140"/>
  <c r="AY7" i="140"/>
  <c r="AZ7" i="140"/>
  <c r="BA7" i="140"/>
  <c r="BB7" i="140"/>
  <c r="AY8" i="140"/>
  <c r="AZ8" i="140"/>
  <c r="BA8" i="140"/>
  <c r="BB8" i="140"/>
  <c r="AY9" i="140"/>
  <c r="AZ9" i="140"/>
  <c r="BA9" i="140"/>
  <c r="BB9" i="140"/>
  <c r="AY10" i="140"/>
  <c r="AZ10" i="140"/>
  <c r="BA10" i="140"/>
  <c r="BB10" i="140"/>
  <c r="AY11" i="140"/>
  <c r="AZ11" i="140"/>
  <c r="BA11" i="140"/>
  <c r="BB11" i="140"/>
  <c r="AY12" i="140"/>
  <c r="AZ12" i="140"/>
  <c r="BA12" i="140"/>
  <c r="BB12" i="140"/>
  <c r="AY13" i="140"/>
  <c r="AZ13" i="140"/>
  <c r="BA13" i="140"/>
  <c r="BB13" i="140"/>
  <c r="AY14" i="140"/>
  <c r="AZ14" i="140"/>
  <c r="BA14" i="140"/>
  <c r="BB14" i="140"/>
  <c r="AY15" i="140"/>
  <c r="AZ15" i="140"/>
  <c r="BA15" i="140"/>
  <c r="BB15" i="140"/>
  <c r="AY16" i="140"/>
  <c r="AZ16" i="140"/>
  <c r="BA16" i="140"/>
  <c r="BB16" i="140"/>
  <c r="AY17" i="140"/>
  <c r="AZ17" i="140"/>
  <c r="BA17" i="140"/>
  <c r="BB17" i="140"/>
  <c r="AY18" i="140"/>
  <c r="AZ18" i="140"/>
  <c r="BA18" i="140"/>
  <c r="BB18" i="140"/>
  <c r="AY19" i="140"/>
  <c r="AZ19" i="140"/>
  <c r="BA19" i="140"/>
  <c r="BB19" i="140"/>
  <c r="AY20" i="140"/>
  <c r="AZ20" i="140"/>
  <c r="BA20" i="140"/>
  <c r="BB20" i="140"/>
  <c r="AY21" i="140"/>
  <c r="AZ21" i="140"/>
  <c r="BA21" i="140"/>
  <c r="BB21" i="140"/>
  <c r="AY22" i="140"/>
  <c r="AZ22" i="140"/>
  <c r="BA22" i="140"/>
  <c r="BB22" i="140"/>
  <c r="AY23" i="140"/>
  <c r="AZ23" i="140"/>
  <c r="BA23" i="140"/>
  <c r="BB23" i="140"/>
  <c r="AY24" i="140"/>
  <c r="AZ24" i="140"/>
  <c r="BA24" i="140"/>
  <c r="BB24" i="140"/>
  <c r="AY25" i="140"/>
  <c r="AZ25" i="140"/>
  <c r="BA25" i="140"/>
  <c r="BB25" i="140"/>
  <c r="AY26" i="140"/>
  <c r="AZ26" i="140"/>
  <c r="BA26" i="140"/>
  <c r="BB26" i="140"/>
  <c r="AY27" i="140"/>
  <c r="AZ27" i="140"/>
  <c r="BA27" i="140"/>
  <c r="BB27" i="140"/>
  <c r="AY28" i="140"/>
  <c r="AZ28" i="140"/>
  <c r="BA28" i="140"/>
  <c r="BB28" i="140"/>
  <c r="AY29" i="140"/>
  <c r="AZ29" i="140"/>
  <c r="BA29" i="140"/>
  <c r="BB29" i="140"/>
  <c r="AY30" i="140"/>
  <c r="AZ30" i="140"/>
  <c r="BA30" i="140"/>
  <c r="BB30" i="140"/>
  <c r="AY31" i="140"/>
  <c r="AZ31" i="140"/>
  <c r="BA31" i="140"/>
  <c r="BB31" i="140"/>
  <c r="AY32" i="140"/>
  <c r="AZ32" i="140"/>
  <c r="BA32" i="140"/>
  <c r="BB32" i="140"/>
  <c r="AY33" i="140"/>
  <c r="AZ33" i="140"/>
  <c r="BA33" i="140"/>
  <c r="BB33" i="140"/>
  <c r="AY34" i="140"/>
  <c r="AZ34" i="140"/>
  <c r="BA34" i="140"/>
  <c r="BB34" i="140"/>
  <c r="AY35" i="140"/>
  <c r="AZ35" i="140"/>
  <c r="BA35" i="140"/>
  <c r="BB35" i="140"/>
  <c r="AY36" i="140"/>
  <c r="AZ36" i="140"/>
  <c r="BA36" i="140"/>
  <c r="BB36" i="140"/>
  <c r="AY37" i="140"/>
  <c r="AZ37" i="140"/>
  <c r="BA37" i="140"/>
  <c r="BB37" i="140"/>
  <c r="AY38" i="140"/>
  <c r="AZ38" i="140"/>
  <c r="BA38" i="140"/>
  <c r="BB38" i="140"/>
  <c r="AY39" i="140"/>
  <c r="AZ39" i="140"/>
  <c r="BA39" i="140"/>
  <c r="BB39" i="140"/>
  <c r="AY40" i="140"/>
  <c r="AZ40" i="140"/>
  <c r="BA40" i="140"/>
  <c r="BB40" i="140"/>
  <c r="AY41" i="140"/>
  <c r="AZ41" i="140"/>
  <c r="BA41" i="140"/>
  <c r="BB41" i="140"/>
  <c r="AY42" i="140"/>
  <c r="AZ42" i="140"/>
  <c r="BA42" i="140"/>
  <c r="BB42" i="140"/>
  <c r="AY43" i="140"/>
  <c r="AZ43" i="140"/>
  <c r="BA43" i="140"/>
  <c r="BB43" i="140"/>
  <c r="AY44" i="140"/>
  <c r="AZ44" i="140"/>
  <c r="BA44" i="140"/>
  <c r="BB44" i="140"/>
  <c r="AY45" i="140"/>
  <c r="AZ45" i="140"/>
  <c r="BA45" i="140"/>
  <c r="BB45" i="140"/>
  <c r="AY46" i="140"/>
  <c r="AZ46" i="140"/>
  <c r="BA46" i="140"/>
  <c r="BB46" i="140"/>
  <c r="AY47" i="140"/>
  <c r="AZ47" i="140"/>
  <c r="BA47" i="140"/>
  <c r="BB47" i="140"/>
  <c r="AY48" i="140"/>
  <c r="AZ48" i="140"/>
  <c r="BA48" i="140"/>
  <c r="BB48" i="140"/>
  <c r="AY49" i="140"/>
  <c r="AZ49" i="140"/>
  <c r="BA49" i="140"/>
  <c r="BB49" i="140"/>
  <c r="AY50" i="140"/>
  <c r="AZ50" i="140"/>
  <c r="BA50" i="140"/>
  <c r="BB50" i="140"/>
  <c r="AY51" i="140"/>
  <c r="AZ51" i="140"/>
  <c r="BA51" i="140"/>
  <c r="BB51" i="140"/>
  <c r="AY52" i="140"/>
  <c r="AZ52" i="140"/>
  <c r="BA52" i="140"/>
  <c r="BB52" i="140"/>
  <c r="AY53" i="140"/>
  <c r="AZ53" i="140"/>
  <c r="BA53" i="140"/>
  <c r="BB53" i="140"/>
  <c r="AY54" i="140"/>
  <c r="AZ54" i="140"/>
  <c r="BA54" i="140"/>
  <c r="BB54" i="140"/>
  <c r="AY55" i="140"/>
  <c r="AZ55" i="140"/>
  <c r="BA55" i="140"/>
  <c r="BB55" i="140"/>
  <c r="AY56" i="140"/>
  <c r="AZ56" i="140"/>
  <c r="BA56" i="140"/>
  <c r="BB56" i="140"/>
  <c r="AY57" i="140"/>
  <c r="AZ57" i="140"/>
  <c r="BA57" i="140"/>
  <c r="BB57" i="140"/>
  <c r="AY58" i="140"/>
  <c r="AZ58" i="140"/>
  <c r="BA58" i="140"/>
  <c r="BB58" i="140"/>
  <c r="AY59" i="140"/>
  <c r="AZ59" i="140"/>
  <c r="BA59" i="140"/>
  <c r="BB59" i="140"/>
  <c r="AY60" i="140"/>
  <c r="AZ60" i="140"/>
  <c r="BA60" i="140"/>
  <c r="BB60" i="140"/>
  <c r="AY61" i="140"/>
  <c r="AZ61" i="140"/>
  <c r="BA61" i="140"/>
  <c r="BB61" i="140"/>
  <c r="AY62" i="140"/>
  <c r="AZ62" i="140"/>
  <c r="BA62" i="140"/>
  <c r="BB62" i="140"/>
  <c r="AY63" i="140"/>
  <c r="AZ63" i="140"/>
  <c r="BA63" i="140"/>
  <c r="BB63" i="140"/>
  <c r="AY64" i="140"/>
  <c r="AZ64" i="140"/>
  <c r="BA64" i="140"/>
  <c r="BB64" i="140"/>
  <c r="AY65" i="140"/>
  <c r="AZ65" i="140"/>
  <c r="BA65" i="140"/>
  <c r="BB65" i="140"/>
  <c r="AY66" i="140"/>
  <c r="AZ66" i="140"/>
  <c r="BA66" i="140"/>
  <c r="BB66" i="140"/>
  <c r="AY67" i="140"/>
  <c r="AZ67" i="140"/>
  <c r="BA67" i="140"/>
  <c r="BB67" i="140"/>
  <c r="AY68" i="140"/>
  <c r="AZ68" i="140"/>
  <c r="BA68" i="140"/>
  <c r="BB68" i="140"/>
  <c r="AY69" i="140"/>
  <c r="AZ69" i="140"/>
  <c r="BA69" i="140"/>
  <c r="BB69" i="140"/>
  <c r="AY70" i="140"/>
  <c r="AZ70" i="140"/>
  <c r="BA70" i="140"/>
  <c r="BB70" i="140"/>
  <c r="AY71" i="140"/>
  <c r="AZ71" i="140"/>
  <c r="BA71" i="140"/>
  <c r="BB71" i="140"/>
  <c r="AY72" i="140"/>
  <c r="AZ72" i="140"/>
  <c r="BA72" i="140"/>
  <c r="BB72" i="140"/>
  <c r="AY73" i="140"/>
  <c r="AZ73" i="140"/>
  <c r="BA73" i="140"/>
  <c r="BB73" i="140"/>
  <c r="AY74" i="140"/>
  <c r="AZ74" i="140"/>
  <c r="BA74" i="140"/>
  <c r="BB74" i="140"/>
  <c r="AY75" i="140"/>
  <c r="AZ75" i="140"/>
  <c r="BA75" i="140"/>
  <c r="BB75" i="140"/>
  <c r="AY76" i="140"/>
  <c r="AZ76" i="140"/>
  <c r="BA76" i="140"/>
  <c r="BB76" i="140"/>
  <c r="AY77" i="140"/>
  <c r="AZ77" i="140"/>
  <c r="BA77" i="140"/>
  <c r="BB77" i="140"/>
  <c r="AY78" i="140"/>
  <c r="AZ78" i="140"/>
  <c r="BA78" i="140"/>
  <c r="BB78" i="140"/>
  <c r="AY79" i="140"/>
  <c r="AZ79" i="140"/>
  <c r="BA79" i="140"/>
  <c r="BB79" i="140"/>
  <c r="AY80" i="140"/>
  <c r="AZ80" i="140"/>
  <c r="BA80" i="140"/>
  <c r="BB80" i="140"/>
  <c r="AY81" i="140"/>
  <c r="AZ81" i="140"/>
  <c r="BA81" i="140"/>
  <c r="BB81" i="140"/>
  <c r="AY82" i="140"/>
  <c r="AZ82" i="140"/>
  <c r="BA82" i="140"/>
  <c r="BB82" i="140"/>
  <c r="AY83" i="140"/>
  <c r="AZ83" i="140"/>
  <c r="BA83" i="140"/>
  <c r="BB83" i="140"/>
  <c r="AY84" i="140"/>
  <c r="AZ84" i="140"/>
  <c r="BA84" i="140"/>
  <c r="BB84" i="140"/>
  <c r="AY85" i="140"/>
  <c r="AZ85" i="140"/>
  <c r="BA85" i="140"/>
  <c r="BB85" i="140"/>
  <c r="AY86" i="140"/>
  <c r="AZ86" i="140"/>
  <c r="BA86" i="140"/>
  <c r="BB86" i="140"/>
  <c r="AY87" i="140"/>
  <c r="AZ87" i="140"/>
  <c r="BA87" i="140"/>
  <c r="BB87" i="140"/>
  <c r="AY88" i="140"/>
  <c r="AZ88" i="140"/>
  <c r="BA88" i="140"/>
  <c r="BB88" i="140"/>
  <c r="AY89" i="140"/>
  <c r="AZ89" i="140"/>
  <c r="BA89" i="140"/>
  <c r="BB89" i="140"/>
  <c r="AY90" i="140"/>
  <c r="AZ90" i="140"/>
  <c r="BA90" i="140"/>
  <c r="BB90" i="140"/>
  <c r="AY91" i="140"/>
  <c r="AZ91" i="140"/>
  <c r="BA91" i="140"/>
  <c r="BB91" i="140"/>
  <c r="AY92" i="140"/>
  <c r="AZ92" i="140"/>
  <c r="BA92" i="140"/>
  <c r="BB92" i="140"/>
  <c r="AY93" i="140"/>
  <c r="AZ93" i="140"/>
  <c r="BA93" i="140"/>
  <c r="BB93" i="140"/>
  <c r="AY94" i="140"/>
  <c r="AZ94" i="140"/>
  <c r="BA94" i="140"/>
  <c r="BB94" i="140"/>
  <c r="AY95" i="140"/>
  <c r="AZ95" i="140"/>
  <c r="BA95" i="140"/>
  <c r="BB95" i="140"/>
  <c r="AY96" i="140"/>
  <c r="AZ96" i="140"/>
  <c r="BA96" i="140"/>
  <c r="BB96" i="140"/>
  <c r="AY97" i="140"/>
  <c r="AZ97" i="140"/>
  <c r="BA97" i="140"/>
  <c r="BB97" i="140"/>
  <c r="AY98" i="140"/>
  <c r="AZ98" i="140"/>
  <c r="BA98" i="140"/>
  <c r="BB98" i="140"/>
  <c r="AY99" i="140"/>
  <c r="AZ99" i="140"/>
  <c r="BA99" i="140"/>
  <c r="BB99" i="140"/>
  <c r="AY100" i="140"/>
  <c r="AZ100" i="140"/>
  <c r="BA100" i="140"/>
  <c r="BB100" i="140"/>
  <c r="AY101" i="140"/>
  <c r="AZ101" i="140"/>
  <c r="BA101" i="140"/>
  <c r="BB101" i="140"/>
  <c r="AY102" i="140"/>
  <c r="AZ102" i="140"/>
  <c r="BA102" i="140"/>
  <c r="BB102" i="140"/>
  <c r="AY103" i="140"/>
  <c r="AZ103" i="140"/>
  <c r="BA103" i="140"/>
  <c r="BB103" i="140"/>
  <c r="AY104" i="140"/>
  <c r="AZ104" i="140"/>
  <c r="BA104" i="140"/>
  <c r="BB104" i="140"/>
  <c r="AY105" i="140"/>
  <c r="AZ105" i="140"/>
  <c r="BA105" i="140"/>
  <c r="BB105" i="140"/>
  <c r="AY106" i="140"/>
  <c r="AZ106" i="140"/>
  <c r="BA106" i="140"/>
  <c r="BB106" i="140"/>
  <c r="AY107" i="140"/>
  <c r="AZ107" i="140"/>
  <c r="BA107" i="140"/>
  <c r="BB107" i="140"/>
  <c r="AY108" i="140"/>
  <c r="AZ108" i="140"/>
  <c r="BA108" i="140"/>
  <c r="BB108" i="140"/>
  <c r="AY109" i="140"/>
  <c r="AZ109" i="140"/>
  <c r="BA109" i="140"/>
  <c r="BB109" i="140"/>
  <c r="AY110" i="140"/>
  <c r="AZ110" i="140"/>
  <c r="BA110" i="140"/>
  <c r="BB110" i="140"/>
  <c r="AY111" i="140"/>
  <c r="AZ111" i="140"/>
  <c r="BA111" i="140"/>
  <c r="BB111" i="140"/>
  <c r="AY112" i="140"/>
  <c r="AZ112" i="140"/>
  <c r="BA112" i="140"/>
  <c r="BB112" i="140"/>
  <c r="AY113" i="140"/>
  <c r="AZ113" i="140"/>
  <c r="BA113" i="140"/>
  <c r="BB113" i="140"/>
  <c r="AY114" i="140"/>
  <c r="AZ114" i="140"/>
  <c r="BA114" i="140"/>
  <c r="BB114" i="140"/>
  <c r="AY115" i="140"/>
  <c r="AZ115" i="140"/>
  <c r="BA115" i="140"/>
  <c r="BB115" i="140"/>
  <c r="AY116" i="140"/>
  <c r="AZ116" i="140"/>
  <c r="BA116" i="140"/>
  <c r="BB116" i="140"/>
  <c r="AY117" i="140"/>
  <c r="AZ117" i="140"/>
  <c r="BA117" i="140"/>
  <c r="BB117" i="140"/>
  <c r="AY118" i="140"/>
  <c r="AZ118" i="140"/>
  <c r="BA118" i="140"/>
  <c r="BB118" i="140"/>
  <c r="AY119" i="140"/>
  <c r="AZ119" i="140"/>
  <c r="BA119" i="140"/>
  <c r="BB119" i="140"/>
  <c r="AY120" i="140"/>
  <c r="AZ120" i="140"/>
  <c r="BA120" i="140"/>
  <c r="BB120" i="140"/>
  <c r="AY121" i="140"/>
  <c r="AZ121" i="140"/>
  <c r="BA121" i="140"/>
  <c r="BB121" i="140"/>
  <c r="AY122" i="140"/>
  <c r="AZ122" i="140"/>
  <c r="BA122" i="140"/>
  <c r="BB122" i="140"/>
  <c r="AY123" i="140"/>
  <c r="AZ123" i="140"/>
  <c r="BA123" i="140"/>
  <c r="BB123" i="140"/>
  <c r="AY124" i="140"/>
  <c r="AZ124" i="140"/>
  <c r="BA124" i="140"/>
  <c r="BB124" i="140"/>
  <c r="AY125" i="140"/>
  <c r="AZ125" i="140"/>
  <c r="BA125" i="140"/>
  <c r="BB125" i="140"/>
  <c r="AY126" i="140"/>
  <c r="AZ126" i="140"/>
  <c r="BA126" i="140"/>
  <c r="BB126" i="140"/>
  <c r="AY127" i="140"/>
  <c r="AZ127" i="140"/>
  <c r="BA127" i="140"/>
  <c r="BB127" i="140"/>
  <c r="AY128" i="140"/>
  <c r="AZ128" i="140"/>
  <c r="BA128" i="140"/>
  <c r="BB128" i="140"/>
  <c r="AY129" i="140"/>
  <c r="AZ129" i="140"/>
  <c r="BA129" i="140"/>
  <c r="BB129" i="140"/>
  <c r="AY130" i="140"/>
  <c r="AZ130" i="140"/>
  <c r="BA130" i="140"/>
  <c r="BB130" i="140"/>
  <c r="AY131" i="140"/>
  <c r="AZ131" i="140"/>
  <c r="BA131" i="140"/>
  <c r="BB131" i="140"/>
  <c r="AY132" i="140"/>
  <c r="AZ132" i="140"/>
  <c r="BA132" i="140"/>
  <c r="BB132" i="140"/>
  <c r="AY133" i="140"/>
  <c r="AZ133" i="140"/>
  <c r="BA133" i="140"/>
  <c r="BB133" i="140"/>
  <c r="AY134" i="140"/>
  <c r="AZ134" i="140"/>
  <c r="BA134" i="140"/>
  <c r="BB134" i="140"/>
  <c r="AY135" i="140"/>
  <c r="AZ135" i="140"/>
  <c r="BA135" i="140"/>
  <c r="BB135" i="140"/>
  <c r="AY136" i="140"/>
  <c r="AZ136" i="140"/>
  <c r="BA136" i="140"/>
  <c r="BB136" i="140"/>
  <c r="AY137" i="140"/>
  <c r="AZ137" i="140"/>
  <c r="BA137" i="140"/>
  <c r="BB137" i="140"/>
  <c r="AY138" i="140"/>
  <c r="AZ138" i="140"/>
  <c r="BA138" i="140"/>
  <c r="BB138" i="140"/>
  <c r="AY139" i="140"/>
  <c r="AZ139" i="140"/>
  <c r="BA139" i="140"/>
  <c r="BB139" i="140"/>
  <c r="AY140" i="140"/>
  <c r="AZ140" i="140"/>
  <c r="BA140" i="140"/>
  <c r="BB140" i="140"/>
  <c r="AY141" i="140"/>
  <c r="AZ141" i="140"/>
  <c r="BA141" i="140"/>
  <c r="BB141" i="140"/>
  <c r="AY142" i="140"/>
  <c r="AZ142" i="140"/>
  <c r="BA142" i="140"/>
  <c r="BB142" i="140"/>
  <c r="AY143" i="140"/>
  <c r="AZ143" i="140"/>
  <c r="BA143" i="140"/>
  <c r="BB143" i="140"/>
  <c r="AY144" i="140"/>
  <c r="AZ144" i="140"/>
  <c r="BA144" i="140"/>
  <c r="BB144" i="140"/>
  <c r="AY145" i="140"/>
  <c r="AZ145" i="140"/>
  <c r="BA145" i="140"/>
  <c r="BB145" i="140"/>
  <c r="N35" i="54"/>
  <c r="O35" i="54" s="1"/>
  <c r="N36" i="54"/>
  <c r="O36" i="54" s="1"/>
  <c r="N37" i="54"/>
  <c r="O37" i="54" s="1"/>
  <c r="AK4" i="143"/>
  <c r="AL4" i="143"/>
  <c r="AM4" i="143"/>
  <c r="AK5" i="143"/>
  <c r="AL5" i="143"/>
  <c r="AM5" i="143"/>
  <c r="AK6" i="143"/>
  <c r="AL6" i="143"/>
  <c r="AM6" i="143"/>
  <c r="AK7" i="143"/>
  <c r="AL7" i="143"/>
  <c r="AM7" i="143"/>
  <c r="AK8" i="143"/>
  <c r="AL8" i="143"/>
  <c r="AM8" i="143"/>
  <c r="AL3" i="143"/>
  <c r="AM3" i="143"/>
  <c r="AK3" i="143"/>
  <c r="Q234" i="39" l="1"/>
  <c r="Q224" i="39"/>
  <c r="Q222" i="39"/>
  <c r="M253" i="39"/>
  <c r="K232" i="39"/>
  <c r="Q232" i="39"/>
  <c r="S232" i="39"/>
  <c r="M264" i="39"/>
  <c r="M262" i="39"/>
  <c r="M244" i="39"/>
  <c r="K220" i="39"/>
  <c r="K176" i="39"/>
  <c r="Q178" i="39"/>
  <c r="Q221" i="39"/>
  <c r="S220" i="39"/>
  <c r="M196" i="39"/>
  <c r="M242" i="39"/>
  <c r="R195" i="39"/>
  <c r="Q230" i="39"/>
  <c r="M252" i="39"/>
  <c r="Q227" i="39"/>
  <c r="M256" i="39"/>
  <c r="M208" i="39"/>
  <c r="Q226" i="39"/>
  <c r="S234" i="39"/>
  <c r="Q217" i="39"/>
  <c r="S224" i="39"/>
  <c r="K167" i="39"/>
  <c r="AN195" i="4"/>
  <c r="M192" i="39"/>
  <c r="M254" i="39"/>
  <c r="S167" i="39"/>
  <c r="M186" i="39"/>
  <c r="M245" i="39"/>
  <c r="M167" i="39"/>
  <c r="S231" i="39"/>
  <c r="M154" i="39"/>
  <c r="K219" i="39"/>
  <c r="K258" i="39"/>
  <c r="S227" i="39"/>
  <c r="S217" i="39"/>
  <c r="S230" i="39"/>
  <c r="M263" i="39"/>
  <c r="Q219" i="39"/>
  <c r="Q225" i="39"/>
  <c r="S221" i="39"/>
  <c r="Q220" i="39"/>
  <c r="K240" i="39"/>
  <c r="M243" i="39"/>
  <c r="S226" i="39"/>
  <c r="K181" i="39"/>
  <c r="M250" i="39"/>
  <c r="M197" i="39"/>
  <c r="M189" i="39"/>
  <c r="K228" i="39"/>
  <c r="S223" i="39"/>
  <c r="S222" i="39"/>
  <c r="M213" i="39"/>
  <c r="I241" i="39"/>
  <c r="V35" i="37"/>
  <c r="L241" i="39"/>
  <c r="T32" i="37"/>
  <c r="T10" i="37" s="1"/>
  <c r="Q11" i="35"/>
  <c r="S11" i="35"/>
  <c r="K12" i="35"/>
  <c r="S10" i="54"/>
  <c r="S9" i="54" s="1"/>
  <c r="Q66" i="54"/>
  <c r="R66" i="54" s="1"/>
  <c r="T80" i="39"/>
  <c r="T81" i="39"/>
  <c r="T125" i="39"/>
  <c r="T153" i="39"/>
  <c r="L191" i="39"/>
  <c r="R191" i="39"/>
  <c r="I191" i="39"/>
  <c r="T8" i="4"/>
  <c r="DE167" i="140" s="1"/>
  <c r="T189" i="39"/>
  <c r="T154" i="39"/>
  <c r="U13" i="35"/>
  <c r="V13" i="35" s="1"/>
  <c r="AD10" i="35"/>
  <c r="AD55" i="35" s="1"/>
  <c r="S58" i="54"/>
  <c r="S34" i="54"/>
  <c r="AP9" i="35"/>
  <c r="AQ9" i="35"/>
  <c r="W10" i="35"/>
  <c r="W55" i="35" s="1"/>
  <c r="AQ56" i="37"/>
  <c r="AP56" i="37"/>
  <c r="AN8" i="4"/>
  <c r="R239" i="39"/>
  <c r="P239" i="39"/>
  <c r="AH10" i="35"/>
  <c r="AH55" i="35" s="1"/>
  <c r="AQ10" i="37"/>
  <c r="HZ36" i="142" s="1"/>
  <c r="N214" i="39"/>
  <c r="O214" i="39" s="1"/>
  <c r="AF12" i="37"/>
  <c r="AF11" i="37" s="1"/>
  <c r="AJ10" i="35"/>
  <c r="AJ55" i="35" s="1"/>
  <c r="AO10" i="35"/>
  <c r="AO55" i="35" s="1"/>
  <c r="AN10" i="35"/>
  <c r="AN55" i="35" s="1"/>
  <c r="AL10" i="35"/>
  <c r="AL55" i="35" s="1"/>
  <c r="P277" i="39"/>
  <c r="P279" i="39"/>
  <c r="IX42" i="142"/>
  <c r="R152" i="39"/>
  <c r="R207" i="39"/>
  <c r="L207" i="39"/>
  <c r="N150" i="39"/>
  <c r="O150" i="39" s="1"/>
  <c r="N19" i="54"/>
  <c r="O19" i="54" s="1"/>
  <c r="AO14" i="37"/>
  <c r="AO12" i="37" s="1"/>
  <c r="AO11" i="37" s="1"/>
  <c r="P207" i="39"/>
  <c r="P152" i="39"/>
  <c r="N197" i="39"/>
  <c r="O197" i="39" s="1"/>
  <c r="N212" i="39"/>
  <c r="N266" i="39"/>
  <c r="O266" i="39" s="1"/>
  <c r="N208" i="39"/>
  <c r="O208" i="39" s="1"/>
  <c r="N267" i="39"/>
  <c r="N268" i="39"/>
  <c r="N232" i="39"/>
  <c r="O232" i="39" s="1"/>
  <c r="Q8" i="54"/>
  <c r="N167" i="39"/>
  <c r="O167" i="39" s="1"/>
  <c r="I187" i="39"/>
  <c r="M187" i="39" s="1"/>
  <c r="L198" i="39"/>
  <c r="M198" i="39" s="1"/>
  <c r="AO33" i="37"/>
  <c r="AO32" i="37" s="1"/>
  <c r="L247" i="39"/>
  <c r="I259" i="39"/>
  <c r="I216" i="39"/>
  <c r="L216" i="39"/>
  <c r="N217" i="39"/>
  <c r="O217" i="39" s="1"/>
  <c r="N223" i="39"/>
  <c r="O223" i="39" s="1"/>
  <c r="N231" i="39"/>
  <c r="O231" i="39" s="1"/>
  <c r="N224" i="39"/>
  <c r="O224" i="39" s="1"/>
  <c r="N226" i="39"/>
  <c r="O226" i="39" s="1"/>
  <c r="N221" i="39"/>
  <c r="O221" i="39" s="1"/>
  <c r="N225" i="39"/>
  <c r="O225" i="39" s="1"/>
  <c r="N228" i="39"/>
  <c r="O228" i="39" s="1"/>
  <c r="N220" i="39"/>
  <c r="O220" i="39" s="1"/>
  <c r="J229" i="39"/>
  <c r="N229" i="39"/>
  <c r="O229" i="39" s="1"/>
  <c r="N219" i="39"/>
  <c r="O219" i="39" s="1"/>
  <c r="N227" i="39"/>
  <c r="O227" i="39" s="1"/>
  <c r="N218" i="39"/>
  <c r="O218" i="39" s="1"/>
  <c r="AH14" i="37"/>
  <c r="AH12" i="37" s="1"/>
  <c r="AH11" i="37" s="1"/>
  <c r="AJ14" i="37"/>
  <c r="AJ12" i="37" s="1"/>
  <c r="AJ11" i="37" s="1"/>
  <c r="I247" i="39"/>
  <c r="N248" i="39"/>
  <c r="O248" i="39" s="1"/>
  <c r="N253" i="39"/>
  <c r="O253" i="39" s="1"/>
  <c r="N243" i="39"/>
  <c r="O243" i="39" s="1"/>
  <c r="N255" i="39"/>
  <c r="O255" i="39" s="1"/>
  <c r="N256" i="39"/>
  <c r="O256" i="39" s="1"/>
  <c r="N257" i="39"/>
  <c r="O257" i="39" s="1"/>
  <c r="N252" i="39"/>
  <c r="O252" i="39" s="1"/>
  <c r="N249" i="39"/>
  <c r="O249" i="39" s="1"/>
  <c r="N242" i="39"/>
  <c r="O242" i="39" s="1"/>
  <c r="N251" i="39"/>
  <c r="O251" i="39" s="1"/>
  <c r="N244" i="39"/>
  <c r="O244" i="39" s="1"/>
  <c r="N245" i="39"/>
  <c r="O245" i="39" s="1"/>
  <c r="N250" i="39"/>
  <c r="O250" i="39" s="1"/>
  <c r="N254" i="39"/>
  <c r="O254" i="39" s="1"/>
  <c r="N260" i="39"/>
  <c r="O260" i="39" s="1"/>
  <c r="L259" i="39"/>
  <c r="M259" i="39" s="1"/>
  <c r="N262" i="39"/>
  <c r="O262" i="39" s="1"/>
  <c r="N193" i="39"/>
  <c r="O193" i="39" s="1"/>
  <c r="N186" i="39"/>
  <c r="O186" i="39" s="1"/>
  <c r="N176" i="39"/>
  <c r="O176" i="39" s="1"/>
  <c r="N181" i="39"/>
  <c r="O181" i="39" s="1"/>
  <c r="N166" i="39"/>
  <c r="N172" i="39"/>
  <c r="N177" i="39"/>
  <c r="N170" i="39"/>
  <c r="N174" i="39"/>
  <c r="N178" i="39"/>
  <c r="AM9" i="54"/>
  <c r="AM66" i="54" s="1"/>
  <c r="AN33" i="37"/>
  <c r="AN32" i="37" s="1"/>
  <c r="AN10" i="37" s="1"/>
  <c r="N125" i="39"/>
  <c r="O125" i="39" s="1"/>
  <c r="AL33" i="37"/>
  <c r="AL32" i="37" s="1"/>
  <c r="AL10" i="37" s="1"/>
  <c r="N153" i="39"/>
  <c r="O153" i="39" s="1"/>
  <c r="N21" i="4"/>
  <c r="O21" i="4" s="1"/>
  <c r="N18" i="4"/>
  <c r="O18" i="4" s="1"/>
  <c r="N13" i="4"/>
  <c r="O13" i="4" s="1"/>
  <c r="N34" i="4"/>
  <c r="O34" i="4" s="1"/>
  <c r="N36" i="4"/>
  <c r="O36" i="4" s="1"/>
  <c r="N44" i="4"/>
  <c r="O44" i="4" s="1"/>
  <c r="N58" i="4"/>
  <c r="O58" i="4" s="1"/>
  <c r="N67" i="4"/>
  <c r="O67" i="4" s="1"/>
  <c r="N20" i="4"/>
  <c r="O20" i="4" s="1"/>
  <c r="N53" i="4"/>
  <c r="O53" i="4" s="1"/>
  <c r="N27" i="4"/>
  <c r="O27" i="4" s="1"/>
  <c r="N43" i="4"/>
  <c r="O43" i="4" s="1"/>
  <c r="AJ33" i="37"/>
  <c r="AJ32" i="37" s="1"/>
  <c r="N65" i="4"/>
  <c r="O65" i="4" s="1"/>
  <c r="N29" i="4"/>
  <c r="O29" i="4" s="1"/>
  <c r="N49" i="4"/>
  <c r="O49" i="4" s="1"/>
  <c r="N59" i="4"/>
  <c r="O59" i="4" s="1"/>
  <c r="N35" i="4"/>
  <c r="O35" i="4" s="1"/>
  <c r="N57" i="4"/>
  <c r="O57" i="4" s="1"/>
  <c r="N66" i="4"/>
  <c r="O66" i="4" s="1"/>
  <c r="N48" i="4"/>
  <c r="O48" i="4" s="1"/>
  <c r="N17" i="4"/>
  <c r="O17" i="4" s="1"/>
  <c r="N51" i="4"/>
  <c r="O51" i="4" s="1"/>
  <c r="N61" i="4"/>
  <c r="O61" i="4" s="1"/>
  <c r="N52" i="4"/>
  <c r="O52" i="4" s="1"/>
  <c r="N19" i="4"/>
  <c r="O19" i="4" s="1"/>
  <c r="N46" i="4"/>
  <c r="O46" i="4" s="1"/>
  <c r="N45" i="4"/>
  <c r="O45" i="4" s="1"/>
  <c r="N16" i="4"/>
  <c r="O16" i="4" s="1"/>
  <c r="N74" i="4"/>
  <c r="O74" i="4" s="1"/>
  <c r="N154" i="39"/>
  <c r="O154" i="39" s="1"/>
  <c r="I171" i="39"/>
  <c r="AF11" i="35"/>
  <c r="AH33" i="37"/>
  <c r="AH32" i="37" s="1"/>
  <c r="N22" i="37"/>
  <c r="O22" i="37" s="1"/>
  <c r="L21" i="37"/>
  <c r="AF10" i="4"/>
  <c r="AF80" i="4"/>
  <c r="AF33" i="37"/>
  <c r="AF32" i="37" s="1"/>
  <c r="AD33" i="37"/>
  <c r="AD32" i="37" s="1"/>
  <c r="AD12" i="37"/>
  <c r="AD11" i="37" s="1"/>
  <c r="AD43" i="4"/>
  <c r="AD105" i="4"/>
  <c r="AD65" i="4"/>
  <c r="AD140" i="4"/>
  <c r="AD132" i="4"/>
  <c r="AD122" i="4"/>
  <c r="AD83" i="4"/>
  <c r="AD64" i="4"/>
  <c r="AD51" i="4"/>
  <c r="AD42" i="4"/>
  <c r="AD27" i="4"/>
  <c r="AD17" i="4"/>
  <c r="AD72" i="4"/>
  <c r="AD133" i="4"/>
  <c r="AD85" i="4"/>
  <c r="AD28" i="4"/>
  <c r="AD139" i="4"/>
  <c r="AD131" i="4"/>
  <c r="AD120" i="4"/>
  <c r="AD103" i="4"/>
  <c r="AD80" i="4"/>
  <c r="AD63" i="4"/>
  <c r="AD50" i="4"/>
  <c r="AD41" i="4"/>
  <c r="AD16" i="4"/>
  <c r="AD90" i="4"/>
  <c r="AD9" i="4"/>
  <c r="AD141" i="4"/>
  <c r="AD18" i="4"/>
  <c r="AD104" i="4"/>
  <c r="AD157" i="4"/>
  <c r="AD137" i="4"/>
  <c r="AD129" i="4"/>
  <c r="AD112" i="4"/>
  <c r="AD95" i="4"/>
  <c r="AD74" i="4"/>
  <c r="AD59" i="4"/>
  <c r="AD48" i="4"/>
  <c r="AD33" i="4"/>
  <c r="AD22" i="4"/>
  <c r="AD13" i="4"/>
  <c r="AD124" i="4"/>
  <c r="AD53" i="4"/>
  <c r="AD146" i="4"/>
  <c r="AD128" i="4"/>
  <c r="AD111" i="4"/>
  <c r="AD92" i="4"/>
  <c r="AD73" i="4"/>
  <c r="AD58" i="4"/>
  <c r="AD46" i="4"/>
  <c r="AD32" i="4"/>
  <c r="AD21" i="4"/>
  <c r="AD12" i="4"/>
  <c r="AD136" i="4"/>
  <c r="AD145" i="4"/>
  <c r="AD135" i="4"/>
  <c r="AD126" i="4"/>
  <c r="AD107" i="4"/>
  <c r="AD57" i="4"/>
  <c r="AD45" i="4"/>
  <c r="AD30" i="4"/>
  <c r="AD20" i="4"/>
  <c r="AD11" i="4"/>
  <c r="AD26" i="4"/>
  <c r="AS37" i="142"/>
  <c r="AT37" i="142"/>
  <c r="AU37" i="142"/>
  <c r="AS4" i="142"/>
  <c r="AT4" i="142"/>
  <c r="AU4" i="142"/>
  <c r="AS5" i="142"/>
  <c r="AT5" i="142"/>
  <c r="AU5" i="142"/>
  <c r="AS6" i="142"/>
  <c r="AT6" i="142"/>
  <c r="AU6" i="142"/>
  <c r="AS7" i="142"/>
  <c r="AT7" i="142"/>
  <c r="AU7" i="142"/>
  <c r="AS8" i="142"/>
  <c r="AT8" i="142"/>
  <c r="AU8" i="142"/>
  <c r="AS9" i="142"/>
  <c r="AT9" i="142"/>
  <c r="AU9" i="142"/>
  <c r="AS10" i="142"/>
  <c r="AT10" i="142"/>
  <c r="AU10" i="142"/>
  <c r="AS11" i="142"/>
  <c r="AT11" i="142"/>
  <c r="AU11" i="142"/>
  <c r="AS12" i="142"/>
  <c r="AT12" i="142"/>
  <c r="AU12" i="142"/>
  <c r="AS13" i="142"/>
  <c r="AT13" i="142"/>
  <c r="AU13" i="142"/>
  <c r="AS14" i="142"/>
  <c r="AT14" i="142"/>
  <c r="AU14" i="142"/>
  <c r="AS15" i="142"/>
  <c r="AT15" i="142"/>
  <c r="AU15" i="142"/>
  <c r="AS16" i="142"/>
  <c r="AT16" i="142"/>
  <c r="AU16" i="142"/>
  <c r="AS17" i="142"/>
  <c r="AT17" i="142"/>
  <c r="AU17" i="142"/>
  <c r="AS18" i="142"/>
  <c r="AT18" i="142"/>
  <c r="AU18" i="142"/>
  <c r="AS19" i="142"/>
  <c r="AT19" i="142"/>
  <c r="AU19" i="142"/>
  <c r="AS20" i="142"/>
  <c r="AT20" i="142"/>
  <c r="AU20" i="142"/>
  <c r="AS21" i="142"/>
  <c r="AT21" i="142"/>
  <c r="AU21" i="142"/>
  <c r="AS22" i="142"/>
  <c r="AT22" i="142"/>
  <c r="AU22" i="142"/>
  <c r="AS23" i="142"/>
  <c r="AT23" i="142"/>
  <c r="AU23" i="142"/>
  <c r="AS24" i="142"/>
  <c r="AT24" i="142"/>
  <c r="AU24" i="142"/>
  <c r="AS25" i="142"/>
  <c r="AT25" i="142"/>
  <c r="AU25" i="142"/>
  <c r="AS26" i="142"/>
  <c r="AT26" i="142"/>
  <c r="AU26" i="142"/>
  <c r="AS27" i="142"/>
  <c r="AT27" i="142"/>
  <c r="AU27" i="142"/>
  <c r="AS28" i="142"/>
  <c r="AT28" i="142"/>
  <c r="AU28" i="142"/>
  <c r="AS29" i="142"/>
  <c r="AT29" i="142"/>
  <c r="AU29" i="142"/>
  <c r="AS30" i="142"/>
  <c r="AT30" i="142"/>
  <c r="AU30" i="142"/>
  <c r="AS31" i="142"/>
  <c r="AT31" i="142"/>
  <c r="AU31" i="142"/>
  <c r="AS32" i="142"/>
  <c r="AT32" i="142"/>
  <c r="AU32" i="142"/>
  <c r="AS33" i="142"/>
  <c r="AT33" i="142"/>
  <c r="AU33" i="142"/>
  <c r="AS34" i="142"/>
  <c r="AT34" i="142"/>
  <c r="AU34" i="142"/>
  <c r="AS35" i="142"/>
  <c r="AT35" i="142"/>
  <c r="AU35" i="142"/>
  <c r="AS36" i="142"/>
  <c r="AT36" i="142"/>
  <c r="AU36" i="142"/>
  <c r="AS38" i="142"/>
  <c r="AT38" i="142"/>
  <c r="AU38" i="142"/>
  <c r="AS39" i="142"/>
  <c r="AT39" i="142"/>
  <c r="AU39" i="142"/>
  <c r="AS40" i="142"/>
  <c r="AT40" i="142"/>
  <c r="AU40" i="142"/>
  <c r="AS41" i="142"/>
  <c r="AT41" i="142"/>
  <c r="AU41" i="142"/>
  <c r="AS42" i="142"/>
  <c r="AT42" i="142"/>
  <c r="AU42" i="142"/>
  <c r="AS43" i="142"/>
  <c r="AT43" i="142"/>
  <c r="AU43" i="142"/>
  <c r="AS44" i="142"/>
  <c r="AT44" i="142"/>
  <c r="AU44" i="142"/>
  <c r="AS45" i="142"/>
  <c r="AT45" i="142"/>
  <c r="AU45" i="142"/>
  <c r="AS46" i="142"/>
  <c r="AT46" i="142"/>
  <c r="AU46" i="142"/>
  <c r="AS47" i="142"/>
  <c r="AT47" i="142"/>
  <c r="AU47" i="142"/>
  <c r="AS48" i="142"/>
  <c r="AT48" i="142"/>
  <c r="AU48" i="142"/>
  <c r="AS49" i="142"/>
  <c r="AT49" i="142"/>
  <c r="AU49" i="142"/>
  <c r="AS50" i="142"/>
  <c r="AT50" i="142"/>
  <c r="AU50" i="142"/>
  <c r="AS51" i="142"/>
  <c r="AT51" i="142"/>
  <c r="AU51" i="142"/>
  <c r="AS52" i="142"/>
  <c r="AT52" i="142"/>
  <c r="AU52" i="142"/>
  <c r="AS53" i="142"/>
  <c r="AT53" i="142"/>
  <c r="AU53" i="142"/>
  <c r="AS54" i="142"/>
  <c r="AT54" i="142"/>
  <c r="AU54" i="142"/>
  <c r="AS55" i="142"/>
  <c r="AT55" i="142"/>
  <c r="AU55" i="142"/>
  <c r="AS56" i="142"/>
  <c r="AT56" i="142"/>
  <c r="AU56" i="142"/>
  <c r="AS57" i="142"/>
  <c r="AT57" i="142"/>
  <c r="AU57" i="142"/>
  <c r="AT3" i="142"/>
  <c r="AU3" i="142"/>
  <c r="AS3" i="142"/>
  <c r="AJ4" i="142"/>
  <c r="AB19" i="37" s="1"/>
  <c r="AJ5" i="142"/>
  <c r="AB17" i="37" s="1"/>
  <c r="U17" i="37" s="1"/>
  <c r="V17" i="37" s="1"/>
  <c r="AJ6" i="142"/>
  <c r="AJ7" i="142"/>
  <c r="AB24" i="37" s="1"/>
  <c r="U24" i="37" s="1"/>
  <c r="V24" i="37" s="1"/>
  <c r="AJ8" i="142"/>
  <c r="AB23" i="37" s="1"/>
  <c r="AJ9" i="142"/>
  <c r="AB36" i="37" s="1"/>
  <c r="AB34" i="37" s="1"/>
  <c r="AJ10" i="142"/>
  <c r="AB38" i="37" s="1"/>
  <c r="U38" i="37" s="1"/>
  <c r="V38" i="37" s="1"/>
  <c r="AJ11" i="142"/>
  <c r="AB41" i="37" s="1"/>
  <c r="AJ12" i="142"/>
  <c r="AB43" i="37" s="1"/>
  <c r="AJ13" i="142"/>
  <c r="AB46" i="37" s="1"/>
  <c r="U46" i="37" s="1"/>
  <c r="V46" i="37" s="1"/>
  <c r="AJ3" i="142"/>
  <c r="AS4" i="141"/>
  <c r="AT4" i="141"/>
  <c r="AU4" i="141"/>
  <c r="AS5" i="141"/>
  <c r="AT5" i="141"/>
  <c r="AU5" i="141"/>
  <c r="AS6" i="141"/>
  <c r="AT6" i="141"/>
  <c r="AU6" i="141"/>
  <c r="AS7" i="141"/>
  <c r="AT7" i="141"/>
  <c r="AU7" i="141"/>
  <c r="AS8" i="141"/>
  <c r="AT8" i="141"/>
  <c r="AU8" i="141"/>
  <c r="AS9" i="141"/>
  <c r="AT9" i="141"/>
  <c r="AU9" i="141"/>
  <c r="AS10" i="141"/>
  <c r="AT10" i="141"/>
  <c r="AU10" i="141"/>
  <c r="AS11" i="141"/>
  <c r="AT11" i="141"/>
  <c r="AU11" i="141"/>
  <c r="AS12" i="141"/>
  <c r="AT12" i="141"/>
  <c r="AU12" i="141"/>
  <c r="AS13" i="141"/>
  <c r="AT13" i="141"/>
  <c r="AU13" i="141"/>
  <c r="AS14" i="141"/>
  <c r="AT14" i="141"/>
  <c r="AU14" i="141"/>
  <c r="AS15" i="141"/>
  <c r="AT15" i="141"/>
  <c r="AU15" i="141"/>
  <c r="AS16" i="141"/>
  <c r="AT16" i="141"/>
  <c r="AU16" i="141"/>
  <c r="AS17" i="141"/>
  <c r="AT17" i="141"/>
  <c r="AU17" i="141"/>
  <c r="AS18" i="141"/>
  <c r="AT18" i="141"/>
  <c r="AU18" i="141"/>
  <c r="AS19" i="141"/>
  <c r="AT19" i="141"/>
  <c r="AU19" i="141"/>
  <c r="AS20" i="141"/>
  <c r="AT20" i="141"/>
  <c r="AU20" i="141"/>
  <c r="AS21" i="141"/>
  <c r="AT21" i="141"/>
  <c r="AU21" i="141"/>
  <c r="AS22" i="141"/>
  <c r="AT22" i="141"/>
  <c r="AU22" i="141"/>
  <c r="AS23" i="141"/>
  <c r="AT23" i="141"/>
  <c r="AU23" i="141"/>
  <c r="AS24" i="141"/>
  <c r="AT24" i="141"/>
  <c r="AU24" i="141"/>
  <c r="AS25" i="141"/>
  <c r="AT25" i="141"/>
  <c r="AU25" i="141"/>
  <c r="AS26" i="141"/>
  <c r="AT26" i="141"/>
  <c r="AU26" i="141"/>
  <c r="AS27" i="141"/>
  <c r="AT27" i="141"/>
  <c r="AU27" i="141"/>
  <c r="AS28" i="141"/>
  <c r="AT28" i="141"/>
  <c r="AU28" i="141"/>
  <c r="AS29" i="141"/>
  <c r="AT29" i="141"/>
  <c r="AU29" i="141"/>
  <c r="AS30" i="141"/>
  <c r="AT30" i="141"/>
  <c r="AU30" i="141"/>
  <c r="AS31" i="141"/>
  <c r="AT31" i="141"/>
  <c r="AU31" i="141"/>
  <c r="AS32" i="141"/>
  <c r="AT32" i="141"/>
  <c r="AU32" i="141"/>
  <c r="AS33" i="141"/>
  <c r="AT33" i="141"/>
  <c r="AU33" i="141"/>
  <c r="AS34" i="141"/>
  <c r="AT34" i="141"/>
  <c r="AU34" i="141"/>
  <c r="AS35" i="141"/>
  <c r="AT35" i="141"/>
  <c r="AU35" i="141"/>
  <c r="AS36" i="141"/>
  <c r="AT36" i="141"/>
  <c r="AU36" i="141"/>
  <c r="AS37" i="141"/>
  <c r="AT37" i="141"/>
  <c r="AU37" i="141"/>
  <c r="AS38" i="141"/>
  <c r="AT38" i="141"/>
  <c r="AU38" i="141"/>
  <c r="AS39" i="141"/>
  <c r="AT39" i="141"/>
  <c r="AU39" i="141"/>
  <c r="AS40" i="141"/>
  <c r="AT40" i="141"/>
  <c r="AU40" i="141"/>
  <c r="AS41" i="141"/>
  <c r="AT41" i="141"/>
  <c r="AU41" i="141"/>
  <c r="AS42" i="141"/>
  <c r="AT42" i="141"/>
  <c r="AU42" i="141"/>
  <c r="AS43" i="141"/>
  <c r="AT43" i="141"/>
  <c r="AU43" i="141"/>
  <c r="AS44" i="141"/>
  <c r="AT44" i="141"/>
  <c r="AU44" i="141"/>
  <c r="AS45" i="141"/>
  <c r="AT45" i="141"/>
  <c r="AU45" i="141"/>
  <c r="AS46" i="141"/>
  <c r="AT46" i="141"/>
  <c r="AU46" i="141"/>
  <c r="AS47" i="141"/>
  <c r="AT47" i="141"/>
  <c r="AU47" i="141"/>
  <c r="AS48" i="141"/>
  <c r="AT48" i="141"/>
  <c r="AU48" i="141"/>
  <c r="AS49" i="141"/>
  <c r="AT49" i="141"/>
  <c r="AU49" i="141"/>
  <c r="AS50" i="141"/>
  <c r="AT50" i="141"/>
  <c r="AU50" i="141"/>
  <c r="AT3" i="141"/>
  <c r="AU3" i="141"/>
  <c r="AS3" i="141"/>
  <c r="AJ4" i="141"/>
  <c r="AB26" i="35" s="1"/>
  <c r="AJ5" i="141"/>
  <c r="AB33" i="35" s="1"/>
  <c r="AB32" i="35" s="1"/>
  <c r="AJ6" i="141"/>
  <c r="AB45" i="35" s="1"/>
  <c r="AB43" i="35" s="1"/>
  <c r="AB42" i="35" s="1"/>
  <c r="AB41" i="35" s="1"/>
  <c r="AJ7" i="141"/>
  <c r="AB50" i="35" s="1"/>
  <c r="AB49" i="35" s="1"/>
  <c r="AJ3" i="141"/>
  <c r="T193" i="39"/>
  <c r="G193" i="39"/>
  <c r="AJ4" i="140"/>
  <c r="AK4" i="140"/>
  <c r="AL4" i="140"/>
  <c r="AM4" i="140"/>
  <c r="AJ5" i="140"/>
  <c r="AK5" i="140"/>
  <c r="AL5" i="140"/>
  <c r="AM5" i="140"/>
  <c r="AJ6" i="140"/>
  <c r="AK6" i="140"/>
  <c r="AL6" i="140"/>
  <c r="AM6" i="140"/>
  <c r="AJ7" i="140"/>
  <c r="AK7" i="140"/>
  <c r="AL7" i="140"/>
  <c r="AM7" i="140"/>
  <c r="AJ8" i="140"/>
  <c r="AK8" i="140"/>
  <c r="AL8" i="140"/>
  <c r="AM8" i="140"/>
  <c r="AJ9" i="140"/>
  <c r="AK9" i="140"/>
  <c r="AL9" i="140"/>
  <c r="AM9" i="140"/>
  <c r="AJ10" i="140"/>
  <c r="AK10" i="140"/>
  <c r="AL10" i="140"/>
  <c r="AM10" i="140"/>
  <c r="AJ11" i="140"/>
  <c r="AK11" i="140"/>
  <c r="AL11" i="140"/>
  <c r="AM11" i="140"/>
  <c r="AJ12" i="140"/>
  <c r="AK12" i="140"/>
  <c r="AL12" i="140"/>
  <c r="AM12" i="140"/>
  <c r="AJ13" i="140"/>
  <c r="AK13" i="140"/>
  <c r="AL13" i="140"/>
  <c r="AM13" i="140"/>
  <c r="AJ14" i="140"/>
  <c r="AK14" i="140"/>
  <c r="AL14" i="140"/>
  <c r="AM14" i="140"/>
  <c r="AJ15" i="140"/>
  <c r="AK15" i="140"/>
  <c r="AL15" i="140"/>
  <c r="AM15" i="140"/>
  <c r="AJ16" i="140"/>
  <c r="AK16" i="140"/>
  <c r="AL16" i="140"/>
  <c r="AM16" i="140"/>
  <c r="AJ17" i="140"/>
  <c r="AK17" i="140"/>
  <c r="AL17" i="140"/>
  <c r="AM17" i="140"/>
  <c r="AJ18" i="140"/>
  <c r="AK18" i="140"/>
  <c r="AL18" i="140"/>
  <c r="AM18" i="140"/>
  <c r="AJ19" i="140"/>
  <c r="AK19" i="140"/>
  <c r="AL19" i="140"/>
  <c r="AM19" i="140"/>
  <c r="AJ20" i="140"/>
  <c r="AK20" i="140"/>
  <c r="AL20" i="140"/>
  <c r="AM20" i="140"/>
  <c r="AJ21" i="140"/>
  <c r="AK21" i="140"/>
  <c r="AL21" i="140"/>
  <c r="AM21" i="140"/>
  <c r="AJ22" i="140"/>
  <c r="AK22" i="140"/>
  <c r="AL22" i="140"/>
  <c r="AM22" i="140"/>
  <c r="AJ23" i="140"/>
  <c r="AK23" i="140"/>
  <c r="AL23" i="140"/>
  <c r="AM23" i="140"/>
  <c r="AJ24" i="140"/>
  <c r="AK24" i="140"/>
  <c r="AL24" i="140"/>
  <c r="AM24" i="140"/>
  <c r="AJ25" i="140"/>
  <c r="AK25" i="140"/>
  <c r="AL25" i="140"/>
  <c r="AM25" i="140"/>
  <c r="AJ26" i="140"/>
  <c r="AK26" i="140"/>
  <c r="AL26" i="140"/>
  <c r="AM26" i="140"/>
  <c r="AJ27" i="140"/>
  <c r="AK27" i="140"/>
  <c r="AL27" i="140"/>
  <c r="AM27" i="140"/>
  <c r="AJ28" i="140"/>
  <c r="AK28" i="140"/>
  <c r="AL28" i="140"/>
  <c r="AM28" i="140"/>
  <c r="AJ29" i="140"/>
  <c r="AK29" i="140"/>
  <c r="AL29" i="140"/>
  <c r="AM29" i="140"/>
  <c r="AJ30" i="140"/>
  <c r="AK30" i="140"/>
  <c r="AL30" i="140"/>
  <c r="AM30" i="140"/>
  <c r="AJ31" i="140"/>
  <c r="AK31" i="140"/>
  <c r="AL31" i="140"/>
  <c r="AM31" i="140"/>
  <c r="AJ32" i="140"/>
  <c r="AK32" i="140"/>
  <c r="AL32" i="140"/>
  <c r="AM32" i="140"/>
  <c r="AJ33" i="140"/>
  <c r="AK33" i="140"/>
  <c r="AL33" i="140"/>
  <c r="AM33" i="140"/>
  <c r="AJ34" i="140"/>
  <c r="AK34" i="140"/>
  <c r="AL34" i="140"/>
  <c r="AM34" i="140"/>
  <c r="AJ35" i="140"/>
  <c r="AK35" i="140"/>
  <c r="AL35" i="140"/>
  <c r="AM35" i="140"/>
  <c r="AJ36" i="140"/>
  <c r="AK36" i="140"/>
  <c r="AL36" i="140"/>
  <c r="AM36" i="140"/>
  <c r="AJ37" i="140"/>
  <c r="AK37" i="140"/>
  <c r="AL37" i="140"/>
  <c r="AM37" i="140"/>
  <c r="AJ38" i="140"/>
  <c r="AK38" i="140"/>
  <c r="AL38" i="140"/>
  <c r="AM38" i="140"/>
  <c r="AJ39" i="140"/>
  <c r="AK39" i="140"/>
  <c r="AL39" i="140"/>
  <c r="AM39" i="140"/>
  <c r="AJ40" i="140"/>
  <c r="AK40" i="140"/>
  <c r="AL40" i="140"/>
  <c r="AM40" i="140"/>
  <c r="AJ41" i="140"/>
  <c r="AK41" i="140"/>
  <c r="AL41" i="140"/>
  <c r="AM41" i="140"/>
  <c r="AJ42" i="140"/>
  <c r="AK42" i="140"/>
  <c r="AL42" i="140"/>
  <c r="AM42" i="140"/>
  <c r="AJ43" i="140"/>
  <c r="AK43" i="140"/>
  <c r="AL43" i="140"/>
  <c r="AM43" i="140"/>
  <c r="AJ44" i="140"/>
  <c r="AK44" i="140"/>
  <c r="AL44" i="140"/>
  <c r="AM44" i="140"/>
  <c r="AJ45" i="140"/>
  <c r="AK45" i="140"/>
  <c r="AL45" i="140"/>
  <c r="AM45" i="140"/>
  <c r="AJ46" i="140"/>
  <c r="AK46" i="140"/>
  <c r="AL46" i="140"/>
  <c r="AM46" i="140"/>
  <c r="AJ47" i="140"/>
  <c r="AK47" i="140"/>
  <c r="AL47" i="140"/>
  <c r="AM47" i="140"/>
  <c r="AJ48" i="140"/>
  <c r="AK48" i="140"/>
  <c r="AL48" i="140"/>
  <c r="AM48" i="140"/>
  <c r="AJ49" i="140"/>
  <c r="AK49" i="140"/>
  <c r="AL49" i="140"/>
  <c r="AM49" i="140"/>
  <c r="AJ50" i="140"/>
  <c r="AK50" i="140"/>
  <c r="AL50" i="140"/>
  <c r="AM50" i="140"/>
  <c r="AJ51" i="140"/>
  <c r="AK51" i="140"/>
  <c r="AL51" i="140"/>
  <c r="AM51" i="140"/>
  <c r="AJ52" i="140"/>
  <c r="AK52" i="140"/>
  <c r="AL52" i="140"/>
  <c r="AM52" i="140"/>
  <c r="AJ53" i="140"/>
  <c r="AK53" i="140"/>
  <c r="AL53" i="140"/>
  <c r="AM53" i="140"/>
  <c r="AJ54" i="140"/>
  <c r="AK54" i="140"/>
  <c r="AL54" i="140"/>
  <c r="AM54" i="140"/>
  <c r="AJ55" i="140"/>
  <c r="AK55" i="140"/>
  <c r="AL55" i="140"/>
  <c r="AM55" i="140"/>
  <c r="AJ56" i="140"/>
  <c r="AK56" i="140"/>
  <c r="AL56" i="140"/>
  <c r="AM56" i="140"/>
  <c r="AJ57" i="140"/>
  <c r="AK57" i="140"/>
  <c r="AL57" i="140"/>
  <c r="AM57" i="140"/>
  <c r="AJ58" i="140"/>
  <c r="AK58" i="140"/>
  <c r="AL58" i="140"/>
  <c r="AM58" i="140"/>
  <c r="AJ59" i="140"/>
  <c r="AK59" i="140"/>
  <c r="AL59" i="140"/>
  <c r="AM59" i="140"/>
  <c r="AJ60" i="140"/>
  <c r="AK60" i="140"/>
  <c r="AL60" i="140"/>
  <c r="AM60" i="140"/>
  <c r="AJ61" i="140"/>
  <c r="AK61" i="140"/>
  <c r="AL61" i="140"/>
  <c r="AM61" i="140"/>
  <c r="AJ62" i="140"/>
  <c r="AK62" i="140"/>
  <c r="AL62" i="140"/>
  <c r="AM62" i="140"/>
  <c r="AJ63" i="140"/>
  <c r="AK63" i="140"/>
  <c r="AL63" i="140"/>
  <c r="AM63" i="140"/>
  <c r="AJ64" i="140"/>
  <c r="AK64" i="140"/>
  <c r="AL64" i="140"/>
  <c r="AM64" i="140"/>
  <c r="AJ65" i="140"/>
  <c r="AK65" i="140"/>
  <c r="AL65" i="140"/>
  <c r="AM65" i="140"/>
  <c r="AJ66" i="140"/>
  <c r="AK66" i="140"/>
  <c r="AL66" i="140"/>
  <c r="AM66" i="140"/>
  <c r="AJ67" i="140"/>
  <c r="AK67" i="140"/>
  <c r="AL67" i="140"/>
  <c r="AM67" i="140"/>
  <c r="AJ68" i="140"/>
  <c r="AK68" i="140"/>
  <c r="AL68" i="140"/>
  <c r="AM68" i="140"/>
  <c r="AJ69" i="140"/>
  <c r="AK69" i="140"/>
  <c r="AL69" i="140"/>
  <c r="AM69" i="140"/>
  <c r="AJ70" i="140"/>
  <c r="AK70" i="140"/>
  <c r="AL70" i="140"/>
  <c r="AM70" i="140"/>
  <c r="AJ71" i="140"/>
  <c r="AK71" i="140"/>
  <c r="AL71" i="140"/>
  <c r="AM71" i="140"/>
  <c r="AJ72" i="140"/>
  <c r="AK72" i="140"/>
  <c r="AL72" i="140"/>
  <c r="AM72" i="140"/>
  <c r="AJ73" i="140"/>
  <c r="AK73" i="140"/>
  <c r="AL73" i="140"/>
  <c r="AM73" i="140"/>
  <c r="AJ74" i="140"/>
  <c r="AK74" i="140"/>
  <c r="AL74" i="140"/>
  <c r="AM74" i="140"/>
  <c r="AJ75" i="140"/>
  <c r="AK75" i="140"/>
  <c r="AL75" i="140"/>
  <c r="AM75" i="140"/>
  <c r="AJ76" i="140"/>
  <c r="AK76" i="140"/>
  <c r="AL76" i="140"/>
  <c r="AM76" i="140"/>
  <c r="AJ77" i="140"/>
  <c r="AK77" i="140"/>
  <c r="AL77" i="140"/>
  <c r="AM77" i="140"/>
  <c r="AJ78" i="140"/>
  <c r="AK78" i="140"/>
  <c r="AL78" i="140"/>
  <c r="AM78" i="140"/>
  <c r="AJ79" i="140"/>
  <c r="AK79" i="140"/>
  <c r="AL79" i="140"/>
  <c r="AM79" i="140"/>
  <c r="AJ80" i="140"/>
  <c r="AK80" i="140"/>
  <c r="AL80" i="140"/>
  <c r="AM80" i="140"/>
  <c r="AJ81" i="140"/>
  <c r="AK81" i="140"/>
  <c r="AL81" i="140"/>
  <c r="AM81" i="140"/>
  <c r="AJ82" i="140"/>
  <c r="AK82" i="140"/>
  <c r="AL82" i="140"/>
  <c r="AM82" i="140"/>
  <c r="AJ83" i="140"/>
  <c r="AK83" i="140"/>
  <c r="AL83" i="140"/>
  <c r="AM83" i="140"/>
  <c r="AJ84" i="140"/>
  <c r="AK84" i="140"/>
  <c r="AL84" i="140"/>
  <c r="AM84" i="140"/>
  <c r="AJ85" i="140"/>
  <c r="AK85" i="140"/>
  <c r="AL85" i="140"/>
  <c r="AM85" i="140"/>
  <c r="AJ86" i="140"/>
  <c r="AK86" i="140"/>
  <c r="AL86" i="140"/>
  <c r="AM86" i="140"/>
  <c r="AJ87" i="140"/>
  <c r="AK87" i="140"/>
  <c r="AL87" i="140"/>
  <c r="AM87" i="140"/>
  <c r="AJ88" i="140"/>
  <c r="AK88" i="140"/>
  <c r="AL88" i="140"/>
  <c r="AM88" i="140"/>
  <c r="AJ89" i="140"/>
  <c r="AK89" i="140"/>
  <c r="AL89" i="140"/>
  <c r="AM89" i="140"/>
  <c r="AJ90" i="140"/>
  <c r="AK90" i="140"/>
  <c r="AL90" i="140"/>
  <c r="AM90" i="140"/>
  <c r="AJ91" i="140"/>
  <c r="AK91" i="140"/>
  <c r="AL91" i="140"/>
  <c r="AM91" i="140"/>
  <c r="AJ92" i="140"/>
  <c r="AK92" i="140"/>
  <c r="AL92" i="140"/>
  <c r="AM92" i="140"/>
  <c r="AJ93" i="140"/>
  <c r="AK93" i="140"/>
  <c r="AL93" i="140"/>
  <c r="AM93" i="140"/>
  <c r="AJ94" i="140"/>
  <c r="AK94" i="140"/>
  <c r="AL94" i="140"/>
  <c r="AM94" i="140"/>
  <c r="AJ95" i="140"/>
  <c r="AK95" i="140"/>
  <c r="AL95" i="140"/>
  <c r="AM95" i="140"/>
  <c r="AJ96" i="140"/>
  <c r="AK96" i="140"/>
  <c r="AL96" i="140"/>
  <c r="AM96" i="140"/>
  <c r="AJ97" i="140"/>
  <c r="AK97" i="140"/>
  <c r="AL97" i="140"/>
  <c r="AM97" i="140"/>
  <c r="AJ98" i="140"/>
  <c r="AK98" i="140"/>
  <c r="AL98" i="140"/>
  <c r="AM98" i="140"/>
  <c r="AJ99" i="140"/>
  <c r="AK99" i="140"/>
  <c r="AL99" i="140"/>
  <c r="AM99" i="140"/>
  <c r="AJ100" i="140"/>
  <c r="AK100" i="140"/>
  <c r="AL100" i="140"/>
  <c r="AM100" i="140"/>
  <c r="AJ101" i="140"/>
  <c r="AK101" i="140"/>
  <c r="AL101" i="140"/>
  <c r="AM101" i="140"/>
  <c r="AJ102" i="140"/>
  <c r="AK102" i="140"/>
  <c r="AL102" i="140"/>
  <c r="AM102" i="140"/>
  <c r="AJ103" i="140"/>
  <c r="AK103" i="140"/>
  <c r="AL103" i="140"/>
  <c r="AM103" i="140"/>
  <c r="AJ104" i="140"/>
  <c r="AK104" i="140"/>
  <c r="AL104" i="140"/>
  <c r="AM104" i="140"/>
  <c r="AJ105" i="140"/>
  <c r="AK105" i="140"/>
  <c r="AL105" i="140"/>
  <c r="AM105" i="140"/>
  <c r="AJ106" i="140"/>
  <c r="AK106" i="140"/>
  <c r="AL106" i="140"/>
  <c r="AM106" i="140"/>
  <c r="AJ107" i="140"/>
  <c r="AK107" i="140"/>
  <c r="AL107" i="140"/>
  <c r="AM107" i="140"/>
  <c r="AJ108" i="140"/>
  <c r="AK108" i="140"/>
  <c r="AL108" i="140"/>
  <c r="AM108" i="140"/>
  <c r="AJ109" i="140"/>
  <c r="AK109" i="140"/>
  <c r="AL109" i="140"/>
  <c r="AM109" i="140"/>
  <c r="AJ110" i="140"/>
  <c r="AK110" i="140"/>
  <c r="AL110" i="140"/>
  <c r="AM110" i="140"/>
  <c r="AJ111" i="140"/>
  <c r="AK111" i="140"/>
  <c r="AL111" i="140"/>
  <c r="AM111" i="140"/>
  <c r="AJ112" i="140"/>
  <c r="AK112" i="140"/>
  <c r="AL112" i="140"/>
  <c r="AM112" i="140"/>
  <c r="AJ113" i="140"/>
  <c r="AK113" i="140"/>
  <c r="AL113" i="140"/>
  <c r="AM113" i="140"/>
  <c r="AJ114" i="140"/>
  <c r="AK114" i="140"/>
  <c r="AL114" i="140"/>
  <c r="AM114" i="140"/>
  <c r="AJ115" i="140"/>
  <c r="AK115" i="140"/>
  <c r="AL115" i="140"/>
  <c r="AM115" i="140"/>
  <c r="AJ116" i="140"/>
  <c r="AK116" i="140"/>
  <c r="AL116" i="140"/>
  <c r="AM116" i="140"/>
  <c r="AJ117" i="140"/>
  <c r="AK117" i="140"/>
  <c r="AL117" i="140"/>
  <c r="AM117" i="140"/>
  <c r="AJ118" i="140"/>
  <c r="AK118" i="140"/>
  <c r="AL118" i="140"/>
  <c r="AM118" i="140"/>
  <c r="AJ119" i="140"/>
  <c r="AK119" i="140"/>
  <c r="AL119" i="140"/>
  <c r="AM119" i="140"/>
  <c r="AJ120" i="140"/>
  <c r="AK120" i="140"/>
  <c r="AL120" i="140"/>
  <c r="AM120" i="140"/>
  <c r="AJ121" i="140"/>
  <c r="AK121" i="140"/>
  <c r="AL121" i="140"/>
  <c r="AM121" i="140"/>
  <c r="AJ122" i="140"/>
  <c r="AK122" i="140"/>
  <c r="AL122" i="140"/>
  <c r="AM122" i="140"/>
  <c r="AJ123" i="140"/>
  <c r="AK123" i="140"/>
  <c r="AL123" i="140"/>
  <c r="AM123" i="140"/>
  <c r="AJ124" i="140"/>
  <c r="AK124" i="140"/>
  <c r="AL124" i="140"/>
  <c r="AM124" i="140"/>
  <c r="AJ125" i="140"/>
  <c r="AK125" i="140"/>
  <c r="AL125" i="140"/>
  <c r="AM125" i="140"/>
  <c r="AJ126" i="140"/>
  <c r="AK126" i="140"/>
  <c r="AL126" i="140"/>
  <c r="AM126" i="140"/>
  <c r="AJ127" i="140"/>
  <c r="AK127" i="140"/>
  <c r="AL127" i="140"/>
  <c r="AM127" i="140"/>
  <c r="AJ128" i="140"/>
  <c r="AK128" i="140"/>
  <c r="AL128" i="140"/>
  <c r="AM128" i="140"/>
  <c r="AJ129" i="140"/>
  <c r="AK129" i="140"/>
  <c r="AL129" i="140"/>
  <c r="AM129" i="140"/>
  <c r="AJ130" i="140"/>
  <c r="AK130" i="140"/>
  <c r="AL130" i="140"/>
  <c r="AM130" i="140"/>
  <c r="AJ131" i="140"/>
  <c r="AK131" i="140"/>
  <c r="AL131" i="140"/>
  <c r="AM131" i="140"/>
  <c r="AJ132" i="140"/>
  <c r="AK132" i="140"/>
  <c r="AL132" i="140"/>
  <c r="AM132" i="140"/>
  <c r="AJ133" i="140"/>
  <c r="AK133" i="140"/>
  <c r="AL133" i="140"/>
  <c r="AM133" i="140"/>
  <c r="AJ134" i="140"/>
  <c r="AK134" i="140"/>
  <c r="AL134" i="140"/>
  <c r="AM134" i="140"/>
  <c r="AJ135" i="140"/>
  <c r="AK135" i="140"/>
  <c r="AL135" i="140"/>
  <c r="AM135" i="140"/>
  <c r="AJ136" i="140"/>
  <c r="AK136" i="140"/>
  <c r="AL136" i="140"/>
  <c r="AM136" i="140"/>
  <c r="AJ137" i="140"/>
  <c r="AK137" i="140"/>
  <c r="AL137" i="140"/>
  <c r="AM137" i="140"/>
  <c r="AJ138" i="140"/>
  <c r="AK138" i="140"/>
  <c r="AL138" i="140"/>
  <c r="AM138" i="140"/>
  <c r="AJ139" i="140"/>
  <c r="AK139" i="140"/>
  <c r="AL139" i="140"/>
  <c r="AM139" i="140"/>
  <c r="AJ140" i="140"/>
  <c r="AK140" i="140"/>
  <c r="AL140" i="140"/>
  <c r="AM140" i="140"/>
  <c r="AJ141" i="140"/>
  <c r="AK141" i="140"/>
  <c r="AL141" i="140"/>
  <c r="AM141" i="140"/>
  <c r="AJ142" i="140"/>
  <c r="AK142" i="140"/>
  <c r="AL142" i="140"/>
  <c r="AM142" i="140"/>
  <c r="AJ143" i="140"/>
  <c r="AK143" i="140"/>
  <c r="AL143" i="140"/>
  <c r="AM143" i="140"/>
  <c r="AJ144" i="140"/>
  <c r="AK144" i="140"/>
  <c r="AL144" i="140"/>
  <c r="AM144" i="140"/>
  <c r="AJ145" i="140"/>
  <c r="AK145" i="140"/>
  <c r="AL145" i="140"/>
  <c r="AM145" i="140"/>
  <c r="AJ146" i="140"/>
  <c r="AK146" i="140"/>
  <c r="AL146" i="140"/>
  <c r="AM146" i="140"/>
  <c r="AJ147" i="140"/>
  <c r="AK147" i="140"/>
  <c r="AL147" i="140"/>
  <c r="AM147" i="140"/>
  <c r="AJ148" i="140"/>
  <c r="AK148" i="140"/>
  <c r="AL148" i="140"/>
  <c r="AM148" i="140"/>
  <c r="AJ149" i="140"/>
  <c r="AK149" i="140"/>
  <c r="AL149" i="140"/>
  <c r="AM149" i="140"/>
  <c r="AJ150" i="140"/>
  <c r="AK150" i="140"/>
  <c r="AL150" i="140"/>
  <c r="AM150" i="140"/>
  <c r="AJ151" i="140"/>
  <c r="AK151" i="140"/>
  <c r="AL151" i="140"/>
  <c r="AM151" i="140"/>
  <c r="AJ152" i="140"/>
  <c r="AK152" i="140"/>
  <c r="AL152" i="140"/>
  <c r="AM152" i="140"/>
  <c r="AC3" i="140"/>
  <c r="AC4" i="140"/>
  <c r="AC5" i="140"/>
  <c r="AB11" i="4" s="1"/>
  <c r="AC6" i="140"/>
  <c r="AC7" i="140"/>
  <c r="AB13" i="4" s="1"/>
  <c r="AC8" i="140"/>
  <c r="AC9" i="140"/>
  <c r="AC10" i="140"/>
  <c r="AB17" i="4" s="1"/>
  <c r="AC11" i="140"/>
  <c r="AB18" i="4" s="1"/>
  <c r="AC12" i="140"/>
  <c r="AC13" i="140"/>
  <c r="AC14" i="140"/>
  <c r="AC15" i="140"/>
  <c r="AC16" i="140"/>
  <c r="AC17" i="140"/>
  <c r="AB26" i="4" s="1"/>
  <c r="AC18" i="140"/>
  <c r="AB27" i="4" s="1"/>
  <c r="AC19" i="140"/>
  <c r="AB28" i="4" s="1"/>
  <c r="AC20" i="140"/>
  <c r="AC21" i="140"/>
  <c r="AC22" i="140"/>
  <c r="AC23" i="140"/>
  <c r="AB33" i="4" s="1"/>
  <c r="AC24" i="140"/>
  <c r="AC25" i="140"/>
  <c r="AC26" i="140"/>
  <c r="AB39" i="4" s="1"/>
  <c r="AC27" i="140"/>
  <c r="AB41" i="4" s="1"/>
  <c r="AC28" i="140"/>
  <c r="AC29" i="140"/>
  <c r="AB43" i="4" s="1"/>
  <c r="AC30" i="140"/>
  <c r="AC31" i="140"/>
  <c r="AB45" i="4" s="1"/>
  <c r="AC32" i="140"/>
  <c r="AC33" i="140"/>
  <c r="AC34" i="140"/>
  <c r="AB49" i="4" s="1"/>
  <c r="AC35" i="140"/>
  <c r="AB50" i="4" s="1"/>
  <c r="AC36" i="140"/>
  <c r="AC37" i="140"/>
  <c r="AC38" i="140"/>
  <c r="AC39" i="140"/>
  <c r="AB56" i="4" s="1"/>
  <c r="AC40" i="140"/>
  <c r="AC41" i="140"/>
  <c r="AC42" i="140"/>
  <c r="AC43" i="140"/>
  <c r="AC44" i="140"/>
  <c r="AC45" i="140"/>
  <c r="AC46" i="140"/>
  <c r="AC47" i="140"/>
  <c r="AB65" i="4" s="1"/>
  <c r="AC48" i="140"/>
  <c r="AC49" i="140"/>
  <c r="AC50" i="140"/>
  <c r="AC51" i="140"/>
  <c r="AB72" i="4" s="1"/>
  <c r="AC52" i="140"/>
  <c r="AC53" i="140"/>
  <c r="AB74" i="4" s="1"/>
  <c r="AC54" i="140"/>
  <c r="AC55" i="140"/>
  <c r="AB76" i="4" s="1"/>
  <c r="AC56" i="140"/>
  <c r="AC57" i="140"/>
  <c r="AC58" i="140"/>
  <c r="AC59" i="140"/>
  <c r="AC60" i="140"/>
  <c r="AC61" i="140"/>
  <c r="AC62" i="140"/>
  <c r="AC63" i="140"/>
  <c r="AB97" i="4" s="1"/>
  <c r="AC64" i="140"/>
  <c r="AC65" i="140"/>
  <c r="AB99" i="4" s="1"/>
  <c r="AC66" i="140"/>
  <c r="AB103" i="4" s="1"/>
  <c r="AC67" i="140"/>
  <c r="AB104" i="4" s="1"/>
  <c r="AC68" i="140"/>
  <c r="AC69" i="140"/>
  <c r="AC70" i="140"/>
  <c r="AC71" i="140"/>
  <c r="AB112" i="4" s="1"/>
  <c r="AC72" i="140"/>
  <c r="AC73" i="140"/>
  <c r="AB114" i="4" s="1"/>
  <c r="AC74" i="140"/>
  <c r="AC75" i="140"/>
  <c r="AB118" i="4" s="1"/>
  <c r="AC76" i="140"/>
  <c r="AC77" i="140"/>
  <c r="AB121" i="4" s="1"/>
  <c r="AC78" i="140"/>
  <c r="AC79" i="140"/>
  <c r="AB124" i="4" s="1"/>
  <c r="AC80" i="140"/>
  <c r="AC81" i="140"/>
  <c r="AC82" i="140"/>
  <c r="AC83" i="140"/>
  <c r="AC84" i="140"/>
  <c r="AC85" i="140"/>
  <c r="AB131" i="4" s="1"/>
  <c r="AC86" i="140"/>
  <c r="AC87" i="140"/>
  <c r="AB133" i="4" s="1"/>
  <c r="AC88" i="140"/>
  <c r="AC89" i="140"/>
  <c r="AC90" i="140"/>
  <c r="AC91" i="140"/>
  <c r="AB140" i="4" s="1"/>
  <c r="AC92" i="140"/>
  <c r="AC93" i="140"/>
  <c r="AC94" i="140"/>
  <c r="AC95" i="140"/>
  <c r="AB145" i="4" s="1"/>
  <c r="AC96" i="140"/>
  <c r="AC97" i="140"/>
  <c r="AB157" i="4" s="1"/>
  <c r="AC98" i="140"/>
  <c r="AC99" i="140"/>
  <c r="AB167" i="4" s="1"/>
  <c r="AC100" i="140"/>
  <c r="AB187" i="4" s="1"/>
  <c r="AC101" i="140"/>
  <c r="AC102" i="140"/>
  <c r="F53" i="4"/>
  <c r="T4" i="143"/>
  <c r="U4" i="143"/>
  <c r="V4" i="143"/>
  <c r="T5" i="143"/>
  <c r="U5" i="143"/>
  <c r="V5" i="143"/>
  <c r="T6" i="143"/>
  <c r="U6" i="143"/>
  <c r="V6" i="143"/>
  <c r="U3" i="143"/>
  <c r="V3" i="143"/>
  <c r="T3" i="143"/>
  <c r="Z27" i="37"/>
  <c r="U27" i="37" s="1"/>
  <c r="Q3" i="142"/>
  <c r="Z4" i="142"/>
  <c r="AA4" i="142"/>
  <c r="AB4" i="142"/>
  <c r="Z5" i="142"/>
  <c r="AA5" i="142"/>
  <c r="AB5" i="142"/>
  <c r="Z6" i="142"/>
  <c r="AA6" i="142"/>
  <c r="AB6" i="142"/>
  <c r="Z7" i="142"/>
  <c r="AA7" i="142"/>
  <c r="AB7" i="142"/>
  <c r="Z8" i="142"/>
  <c r="AA8" i="142"/>
  <c r="AB8" i="142"/>
  <c r="Z9" i="142"/>
  <c r="AA9" i="142"/>
  <c r="AB9" i="142"/>
  <c r="Z10" i="142"/>
  <c r="AA10" i="142"/>
  <c r="AB10" i="142"/>
  <c r="Z11" i="142"/>
  <c r="AA11" i="142"/>
  <c r="AB11" i="142"/>
  <c r="Z12" i="142"/>
  <c r="AA12" i="142"/>
  <c r="AB12" i="142"/>
  <c r="Z13" i="142"/>
  <c r="AA13" i="142"/>
  <c r="AB13" i="142"/>
  <c r="Z14" i="142"/>
  <c r="AA14" i="142"/>
  <c r="AB14" i="142"/>
  <c r="Z15" i="142"/>
  <c r="AA15" i="142"/>
  <c r="AB15" i="142"/>
  <c r="Z16" i="142"/>
  <c r="AA16" i="142"/>
  <c r="AB16" i="142"/>
  <c r="Z17" i="142"/>
  <c r="AA17" i="142"/>
  <c r="AB17" i="142"/>
  <c r="Z18" i="142"/>
  <c r="AA18" i="142"/>
  <c r="AB18" i="142"/>
  <c r="Z19" i="142"/>
  <c r="AA19" i="142"/>
  <c r="AB19" i="142"/>
  <c r="Z20" i="142"/>
  <c r="AA20" i="142"/>
  <c r="AB20" i="142"/>
  <c r="Z21" i="142"/>
  <c r="AA21" i="142"/>
  <c r="AB21" i="142"/>
  <c r="Z22" i="142"/>
  <c r="AA22" i="142"/>
  <c r="AB22" i="142"/>
  <c r="Z23" i="142"/>
  <c r="AA23" i="142"/>
  <c r="AB23" i="142"/>
  <c r="Z24" i="142"/>
  <c r="AA24" i="142"/>
  <c r="AB24" i="142"/>
  <c r="Z25" i="142"/>
  <c r="AA25" i="142"/>
  <c r="AB25" i="142"/>
  <c r="Z26" i="142"/>
  <c r="AA26" i="142"/>
  <c r="AB26" i="142"/>
  <c r="Z27" i="142"/>
  <c r="AA27" i="142"/>
  <c r="AB27" i="142"/>
  <c r="Z28" i="142"/>
  <c r="AA28" i="142"/>
  <c r="AB28" i="142"/>
  <c r="Z29" i="142"/>
  <c r="AA29" i="142"/>
  <c r="AB29" i="142"/>
  <c r="Z30" i="142"/>
  <c r="AA30" i="142"/>
  <c r="AB30" i="142"/>
  <c r="Z31" i="142"/>
  <c r="AA31" i="142"/>
  <c r="AB31" i="142"/>
  <c r="Z32" i="142"/>
  <c r="AA32" i="142"/>
  <c r="AB32" i="142"/>
  <c r="Z33" i="142"/>
  <c r="AA33" i="142"/>
  <c r="AB33" i="142"/>
  <c r="Z34" i="142"/>
  <c r="AA34" i="142"/>
  <c r="AB34" i="142"/>
  <c r="Z35" i="142"/>
  <c r="AA35" i="142"/>
  <c r="AB35" i="142"/>
  <c r="Z36" i="142"/>
  <c r="AA36" i="142"/>
  <c r="AB36" i="142"/>
  <c r="Z37" i="142"/>
  <c r="AA37" i="142"/>
  <c r="AB37" i="142"/>
  <c r="Z38" i="142"/>
  <c r="AA38" i="142"/>
  <c r="AB38" i="142"/>
  <c r="Z39" i="142"/>
  <c r="AA39" i="142"/>
  <c r="AB39" i="142"/>
  <c r="Z40" i="142"/>
  <c r="AA40" i="142"/>
  <c r="AB40" i="142"/>
  <c r="Z41" i="142"/>
  <c r="AA41" i="142"/>
  <c r="AB41" i="142"/>
  <c r="Z42" i="142"/>
  <c r="AA42" i="142"/>
  <c r="AB42" i="142"/>
  <c r="Z43" i="142"/>
  <c r="AA43" i="142"/>
  <c r="AB43" i="142"/>
  <c r="Z44" i="142"/>
  <c r="AA44" i="142"/>
  <c r="AB44" i="142"/>
  <c r="Z45" i="142"/>
  <c r="AA45" i="142"/>
  <c r="AB45" i="142"/>
  <c r="Z46" i="142"/>
  <c r="AA46" i="142"/>
  <c r="AB46" i="142"/>
  <c r="Z47" i="142"/>
  <c r="AA47" i="142"/>
  <c r="AB47" i="142"/>
  <c r="Z48" i="142"/>
  <c r="AA48" i="142"/>
  <c r="AB48" i="142"/>
  <c r="Z49" i="142"/>
  <c r="AA49" i="142"/>
  <c r="AB49" i="142"/>
  <c r="Z50" i="142"/>
  <c r="AA50" i="142"/>
  <c r="AB50" i="142"/>
  <c r="Z51" i="142"/>
  <c r="AA51" i="142"/>
  <c r="AB51" i="142"/>
  <c r="Z52" i="142"/>
  <c r="AA52" i="142"/>
  <c r="AB52" i="142"/>
  <c r="Z53" i="142"/>
  <c r="AA53" i="142"/>
  <c r="AB53" i="142"/>
  <c r="AA3" i="142"/>
  <c r="AB3" i="142"/>
  <c r="Z3" i="142"/>
  <c r="Q4" i="142"/>
  <c r="Q5" i="142"/>
  <c r="Z18" i="37" s="1"/>
  <c r="U18" i="37" s="1"/>
  <c r="V18" i="37" s="1"/>
  <c r="Q6" i="142"/>
  <c r="Z19" i="37" s="1"/>
  <c r="Q7" i="142"/>
  <c r="Q8" i="142"/>
  <c r="Z36" i="37" s="1"/>
  <c r="Z34" i="37" s="1"/>
  <c r="Q9" i="142"/>
  <c r="Z43" i="37" s="1"/>
  <c r="Q10" i="142"/>
  <c r="Z47" i="37" s="1"/>
  <c r="U47" i="37" s="1"/>
  <c r="V47" i="37" s="1"/>
  <c r="Z35" i="35"/>
  <c r="Z34" i="35" s="1"/>
  <c r="AB3" i="141"/>
  <c r="AA4" i="141"/>
  <c r="AB4" i="141"/>
  <c r="AC4" i="141"/>
  <c r="AA5" i="141"/>
  <c r="AB5" i="141"/>
  <c r="AC5" i="141"/>
  <c r="AA6" i="141"/>
  <c r="AB6" i="141"/>
  <c r="AC6" i="141"/>
  <c r="AA7" i="141"/>
  <c r="N17" i="35" s="1"/>
  <c r="O17" i="35" s="1"/>
  <c r="AB7" i="141"/>
  <c r="AC7" i="141"/>
  <c r="AA8" i="141"/>
  <c r="AB8" i="141"/>
  <c r="AC8" i="141"/>
  <c r="AA9" i="141"/>
  <c r="AB9" i="141"/>
  <c r="AC9" i="141"/>
  <c r="AA10" i="141"/>
  <c r="AB10" i="141"/>
  <c r="AC10" i="141"/>
  <c r="AA11" i="141"/>
  <c r="AB11" i="141"/>
  <c r="AC11" i="141"/>
  <c r="AA12" i="141"/>
  <c r="AB12" i="141"/>
  <c r="AC12" i="141"/>
  <c r="AA13" i="141"/>
  <c r="AB13" i="141"/>
  <c r="AC13" i="141"/>
  <c r="AA14" i="141"/>
  <c r="AB14" i="141"/>
  <c r="AC14" i="141"/>
  <c r="AA15" i="141"/>
  <c r="AB15" i="141"/>
  <c r="AC15" i="141"/>
  <c r="AA16" i="141"/>
  <c r="AB16" i="141"/>
  <c r="AC16" i="141"/>
  <c r="AA17" i="141"/>
  <c r="AB17" i="141"/>
  <c r="AC17" i="141"/>
  <c r="AA18" i="141"/>
  <c r="AB18" i="141"/>
  <c r="AC18" i="141"/>
  <c r="AA19" i="141"/>
  <c r="AB19" i="141"/>
  <c r="AC19" i="141"/>
  <c r="AA20" i="141"/>
  <c r="AB20" i="141"/>
  <c r="AC20" i="141"/>
  <c r="AA21" i="141"/>
  <c r="AB21" i="141"/>
  <c r="AC21" i="141"/>
  <c r="AA22" i="141"/>
  <c r="AB22" i="141"/>
  <c r="AC22" i="141"/>
  <c r="AA23" i="141"/>
  <c r="AB23" i="141"/>
  <c r="AC23" i="141"/>
  <c r="AA24" i="141"/>
  <c r="AB24" i="141"/>
  <c r="AC24" i="141"/>
  <c r="AA25" i="141"/>
  <c r="AB25" i="141"/>
  <c r="AC25" i="141"/>
  <c r="AA26" i="141"/>
  <c r="AB26" i="141"/>
  <c r="AC26" i="141"/>
  <c r="AA27" i="141"/>
  <c r="AB27" i="141"/>
  <c r="AC27" i="141"/>
  <c r="AA28" i="141"/>
  <c r="AB28" i="141"/>
  <c r="AC28" i="141"/>
  <c r="AA29" i="141"/>
  <c r="AB29" i="141"/>
  <c r="AC29" i="141"/>
  <c r="AA30" i="141"/>
  <c r="AB30" i="141"/>
  <c r="AC30" i="141"/>
  <c r="AA31" i="141"/>
  <c r="AB31" i="141"/>
  <c r="AC31" i="141"/>
  <c r="AA32" i="141"/>
  <c r="AB32" i="141"/>
  <c r="AC32" i="141"/>
  <c r="AA33" i="141"/>
  <c r="AB33" i="141"/>
  <c r="AC33" i="141"/>
  <c r="AA34" i="141"/>
  <c r="AB34" i="141"/>
  <c r="AC34" i="141"/>
  <c r="AA35" i="141"/>
  <c r="AB35" i="141"/>
  <c r="AC35" i="141"/>
  <c r="AA36" i="141"/>
  <c r="AB36" i="141"/>
  <c r="AC36" i="141"/>
  <c r="AA37" i="141"/>
  <c r="AB37" i="141"/>
  <c r="AC37" i="141"/>
  <c r="AA38" i="141"/>
  <c r="AB38" i="141"/>
  <c r="AC38" i="141"/>
  <c r="AA39" i="141"/>
  <c r="AB39" i="141"/>
  <c r="AC39" i="141"/>
  <c r="AA40" i="141"/>
  <c r="AB40" i="141"/>
  <c r="AC40" i="141"/>
  <c r="AA41" i="141"/>
  <c r="AB41" i="141"/>
  <c r="AC41" i="141"/>
  <c r="AA42" i="141"/>
  <c r="AB42" i="141"/>
  <c r="AC42" i="141"/>
  <c r="AA43" i="141"/>
  <c r="AB43" i="141"/>
  <c r="AC43" i="141"/>
  <c r="AA44" i="141"/>
  <c r="AB44" i="141"/>
  <c r="AC44" i="141"/>
  <c r="AA45" i="141"/>
  <c r="AB45" i="141"/>
  <c r="AC45" i="141"/>
  <c r="AA46" i="141"/>
  <c r="AB46" i="141"/>
  <c r="AC46" i="141"/>
  <c r="AA47" i="141"/>
  <c r="AB47" i="141"/>
  <c r="AC47" i="141"/>
  <c r="AC3" i="141"/>
  <c r="AA3" i="141"/>
  <c r="R4" i="141"/>
  <c r="Z14" i="35" s="1"/>
  <c r="R5" i="141"/>
  <c r="Z24" i="35" s="1"/>
  <c r="U24" i="35" s="1"/>
  <c r="V24" i="35" s="1"/>
  <c r="R6" i="141"/>
  <c r="Z20" i="35" s="1"/>
  <c r="U20" i="35" s="1"/>
  <c r="V20" i="35" s="1"/>
  <c r="R7" i="141"/>
  <c r="Z28" i="35" s="1"/>
  <c r="U28" i="35" s="1"/>
  <c r="V28" i="35" s="1"/>
  <c r="R8" i="141"/>
  <c r="Z33" i="35" s="1"/>
  <c r="R9" i="141"/>
  <c r="Z45" i="35" s="1"/>
  <c r="R3" i="141"/>
  <c r="Z16" i="35" s="1"/>
  <c r="F84" i="39"/>
  <c r="F83" i="39"/>
  <c r="F85" i="39"/>
  <c r="H83" i="39"/>
  <c r="H84" i="39"/>
  <c r="U4" i="140"/>
  <c r="V4" i="140"/>
  <c r="W4" i="140"/>
  <c r="X4" i="140"/>
  <c r="U5" i="140"/>
  <c r="V5" i="140"/>
  <c r="W5" i="140"/>
  <c r="X5" i="140"/>
  <c r="U6" i="140"/>
  <c r="V6" i="140"/>
  <c r="W6" i="140"/>
  <c r="X6" i="140"/>
  <c r="U7" i="140"/>
  <c r="V7" i="140"/>
  <c r="W7" i="140"/>
  <c r="X7" i="140"/>
  <c r="U8" i="140"/>
  <c r="V8" i="140"/>
  <c r="W8" i="140"/>
  <c r="X8" i="140"/>
  <c r="U9" i="140"/>
  <c r="V9" i="140"/>
  <c r="W9" i="140"/>
  <c r="X9" i="140"/>
  <c r="U10" i="140"/>
  <c r="V10" i="140"/>
  <c r="W10" i="140"/>
  <c r="X10" i="140"/>
  <c r="U11" i="140"/>
  <c r="V11" i="140"/>
  <c r="W11" i="140"/>
  <c r="X11" i="140"/>
  <c r="U12" i="140"/>
  <c r="V12" i="140"/>
  <c r="W12" i="140"/>
  <c r="X12" i="140"/>
  <c r="U13" i="140"/>
  <c r="V13" i="140"/>
  <c r="W13" i="140"/>
  <c r="X13" i="140"/>
  <c r="U14" i="140"/>
  <c r="V14" i="140"/>
  <c r="W14" i="140"/>
  <c r="X14" i="140"/>
  <c r="U15" i="140"/>
  <c r="V15" i="140"/>
  <c r="W15" i="140"/>
  <c r="X15" i="140"/>
  <c r="U16" i="140"/>
  <c r="V16" i="140"/>
  <c r="W16" i="140"/>
  <c r="X16" i="140"/>
  <c r="U17" i="140"/>
  <c r="V17" i="140"/>
  <c r="W17" i="140"/>
  <c r="X17" i="140"/>
  <c r="U18" i="140"/>
  <c r="V18" i="140"/>
  <c r="W18" i="140"/>
  <c r="X18" i="140"/>
  <c r="U19" i="140"/>
  <c r="V19" i="140"/>
  <c r="W19" i="140"/>
  <c r="X19" i="140"/>
  <c r="U20" i="140"/>
  <c r="V20" i="140"/>
  <c r="W20" i="140"/>
  <c r="X20" i="140"/>
  <c r="U21" i="140"/>
  <c r="V21" i="140"/>
  <c r="W21" i="140"/>
  <c r="X21" i="140"/>
  <c r="U22" i="140"/>
  <c r="V22" i="140"/>
  <c r="W22" i="140"/>
  <c r="X22" i="140"/>
  <c r="U23" i="140"/>
  <c r="V23" i="140"/>
  <c r="W23" i="140"/>
  <c r="X23" i="140"/>
  <c r="U24" i="140"/>
  <c r="V24" i="140"/>
  <c r="W24" i="140"/>
  <c r="X24" i="140"/>
  <c r="U25" i="140"/>
  <c r="V25" i="140"/>
  <c r="W25" i="140"/>
  <c r="X25" i="140"/>
  <c r="U26" i="140"/>
  <c r="V26" i="140"/>
  <c r="W26" i="140"/>
  <c r="X26" i="140"/>
  <c r="U27" i="140"/>
  <c r="V27" i="140"/>
  <c r="W27" i="140"/>
  <c r="X27" i="140"/>
  <c r="U28" i="140"/>
  <c r="V28" i="140"/>
  <c r="W28" i="140"/>
  <c r="X28" i="140"/>
  <c r="U29" i="140"/>
  <c r="V29" i="140"/>
  <c r="W29" i="140"/>
  <c r="X29" i="140"/>
  <c r="U30" i="140"/>
  <c r="V30" i="140"/>
  <c r="W30" i="140"/>
  <c r="X30" i="140"/>
  <c r="U31" i="140"/>
  <c r="V31" i="140"/>
  <c r="W31" i="140"/>
  <c r="X31" i="140"/>
  <c r="U32" i="140"/>
  <c r="V32" i="140"/>
  <c r="W32" i="140"/>
  <c r="X32" i="140"/>
  <c r="U33" i="140"/>
  <c r="V33" i="140"/>
  <c r="W33" i="140"/>
  <c r="X33" i="140"/>
  <c r="U34" i="140"/>
  <c r="V34" i="140"/>
  <c r="W34" i="140"/>
  <c r="X34" i="140"/>
  <c r="U35" i="140"/>
  <c r="V35" i="140"/>
  <c r="W35" i="140"/>
  <c r="X35" i="140"/>
  <c r="U36" i="140"/>
  <c r="V36" i="140"/>
  <c r="W36" i="140"/>
  <c r="X36" i="140"/>
  <c r="U37" i="140"/>
  <c r="V37" i="140"/>
  <c r="W37" i="140"/>
  <c r="X37" i="140"/>
  <c r="U38" i="140"/>
  <c r="V38" i="140"/>
  <c r="W38" i="140"/>
  <c r="X38" i="140"/>
  <c r="U39" i="140"/>
  <c r="V39" i="140"/>
  <c r="W39" i="140"/>
  <c r="X39" i="140"/>
  <c r="U40" i="140"/>
  <c r="V40" i="140"/>
  <c r="W40" i="140"/>
  <c r="X40" i="140"/>
  <c r="U41" i="140"/>
  <c r="V41" i="140"/>
  <c r="W41" i="140"/>
  <c r="X41" i="140"/>
  <c r="U42" i="140"/>
  <c r="V42" i="140"/>
  <c r="W42" i="140"/>
  <c r="X42" i="140"/>
  <c r="U43" i="140"/>
  <c r="V43" i="140"/>
  <c r="W43" i="140"/>
  <c r="X43" i="140"/>
  <c r="U44" i="140"/>
  <c r="V44" i="140"/>
  <c r="W44" i="140"/>
  <c r="X44" i="140"/>
  <c r="U45" i="140"/>
  <c r="V45" i="140"/>
  <c r="W45" i="140"/>
  <c r="X45" i="140"/>
  <c r="U46" i="140"/>
  <c r="V46" i="140"/>
  <c r="W46" i="140"/>
  <c r="X46" i="140"/>
  <c r="U47" i="140"/>
  <c r="V47" i="140"/>
  <c r="W47" i="140"/>
  <c r="X47" i="140"/>
  <c r="U48" i="140"/>
  <c r="V48" i="140"/>
  <c r="W48" i="140"/>
  <c r="X48" i="140"/>
  <c r="U49" i="140"/>
  <c r="V49" i="140"/>
  <c r="W49" i="140"/>
  <c r="X49" i="140"/>
  <c r="U50" i="140"/>
  <c r="V50" i="140"/>
  <c r="W50" i="140"/>
  <c r="X50" i="140"/>
  <c r="U51" i="140"/>
  <c r="V51" i="140"/>
  <c r="W51" i="140"/>
  <c r="X51" i="140"/>
  <c r="U52" i="140"/>
  <c r="V52" i="140"/>
  <c r="W52" i="140"/>
  <c r="X52" i="140"/>
  <c r="U53" i="140"/>
  <c r="V53" i="140"/>
  <c r="W53" i="140"/>
  <c r="X53" i="140"/>
  <c r="U54" i="140"/>
  <c r="V54" i="140"/>
  <c r="W54" i="140"/>
  <c r="X54" i="140"/>
  <c r="U55" i="140"/>
  <c r="V55" i="140"/>
  <c r="W55" i="140"/>
  <c r="X55" i="140"/>
  <c r="U56" i="140"/>
  <c r="V56" i="140"/>
  <c r="W56" i="140"/>
  <c r="X56" i="140"/>
  <c r="U57" i="140"/>
  <c r="V57" i="140"/>
  <c r="W57" i="140"/>
  <c r="X57" i="140"/>
  <c r="U58" i="140"/>
  <c r="V58" i="140"/>
  <c r="W58" i="140"/>
  <c r="X58" i="140"/>
  <c r="U59" i="140"/>
  <c r="V59" i="140"/>
  <c r="W59" i="140"/>
  <c r="X59" i="140"/>
  <c r="U60" i="140"/>
  <c r="V60" i="140"/>
  <c r="W60" i="140"/>
  <c r="X60" i="140"/>
  <c r="U61" i="140"/>
  <c r="V61" i="140"/>
  <c r="W61" i="140"/>
  <c r="X61" i="140"/>
  <c r="U62" i="140"/>
  <c r="V62" i="140"/>
  <c r="W62" i="140"/>
  <c r="X62" i="140"/>
  <c r="U63" i="140"/>
  <c r="V63" i="140"/>
  <c r="W63" i="140"/>
  <c r="X63" i="140"/>
  <c r="U64" i="140"/>
  <c r="V64" i="140"/>
  <c r="W64" i="140"/>
  <c r="X64" i="140"/>
  <c r="U65" i="140"/>
  <c r="V65" i="140"/>
  <c r="W65" i="140"/>
  <c r="X65" i="140"/>
  <c r="U66" i="140"/>
  <c r="V66" i="140"/>
  <c r="W66" i="140"/>
  <c r="X66" i="140"/>
  <c r="U67" i="140"/>
  <c r="V67" i="140"/>
  <c r="W67" i="140"/>
  <c r="X67" i="140"/>
  <c r="U68" i="140"/>
  <c r="V68" i="140"/>
  <c r="W68" i="140"/>
  <c r="X68" i="140"/>
  <c r="U69" i="140"/>
  <c r="V69" i="140"/>
  <c r="W69" i="140"/>
  <c r="X69" i="140"/>
  <c r="U70" i="140"/>
  <c r="V70" i="140"/>
  <c r="W70" i="140"/>
  <c r="X70" i="140"/>
  <c r="U71" i="140"/>
  <c r="V71" i="140"/>
  <c r="W71" i="140"/>
  <c r="X71" i="140"/>
  <c r="U72" i="140"/>
  <c r="V72" i="140"/>
  <c r="W72" i="140"/>
  <c r="X72" i="140"/>
  <c r="U73" i="140"/>
  <c r="V73" i="140"/>
  <c r="W73" i="140"/>
  <c r="X73" i="140"/>
  <c r="U74" i="140"/>
  <c r="V74" i="140"/>
  <c r="W74" i="140"/>
  <c r="X74" i="140"/>
  <c r="U75" i="140"/>
  <c r="V75" i="140"/>
  <c r="W75" i="140"/>
  <c r="X75" i="140"/>
  <c r="U76" i="140"/>
  <c r="V76" i="140"/>
  <c r="W76" i="140"/>
  <c r="X76" i="140"/>
  <c r="U77" i="140"/>
  <c r="V77" i="140"/>
  <c r="W77" i="140"/>
  <c r="X77" i="140"/>
  <c r="U78" i="140"/>
  <c r="V78" i="140"/>
  <c r="W78" i="140"/>
  <c r="X78" i="140"/>
  <c r="U79" i="140"/>
  <c r="V79" i="140"/>
  <c r="W79" i="140"/>
  <c r="X79" i="140"/>
  <c r="U80" i="140"/>
  <c r="V80" i="140"/>
  <c r="W80" i="140"/>
  <c r="X80" i="140"/>
  <c r="U81" i="140"/>
  <c r="V81" i="140"/>
  <c r="W81" i="140"/>
  <c r="X81" i="140"/>
  <c r="U82" i="140"/>
  <c r="V82" i="140"/>
  <c r="W82" i="140"/>
  <c r="X82" i="140"/>
  <c r="U83" i="140"/>
  <c r="V83" i="140"/>
  <c r="W83" i="140"/>
  <c r="X83" i="140"/>
  <c r="U84" i="140"/>
  <c r="V84" i="140"/>
  <c r="W84" i="140"/>
  <c r="X84" i="140"/>
  <c r="U85" i="140"/>
  <c r="V85" i="140"/>
  <c r="W85" i="140"/>
  <c r="X85" i="140"/>
  <c r="U86" i="140"/>
  <c r="V86" i="140"/>
  <c r="W86" i="140"/>
  <c r="X86" i="140"/>
  <c r="U87" i="140"/>
  <c r="V87" i="140"/>
  <c r="W87" i="140"/>
  <c r="X87" i="140"/>
  <c r="U88" i="140"/>
  <c r="V88" i="140"/>
  <c r="W88" i="140"/>
  <c r="X88" i="140"/>
  <c r="U89" i="140"/>
  <c r="V89" i="140"/>
  <c r="W89" i="140"/>
  <c r="X89" i="140"/>
  <c r="U90" i="140"/>
  <c r="V90" i="140"/>
  <c r="W90" i="140"/>
  <c r="X90" i="140"/>
  <c r="U91" i="140"/>
  <c r="V91" i="140"/>
  <c r="W91" i="140"/>
  <c r="X91" i="140"/>
  <c r="U92" i="140"/>
  <c r="V92" i="140"/>
  <c r="W92" i="140"/>
  <c r="X92" i="140"/>
  <c r="U93" i="140"/>
  <c r="V93" i="140"/>
  <c r="W93" i="140"/>
  <c r="X93" i="140"/>
  <c r="U94" i="140"/>
  <c r="V94" i="140"/>
  <c r="W94" i="140"/>
  <c r="X94" i="140"/>
  <c r="U95" i="140"/>
  <c r="V95" i="140"/>
  <c r="W95" i="140"/>
  <c r="X95" i="140"/>
  <c r="U96" i="140"/>
  <c r="V96" i="140"/>
  <c r="W96" i="140"/>
  <c r="X96" i="140"/>
  <c r="U97" i="140"/>
  <c r="V97" i="140"/>
  <c r="W97" i="140"/>
  <c r="X97" i="140"/>
  <c r="U98" i="140"/>
  <c r="V98" i="140"/>
  <c r="W98" i="140"/>
  <c r="X98" i="140"/>
  <c r="U99" i="140"/>
  <c r="V99" i="140"/>
  <c r="W99" i="140"/>
  <c r="X99" i="140"/>
  <c r="U100" i="140"/>
  <c r="V100" i="140"/>
  <c r="W100" i="140"/>
  <c r="X100" i="140"/>
  <c r="U101" i="140"/>
  <c r="V101" i="140"/>
  <c r="W101" i="140"/>
  <c r="X101" i="140"/>
  <c r="U102" i="140"/>
  <c r="V102" i="140"/>
  <c r="W102" i="140"/>
  <c r="X102" i="140"/>
  <c r="U103" i="140"/>
  <c r="V103" i="140"/>
  <c r="W103" i="140"/>
  <c r="X103" i="140"/>
  <c r="U104" i="140"/>
  <c r="V104" i="140"/>
  <c r="W104" i="140"/>
  <c r="X104" i="140"/>
  <c r="U105" i="140"/>
  <c r="V105" i="140"/>
  <c r="W105" i="140"/>
  <c r="X105" i="140"/>
  <c r="U106" i="140"/>
  <c r="V106" i="140"/>
  <c r="W106" i="140"/>
  <c r="X106" i="140"/>
  <c r="U107" i="140"/>
  <c r="V107" i="140"/>
  <c r="W107" i="140"/>
  <c r="X107" i="140"/>
  <c r="U108" i="140"/>
  <c r="V108" i="140"/>
  <c r="W108" i="140"/>
  <c r="X108" i="140"/>
  <c r="U109" i="140"/>
  <c r="V109" i="140"/>
  <c r="W109" i="140"/>
  <c r="X109" i="140"/>
  <c r="U110" i="140"/>
  <c r="V110" i="140"/>
  <c r="W110" i="140"/>
  <c r="X110" i="140"/>
  <c r="U111" i="140"/>
  <c r="V111" i="140"/>
  <c r="W111" i="140"/>
  <c r="X111" i="140"/>
  <c r="U112" i="140"/>
  <c r="V112" i="140"/>
  <c r="W112" i="140"/>
  <c r="X112" i="140"/>
  <c r="U113" i="140"/>
  <c r="V113" i="140"/>
  <c r="W113" i="140"/>
  <c r="X113" i="140"/>
  <c r="U114" i="140"/>
  <c r="V114" i="140"/>
  <c r="W114" i="140"/>
  <c r="X114" i="140"/>
  <c r="U115" i="140"/>
  <c r="V115" i="140"/>
  <c r="W115" i="140"/>
  <c r="X115" i="140"/>
  <c r="U116" i="140"/>
  <c r="V116" i="140"/>
  <c r="W116" i="140"/>
  <c r="X116" i="140"/>
  <c r="U117" i="140"/>
  <c r="V117" i="140"/>
  <c r="W117" i="140"/>
  <c r="X117" i="140"/>
  <c r="U118" i="140"/>
  <c r="V118" i="140"/>
  <c r="W118" i="140"/>
  <c r="X118" i="140"/>
  <c r="U119" i="140"/>
  <c r="V119" i="140"/>
  <c r="W119" i="140"/>
  <c r="X119" i="140"/>
  <c r="U120" i="140"/>
  <c r="V120" i="140"/>
  <c r="W120" i="140"/>
  <c r="X120" i="140"/>
  <c r="U121" i="140"/>
  <c r="V121" i="140"/>
  <c r="W121" i="140"/>
  <c r="X121" i="140"/>
  <c r="U122" i="140"/>
  <c r="V122" i="140"/>
  <c r="W122" i="140"/>
  <c r="X122" i="140"/>
  <c r="U123" i="140"/>
  <c r="V123" i="140"/>
  <c r="W123" i="140"/>
  <c r="X123" i="140"/>
  <c r="U124" i="140"/>
  <c r="V124" i="140"/>
  <c r="W124" i="140"/>
  <c r="X124" i="140"/>
  <c r="U125" i="140"/>
  <c r="V125" i="140"/>
  <c r="W125" i="140"/>
  <c r="X125" i="140"/>
  <c r="U126" i="140"/>
  <c r="V126" i="140"/>
  <c r="W126" i="140"/>
  <c r="X126" i="140"/>
  <c r="U127" i="140"/>
  <c r="V127" i="140"/>
  <c r="W127" i="140"/>
  <c r="X127" i="140"/>
  <c r="U128" i="140"/>
  <c r="V128" i="140"/>
  <c r="W128" i="140"/>
  <c r="X128" i="140"/>
  <c r="U129" i="140"/>
  <c r="V129" i="140"/>
  <c r="W129" i="140"/>
  <c r="X129" i="140"/>
  <c r="U130" i="140"/>
  <c r="V130" i="140"/>
  <c r="W130" i="140"/>
  <c r="X130" i="140"/>
  <c r="U131" i="140"/>
  <c r="V131" i="140"/>
  <c r="W131" i="140"/>
  <c r="X131" i="140"/>
  <c r="U132" i="140"/>
  <c r="V132" i="140"/>
  <c r="W132" i="140"/>
  <c r="X132" i="140"/>
  <c r="U133" i="140"/>
  <c r="V133" i="140"/>
  <c r="W133" i="140"/>
  <c r="X133" i="140"/>
  <c r="U134" i="140"/>
  <c r="V134" i="140"/>
  <c r="W134" i="140"/>
  <c r="X134" i="140"/>
  <c r="U135" i="140"/>
  <c r="V135" i="140"/>
  <c r="W135" i="140"/>
  <c r="X135" i="140"/>
  <c r="U136" i="140"/>
  <c r="V136" i="140"/>
  <c r="W136" i="140"/>
  <c r="X136" i="140"/>
  <c r="U137" i="140"/>
  <c r="V137" i="140"/>
  <c r="W137" i="140"/>
  <c r="X137" i="140"/>
  <c r="U138" i="140"/>
  <c r="V138" i="140"/>
  <c r="W138" i="140"/>
  <c r="X138" i="140"/>
  <c r="U139" i="140"/>
  <c r="V139" i="140"/>
  <c r="W139" i="140"/>
  <c r="X139" i="140"/>
  <c r="U140" i="140"/>
  <c r="V140" i="140"/>
  <c r="W140" i="140"/>
  <c r="X140" i="140"/>
  <c r="U141" i="140"/>
  <c r="V141" i="140"/>
  <c r="W141" i="140"/>
  <c r="X141" i="140"/>
  <c r="U142" i="140"/>
  <c r="V142" i="140"/>
  <c r="W142" i="140"/>
  <c r="X142" i="140"/>
  <c r="U143" i="140"/>
  <c r="V143" i="140"/>
  <c r="W143" i="140"/>
  <c r="X143" i="140"/>
  <c r="U144" i="140"/>
  <c r="V144" i="140"/>
  <c r="W144" i="140"/>
  <c r="X144" i="140"/>
  <c r="U145" i="140"/>
  <c r="V145" i="140"/>
  <c r="W145" i="140"/>
  <c r="X145" i="140"/>
  <c r="U146" i="140"/>
  <c r="V146" i="140"/>
  <c r="W146" i="140"/>
  <c r="X146" i="140"/>
  <c r="U147" i="140"/>
  <c r="V147" i="140"/>
  <c r="W147" i="140"/>
  <c r="X147" i="140"/>
  <c r="V3" i="140"/>
  <c r="W3" i="140"/>
  <c r="X3" i="140"/>
  <c r="U3" i="140"/>
  <c r="N4" i="140"/>
  <c r="Z10" i="4" s="1"/>
  <c r="N5" i="140"/>
  <c r="N6" i="140"/>
  <c r="Z12" i="4" s="1"/>
  <c r="N7" i="140"/>
  <c r="N8" i="140"/>
  <c r="Z14" i="4" s="1"/>
  <c r="N9" i="140"/>
  <c r="Z16" i="4" s="1"/>
  <c r="N10" i="140"/>
  <c r="Z17" i="4" s="1"/>
  <c r="N11" i="140"/>
  <c r="N12" i="140"/>
  <c r="Z19" i="4" s="1"/>
  <c r="N13" i="140"/>
  <c r="N14" i="140"/>
  <c r="Z22" i="4" s="1"/>
  <c r="N15" i="140"/>
  <c r="N16" i="140"/>
  <c r="Z27" i="4" s="1"/>
  <c r="N17" i="140"/>
  <c r="Z32" i="4" s="1"/>
  <c r="N18" i="140"/>
  <c r="Z33" i="4" s="1"/>
  <c r="N19" i="140"/>
  <c r="N20" i="140"/>
  <c r="Z41" i="4" s="1"/>
  <c r="N21" i="140"/>
  <c r="N22" i="140"/>
  <c r="Z43" i="4" s="1"/>
  <c r="N23" i="140"/>
  <c r="N24" i="140"/>
  <c r="Z45" i="4" s="1"/>
  <c r="N25" i="140"/>
  <c r="Z46" i="4" s="1"/>
  <c r="N26" i="140"/>
  <c r="Z48" i="4" s="1"/>
  <c r="N27" i="140"/>
  <c r="N28" i="140"/>
  <c r="Z50" i="4" s="1"/>
  <c r="N29" i="140"/>
  <c r="N30" i="140"/>
  <c r="Z56" i="4" s="1"/>
  <c r="N31" i="140"/>
  <c r="N32" i="140"/>
  <c r="Z63" i="4" s="1"/>
  <c r="N33" i="140"/>
  <c r="Z64" i="4" s="1"/>
  <c r="N34" i="140"/>
  <c r="Z65" i="4" s="1"/>
  <c r="N35" i="140"/>
  <c r="N36" i="140"/>
  <c r="Z72" i="4" s="1"/>
  <c r="N37" i="140"/>
  <c r="N38" i="140"/>
  <c r="Z74" i="4" s="1"/>
  <c r="N39" i="140"/>
  <c r="N40" i="140"/>
  <c r="Z76" i="4" s="1"/>
  <c r="N41" i="140"/>
  <c r="Z80" i="4" s="1"/>
  <c r="N42" i="140"/>
  <c r="Z83" i="4" s="1"/>
  <c r="N43" i="140"/>
  <c r="N44" i="140"/>
  <c r="Z86" i="4" s="1"/>
  <c r="N45" i="140"/>
  <c r="N46" i="140"/>
  <c r="Z90" i="4" s="1"/>
  <c r="N47" i="140"/>
  <c r="N48" i="140"/>
  <c r="Z98" i="4" s="1"/>
  <c r="N49" i="140"/>
  <c r="Z99" i="4" s="1"/>
  <c r="N50" i="140"/>
  <c r="Z101" i="4" s="1"/>
  <c r="N51" i="140"/>
  <c r="N52" i="140"/>
  <c r="Z103" i="4" s="1"/>
  <c r="N53" i="140"/>
  <c r="N54" i="140"/>
  <c r="Z105" i="4" s="1"/>
  <c r="N55" i="140"/>
  <c r="N56" i="140"/>
  <c r="Z108" i="4" s="1"/>
  <c r="N57" i="140"/>
  <c r="Z111" i="4" s="1"/>
  <c r="N58" i="140"/>
  <c r="Z112" i="4" s="1"/>
  <c r="N59" i="140"/>
  <c r="N60" i="140"/>
  <c r="Z114" i="4" s="1"/>
  <c r="N61" i="140"/>
  <c r="N62" i="140"/>
  <c r="Z120" i="4" s="1"/>
  <c r="N63" i="140"/>
  <c r="N64" i="140"/>
  <c r="Z122" i="4" s="1"/>
  <c r="N65" i="140"/>
  <c r="Z124" i="4" s="1"/>
  <c r="N66" i="140"/>
  <c r="Z125" i="4" s="1"/>
  <c r="N67" i="140"/>
  <c r="N68" i="140"/>
  <c r="Z128" i="4" s="1"/>
  <c r="N69" i="140"/>
  <c r="N70" i="140"/>
  <c r="Z130" i="4" s="1"/>
  <c r="N71" i="140"/>
  <c r="N72" i="140"/>
  <c r="Z132" i="4" s="1"/>
  <c r="N73" i="140"/>
  <c r="Z133" i="4" s="1"/>
  <c r="N74" i="140"/>
  <c r="Z134" i="4" s="1"/>
  <c r="N75" i="140"/>
  <c r="N76" i="140"/>
  <c r="Z136" i="4" s="1"/>
  <c r="N77" i="140"/>
  <c r="N78" i="140"/>
  <c r="Z143" i="4" s="1"/>
  <c r="N79" i="140"/>
  <c r="N80" i="140"/>
  <c r="Z146" i="4" s="1"/>
  <c r="N81" i="140"/>
  <c r="Z149" i="4" s="1"/>
  <c r="N82" i="140"/>
  <c r="Z157" i="4" s="1"/>
  <c r="N83" i="140"/>
  <c r="N84" i="140"/>
  <c r="Z167" i="4" s="1"/>
  <c r="N85" i="140"/>
  <c r="N86" i="140"/>
  <c r="Z170" i="4" s="1"/>
  <c r="N87" i="140"/>
  <c r="N88" i="140"/>
  <c r="Z176" i="4" s="1"/>
  <c r="N89" i="140"/>
  <c r="Z177" i="4" s="1"/>
  <c r="N90" i="140"/>
  <c r="Z187" i="4" s="1"/>
  <c r="N91" i="140"/>
  <c r="N92" i="140"/>
  <c r="Z189" i="4" s="1"/>
  <c r="N3" i="140"/>
  <c r="Z9" i="4" s="1"/>
  <c r="M216" i="39" l="1"/>
  <c r="L195" i="39"/>
  <c r="M195" i="39" s="1"/>
  <c r="AB16" i="35"/>
  <c r="AB12" i="35" s="1"/>
  <c r="AB11" i="35" s="1"/>
  <c r="AJ8" i="141"/>
  <c r="AD195" i="4"/>
  <c r="K229" i="39"/>
  <c r="S229" i="39"/>
  <c r="Q229" i="39"/>
  <c r="Z195" i="4"/>
  <c r="AF195" i="4"/>
  <c r="M191" i="39"/>
  <c r="M247" i="39"/>
  <c r="M241" i="39"/>
  <c r="T56" i="37"/>
  <c r="N241" i="39"/>
  <c r="O241" i="39" s="1"/>
  <c r="AL56" i="37"/>
  <c r="AJ56" i="37"/>
  <c r="AH56" i="37"/>
  <c r="AD9" i="35"/>
  <c r="AF9" i="4"/>
  <c r="AF8" i="4" s="1"/>
  <c r="U45" i="35"/>
  <c r="V45" i="35" s="1"/>
  <c r="AB25" i="35"/>
  <c r="AB18" i="35" s="1"/>
  <c r="U26" i="35"/>
  <c r="V26" i="35" s="1"/>
  <c r="U33" i="35"/>
  <c r="V33" i="35" s="1"/>
  <c r="S33" i="54"/>
  <c r="S66" i="54" s="1"/>
  <c r="U19" i="37"/>
  <c r="V19" i="37" s="1"/>
  <c r="AH9" i="35"/>
  <c r="AL9" i="35"/>
  <c r="AN9" i="35"/>
  <c r="AO9" i="35"/>
  <c r="AJ9" i="35"/>
  <c r="Z43" i="35"/>
  <c r="Z42" i="35" s="1"/>
  <c r="Z41" i="35" s="1"/>
  <c r="U41" i="35" s="1"/>
  <c r="Z25" i="35"/>
  <c r="W9" i="35"/>
  <c r="AM8" i="54"/>
  <c r="T48" i="54" s="1"/>
  <c r="AF56" i="37"/>
  <c r="AD56" i="37"/>
  <c r="AN56" i="37"/>
  <c r="AO56" i="37"/>
  <c r="U36" i="37"/>
  <c r="Z40" i="37"/>
  <c r="U43" i="37"/>
  <c r="V43" i="37" s="1"/>
  <c r="AD8" i="4"/>
  <c r="I239" i="39"/>
  <c r="I215" i="39" s="1"/>
  <c r="L239" i="39"/>
  <c r="AD10" i="37"/>
  <c r="AH10" i="37"/>
  <c r="CM16" i="142" s="1"/>
  <c r="AJ10" i="37"/>
  <c r="AO10" i="37"/>
  <c r="AF10" i="37"/>
  <c r="Z19" i="35"/>
  <c r="U19" i="35" s="1"/>
  <c r="Z12" i="35"/>
  <c r="Z11" i="35" s="1"/>
  <c r="AF10" i="35"/>
  <c r="AF55" i="35" s="1"/>
  <c r="AB16" i="37"/>
  <c r="AB14" i="37" s="1"/>
  <c r="AB12" i="37" s="1"/>
  <c r="AB11" i="37" s="1"/>
  <c r="N171" i="39"/>
  <c r="O171" i="39" s="1"/>
  <c r="R280" i="39"/>
  <c r="P8" i="54"/>
  <c r="P280" i="39" s="1"/>
  <c r="N10" i="54"/>
  <c r="O10" i="54" s="1"/>
  <c r="N187" i="39"/>
  <c r="O187" i="39" s="1"/>
  <c r="N207" i="39"/>
  <c r="N216" i="39"/>
  <c r="O216" i="39" s="1"/>
  <c r="N213" i="39"/>
  <c r="O213" i="39" s="1"/>
  <c r="N247" i="39"/>
  <c r="O247" i="39" s="1"/>
  <c r="N264" i="39"/>
  <c r="O264" i="39" s="1"/>
  <c r="N189" i="39"/>
  <c r="O189" i="39" s="1"/>
  <c r="N192" i="39"/>
  <c r="O192" i="39" s="1"/>
  <c r="N184" i="39"/>
  <c r="N198" i="39"/>
  <c r="O198" i="39" s="1"/>
  <c r="N11" i="4"/>
  <c r="O11" i="4" s="1"/>
  <c r="N25" i="4"/>
  <c r="O25" i="4" s="1"/>
  <c r="I10" i="4"/>
  <c r="M10" i="4" s="1"/>
  <c r="N63" i="4"/>
  <c r="O63" i="4" s="1"/>
  <c r="N32" i="4"/>
  <c r="O32" i="4" s="1"/>
  <c r="N73" i="4"/>
  <c r="O73" i="4" s="1"/>
  <c r="N42" i="4"/>
  <c r="O42" i="4" s="1"/>
  <c r="N37" i="4"/>
  <c r="O37" i="4" s="1"/>
  <c r="N28" i="4"/>
  <c r="O28" i="4" s="1"/>
  <c r="I277" i="39"/>
  <c r="Z32" i="35"/>
  <c r="AU58" i="142"/>
  <c r="AS58" i="142"/>
  <c r="AB22" i="37"/>
  <c r="AB21" i="37" s="1"/>
  <c r="AT58" i="142"/>
  <c r="Z16" i="37"/>
  <c r="Z14" i="37" s="1"/>
  <c r="Z12" i="37" s="1"/>
  <c r="Z11" i="37" s="1"/>
  <c r="AB40" i="37"/>
  <c r="Q11" i="142"/>
  <c r="AL153" i="140"/>
  <c r="AM153" i="140"/>
  <c r="AK153" i="140"/>
  <c r="AJ153" i="140"/>
  <c r="Z171" i="4"/>
  <c r="Z145" i="4"/>
  <c r="Z131" i="4"/>
  <c r="Z121" i="4"/>
  <c r="Z107" i="4"/>
  <c r="Z97" i="4"/>
  <c r="Z75" i="4"/>
  <c r="Z58" i="4"/>
  <c r="Z44" i="4"/>
  <c r="Z25" i="4"/>
  <c r="Z13" i="4"/>
  <c r="AB113" i="4"/>
  <c r="AB80" i="4"/>
  <c r="Z169" i="4"/>
  <c r="Z8" i="4" s="1"/>
  <c r="Z140" i="4"/>
  <c r="Z129" i="4"/>
  <c r="Z116" i="4"/>
  <c r="Z104" i="4"/>
  <c r="Z89" i="4"/>
  <c r="Z73" i="4"/>
  <c r="Z53" i="4"/>
  <c r="Z42" i="4"/>
  <c r="Z20" i="4"/>
  <c r="Z11" i="4"/>
  <c r="AB189" i="4"/>
  <c r="AB132" i="4"/>
  <c r="AB122" i="4"/>
  <c r="AB89" i="4"/>
  <c r="AB75" i="4"/>
  <c r="AB64" i="4"/>
  <c r="AB44" i="4"/>
  <c r="AB32" i="4"/>
  <c r="AB21" i="4"/>
  <c r="AB12" i="4"/>
  <c r="Z188" i="4"/>
  <c r="Z166" i="4"/>
  <c r="Z135" i="4"/>
  <c r="Z126" i="4"/>
  <c r="Z113" i="4"/>
  <c r="Z102" i="4"/>
  <c r="Z85" i="4"/>
  <c r="Z66" i="4"/>
  <c r="Z49" i="4"/>
  <c r="Z35" i="4"/>
  <c r="Z18" i="4"/>
  <c r="AB130" i="4"/>
  <c r="AB61" i="4"/>
  <c r="AB42" i="4"/>
  <c r="L83" i="39"/>
  <c r="I83" i="39"/>
  <c r="I84" i="39"/>
  <c r="AB98" i="4"/>
  <c r="AB22" i="4"/>
  <c r="AB25" i="4"/>
  <c r="AB116" i="4"/>
  <c r="AB29" i="4"/>
  <c r="AB120" i="4"/>
  <c r="AB35" i="4"/>
  <c r="AB128" i="4"/>
  <c r="AB48" i="4"/>
  <c r="AB135" i="4"/>
  <c r="AB58" i="4"/>
  <c r="AB143" i="4"/>
  <c r="AB68" i="4"/>
  <c r="AB166" i="4"/>
  <c r="AB10" i="4"/>
  <c r="AB81" i="4"/>
  <c r="AB60" i="4"/>
  <c r="AB83" i="4"/>
  <c r="AB129" i="4"/>
  <c r="AB16" i="4"/>
  <c r="AB30" i="4"/>
  <c r="AB37" i="4"/>
  <c r="AB53" i="4"/>
  <c r="AB59" i="4"/>
  <c r="AB70" i="4"/>
  <c r="AB82" i="4"/>
  <c r="AB107" i="4"/>
  <c r="AB136" i="4"/>
  <c r="AB52" i="4"/>
  <c r="AB9" i="4"/>
  <c r="AB46" i="4"/>
  <c r="AB51" i="4"/>
  <c r="AB57" i="4"/>
  <c r="AB85" i="4"/>
  <c r="AB105" i="4"/>
  <c r="AB126" i="4"/>
  <c r="AB134" i="4"/>
  <c r="AB142" i="4"/>
  <c r="AB14" i="4"/>
  <c r="AB20" i="4"/>
  <c r="AB63" i="4"/>
  <c r="AB86" i="4"/>
  <c r="AB125" i="4"/>
  <c r="AB141" i="4"/>
  <c r="AB188" i="4"/>
  <c r="AB106" i="4"/>
  <c r="AB19" i="4"/>
  <c r="AB66" i="4"/>
  <c r="AB73" i="4"/>
  <c r="AB146" i="4"/>
  <c r="G198" i="39"/>
  <c r="M239" i="39" l="1"/>
  <c r="AB195" i="4"/>
  <c r="M83" i="39"/>
  <c r="U48" i="54"/>
  <c r="V36" i="37"/>
  <c r="N191" i="39"/>
  <c r="O191" i="39" s="1"/>
  <c r="P282" i="39"/>
  <c r="S8" i="54"/>
  <c r="AB10" i="35"/>
  <c r="AB55" i="35" s="1"/>
  <c r="U25" i="35"/>
  <c r="T47" i="54"/>
  <c r="T49" i="54"/>
  <c r="T54" i="54"/>
  <c r="U54" i="54" s="1"/>
  <c r="T83" i="39"/>
  <c r="T84" i="39"/>
  <c r="U32" i="35"/>
  <c r="AF9" i="35"/>
  <c r="Z18" i="35"/>
  <c r="U18" i="35" s="1"/>
  <c r="T51" i="54"/>
  <c r="T41" i="54"/>
  <c r="T46" i="54"/>
  <c r="T44" i="54"/>
  <c r="T45" i="54"/>
  <c r="T57" i="54"/>
  <c r="U57" i="54" s="1"/>
  <c r="T42" i="54"/>
  <c r="T63" i="54"/>
  <c r="U63" i="54" s="1"/>
  <c r="T50" i="54"/>
  <c r="T55" i="54"/>
  <c r="T56" i="54"/>
  <c r="U56" i="54" s="1"/>
  <c r="T43" i="54"/>
  <c r="Z33" i="37"/>
  <c r="Z32" i="37" s="1"/>
  <c r="Z10" i="37" s="1"/>
  <c r="AB8" i="4"/>
  <c r="L215" i="39"/>
  <c r="M215" i="39" s="1"/>
  <c r="I18" i="35"/>
  <c r="N12" i="35"/>
  <c r="O12" i="35" s="1"/>
  <c r="J8" i="54"/>
  <c r="N261" i="39"/>
  <c r="O261" i="39" s="1"/>
  <c r="N263" i="39"/>
  <c r="O263" i="39" s="1"/>
  <c r="N196" i="39"/>
  <c r="N41" i="4"/>
  <c r="O41" i="4" s="1"/>
  <c r="N72" i="4"/>
  <c r="O72" i="4" s="1"/>
  <c r="N10" i="4"/>
  <c r="O10" i="4" s="1"/>
  <c r="AB33" i="37"/>
  <c r="AB32" i="37" s="1"/>
  <c r="AB10" i="37" s="1"/>
  <c r="L84" i="39"/>
  <c r="M84" i="39" s="1"/>
  <c r="X35" i="35"/>
  <c r="U35" i="35" s="1"/>
  <c r="F4" i="143"/>
  <c r="H258" i="39" s="1"/>
  <c r="F5" i="143"/>
  <c r="F6" i="143"/>
  <c r="F3" i="143"/>
  <c r="T52" i="54"/>
  <c r="U52" i="54" s="1"/>
  <c r="T59" i="54"/>
  <c r="U59" i="54" s="1"/>
  <c r="U31" i="37"/>
  <c r="V31" i="37" s="1"/>
  <c r="U26" i="37"/>
  <c r="H4" i="142"/>
  <c r="I4" i="142"/>
  <c r="J4" i="142"/>
  <c r="H5" i="142"/>
  <c r="I5" i="142"/>
  <c r="J5" i="142"/>
  <c r="H6" i="142"/>
  <c r="I6" i="142"/>
  <c r="J6" i="142"/>
  <c r="H7" i="142"/>
  <c r="I7" i="142"/>
  <c r="J7" i="142"/>
  <c r="H8" i="142"/>
  <c r="I8" i="142"/>
  <c r="J8" i="142"/>
  <c r="H9" i="142"/>
  <c r="I9" i="142"/>
  <c r="J9" i="142"/>
  <c r="H10" i="142"/>
  <c r="I10" i="142"/>
  <c r="J10" i="142"/>
  <c r="H11" i="142"/>
  <c r="I11" i="142"/>
  <c r="J11" i="142"/>
  <c r="H12" i="142"/>
  <c r="I12" i="142"/>
  <c r="J12" i="142"/>
  <c r="H13" i="142"/>
  <c r="I13" i="142"/>
  <c r="J13" i="142"/>
  <c r="H14" i="142"/>
  <c r="I14" i="142"/>
  <c r="J14" i="142"/>
  <c r="H15" i="142"/>
  <c r="I15" i="142"/>
  <c r="J15" i="142"/>
  <c r="H16" i="142"/>
  <c r="I16" i="142"/>
  <c r="J16" i="142"/>
  <c r="H17" i="142"/>
  <c r="I17" i="142"/>
  <c r="J17" i="142"/>
  <c r="H18" i="142"/>
  <c r="I18" i="142"/>
  <c r="J18" i="142"/>
  <c r="H19" i="142"/>
  <c r="I19" i="142"/>
  <c r="J19" i="142"/>
  <c r="H20" i="142"/>
  <c r="I20" i="142"/>
  <c r="J20" i="142"/>
  <c r="H21" i="142"/>
  <c r="I21" i="142"/>
  <c r="J21" i="142"/>
  <c r="H22" i="142"/>
  <c r="I22" i="142"/>
  <c r="J22" i="142"/>
  <c r="H23" i="142"/>
  <c r="I23" i="142"/>
  <c r="J23" i="142"/>
  <c r="H24" i="142"/>
  <c r="I24" i="142"/>
  <c r="J24" i="142"/>
  <c r="H25" i="142"/>
  <c r="I25" i="142"/>
  <c r="J25" i="142"/>
  <c r="H26" i="142"/>
  <c r="I30" i="37" s="1"/>
  <c r="I26" i="142"/>
  <c r="J26" i="142"/>
  <c r="H27" i="142"/>
  <c r="I27" i="142"/>
  <c r="J27" i="142"/>
  <c r="H28" i="142"/>
  <c r="I28" i="142"/>
  <c r="J28" i="142"/>
  <c r="H29" i="142"/>
  <c r="I29" i="142"/>
  <c r="J29" i="142"/>
  <c r="H30" i="142"/>
  <c r="I30" i="142"/>
  <c r="J30" i="142"/>
  <c r="H31" i="142"/>
  <c r="I31" i="142"/>
  <c r="J31" i="142"/>
  <c r="X37" i="37" s="1"/>
  <c r="X34" i="37" s="1"/>
  <c r="H32" i="142"/>
  <c r="I32" i="142"/>
  <c r="J32" i="142"/>
  <c r="H33" i="142"/>
  <c r="I33" i="142"/>
  <c r="J33" i="142"/>
  <c r="H34" i="142"/>
  <c r="I34" i="142"/>
  <c r="J34" i="142"/>
  <c r="X41" i="37" s="1"/>
  <c r="X40" i="37" s="1"/>
  <c r="H35" i="142"/>
  <c r="I35" i="142"/>
  <c r="J35" i="142"/>
  <c r="H36" i="142"/>
  <c r="I36" i="142"/>
  <c r="J36" i="142"/>
  <c r="H37" i="142"/>
  <c r="I37" i="142"/>
  <c r="J37" i="142"/>
  <c r="H38" i="142"/>
  <c r="I38" i="142"/>
  <c r="J38" i="142"/>
  <c r="H39" i="142"/>
  <c r="I39" i="142"/>
  <c r="J39" i="142"/>
  <c r="H40" i="142"/>
  <c r="H254" i="39" s="1"/>
  <c r="I40" i="142"/>
  <c r="J40" i="142"/>
  <c r="H41" i="142"/>
  <c r="I41" i="142"/>
  <c r="J41" i="142"/>
  <c r="H42" i="142"/>
  <c r="I42" i="142"/>
  <c r="J42" i="142"/>
  <c r="H43" i="142"/>
  <c r="I43" i="142"/>
  <c r="J43" i="142"/>
  <c r="H44" i="142"/>
  <c r="I44" i="142"/>
  <c r="J44" i="142"/>
  <c r="H45" i="142"/>
  <c r="I45" i="142"/>
  <c r="J45" i="142"/>
  <c r="X52" i="37" s="1"/>
  <c r="X51" i="37" s="1"/>
  <c r="H46" i="142"/>
  <c r="I46" i="142"/>
  <c r="J46" i="142"/>
  <c r="I3" i="142"/>
  <c r="J3" i="142"/>
  <c r="H3" i="142"/>
  <c r="G196" i="39"/>
  <c r="L35" i="35"/>
  <c r="X43" i="35"/>
  <c r="U43" i="35" s="1"/>
  <c r="H4" i="141"/>
  <c r="I4" i="141"/>
  <c r="J4" i="141"/>
  <c r="H5" i="141"/>
  <c r="I5" i="141"/>
  <c r="J5" i="141"/>
  <c r="H6" i="141"/>
  <c r="I6" i="141"/>
  <c r="J6" i="141"/>
  <c r="H7" i="141"/>
  <c r="I7" i="141"/>
  <c r="J7" i="141"/>
  <c r="H8" i="141"/>
  <c r="I8" i="141"/>
  <c r="X14" i="35" s="1"/>
  <c r="U14" i="35" s="1"/>
  <c r="V14" i="35" s="1"/>
  <c r="J8" i="141"/>
  <c r="H9" i="141"/>
  <c r="I9" i="141"/>
  <c r="X16" i="35" s="1"/>
  <c r="U16" i="35" s="1"/>
  <c r="V16" i="35" s="1"/>
  <c r="J9" i="141"/>
  <c r="H10" i="141"/>
  <c r="I10" i="141"/>
  <c r="J10" i="141"/>
  <c r="H11" i="141"/>
  <c r="I11" i="141"/>
  <c r="J11" i="141"/>
  <c r="H12" i="141"/>
  <c r="I12" i="141"/>
  <c r="J12" i="141"/>
  <c r="H13" i="141"/>
  <c r="I13" i="141"/>
  <c r="J13" i="141"/>
  <c r="H14" i="141"/>
  <c r="I14" i="141"/>
  <c r="J14" i="141"/>
  <c r="H15" i="141"/>
  <c r="I15" i="141"/>
  <c r="J15" i="141"/>
  <c r="H16" i="141"/>
  <c r="I16" i="141"/>
  <c r="J16" i="141"/>
  <c r="H17" i="141"/>
  <c r="I17" i="141"/>
  <c r="J17" i="141"/>
  <c r="H18" i="141"/>
  <c r="I18" i="141"/>
  <c r="J18" i="141"/>
  <c r="H19" i="141"/>
  <c r="I19" i="141"/>
  <c r="J19" i="141"/>
  <c r="H20" i="141"/>
  <c r="I20" i="141"/>
  <c r="J20" i="141"/>
  <c r="H21" i="141"/>
  <c r="I21" i="141"/>
  <c r="J21" i="141"/>
  <c r="H22" i="141"/>
  <c r="I22" i="141"/>
  <c r="J22" i="141"/>
  <c r="H23" i="141"/>
  <c r="I23" i="141"/>
  <c r="J23" i="141"/>
  <c r="H24" i="141"/>
  <c r="I24" i="141"/>
  <c r="J24" i="141"/>
  <c r="H25" i="141"/>
  <c r="I25" i="141"/>
  <c r="J25" i="141"/>
  <c r="H26" i="141"/>
  <c r="I26" i="141"/>
  <c r="J26" i="141"/>
  <c r="H27" i="141"/>
  <c r="I27" i="141"/>
  <c r="J27" i="141"/>
  <c r="L32" i="35" s="1"/>
  <c r="H28" i="141"/>
  <c r="I28" i="141"/>
  <c r="J28" i="141"/>
  <c r="H29" i="141"/>
  <c r="I29" i="141"/>
  <c r="J29" i="141"/>
  <c r="H30" i="141"/>
  <c r="I30" i="141"/>
  <c r="J30" i="141"/>
  <c r="H31" i="141"/>
  <c r="I31" i="141"/>
  <c r="J31" i="141"/>
  <c r="H32" i="141"/>
  <c r="I32" i="141"/>
  <c r="J32" i="141"/>
  <c r="H33" i="141"/>
  <c r="I33" i="141"/>
  <c r="J33" i="141"/>
  <c r="H34" i="141"/>
  <c r="I34" i="141"/>
  <c r="J34" i="141"/>
  <c r="H35" i="141"/>
  <c r="I35" i="141"/>
  <c r="J35" i="141"/>
  <c r="H36" i="141"/>
  <c r="I36" i="141"/>
  <c r="J36" i="141"/>
  <c r="H37" i="141"/>
  <c r="I37" i="141"/>
  <c r="J37" i="141"/>
  <c r="H38" i="141"/>
  <c r="I38" i="141"/>
  <c r="J38" i="141"/>
  <c r="H39" i="141"/>
  <c r="T49" i="35" s="1"/>
  <c r="I39" i="141"/>
  <c r="J39" i="141"/>
  <c r="H40" i="141"/>
  <c r="I40" i="141"/>
  <c r="J40" i="141"/>
  <c r="H41" i="141"/>
  <c r="I41" i="141"/>
  <c r="J41" i="141"/>
  <c r="H42" i="141"/>
  <c r="I42" i="141"/>
  <c r="J42" i="141"/>
  <c r="H43" i="141"/>
  <c r="I43" i="141"/>
  <c r="J43" i="141"/>
  <c r="H44" i="141"/>
  <c r="I44" i="141"/>
  <c r="J44" i="141"/>
  <c r="I3" i="141"/>
  <c r="J3" i="141"/>
  <c r="H3" i="141"/>
  <c r="F4" i="140"/>
  <c r="G4" i="140"/>
  <c r="H4" i="140"/>
  <c r="I4" i="140"/>
  <c r="F5" i="140"/>
  <c r="G5" i="140"/>
  <c r="H5" i="140"/>
  <c r="I5" i="140"/>
  <c r="F6" i="140"/>
  <c r="G6" i="140"/>
  <c r="H6" i="140"/>
  <c r="I6" i="140"/>
  <c r="F7" i="140"/>
  <c r="G7" i="140"/>
  <c r="H7" i="140"/>
  <c r="I7" i="140"/>
  <c r="F8" i="140"/>
  <c r="G8" i="140"/>
  <c r="H8" i="140"/>
  <c r="I8" i="140"/>
  <c r="F9" i="140"/>
  <c r="G9" i="140"/>
  <c r="H9" i="140"/>
  <c r="I9" i="140"/>
  <c r="F10" i="140"/>
  <c r="G10" i="140"/>
  <c r="H10" i="140"/>
  <c r="I10" i="140"/>
  <c r="F11" i="140"/>
  <c r="G11" i="140"/>
  <c r="H11" i="140"/>
  <c r="I11" i="140"/>
  <c r="F12" i="140"/>
  <c r="G12" i="140"/>
  <c r="H12" i="140"/>
  <c r="I12" i="140"/>
  <c r="F13" i="140"/>
  <c r="G13" i="140"/>
  <c r="H13" i="140"/>
  <c r="I13" i="140"/>
  <c r="F14" i="140"/>
  <c r="G14" i="140"/>
  <c r="H14" i="140"/>
  <c r="I14" i="140"/>
  <c r="F15" i="140"/>
  <c r="G15" i="140"/>
  <c r="H15" i="140"/>
  <c r="I15" i="140"/>
  <c r="F16" i="140"/>
  <c r="G16" i="140"/>
  <c r="H16" i="140"/>
  <c r="I16" i="140"/>
  <c r="F17" i="140"/>
  <c r="G17" i="140"/>
  <c r="H17" i="140"/>
  <c r="I17" i="140"/>
  <c r="F18" i="140"/>
  <c r="G18" i="140"/>
  <c r="H18" i="140"/>
  <c r="I18" i="140"/>
  <c r="F19" i="140"/>
  <c r="G19" i="140"/>
  <c r="H19" i="140"/>
  <c r="I19" i="140"/>
  <c r="F20" i="140"/>
  <c r="G20" i="140"/>
  <c r="H20" i="140"/>
  <c r="I20" i="140"/>
  <c r="F21" i="140"/>
  <c r="G21" i="140"/>
  <c r="H21" i="140"/>
  <c r="I21" i="140"/>
  <c r="F22" i="140"/>
  <c r="G22" i="140"/>
  <c r="H22" i="140"/>
  <c r="I22" i="140"/>
  <c r="F23" i="140"/>
  <c r="G23" i="140"/>
  <c r="H23" i="140"/>
  <c r="I23" i="140"/>
  <c r="F24" i="140"/>
  <c r="G24" i="140"/>
  <c r="H24" i="140"/>
  <c r="I24" i="140"/>
  <c r="F25" i="140"/>
  <c r="G25" i="140"/>
  <c r="H25" i="140"/>
  <c r="I25" i="140"/>
  <c r="F26" i="140"/>
  <c r="G26" i="140"/>
  <c r="H26" i="140"/>
  <c r="I26" i="140"/>
  <c r="F27" i="140"/>
  <c r="G27" i="140"/>
  <c r="H27" i="140"/>
  <c r="I27" i="140"/>
  <c r="F28" i="140"/>
  <c r="G28" i="140"/>
  <c r="H28" i="140"/>
  <c r="I28" i="140"/>
  <c r="F29" i="140"/>
  <c r="G29" i="140"/>
  <c r="H29" i="140"/>
  <c r="I29" i="140"/>
  <c r="F30" i="140"/>
  <c r="G30" i="140"/>
  <c r="H30" i="140"/>
  <c r="I30" i="140"/>
  <c r="F31" i="140"/>
  <c r="G31" i="140"/>
  <c r="H31" i="140"/>
  <c r="I31" i="140"/>
  <c r="F32" i="140"/>
  <c r="G32" i="140"/>
  <c r="H32" i="140"/>
  <c r="I32" i="140"/>
  <c r="F33" i="140"/>
  <c r="G33" i="140"/>
  <c r="H33" i="140"/>
  <c r="I33" i="140"/>
  <c r="F34" i="140"/>
  <c r="G34" i="140"/>
  <c r="H34" i="140"/>
  <c r="I34" i="140"/>
  <c r="F35" i="140"/>
  <c r="G35" i="140"/>
  <c r="H35" i="140"/>
  <c r="I35" i="140"/>
  <c r="F36" i="140"/>
  <c r="G36" i="140"/>
  <c r="H36" i="140"/>
  <c r="I36" i="140"/>
  <c r="F37" i="140"/>
  <c r="G37" i="140"/>
  <c r="H37" i="140"/>
  <c r="I37" i="140"/>
  <c r="F38" i="140"/>
  <c r="G38" i="140"/>
  <c r="H38" i="140"/>
  <c r="I38" i="140"/>
  <c r="F39" i="140"/>
  <c r="G39" i="140"/>
  <c r="H39" i="140"/>
  <c r="I39" i="140"/>
  <c r="F40" i="140"/>
  <c r="G40" i="140"/>
  <c r="H40" i="140"/>
  <c r="I40" i="140"/>
  <c r="F41" i="140"/>
  <c r="G41" i="140"/>
  <c r="H41" i="140"/>
  <c r="I41" i="140"/>
  <c r="F42" i="140"/>
  <c r="G42" i="140"/>
  <c r="H42" i="140"/>
  <c r="I42" i="140"/>
  <c r="F43" i="140"/>
  <c r="G43" i="140"/>
  <c r="H43" i="140"/>
  <c r="I43" i="140"/>
  <c r="F44" i="140"/>
  <c r="G44" i="140"/>
  <c r="X56" i="4" s="1"/>
  <c r="H44" i="140"/>
  <c r="I44" i="140"/>
  <c r="F45" i="140"/>
  <c r="G45" i="140"/>
  <c r="H45" i="140"/>
  <c r="I45" i="140"/>
  <c r="F46" i="140"/>
  <c r="G46" i="140"/>
  <c r="H46" i="140"/>
  <c r="I46" i="140"/>
  <c r="F47" i="140"/>
  <c r="G47" i="140"/>
  <c r="H47" i="140"/>
  <c r="I47" i="140"/>
  <c r="F48" i="140"/>
  <c r="G48" i="140"/>
  <c r="H48" i="140"/>
  <c r="I48" i="140"/>
  <c r="F49" i="140"/>
  <c r="G49" i="140"/>
  <c r="H49" i="140"/>
  <c r="I49" i="140"/>
  <c r="F50" i="140"/>
  <c r="G50" i="140"/>
  <c r="H50" i="140"/>
  <c r="I50" i="140"/>
  <c r="F51" i="140"/>
  <c r="G51" i="140"/>
  <c r="H51" i="140"/>
  <c r="I51" i="140"/>
  <c r="F52" i="140"/>
  <c r="G52" i="140"/>
  <c r="H52" i="140"/>
  <c r="I52" i="140"/>
  <c r="F53" i="140"/>
  <c r="G53" i="140"/>
  <c r="H53" i="140"/>
  <c r="I53" i="140"/>
  <c r="F54" i="140"/>
  <c r="G54" i="140"/>
  <c r="H54" i="140"/>
  <c r="I54" i="140"/>
  <c r="F55" i="140"/>
  <c r="G55" i="140"/>
  <c r="H55" i="140"/>
  <c r="I55" i="140"/>
  <c r="F56" i="140"/>
  <c r="G56" i="140"/>
  <c r="H56" i="140"/>
  <c r="I56" i="140"/>
  <c r="F57" i="140"/>
  <c r="G57" i="140"/>
  <c r="H57" i="140"/>
  <c r="I57" i="140"/>
  <c r="F58" i="140"/>
  <c r="G58" i="140"/>
  <c r="H58" i="140"/>
  <c r="I58" i="140"/>
  <c r="F59" i="140"/>
  <c r="G59" i="140"/>
  <c r="H59" i="140"/>
  <c r="I59" i="140"/>
  <c r="F60" i="140"/>
  <c r="G60" i="140"/>
  <c r="H60" i="140"/>
  <c r="I60" i="140"/>
  <c r="F61" i="140"/>
  <c r="G61" i="140"/>
  <c r="H61" i="140"/>
  <c r="I61" i="140"/>
  <c r="F62" i="140"/>
  <c r="G62" i="140"/>
  <c r="H62" i="140"/>
  <c r="I62" i="140"/>
  <c r="F63" i="140"/>
  <c r="G63" i="140"/>
  <c r="H63" i="140"/>
  <c r="I63" i="140"/>
  <c r="F64" i="140"/>
  <c r="G64" i="140"/>
  <c r="H64" i="140"/>
  <c r="I64" i="140"/>
  <c r="F65" i="140"/>
  <c r="G65" i="140"/>
  <c r="H65" i="140"/>
  <c r="I65" i="140"/>
  <c r="F66" i="140"/>
  <c r="G66" i="140"/>
  <c r="H66" i="140"/>
  <c r="I66" i="140"/>
  <c r="F67" i="140"/>
  <c r="G67" i="140"/>
  <c r="H67" i="140"/>
  <c r="I67" i="140"/>
  <c r="F68" i="140"/>
  <c r="G68" i="140"/>
  <c r="H68" i="140"/>
  <c r="I68" i="140"/>
  <c r="F69" i="140"/>
  <c r="G69" i="140"/>
  <c r="H69" i="140"/>
  <c r="I69" i="140"/>
  <c r="F70" i="140"/>
  <c r="G70" i="140"/>
  <c r="H70" i="140"/>
  <c r="I70" i="140"/>
  <c r="F71" i="140"/>
  <c r="G71" i="140"/>
  <c r="H71" i="140"/>
  <c r="I71" i="140"/>
  <c r="F72" i="140"/>
  <c r="G72" i="140"/>
  <c r="H72" i="140"/>
  <c r="I72" i="140"/>
  <c r="F73" i="140"/>
  <c r="G73" i="140"/>
  <c r="H73" i="140"/>
  <c r="I73" i="140"/>
  <c r="F74" i="140"/>
  <c r="G74" i="140"/>
  <c r="H74" i="140"/>
  <c r="I74" i="140"/>
  <c r="F75" i="140"/>
  <c r="G75" i="140"/>
  <c r="H75" i="140"/>
  <c r="I75" i="140"/>
  <c r="F76" i="140"/>
  <c r="G76" i="140"/>
  <c r="H76" i="140"/>
  <c r="I76" i="140"/>
  <c r="F77" i="140"/>
  <c r="G77" i="140"/>
  <c r="H77" i="140"/>
  <c r="I77" i="140"/>
  <c r="F78" i="140"/>
  <c r="G78" i="140"/>
  <c r="H78" i="140"/>
  <c r="I78" i="140"/>
  <c r="F79" i="140"/>
  <c r="G79" i="140"/>
  <c r="H79" i="140"/>
  <c r="I79" i="140"/>
  <c r="F80" i="140"/>
  <c r="G80" i="140"/>
  <c r="H80" i="140"/>
  <c r="I80" i="140"/>
  <c r="F81" i="140"/>
  <c r="G81" i="140"/>
  <c r="H81" i="140"/>
  <c r="I81" i="140"/>
  <c r="F82" i="140"/>
  <c r="G82" i="140"/>
  <c r="H82" i="140"/>
  <c r="I82" i="140"/>
  <c r="F83" i="140"/>
  <c r="G83" i="140"/>
  <c r="H83" i="140"/>
  <c r="I83" i="140"/>
  <c r="F84" i="140"/>
  <c r="G84" i="140"/>
  <c r="H84" i="140"/>
  <c r="I84" i="140"/>
  <c r="F85" i="140"/>
  <c r="G85" i="140"/>
  <c r="H85" i="140"/>
  <c r="I85" i="140"/>
  <c r="F86" i="140"/>
  <c r="G86" i="140"/>
  <c r="H86" i="140"/>
  <c r="I86" i="140"/>
  <c r="F87" i="140"/>
  <c r="G87" i="140"/>
  <c r="H87" i="140"/>
  <c r="I87" i="140"/>
  <c r="F88" i="140"/>
  <c r="G88" i="140"/>
  <c r="H88" i="140"/>
  <c r="I88" i="140"/>
  <c r="F89" i="140"/>
  <c r="G89" i="140"/>
  <c r="H89" i="140"/>
  <c r="I89" i="140"/>
  <c r="F90" i="140"/>
  <c r="G90" i="140"/>
  <c r="H90" i="140"/>
  <c r="I90" i="140"/>
  <c r="F91" i="140"/>
  <c r="G91" i="140"/>
  <c r="H91" i="140"/>
  <c r="I91" i="140"/>
  <c r="F92" i="140"/>
  <c r="G92" i="140"/>
  <c r="H92" i="140"/>
  <c r="I92" i="140"/>
  <c r="F93" i="140"/>
  <c r="G93" i="140"/>
  <c r="H93" i="140"/>
  <c r="I93" i="140"/>
  <c r="F94" i="140"/>
  <c r="G94" i="140"/>
  <c r="H94" i="140"/>
  <c r="I94" i="140"/>
  <c r="F95" i="140"/>
  <c r="G95" i="140"/>
  <c r="H95" i="140"/>
  <c r="I95" i="140"/>
  <c r="F96" i="140"/>
  <c r="G96" i="140"/>
  <c r="H96" i="140"/>
  <c r="I96" i="140"/>
  <c r="F97" i="140"/>
  <c r="G97" i="140"/>
  <c r="H97" i="140"/>
  <c r="I97" i="140"/>
  <c r="F98" i="140"/>
  <c r="G98" i="140"/>
  <c r="H98" i="140"/>
  <c r="I98" i="140"/>
  <c r="F99" i="140"/>
  <c r="G99" i="140"/>
  <c r="H99" i="140"/>
  <c r="I99" i="140"/>
  <c r="F100" i="140"/>
  <c r="G100" i="140"/>
  <c r="H100" i="140"/>
  <c r="I100" i="140"/>
  <c r="F101" i="140"/>
  <c r="G101" i="140"/>
  <c r="H101" i="140"/>
  <c r="I101" i="140"/>
  <c r="F102" i="140"/>
  <c r="G102" i="140"/>
  <c r="H102" i="140"/>
  <c r="I102" i="140"/>
  <c r="F103" i="140"/>
  <c r="G103" i="140"/>
  <c r="H103" i="140"/>
  <c r="I103" i="140"/>
  <c r="F104" i="140"/>
  <c r="G104" i="140"/>
  <c r="H104" i="140"/>
  <c r="I104" i="140"/>
  <c r="F105" i="140"/>
  <c r="G105" i="140"/>
  <c r="H105" i="140"/>
  <c r="I105" i="140"/>
  <c r="F106" i="140"/>
  <c r="G106" i="140"/>
  <c r="H106" i="140"/>
  <c r="I106" i="140"/>
  <c r="F107" i="140"/>
  <c r="G107" i="140"/>
  <c r="H107" i="140"/>
  <c r="I107" i="140"/>
  <c r="F108" i="140"/>
  <c r="G108" i="140"/>
  <c r="H108" i="140"/>
  <c r="I108" i="140"/>
  <c r="F109" i="140"/>
  <c r="G109" i="140"/>
  <c r="H109" i="140"/>
  <c r="I109" i="140"/>
  <c r="F110" i="140"/>
  <c r="G110" i="140"/>
  <c r="H110" i="140"/>
  <c r="I110" i="140"/>
  <c r="F111" i="140"/>
  <c r="G111" i="140"/>
  <c r="H111" i="140"/>
  <c r="I111" i="140"/>
  <c r="F112" i="140"/>
  <c r="G112" i="140"/>
  <c r="H112" i="140"/>
  <c r="I112" i="140"/>
  <c r="F113" i="140"/>
  <c r="G113" i="140"/>
  <c r="H113" i="140"/>
  <c r="I113" i="140"/>
  <c r="F114" i="140"/>
  <c r="G114" i="140"/>
  <c r="H114" i="140"/>
  <c r="I114" i="140"/>
  <c r="F115" i="140"/>
  <c r="G115" i="140"/>
  <c r="H115" i="140"/>
  <c r="I115" i="140"/>
  <c r="F116" i="140"/>
  <c r="G116" i="140"/>
  <c r="H116" i="140"/>
  <c r="I116" i="140"/>
  <c r="F117" i="140"/>
  <c r="G117" i="140"/>
  <c r="H117" i="140"/>
  <c r="I117" i="140"/>
  <c r="F118" i="140"/>
  <c r="G118" i="140"/>
  <c r="H118" i="140"/>
  <c r="I118" i="140"/>
  <c r="F119" i="140"/>
  <c r="G119" i="140"/>
  <c r="H119" i="140"/>
  <c r="I119" i="140"/>
  <c r="F120" i="140"/>
  <c r="G120" i="140"/>
  <c r="H120" i="140"/>
  <c r="I120" i="140"/>
  <c r="F121" i="140"/>
  <c r="G121" i="140"/>
  <c r="H121" i="140"/>
  <c r="I121" i="140"/>
  <c r="F122" i="140"/>
  <c r="G122" i="140"/>
  <c r="H122" i="140"/>
  <c r="I122" i="140"/>
  <c r="F123" i="140"/>
  <c r="G123" i="140"/>
  <c r="H123" i="140"/>
  <c r="I123" i="140"/>
  <c r="F124" i="140"/>
  <c r="G124" i="140"/>
  <c r="H124" i="140"/>
  <c r="I124" i="140"/>
  <c r="F125" i="140"/>
  <c r="G125" i="140"/>
  <c r="H125" i="140"/>
  <c r="I125" i="140"/>
  <c r="F126" i="140"/>
  <c r="G126" i="140"/>
  <c r="X159" i="4" s="1"/>
  <c r="H126" i="140"/>
  <c r="I126" i="140"/>
  <c r="F127" i="140"/>
  <c r="G127" i="140"/>
  <c r="H127" i="140"/>
  <c r="I127" i="140"/>
  <c r="F128" i="140"/>
  <c r="G128" i="140"/>
  <c r="H128" i="140"/>
  <c r="I128" i="140"/>
  <c r="F129" i="140"/>
  <c r="G129" i="140"/>
  <c r="H129" i="140"/>
  <c r="I129" i="140"/>
  <c r="F130" i="140"/>
  <c r="G130" i="140"/>
  <c r="H130" i="140"/>
  <c r="I130" i="140"/>
  <c r="F131" i="140"/>
  <c r="G131" i="140"/>
  <c r="H131" i="140"/>
  <c r="I131" i="140"/>
  <c r="F132" i="140"/>
  <c r="G132" i="140"/>
  <c r="H132" i="140"/>
  <c r="I132" i="140"/>
  <c r="F133" i="140"/>
  <c r="G133" i="140"/>
  <c r="H133" i="140"/>
  <c r="I133" i="140"/>
  <c r="F134" i="140"/>
  <c r="G134" i="140"/>
  <c r="H134" i="140"/>
  <c r="I134" i="140"/>
  <c r="F135" i="140"/>
  <c r="G135" i="140"/>
  <c r="H135" i="140"/>
  <c r="I135" i="140"/>
  <c r="F136" i="140"/>
  <c r="G136" i="140"/>
  <c r="H136" i="140"/>
  <c r="I136" i="140"/>
  <c r="F137" i="140"/>
  <c r="G137" i="140"/>
  <c r="H137" i="140"/>
  <c r="I137" i="140"/>
  <c r="F138" i="140"/>
  <c r="G138" i="140"/>
  <c r="H138" i="140"/>
  <c r="I138" i="140"/>
  <c r="F139" i="140"/>
  <c r="G139" i="140"/>
  <c r="H139" i="140"/>
  <c r="I139" i="140"/>
  <c r="F140" i="140"/>
  <c r="G140" i="140"/>
  <c r="X187" i="4" s="1"/>
  <c r="H140" i="140"/>
  <c r="I140" i="140"/>
  <c r="F141" i="140"/>
  <c r="G141" i="140"/>
  <c r="H141" i="140"/>
  <c r="I141" i="140"/>
  <c r="F142" i="140"/>
  <c r="G142" i="140"/>
  <c r="H142" i="140"/>
  <c r="I142" i="140"/>
  <c r="F143" i="140"/>
  <c r="G143" i="140"/>
  <c r="H143" i="140"/>
  <c r="I143" i="140"/>
  <c r="F144" i="140"/>
  <c r="G144" i="140"/>
  <c r="H144" i="140"/>
  <c r="I144" i="140"/>
  <c r="G3" i="140"/>
  <c r="H3" i="140"/>
  <c r="I3" i="140"/>
  <c r="F3" i="140"/>
  <c r="F62" i="4"/>
  <c r="F129" i="39"/>
  <c r="F93" i="39"/>
  <c r="I129" i="39"/>
  <c r="L81" i="39"/>
  <c r="M81" i="39" s="1"/>
  <c r="L129" i="39"/>
  <c r="M129" i="39" s="1"/>
  <c r="H45" i="141" l="1"/>
  <c r="O196" i="39"/>
  <c r="N195" i="39"/>
  <c r="O195" i="39" s="1"/>
  <c r="U51" i="54"/>
  <c r="U46" i="54"/>
  <c r="U49" i="54"/>
  <c r="U44" i="54"/>
  <c r="U47" i="54"/>
  <c r="U55" i="54"/>
  <c r="U50" i="54"/>
  <c r="U41" i="54"/>
  <c r="U42" i="54"/>
  <c r="U43" i="54"/>
  <c r="U45" i="54"/>
  <c r="U56" i="4"/>
  <c r="V56" i="4" s="1"/>
  <c r="R8" i="54"/>
  <c r="K30" i="37"/>
  <c r="M30" i="37"/>
  <c r="M195" i="4"/>
  <c r="U196" i="39"/>
  <c r="AB9" i="35"/>
  <c r="Z10" i="35"/>
  <c r="Z55" i="35" s="1"/>
  <c r="U214" i="39"/>
  <c r="V214" i="39" s="1"/>
  <c r="Z56" i="37"/>
  <c r="AB56" i="37"/>
  <c r="X33" i="37"/>
  <c r="X32" i="37" s="1"/>
  <c r="U30" i="37"/>
  <c r="V30" i="37" s="1"/>
  <c r="U37" i="37"/>
  <c r="U34" i="37" s="1"/>
  <c r="V34" i="37" s="1"/>
  <c r="U41" i="37"/>
  <c r="V41" i="37" s="1"/>
  <c r="U52" i="37"/>
  <c r="V52" i="37" s="1"/>
  <c r="N40" i="35"/>
  <c r="O40" i="35" s="1"/>
  <c r="N39" i="35"/>
  <c r="H32" i="35"/>
  <c r="N38" i="35"/>
  <c r="H260" i="39"/>
  <c r="X12" i="35"/>
  <c r="U12" i="35" s="1"/>
  <c r="X34" i="35"/>
  <c r="U34" i="35" s="1"/>
  <c r="X113" i="4"/>
  <c r="X64" i="4"/>
  <c r="T202" i="39"/>
  <c r="T156" i="39"/>
  <c r="V156" i="39" s="1"/>
  <c r="X188" i="4"/>
  <c r="X143" i="4"/>
  <c r="X44" i="4"/>
  <c r="X171" i="4"/>
  <c r="X97" i="4"/>
  <c r="T155" i="39"/>
  <c r="T152" i="39" s="1"/>
  <c r="X125" i="4"/>
  <c r="X72" i="4"/>
  <c r="X27" i="4"/>
  <c r="U27" i="4" s="1"/>
  <c r="V27" i="4" s="1"/>
  <c r="X173" i="4"/>
  <c r="X156" i="4"/>
  <c r="X105" i="4"/>
  <c r="T197" i="39"/>
  <c r="X145" i="4"/>
  <c r="X86" i="4"/>
  <c r="X36" i="4"/>
  <c r="X53" i="4"/>
  <c r="X134" i="4"/>
  <c r="T93" i="39"/>
  <c r="N40" i="37"/>
  <c r="O40" i="37" s="1"/>
  <c r="T129" i="39"/>
  <c r="N30" i="37"/>
  <c r="O30" i="37" s="1"/>
  <c r="R160" i="39"/>
  <c r="N259" i="39"/>
  <c r="O259" i="39" s="1"/>
  <c r="J254" i="39"/>
  <c r="J253" i="39"/>
  <c r="J252" i="39"/>
  <c r="J251" i="39"/>
  <c r="J250" i="39"/>
  <c r="J249" i="39"/>
  <c r="J245" i="39"/>
  <c r="J243" i="39"/>
  <c r="J242" i="39"/>
  <c r="J187" i="39"/>
  <c r="P160" i="39"/>
  <c r="N161" i="39"/>
  <c r="N9" i="4"/>
  <c r="N83" i="39"/>
  <c r="O83" i="39" s="1"/>
  <c r="X16" i="37"/>
  <c r="X14" i="37" s="1"/>
  <c r="X12" i="37" s="1"/>
  <c r="Z23" i="37"/>
  <c r="Z22" i="37" s="1"/>
  <c r="Z21" i="37" s="1"/>
  <c r="Q12" i="142" s="1"/>
  <c r="X23" i="37"/>
  <c r="N84" i="39"/>
  <c r="O84" i="39" s="1"/>
  <c r="H240" i="39"/>
  <c r="H255" i="39"/>
  <c r="H242" i="39"/>
  <c r="H248" i="39"/>
  <c r="H198" i="39"/>
  <c r="H256" i="39"/>
  <c r="H257" i="39"/>
  <c r="X50" i="35"/>
  <c r="U50" i="35" s="1"/>
  <c r="V50" i="35" s="1"/>
  <c r="H262" i="39"/>
  <c r="H261" i="39"/>
  <c r="H25" i="35"/>
  <c r="H263" i="39"/>
  <c r="G145" i="140"/>
  <c r="L19" i="35"/>
  <c r="M19" i="35" s="1"/>
  <c r="F145" i="140"/>
  <c r="I145" i="140"/>
  <c r="X140" i="4"/>
  <c r="H145" i="140"/>
  <c r="X185" i="4"/>
  <c r="X177" i="4"/>
  <c r="X166" i="4"/>
  <c r="X158" i="4"/>
  <c r="X154" i="4"/>
  <c r="X150" i="4"/>
  <c r="X17" i="4"/>
  <c r="U17" i="4" s="1"/>
  <c r="V17" i="4" s="1"/>
  <c r="X9" i="4"/>
  <c r="X190" i="4"/>
  <c r="X191" i="4"/>
  <c r="X189" i="4"/>
  <c r="X184" i="4"/>
  <c r="X174" i="4"/>
  <c r="X172" i="4"/>
  <c r="X170" i="4"/>
  <c r="X167" i="4"/>
  <c r="X157" i="4"/>
  <c r="X155" i="4"/>
  <c r="X153" i="4"/>
  <c r="X146" i="4"/>
  <c r="X126" i="4"/>
  <c r="X58" i="4"/>
  <c r="X35" i="4"/>
  <c r="H93" i="39"/>
  <c r="X52" i="4"/>
  <c r="X136" i="4"/>
  <c r="X68" i="4"/>
  <c r="X80" i="4"/>
  <c r="X169" i="4"/>
  <c r="X141" i="4"/>
  <c r="X138" i="4"/>
  <c r="X132" i="4"/>
  <c r="X122" i="4"/>
  <c r="X90" i="4"/>
  <c r="X83" i="4"/>
  <c r="X74" i="4"/>
  <c r="X70" i="4"/>
  <c r="X10" i="4"/>
  <c r="X130" i="4"/>
  <c r="X128" i="4"/>
  <c r="X120" i="4"/>
  <c r="X109" i="4"/>
  <c r="X107" i="4"/>
  <c r="X103" i="4"/>
  <c r="X101" i="4"/>
  <c r="X93" i="4"/>
  <c r="X76" i="4"/>
  <c r="X66" i="4"/>
  <c r="X59" i="4"/>
  <c r="X49" i="4"/>
  <c r="X42" i="4"/>
  <c r="X40" i="4"/>
  <c r="X38" i="4"/>
  <c r="X34" i="4"/>
  <c r="X32" i="4"/>
  <c r="X25" i="4"/>
  <c r="U25" i="4" s="1"/>
  <c r="V25" i="4" s="1"/>
  <c r="X21" i="4"/>
  <c r="U21" i="4" s="1"/>
  <c r="V21" i="4" s="1"/>
  <c r="X19" i="4"/>
  <c r="U19" i="4" s="1"/>
  <c r="V19" i="4" s="1"/>
  <c r="X11" i="4"/>
  <c r="X144" i="4"/>
  <c r="X142" i="4"/>
  <c r="X137" i="4"/>
  <c r="X135" i="4"/>
  <c r="X133" i="4"/>
  <c r="X131" i="4"/>
  <c r="X129" i="4"/>
  <c r="X124" i="4"/>
  <c r="X121" i="4"/>
  <c r="X118" i="4"/>
  <c r="X114" i="4"/>
  <c r="X112" i="4"/>
  <c r="X110" i="4"/>
  <c r="X106" i="4"/>
  <c r="X104" i="4"/>
  <c r="X102" i="4"/>
  <c r="X100" i="4"/>
  <c r="X98" i="4"/>
  <c r="X95" i="4"/>
  <c r="X91" i="4"/>
  <c r="X89" i="4"/>
  <c r="X87" i="4"/>
  <c r="X85" i="4"/>
  <c r="X75" i="4"/>
  <c r="X73" i="4"/>
  <c r="X71" i="4"/>
  <c r="X69" i="4"/>
  <c r="X67" i="4"/>
  <c r="X65" i="4"/>
  <c r="X63" i="4"/>
  <c r="X60" i="4"/>
  <c r="X50" i="4"/>
  <c r="X48" i="4"/>
  <c r="X45" i="4"/>
  <c r="X41" i="4"/>
  <c r="X39" i="4"/>
  <c r="X37" i="4"/>
  <c r="X33" i="4"/>
  <c r="X30" i="4"/>
  <c r="U30" i="4" s="1"/>
  <c r="V30" i="4" s="1"/>
  <c r="X28" i="4"/>
  <c r="U28" i="4" s="1"/>
  <c r="V28" i="4" s="1"/>
  <c r="X26" i="4"/>
  <c r="U26" i="4" s="1"/>
  <c r="V26" i="4" s="1"/>
  <c r="X22" i="4"/>
  <c r="U22" i="4" s="1"/>
  <c r="V22" i="4" s="1"/>
  <c r="X20" i="4"/>
  <c r="U20" i="4" s="1"/>
  <c r="V20" i="4" s="1"/>
  <c r="X18" i="4"/>
  <c r="U18" i="4" s="1"/>
  <c r="V18" i="4" s="1"/>
  <c r="X16" i="4"/>
  <c r="U16" i="4" s="1"/>
  <c r="V16" i="4" s="1"/>
  <c r="X14" i="4"/>
  <c r="U14" i="4" s="1"/>
  <c r="V14" i="4" s="1"/>
  <c r="X12" i="4"/>
  <c r="U12" i="4" s="1"/>
  <c r="V12" i="4" s="1"/>
  <c r="X15" i="4"/>
  <c r="U15" i="4" s="1"/>
  <c r="V15" i="4" s="1"/>
  <c r="X99" i="4"/>
  <c r="X176" i="4"/>
  <c r="X116" i="4"/>
  <c r="X111" i="4"/>
  <c r="X88" i="4"/>
  <c r="X61" i="4"/>
  <c r="X57" i="4"/>
  <c r="X51" i="4"/>
  <c r="X46" i="4"/>
  <c r="X29" i="4"/>
  <c r="U29" i="4" s="1"/>
  <c r="V29" i="4" s="1"/>
  <c r="X13" i="4"/>
  <c r="U13" i="4" s="1"/>
  <c r="V13" i="4" s="1"/>
  <c r="X43" i="4"/>
  <c r="X108" i="4"/>
  <c r="L34" i="35"/>
  <c r="L93" i="39"/>
  <c r="L14" i="37"/>
  <c r="O9" i="4" l="1"/>
  <c r="N195" i="4"/>
  <c r="K245" i="39"/>
  <c r="S245" i="39"/>
  <c r="Q245" i="39"/>
  <c r="X195" i="4"/>
  <c r="Q187" i="39"/>
  <c r="S187" i="39"/>
  <c r="Q242" i="39"/>
  <c r="S242" i="39"/>
  <c r="Q243" i="39"/>
  <c r="S243" i="39"/>
  <c r="Q249" i="39"/>
  <c r="S249" i="39"/>
  <c r="Q250" i="39"/>
  <c r="S250" i="39"/>
  <c r="Q251" i="39"/>
  <c r="S251" i="39"/>
  <c r="Q252" i="39"/>
  <c r="S252" i="39"/>
  <c r="Q253" i="39"/>
  <c r="S253" i="39"/>
  <c r="Q254" i="39"/>
  <c r="S254" i="39"/>
  <c r="K242" i="39"/>
  <c r="K252" i="39"/>
  <c r="K250" i="39"/>
  <c r="K251" i="39"/>
  <c r="K253" i="39"/>
  <c r="K187" i="39"/>
  <c r="K243" i="39"/>
  <c r="K249" i="39"/>
  <c r="K254" i="39"/>
  <c r="V37" i="37"/>
  <c r="N205" i="39"/>
  <c r="O205" i="39" s="1"/>
  <c r="O39" i="35"/>
  <c r="N19" i="35"/>
  <c r="O19" i="35" s="1"/>
  <c r="N206" i="39"/>
  <c r="U213" i="39"/>
  <c r="V213" i="39" s="1"/>
  <c r="Z9" i="35"/>
  <c r="U40" i="37"/>
  <c r="V40" i="37" s="1"/>
  <c r="X8" i="4"/>
  <c r="T203" i="39"/>
  <c r="T32" i="35"/>
  <c r="V32" i="35" s="1"/>
  <c r="T12" i="35"/>
  <c r="V12" i="35" s="1"/>
  <c r="T206" i="39"/>
  <c r="V206" i="39" s="1"/>
  <c r="T204" i="39"/>
  <c r="T205" i="39"/>
  <c r="V205" i="39" s="1"/>
  <c r="T19" i="35"/>
  <c r="V19" i="35" s="1"/>
  <c r="T43" i="35"/>
  <c r="V43" i="35" s="1"/>
  <c r="L12" i="37"/>
  <c r="N8" i="4"/>
  <c r="U23" i="37"/>
  <c r="V23" i="37" s="1"/>
  <c r="X22" i="37"/>
  <c r="X21" i="37" s="1"/>
  <c r="X11" i="37" s="1"/>
  <c r="X56" i="37" s="1"/>
  <c r="J14" i="37"/>
  <c r="U16" i="37"/>
  <c r="V16" i="37" s="1"/>
  <c r="T35" i="35"/>
  <c r="V35" i="35" s="1"/>
  <c r="T25" i="35"/>
  <c r="V25" i="35" s="1"/>
  <c r="N204" i="39"/>
  <c r="H196" i="39"/>
  <c r="H19" i="35"/>
  <c r="H18" i="35" s="1"/>
  <c r="X11" i="35"/>
  <c r="U11" i="35" s="1"/>
  <c r="L18" i="35"/>
  <c r="M18" i="35" s="1"/>
  <c r="X49" i="35"/>
  <c r="U49" i="35" s="1"/>
  <c r="V49" i="35" s="1"/>
  <c r="H203" i="39"/>
  <c r="L277" i="39"/>
  <c r="M277" i="39" s="1"/>
  <c r="L188" i="39"/>
  <c r="H30" i="37"/>
  <c r="H204" i="39"/>
  <c r="H205" i="39"/>
  <c r="H206" i="39"/>
  <c r="H202" i="39"/>
  <c r="N202" i="39"/>
  <c r="J248" i="39"/>
  <c r="J244" i="39"/>
  <c r="N27" i="37"/>
  <c r="O27" i="37" s="1"/>
  <c r="H277" i="39"/>
  <c r="H12" i="35"/>
  <c r="I21" i="37"/>
  <c r="H21" i="37"/>
  <c r="I32" i="35"/>
  <c r="M32" i="35" s="1"/>
  <c r="H35" i="35"/>
  <c r="N35" i="35"/>
  <c r="L11" i="35"/>
  <c r="L161" i="39"/>
  <c r="AJ154" i="140"/>
  <c r="L156" i="39"/>
  <c r="I156" i="39"/>
  <c r="I93" i="39"/>
  <c r="M93" i="39" s="1"/>
  <c r="H156" i="39"/>
  <c r="H197" i="39"/>
  <c r="N129" i="39"/>
  <c r="O129" i="39" s="1"/>
  <c r="L119" i="39"/>
  <c r="L25" i="39"/>
  <c r="L56" i="39"/>
  <c r="I270" i="39"/>
  <c r="I268" i="39"/>
  <c r="M268" i="39" l="1"/>
  <c r="O268" i="39"/>
  <c r="K270" i="39"/>
  <c r="M270" i="39"/>
  <c r="H195" i="39"/>
  <c r="Q244" i="39"/>
  <c r="S244" i="39"/>
  <c r="Q248" i="39"/>
  <c r="S248" i="39"/>
  <c r="K244" i="39"/>
  <c r="K248" i="39"/>
  <c r="O8" i="4"/>
  <c r="FH148" i="144" s="1"/>
  <c r="FG148" i="144"/>
  <c r="J168" i="4"/>
  <c r="J171" i="4"/>
  <c r="J169" i="4"/>
  <c r="J170" i="4"/>
  <c r="J167" i="4"/>
  <c r="U158" i="4"/>
  <c r="V158" i="4" s="1"/>
  <c r="U123" i="4"/>
  <c r="K21" i="37"/>
  <c r="M21" i="37"/>
  <c r="Q14" i="37"/>
  <c r="S14" i="37"/>
  <c r="J241" i="39"/>
  <c r="O195" i="4"/>
  <c r="J191" i="4"/>
  <c r="S191" i="4" s="1"/>
  <c r="U160" i="4"/>
  <c r="U152" i="4"/>
  <c r="U151" i="4"/>
  <c r="U163" i="4"/>
  <c r="U162" i="4"/>
  <c r="V162" i="4" s="1"/>
  <c r="U161" i="4"/>
  <c r="U159" i="4"/>
  <c r="U155" i="4"/>
  <c r="U157" i="4"/>
  <c r="U154" i="4"/>
  <c r="V154" i="4" s="1"/>
  <c r="U156" i="4"/>
  <c r="N18" i="35"/>
  <c r="O18" i="35" s="1"/>
  <c r="J175" i="4"/>
  <c r="J189" i="4"/>
  <c r="S189" i="4" s="1"/>
  <c r="J188" i="4"/>
  <c r="S188" i="4" s="1"/>
  <c r="J190" i="4"/>
  <c r="S190" i="4" s="1"/>
  <c r="J15" i="4"/>
  <c r="S15" i="4" s="1"/>
  <c r="U82" i="4"/>
  <c r="U81" i="4"/>
  <c r="V81" i="4" s="1"/>
  <c r="J78" i="4"/>
  <c r="J165" i="4"/>
  <c r="J172" i="4"/>
  <c r="S172" i="4" s="1"/>
  <c r="J173" i="4"/>
  <c r="J174" i="4"/>
  <c r="T34" i="35"/>
  <c r="V34" i="35" s="1"/>
  <c r="T161" i="39"/>
  <c r="T201" i="39"/>
  <c r="T196" i="39"/>
  <c r="T42" i="35"/>
  <c r="H66" i="37"/>
  <c r="X10" i="37"/>
  <c r="U149" i="4"/>
  <c r="H11" i="35"/>
  <c r="H10" i="35" s="1"/>
  <c r="T18" i="35"/>
  <c r="V18" i="35" s="1"/>
  <c r="T11" i="35"/>
  <c r="V11" i="35" s="1"/>
  <c r="L11" i="37"/>
  <c r="J159" i="4"/>
  <c r="U22" i="37"/>
  <c r="V22" i="37" s="1"/>
  <c r="J12" i="37"/>
  <c r="L10" i="35"/>
  <c r="U161" i="39"/>
  <c r="V161" i="39" s="1"/>
  <c r="X10" i="35"/>
  <c r="X55" i="35" s="1"/>
  <c r="H213" i="39"/>
  <c r="U189" i="4"/>
  <c r="V189" i="4" s="1"/>
  <c r="U169" i="4"/>
  <c r="U138" i="4"/>
  <c r="U116" i="4"/>
  <c r="V116" i="4" s="1"/>
  <c r="U95" i="4"/>
  <c r="U66" i="4"/>
  <c r="U45" i="4"/>
  <c r="J186" i="4"/>
  <c r="J164" i="4"/>
  <c r="J144" i="4"/>
  <c r="J124" i="4"/>
  <c r="S124" i="4" s="1"/>
  <c r="J104" i="4"/>
  <c r="S104" i="4" s="1"/>
  <c r="J84" i="4"/>
  <c r="S84" i="4" s="1"/>
  <c r="J63" i="4"/>
  <c r="S63" i="4" s="1"/>
  <c r="J43" i="4"/>
  <c r="S43" i="4" s="1"/>
  <c r="J23" i="4"/>
  <c r="S23" i="4" s="1"/>
  <c r="U113" i="4"/>
  <c r="U62" i="4"/>
  <c r="J121" i="4"/>
  <c r="S121" i="4" s="1"/>
  <c r="J60" i="4"/>
  <c r="S60" i="4" s="1"/>
  <c r="U91" i="4"/>
  <c r="J182" i="4"/>
  <c r="S182" i="4" s="1"/>
  <c r="J140" i="4"/>
  <c r="S140" i="4" s="1"/>
  <c r="J59" i="4"/>
  <c r="S59" i="4" s="1"/>
  <c r="U90" i="4"/>
  <c r="J139" i="4"/>
  <c r="S139" i="4" s="1"/>
  <c r="J79" i="4"/>
  <c r="S79" i="4" s="1"/>
  <c r="J18" i="4"/>
  <c r="S18" i="4" s="1"/>
  <c r="U185" i="4"/>
  <c r="U132" i="4"/>
  <c r="U59" i="4"/>
  <c r="V59" i="4" s="1"/>
  <c r="J118" i="4"/>
  <c r="S118" i="4" s="1"/>
  <c r="J57" i="4"/>
  <c r="S57" i="4" s="1"/>
  <c r="J110" i="4"/>
  <c r="S110" i="4" s="1"/>
  <c r="U143" i="4"/>
  <c r="J48" i="4"/>
  <c r="S48" i="4" s="1"/>
  <c r="U69" i="4"/>
  <c r="V69" i="4" s="1"/>
  <c r="U117" i="4"/>
  <c r="J44" i="4"/>
  <c r="S44" i="4" s="1"/>
  <c r="U188" i="4"/>
  <c r="V188" i="4" s="1"/>
  <c r="U167" i="4"/>
  <c r="U137" i="4"/>
  <c r="U115" i="4"/>
  <c r="U94" i="4"/>
  <c r="U65" i="4"/>
  <c r="U44" i="4"/>
  <c r="J185" i="4"/>
  <c r="J143" i="4"/>
  <c r="S143" i="4" s="1"/>
  <c r="J123" i="4"/>
  <c r="J103" i="4"/>
  <c r="S103" i="4" s="1"/>
  <c r="J83" i="4"/>
  <c r="S83" i="4" s="1"/>
  <c r="J62" i="4"/>
  <c r="S62" i="4" s="1"/>
  <c r="J42" i="4"/>
  <c r="S42" i="4" s="1"/>
  <c r="J22" i="4"/>
  <c r="S22" i="4" s="1"/>
  <c r="U92" i="4"/>
  <c r="J183" i="4"/>
  <c r="J141" i="4"/>
  <c r="S141" i="4" s="1"/>
  <c r="J81" i="4"/>
  <c r="S81" i="4" s="1"/>
  <c r="J20" i="4"/>
  <c r="S20" i="4" s="1"/>
  <c r="U112" i="4"/>
  <c r="U40" i="4"/>
  <c r="J100" i="4"/>
  <c r="S100" i="4" s="1"/>
  <c r="J80" i="4"/>
  <c r="S80" i="4" s="1"/>
  <c r="U186" i="4"/>
  <c r="U133" i="4"/>
  <c r="V133" i="4" s="1"/>
  <c r="U60" i="4"/>
  <c r="J119" i="4"/>
  <c r="J58" i="4"/>
  <c r="S58" i="4" s="1"/>
  <c r="U88" i="4"/>
  <c r="J179" i="4"/>
  <c r="S179" i="4" s="1"/>
  <c r="J138" i="4"/>
  <c r="S138" i="4" s="1"/>
  <c r="J77" i="4"/>
  <c r="J69" i="4"/>
  <c r="S69" i="4" s="1"/>
  <c r="U100" i="4"/>
  <c r="J68" i="4"/>
  <c r="S68" i="4" s="1"/>
  <c r="U173" i="4"/>
  <c r="U71" i="4"/>
  <c r="J88" i="4"/>
  <c r="S88" i="4" s="1"/>
  <c r="U70" i="4"/>
  <c r="J147" i="4"/>
  <c r="J46" i="4"/>
  <c r="S46" i="4" s="1"/>
  <c r="J86" i="4"/>
  <c r="S86" i="4" s="1"/>
  <c r="J64" i="4"/>
  <c r="S64" i="4" s="1"/>
  <c r="U136" i="4"/>
  <c r="V136" i="4" s="1"/>
  <c r="U114" i="4"/>
  <c r="U93" i="4"/>
  <c r="U64" i="4"/>
  <c r="V64" i="4" s="1"/>
  <c r="U43" i="4"/>
  <c r="J184" i="4"/>
  <c r="J142" i="4"/>
  <c r="S142" i="4" s="1"/>
  <c r="J122" i="4"/>
  <c r="S122" i="4" s="1"/>
  <c r="J102" i="4"/>
  <c r="S102" i="4" s="1"/>
  <c r="J82" i="4"/>
  <c r="S82" i="4" s="1"/>
  <c r="J61" i="4"/>
  <c r="S61" i="4" s="1"/>
  <c r="J41" i="4"/>
  <c r="S41" i="4" s="1"/>
  <c r="J21" i="4"/>
  <c r="S21" i="4" s="1"/>
  <c r="U135" i="4"/>
  <c r="U41" i="4"/>
  <c r="J101" i="4"/>
  <c r="S101" i="4" s="1"/>
  <c r="J40" i="4"/>
  <c r="S40" i="4" s="1"/>
  <c r="U134" i="4"/>
  <c r="U61" i="4"/>
  <c r="J120" i="4"/>
  <c r="S120" i="4" s="1"/>
  <c r="J39" i="4"/>
  <c r="S39" i="4" s="1"/>
  <c r="J19" i="4"/>
  <c r="U111" i="4"/>
  <c r="U39" i="4"/>
  <c r="J180" i="4"/>
  <c r="J99" i="4"/>
  <c r="S99" i="4" s="1"/>
  <c r="J38" i="4"/>
  <c r="S38" i="4" s="1"/>
  <c r="U110" i="4"/>
  <c r="U38" i="4"/>
  <c r="J163" i="4"/>
  <c r="J98" i="4"/>
  <c r="S98" i="4" s="1"/>
  <c r="J37" i="4"/>
  <c r="S37" i="4" s="1"/>
  <c r="J29" i="4"/>
  <c r="S29" i="4" s="1"/>
  <c r="U174" i="4"/>
  <c r="U74" i="4"/>
  <c r="J129" i="4"/>
  <c r="S129" i="4" s="1"/>
  <c r="U142" i="4"/>
  <c r="J148" i="4"/>
  <c r="J47" i="4"/>
  <c r="S47" i="4" s="1"/>
  <c r="U48" i="4"/>
  <c r="J127" i="4"/>
  <c r="S127" i="4" s="1"/>
  <c r="J26" i="4"/>
  <c r="S26" i="4" s="1"/>
  <c r="U47" i="4"/>
  <c r="J126" i="4"/>
  <c r="S126" i="4" s="1"/>
  <c r="J25" i="4"/>
  <c r="S25" i="4" s="1"/>
  <c r="U190" i="4"/>
  <c r="V190" i="4" s="1"/>
  <c r="J145" i="4"/>
  <c r="S145" i="4" s="1"/>
  <c r="U184" i="4"/>
  <c r="U131" i="4"/>
  <c r="U109" i="4"/>
  <c r="U87" i="4"/>
  <c r="U58" i="4"/>
  <c r="U36" i="4"/>
  <c r="J178" i="4"/>
  <c r="S178" i="4" s="1"/>
  <c r="J157" i="4"/>
  <c r="J137" i="4"/>
  <c r="S137" i="4" s="1"/>
  <c r="J117" i="4"/>
  <c r="S117" i="4" s="1"/>
  <c r="J97" i="4"/>
  <c r="S97" i="4" s="1"/>
  <c r="J76" i="4"/>
  <c r="S76" i="4" s="1"/>
  <c r="J56" i="4"/>
  <c r="S56" i="4" s="1"/>
  <c r="J36" i="4"/>
  <c r="S36" i="4" s="1"/>
  <c r="U183" i="4"/>
  <c r="V183" i="4" s="1"/>
  <c r="U130" i="4"/>
  <c r="U108" i="4"/>
  <c r="V108" i="4" s="1"/>
  <c r="U86" i="4"/>
  <c r="U57" i="4"/>
  <c r="U35" i="4"/>
  <c r="J177" i="4"/>
  <c r="J162" i="4"/>
  <c r="S162" i="4" s="1"/>
  <c r="J156" i="4"/>
  <c r="J136" i="4"/>
  <c r="S136" i="4" s="1"/>
  <c r="J116" i="4"/>
  <c r="S116" i="4" s="1"/>
  <c r="J96" i="4"/>
  <c r="S96" i="4" s="1"/>
  <c r="J75" i="4"/>
  <c r="J55" i="4"/>
  <c r="S55" i="4" s="1"/>
  <c r="J35" i="4"/>
  <c r="S35" i="4" s="1"/>
  <c r="J132" i="4"/>
  <c r="S132" i="4" s="1"/>
  <c r="U177" i="4"/>
  <c r="U125" i="4"/>
  <c r="U52" i="4"/>
  <c r="V52" i="4" s="1"/>
  <c r="J111" i="4"/>
  <c r="S111" i="4" s="1"/>
  <c r="J50" i="4"/>
  <c r="U124" i="4"/>
  <c r="U51" i="4"/>
  <c r="J150" i="4"/>
  <c r="J90" i="4"/>
  <c r="J89" i="4"/>
  <c r="S89" i="4" s="1"/>
  <c r="U121" i="4"/>
  <c r="J108" i="4"/>
  <c r="S108" i="4" s="1"/>
  <c r="U192" i="4"/>
  <c r="V192" i="4" s="1"/>
  <c r="U98" i="4"/>
  <c r="J87" i="4"/>
  <c r="U118" i="4"/>
  <c r="J158" i="4"/>
  <c r="S158" i="4" s="1"/>
  <c r="J45" i="4"/>
  <c r="S45" i="4" s="1"/>
  <c r="U170" i="4"/>
  <c r="U67" i="4"/>
  <c r="J125" i="4"/>
  <c r="S125" i="4" s="1"/>
  <c r="U182" i="4"/>
  <c r="V182" i="4" s="1"/>
  <c r="U153" i="4"/>
  <c r="V153" i="4" s="1"/>
  <c r="U129" i="4"/>
  <c r="U107" i="4"/>
  <c r="U85" i="4"/>
  <c r="V85" i="4" s="1"/>
  <c r="U34" i="4"/>
  <c r="J176" i="4"/>
  <c r="S176" i="4" s="1"/>
  <c r="J161" i="4"/>
  <c r="J155" i="4"/>
  <c r="J135" i="4"/>
  <c r="J115" i="4"/>
  <c r="S115" i="4" s="1"/>
  <c r="J95" i="4"/>
  <c r="S95" i="4" s="1"/>
  <c r="J74" i="4"/>
  <c r="J54" i="4"/>
  <c r="S54" i="4" s="1"/>
  <c r="J34" i="4"/>
  <c r="S34" i="4" s="1"/>
  <c r="U180" i="4"/>
  <c r="U105" i="4"/>
  <c r="U54" i="4"/>
  <c r="J181" i="4"/>
  <c r="S181" i="4" s="1"/>
  <c r="J153" i="4"/>
  <c r="J93" i="4"/>
  <c r="J52" i="4"/>
  <c r="S52" i="4" s="1"/>
  <c r="U179" i="4"/>
  <c r="V179" i="4" s="1"/>
  <c r="U126" i="4"/>
  <c r="U77" i="4"/>
  <c r="J160" i="4"/>
  <c r="J112" i="4"/>
  <c r="S112" i="4" s="1"/>
  <c r="J71" i="4"/>
  <c r="S71" i="4" s="1"/>
  <c r="J31" i="4"/>
  <c r="S31" i="4" s="1"/>
  <c r="U102" i="4"/>
  <c r="J91" i="4"/>
  <c r="S91" i="4" s="1"/>
  <c r="J30" i="4"/>
  <c r="S30" i="4" s="1"/>
  <c r="U101" i="4"/>
  <c r="J49" i="4"/>
  <c r="S49" i="4" s="1"/>
  <c r="U166" i="4"/>
  <c r="V166" i="4" s="1"/>
  <c r="U122" i="4"/>
  <c r="J149" i="4"/>
  <c r="S149" i="4" s="1"/>
  <c r="U49" i="4"/>
  <c r="J128" i="4"/>
  <c r="S128" i="4" s="1"/>
  <c r="J27" i="4"/>
  <c r="S27" i="4" s="1"/>
  <c r="U141" i="4"/>
  <c r="V141" i="4" s="1"/>
  <c r="J107" i="4"/>
  <c r="S107" i="4" s="1"/>
  <c r="U191" i="4"/>
  <c r="V191" i="4" s="1"/>
  <c r="U140" i="4"/>
  <c r="J146" i="4"/>
  <c r="S146" i="4" s="1"/>
  <c r="J65" i="4"/>
  <c r="S65" i="4" s="1"/>
  <c r="U139" i="4"/>
  <c r="U46" i="4"/>
  <c r="J105" i="4"/>
  <c r="S105" i="4" s="1"/>
  <c r="U181" i="4"/>
  <c r="V181" i="4" s="1"/>
  <c r="U150" i="4"/>
  <c r="V150" i="4" s="1"/>
  <c r="U128" i="4"/>
  <c r="V128" i="4" s="1"/>
  <c r="U106" i="4"/>
  <c r="U84" i="4"/>
  <c r="U55" i="4"/>
  <c r="V55" i="4" s="1"/>
  <c r="U33" i="4"/>
  <c r="V33" i="4" s="1"/>
  <c r="J154" i="4"/>
  <c r="S154" i="4" s="1"/>
  <c r="J134" i="4"/>
  <c r="S134" i="4" s="1"/>
  <c r="J114" i="4"/>
  <c r="S114" i="4" s="1"/>
  <c r="J94" i="4"/>
  <c r="S94" i="4" s="1"/>
  <c r="J73" i="4"/>
  <c r="J53" i="4"/>
  <c r="S53" i="4" s="1"/>
  <c r="J33" i="4"/>
  <c r="S33" i="4" s="1"/>
  <c r="U127" i="4"/>
  <c r="U79" i="4"/>
  <c r="V79" i="4" s="1"/>
  <c r="U31" i="4"/>
  <c r="J113" i="4"/>
  <c r="S113" i="4" s="1"/>
  <c r="J72" i="4"/>
  <c r="J32" i="4"/>
  <c r="S32" i="4" s="1"/>
  <c r="U147" i="4"/>
  <c r="U104" i="4"/>
  <c r="U53" i="4"/>
  <c r="J152" i="4"/>
  <c r="S152" i="4" s="1"/>
  <c r="J92" i="4"/>
  <c r="S92" i="4" s="1"/>
  <c r="J51" i="4"/>
  <c r="S51" i="4" s="1"/>
  <c r="U146" i="4"/>
  <c r="V146" i="4" s="1"/>
  <c r="U76" i="4"/>
  <c r="V76" i="4" s="1"/>
  <c r="J131" i="4"/>
  <c r="S131" i="4" s="1"/>
  <c r="J70" i="4"/>
  <c r="S70" i="4" s="1"/>
  <c r="U144" i="4"/>
  <c r="U75" i="4"/>
  <c r="J130" i="4"/>
  <c r="S130" i="4" s="1"/>
  <c r="U50" i="4"/>
  <c r="J109" i="4"/>
  <c r="S109" i="4" s="1"/>
  <c r="J28" i="4"/>
  <c r="S28" i="4" s="1"/>
  <c r="U99" i="4"/>
  <c r="V99" i="4" s="1"/>
  <c r="J187" i="4"/>
  <c r="J67" i="4"/>
  <c r="S67" i="4" s="1"/>
  <c r="U172" i="4"/>
  <c r="V172" i="4" s="1"/>
  <c r="U119" i="4"/>
  <c r="J66" i="4"/>
  <c r="S66" i="4" s="1"/>
  <c r="U171" i="4"/>
  <c r="U97" i="4"/>
  <c r="J166" i="4"/>
  <c r="S166" i="4" s="1"/>
  <c r="J106" i="4"/>
  <c r="S106" i="4" s="1"/>
  <c r="U96" i="4"/>
  <c r="J85" i="4"/>
  <c r="S85" i="4" s="1"/>
  <c r="J133" i="4"/>
  <c r="S133" i="4" s="1"/>
  <c r="J151" i="4"/>
  <c r="S151" i="4" s="1"/>
  <c r="J24" i="4"/>
  <c r="S24" i="4" s="1"/>
  <c r="J188" i="39"/>
  <c r="N185" i="39"/>
  <c r="AL154" i="140"/>
  <c r="N21" i="37"/>
  <c r="O21" i="37" s="1"/>
  <c r="N32" i="35"/>
  <c r="O32" i="35" s="1"/>
  <c r="H161" i="39"/>
  <c r="I161" i="39"/>
  <c r="O161" i="39" s="1"/>
  <c r="I11" i="35"/>
  <c r="K11" i="35" s="1"/>
  <c r="N156" i="39"/>
  <c r="J161" i="39"/>
  <c r="N93" i="39"/>
  <c r="O93" i="39" s="1"/>
  <c r="F121" i="39"/>
  <c r="F120" i="39"/>
  <c r="F67" i="4"/>
  <c r="F66" i="4"/>
  <c r="F65" i="4"/>
  <c r="F54" i="4"/>
  <c r="F55" i="4"/>
  <c r="F24" i="4"/>
  <c r="F23" i="4"/>
  <c r="F22" i="4"/>
  <c r="T195" i="39" l="1"/>
  <c r="V196" i="39"/>
  <c r="M161" i="39"/>
  <c r="K161" i="39"/>
  <c r="S161" i="39"/>
  <c r="Q161" i="39"/>
  <c r="Q241" i="39"/>
  <c r="S241" i="39"/>
  <c r="Q188" i="39"/>
  <c r="S188" i="39"/>
  <c r="K241" i="39"/>
  <c r="U120" i="4"/>
  <c r="V120" i="4" s="1"/>
  <c r="V96" i="4"/>
  <c r="V122" i="4"/>
  <c r="V180" i="4"/>
  <c r="S75" i="4"/>
  <c r="V174" i="4"/>
  <c r="V135" i="4"/>
  <c r="V71" i="4"/>
  <c r="V113" i="4"/>
  <c r="S78" i="4"/>
  <c r="S159" i="4"/>
  <c r="V53" i="4"/>
  <c r="S156" i="4"/>
  <c r="V109" i="4"/>
  <c r="S163" i="4"/>
  <c r="V36" i="4"/>
  <c r="V143" i="4"/>
  <c r="V119" i="4"/>
  <c r="V102" i="4"/>
  <c r="S135" i="4"/>
  <c r="V121" i="4"/>
  <c r="S177" i="4"/>
  <c r="V184" i="4"/>
  <c r="V110" i="4"/>
  <c r="V106" i="4"/>
  <c r="V35" i="4"/>
  <c r="V132" i="4"/>
  <c r="S144" i="4"/>
  <c r="S175" i="4"/>
  <c r="V123" i="4"/>
  <c r="S150" i="4"/>
  <c r="S160" i="4"/>
  <c r="V45" i="4"/>
  <c r="S170" i="4"/>
  <c r="V98" i="4"/>
  <c r="S164" i="4"/>
  <c r="V43" i="4"/>
  <c r="V34" i="4"/>
  <c r="V93" i="4"/>
  <c r="V66" i="4"/>
  <c r="V157" i="4"/>
  <c r="S169" i="4"/>
  <c r="V97" i="4"/>
  <c r="S184" i="4"/>
  <c r="V139" i="4"/>
  <c r="V130" i="4"/>
  <c r="V127" i="4"/>
  <c r="V114" i="4"/>
  <c r="V90" i="4"/>
  <c r="V50" i="4"/>
  <c r="V129" i="4"/>
  <c r="V186" i="4"/>
  <c r="V94" i="4"/>
  <c r="S87" i="4"/>
  <c r="V82" i="4"/>
  <c r="V100" i="4"/>
  <c r="S72" i="4"/>
  <c r="V88" i="4"/>
  <c r="S119" i="4"/>
  <c r="V44" i="4"/>
  <c r="S50" i="4"/>
  <c r="V95" i="4"/>
  <c r="S171" i="4"/>
  <c r="V48" i="4"/>
  <c r="V138" i="4"/>
  <c r="V161" i="4"/>
  <c r="V58" i="4"/>
  <c r="V87" i="4"/>
  <c r="S161" i="4"/>
  <c r="V149" i="4"/>
  <c r="V86" i="4"/>
  <c r="V111" i="4"/>
  <c r="V140" i="4"/>
  <c r="S19" i="4"/>
  <c r="V65" i="4"/>
  <c r="V75" i="4"/>
  <c r="S73" i="4"/>
  <c r="V125" i="4"/>
  <c r="V61" i="4"/>
  <c r="V137" i="4"/>
  <c r="S74" i="4"/>
  <c r="S90" i="4"/>
  <c r="S186" i="4"/>
  <c r="V31" i="4"/>
  <c r="V39" i="4"/>
  <c r="V77" i="4"/>
  <c r="V60" i="4"/>
  <c r="S148" i="4"/>
  <c r="V134" i="4"/>
  <c r="V40" i="4"/>
  <c r="V91" i="4"/>
  <c r="S174" i="4"/>
  <c r="S183" i="4"/>
  <c r="V101" i="4"/>
  <c r="V131" i="4"/>
  <c r="S123" i="4"/>
  <c r="V142" i="4"/>
  <c r="S147" i="4"/>
  <c r="V112" i="4"/>
  <c r="S173" i="4"/>
  <c r="V151" i="4"/>
  <c r="V92" i="4"/>
  <c r="V38" i="4"/>
  <c r="V57" i="4"/>
  <c r="V185" i="4"/>
  <c r="S187" i="4"/>
  <c r="S180" i="4"/>
  <c r="S167" i="4"/>
  <c r="V51" i="4"/>
  <c r="S185" i="4"/>
  <c r="V124" i="4"/>
  <c r="V107" i="4"/>
  <c r="V67" i="4"/>
  <c r="V49" i="4"/>
  <c r="V54" i="4"/>
  <c r="V70" i="4"/>
  <c r="V152" i="4"/>
  <c r="V118" i="4"/>
  <c r="V84" i="4"/>
  <c r="V104" i="4"/>
  <c r="S77" i="4"/>
  <c r="V46" i="4"/>
  <c r="V156" i="4"/>
  <c r="V47" i="4"/>
  <c r="V126" i="4"/>
  <c r="V144" i="4"/>
  <c r="V105" i="4"/>
  <c r="S157" i="4"/>
  <c r="V74" i="4"/>
  <c r="V41" i="4"/>
  <c r="V117" i="4"/>
  <c r="V62" i="4"/>
  <c r="S165" i="4"/>
  <c r="V147" i="4"/>
  <c r="S155" i="4"/>
  <c r="V155" i="4"/>
  <c r="V159" i="4"/>
  <c r="S93" i="4"/>
  <c r="S153" i="4"/>
  <c r="V177" i="4"/>
  <c r="V167" i="4"/>
  <c r="V163" i="4"/>
  <c r="V115" i="4"/>
  <c r="V160" i="4"/>
  <c r="S168" i="4"/>
  <c r="J199" i="39"/>
  <c r="S199" i="39" s="1"/>
  <c r="K184" i="4"/>
  <c r="Q184" i="4"/>
  <c r="K191" i="4"/>
  <c r="Q191" i="4"/>
  <c r="K187" i="4"/>
  <c r="Q187" i="4"/>
  <c r="K176" i="4"/>
  <c r="Q176" i="4"/>
  <c r="K180" i="4"/>
  <c r="Q180" i="4"/>
  <c r="K186" i="4"/>
  <c r="Q186" i="4"/>
  <c r="K185" i="4"/>
  <c r="Q185" i="4"/>
  <c r="K190" i="4"/>
  <c r="Q190" i="4"/>
  <c r="K179" i="4"/>
  <c r="Q179" i="4"/>
  <c r="K188" i="4"/>
  <c r="Q188" i="4"/>
  <c r="K189" i="4"/>
  <c r="Q189" i="4"/>
  <c r="K182" i="4"/>
  <c r="Q182" i="4"/>
  <c r="Q175" i="4"/>
  <c r="K174" i="4"/>
  <c r="Q174" i="4"/>
  <c r="K181" i="4"/>
  <c r="Q181" i="4"/>
  <c r="Q173" i="4"/>
  <c r="Q167" i="4"/>
  <c r="K172" i="4"/>
  <c r="Q172" i="4"/>
  <c r="Q170" i="4"/>
  <c r="Q165" i="4"/>
  <c r="Q169" i="4"/>
  <c r="K178" i="4"/>
  <c r="Q178" i="4"/>
  <c r="Q171" i="4"/>
  <c r="K183" i="4"/>
  <c r="Q183" i="4"/>
  <c r="K168" i="4"/>
  <c r="Q168" i="4"/>
  <c r="K177" i="4"/>
  <c r="Q177" i="4"/>
  <c r="Q166" i="4"/>
  <c r="K152" i="4"/>
  <c r="Q152" i="4"/>
  <c r="K30" i="4"/>
  <c r="Q30" i="4"/>
  <c r="K95" i="4"/>
  <c r="Q95" i="4"/>
  <c r="K156" i="4"/>
  <c r="Q156" i="4"/>
  <c r="K163" i="4"/>
  <c r="Q163" i="4"/>
  <c r="K82" i="4"/>
  <c r="Q82" i="4"/>
  <c r="K69" i="4"/>
  <c r="Q69" i="4"/>
  <c r="K42" i="4"/>
  <c r="Q42" i="4"/>
  <c r="K57" i="4"/>
  <c r="Q57" i="4"/>
  <c r="K84" i="4"/>
  <c r="Q84" i="4"/>
  <c r="K115" i="4"/>
  <c r="Q115" i="4"/>
  <c r="K103" i="4"/>
  <c r="Q103" i="4"/>
  <c r="K72" i="4"/>
  <c r="Q72" i="4"/>
  <c r="K99" i="4"/>
  <c r="Q99" i="4"/>
  <c r="K123" i="4"/>
  <c r="Q123" i="4"/>
  <c r="K164" i="4"/>
  <c r="Q164" i="4"/>
  <c r="K54" i="4"/>
  <c r="Q54" i="4"/>
  <c r="K124" i="4"/>
  <c r="Q124" i="4"/>
  <c r="K38" i="4"/>
  <c r="Q38" i="4"/>
  <c r="K144" i="4"/>
  <c r="Q144" i="4"/>
  <c r="K71" i="4"/>
  <c r="Q71" i="4"/>
  <c r="K113" i="4"/>
  <c r="Q113" i="4"/>
  <c r="K112" i="4"/>
  <c r="Q112" i="4"/>
  <c r="Q150" i="4"/>
  <c r="K25" i="4"/>
  <c r="Q25" i="4"/>
  <c r="K58" i="4"/>
  <c r="Q58" i="4"/>
  <c r="K143" i="4"/>
  <c r="Q143" i="4"/>
  <c r="K18" i="4"/>
  <c r="Q18" i="4"/>
  <c r="K159" i="4"/>
  <c r="Q159" i="4"/>
  <c r="K62" i="4"/>
  <c r="Q62" i="4"/>
  <c r="K32" i="4"/>
  <c r="Q32" i="4"/>
  <c r="K90" i="4"/>
  <c r="Q90" i="4"/>
  <c r="K65" i="4"/>
  <c r="Q65" i="4"/>
  <c r="K126" i="4"/>
  <c r="Q126" i="4"/>
  <c r="K119" i="4"/>
  <c r="Q119" i="4"/>
  <c r="K79" i="4"/>
  <c r="Q79" i="4"/>
  <c r="K37" i="4"/>
  <c r="Q37" i="4"/>
  <c r="K74" i="4"/>
  <c r="Q74" i="4"/>
  <c r="K63" i="4"/>
  <c r="Q63" i="4"/>
  <c r="K15" i="4"/>
  <c r="Q15" i="4"/>
  <c r="K102" i="4"/>
  <c r="Q102" i="4"/>
  <c r="K105" i="4"/>
  <c r="Q105" i="4"/>
  <c r="K142" i="4"/>
  <c r="Q142" i="4"/>
  <c r="K67" i="4"/>
  <c r="Q67" i="4"/>
  <c r="K161" i="4"/>
  <c r="Q161" i="4"/>
  <c r="K160" i="4"/>
  <c r="Q160" i="4"/>
  <c r="K28" i="4"/>
  <c r="Q28" i="4"/>
  <c r="K146" i="4"/>
  <c r="Q146" i="4"/>
  <c r="K139" i="4"/>
  <c r="Q139" i="4"/>
  <c r="K66" i="4"/>
  <c r="Q66" i="4"/>
  <c r="K89" i="4"/>
  <c r="Q89" i="4"/>
  <c r="K50" i="4"/>
  <c r="Q50" i="4"/>
  <c r="K26" i="4"/>
  <c r="Q26" i="4"/>
  <c r="K19" i="4"/>
  <c r="Q19" i="4"/>
  <c r="K166" i="4"/>
  <c r="K136" i="4"/>
  <c r="Q136" i="4"/>
  <c r="K104" i="4"/>
  <c r="Q104" i="4"/>
  <c r="K122" i="4"/>
  <c r="Q122" i="4"/>
  <c r="K109" i="4"/>
  <c r="Q109" i="4"/>
  <c r="K33" i="4"/>
  <c r="Q33" i="4"/>
  <c r="K107" i="4"/>
  <c r="Q107" i="4"/>
  <c r="K120" i="4"/>
  <c r="Q120" i="4"/>
  <c r="K100" i="4"/>
  <c r="Q100" i="4"/>
  <c r="K24" i="4"/>
  <c r="Q24" i="4"/>
  <c r="K94" i="4"/>
  <c r="Q94" i="4"/>
  <c r="K27" i="4"/>
  <c r="Q27" i="4"/>
  <c r="Q153" i="4"/>
  <c r="K125" i="4"/>
  <c r="Q125" i="4"/>
  <c r="K97" i="4"/>
  <c r="Q97" i="4"/>
  <c r="K148" i="4"/>
  <c r="Q148" i="4"/>
  <c r="K46" i="4"/>
  <c r="Q46" i="4"/>
  <c r="K92" i="4"/>
  <c r="Q92" i="4"/>
  <c r="K68" i="4"/>
  <c r="Q68" i="4"/>
  <c r="K162" i="4"/>
  <c r="Q162" i="4"/>
  <c r="Q155" i="4"/>
  <c r="K39" i="4"/>
  <c r="Q39" i="4"/>
  <c r="K130" i="4"/>
  <c r="Q130" i="4"/>
  <c r="K56" i="4"/>
  <c r="Q56" i="4"/>
  <c r="K140" i="4"/>
  <c r="Q140" i="4"/>
  <c r="K47" i="4"/>
  <c r="Q47" i="4"/>
  <c r="K151" i="4"/>
  <c r="Q151" i="4"/>
  <c r="K70" i="4"/>
  <c r="Q70" i="4"/>
  <c r="K114" i="4"/>
  <c r="Q114" i="4"/>
  <c r="K128" i="4"/>
  <c r="Q128" i="4"/>
  <c r="K132" i="4"/>
  <c r="Q132" i="4"/>
  <c r="K117" i="4"/>
  <c r="Q117" i="4"/>
  <c r="K40" i="4"/>
  <c r="Q40" i="4"/>
  <c r="K147" i="4"/>
  <c r="Q147" i="4"/>
  <c r="K60" i="4"/>
  <c r="Q60" i="4"/>
  <c r="K167" i="4"/>
  <c r="K116" i="4"/>
  <c r="Q116" i="4"/>
  <c r="K43" i="4"/>
  <c r="Q43" i="4"/>
  <c r="K98" i="4"/>
  <c r="Q98" i="4"/>
  <c r="K91" i="4"/>
  <c r="Q91" i="4"/>
  <c r="K83" i="4"/>
  <c r="Q83" i="4"/>
  <c r="K145" i="4"/>
  <c r="Q145" i="4"/>
  <c r="K53" i="4"/>
  <c r="Q53" i="4"/>
  <c r="K76" i="4"/>
  <c r="Q76" i="4"/>
  <c r="K133" i="4"/>
  <c r="Q133" i="4"/>
  <c r="K131" i="4"/>
  <c r="Q131" i="4"/>
  <c r="K134" i="4"/>
  <c r="Q134" i="4"/>
  <c r="K35" i="4"/>
  <c r="Q35" i="4"/>
  <c r="K137" i="4"/>
  <c r="Q137" i="4"/>
  <c r="K129" i="4"/>
  <c r="Q129" i="4"/>
  <c r="K101" i="4"/>
  <c r="Q101" i="4"/>
  <c r="K20" i="4"/>
  <c r="Q20" i="4"/>
  <c r="K44" i="4"/>
  <c r="Q44" i="4"/>
  <c r="K121" i="4"/>
  <c r="Q121" i="4"/>
  <c r="K110" i="4"/>
  <c r="Q110" i="4"/>
  <c r="K108" i="4"/>
  <c r="Q108" i="4"/>
  <c r="K138" i="4"/>
  <c r="Q138" i="4"/>
  <c r="K31" i="4"/>
  <c r="Q31" i="4"/>
  <c r="K127" i="4"/>
  <c r="Q127" i="4"/>
  <c r="K59" i="4"/>
  <c r="Q59" i="4"/>
  <c r="K93" i="4"/>
  <c r="Q93" i="4"/>
  <c r="K86" i="4"/>
  <c r="Q86" i="4"/>
  <c r="K85" i="4"/>
  <c r="Q85" i="4"/>
  <c r="Q154" i="4"/>
  <c r="K149" i="4"/>
  <c r="Q149" i="4"/>
  <c r="K45" i="4"/>
  <c r="Q45" i="4"/>
  <c r="K55" i="4"/>
  <c r="Q55" i="4"/>
  <c r="K157" i="4"/>
  <c r="Q157" i="4"/>
  <c r="K88" i="4"/>
  <c r="Q88" i="4"/>
  <c r="K81" i="4"/>
  <c r="Q81" i="4"/>
  <c r="K165" i="4"/>
  <c r="K49" i="4"/>
  <c r="Q49" i="4"/>
  <c r="K41" i="4"/>
  <c r="Q41" i="4"/>
  <c r="K22" i="4"/>
  <c r="Q22" i="4"/>
  <c r="K118" i="4"/>
  <c r="Q118" i="4"/>
  <c r="K111" i="4"/>
  <c r="Q111" i="4"/>
  <c r="K64" i="4"/>
  <c r="Q64" i="4"/>
  <c r="K75" i="4"/>
  <c r="Q75" i="4"/>
  <c r="K141" i="4"/>
  <c r="Q141" i="4"/>
  <c r="K78" i="4"/>
  <c r="Q78" i="4"/>
  <c r="K87" i="4"/>
  <c r="Q87" i="4"/>
  <c r="K61" i="4"/>
  <c r="Q61" i="4"/>
  <c r="K77" i="4"/>
  <c r="Q77" i="4"/>
  <c r="K135" i="4"/>
  <c r="Q135" i="4"/>
  <c r="K36" i="4"/>
  <c r="Q36" i="4"/>
  <c r="K52" i="4"/>
  <c r="Q52" i="4"/>
  <c r="K80" i="4"/>
  <c r="Q80" i="4"/>
  <c r="K73" i="4"/>
  <c r="Q73" i="4"/>
  <c r="K158" i="4"/>
  <c r="Q158" i="4"/>
  <c r="K106" i="4"/>
  <c r="Q106" i="4"/>
  <c r="K51" i="4"/>
  <c r="Q51" i="4"/>
  <c r="K34" i="4"/>
  <c r="Q34" i="4"/>
  <c r="K96" i="4"/>
  <c r="Q96" i="4"/>
  <c r="K29" i="4"/>
  <c r="Q29" i="4"/>
  <c r="K21" i="4"/>
  <c r="Q21" i="4"/>
  <c r="K48" i="4"/>
  <c r="Q48" i="4"/>
  <c r="K23" i="4"/>
  <c r="Q23" i="4"/>
  <c r="U204" i="39"/>
  <c r="Q12" i="37"/>
  <c r="S12" i="37"/>
  <c r="M11" i="35"/>
  <c r="U187" i="4"/>
  <c r="U81" i="39"/>
  <c r="V81" i="39" s="1"/>
  <c r="U80" i="39"/>
  <c r="V80" i="39" s="1"/>
  <c r="U189" i="39"/>
  <c r="V189" i="39" s="1"/>
  <c r="U125" i="39"/>
  <c r="V125" i="39" s="1"/>
  <c r="U193" i="39"/>
  <c r="V193" i="39" s="1"/>
  <c r="U83" i="39"/>
  <c r="V83" i="39" s="1"/>
  <c r="J33" i="37"/>
  <c r="J50" i="37"/>
  <c r="U84" i="39"/>
  <c r="V84" i="39" s="1"/>
  <c r="T41" i="35"/>
  <c r="V41" i="35" s="1"/>
  <c r="U153" i="39"/>
  <c r="V153" i="39" s="1"/>
  <c r="U154" i="39"/>
  <c r="V154" i="39" s="1"/>
  <c r="J194" i="39"/>
  <c r="J80" i="39"/>
  <c r="J81" i="39"/>
  <c r="U202" i="39"/>
  <c r="U10" i="35"/>
  <c r="U55" i="35" s="1"/>
  <c r="U145" i="4"/>
  <c r="T10" i="35"/>
  <c r="U160" i="39"/>
  <c r="U198" i="39"/>
  <c r="V198" i="39" s="1"/>
  <c r="U197" i="39"/>
  <c r="V197" i="39" s="1"/>
  <c r="U93" i="39"/>
  <c r="V93" i="39" s="1"/>
  <c r="J11" i="37"/>
  <c r="J26" i="37"/>
  <c r="J32" i="37"/>
  <c r="J27" i="37"/>
  <c r="U21" i="37"/>
  <c r="V21" i="37" s="1"/>
  <c r="J49" i="37"/>
  <c r="I10" i="35"/>
  <c r="X9" i="35"/>
  <c r="J198" i="39"/>
  <c r="N11" i="35"/>
  <c r="O11" i="35" s="1"/>
  <c r="I164" i="39"/>
  <c r="O164" i="39" s="1"/>
  <c r="I165" i="39"/>
  <c r="O165" i="39" s="1"/>
  <c r="I166" i="39"/>
  <c r="O166" i="39" s="1"/>
  <c r="I168" i="39"/>
  <c r="O168" i="39" s="1"/>
  <c r="I169" i="39"/>
  <c r="O169" i="39" s="1"/>
  <c r="I170" i="39"/>
  <c r="O170" i="39" s="1"/>
  <c r="I172" i="39"/>
  <c r="O172" i="39" s="1"/>
  <c r="I174" i="39"/>
  <c r="O174" i="39" s="1"/>
  <c r="I175" i="39"/>
  <c r="O175" i="39" s="1"/>
  <c r="I177" i="39"/>
  <c r="O177" i="39" s="1"/>
  <c r="I178" i="39"/>
  <c r="I182" i="39"/>
  <c r="O182" i="39" s="1"/>
  <c r="F16" i="39"/>
  <c r="F15" i="4"/>
  <c r="M10" i="35" l="1"/>
  <c r="K178" i="39"/>
  <c r="O178" i="39"/>
  <c r="T55" i="35"/>
  <c r="V55" i="35"/>
  <c r="Q194" i="39"/>
  <c r="S194" i="39"/>
  <c r="Q198" i="39"/>
  <c r="S198" i="39"/>
  <c r="K81" i="39"/>
  <c r="K199" i="39"/>
  <c r="Q199" i="39"/>
  <c r="K194" i="39"/>
  <c r="K198" i="39"/>
  <c r="V145" i="4"/>
  <c r="V187" i="4"/>
  <c r="U195" i="39"/>
  <c r="V195" i="39" s="1"/>
  <c r="Q32" i="37"/>
  <c r="S32" i="37"/>
  <c r="Q26" i="37"/>
  <c r="S26" i="37"/>
  <c r="Q11" i="37"/>
  <c r="S11" i="37"/>
  <c r="Q33" i="37"/>
  <c r="S33" i="37"/>
  <c r="Q50" i="37"/>
  <c r="S50" i="37"/>
  <c r="Q49" i="37"/>
  <c r="S49" i="37"/>
  <c r="Q27" i="37"/>
  <c r="S27" i="37"/>
  <c r="K33" i="37"/>
  <c r="K32" i="37"/>
  <c r="K50" i="37"/>
  <c r="K27" i="37"/>
  <c r="K49" i="37"/>
  <c r="V10" i="35"/>
  <c r="J56" i="37"/>
  <c r="T9" i="35"/>
  <c r="H47" i="141" s="1"/>
  <c r="J40" i="35"/>
  <c r="J19" i="35"/>
  <c r="S19" i="35" s="1"/>
  <c r="J25" i="35"/>
  <c r="S25" i="35" s="1"/>
  <c r="J51" i="35"/>
  <c r="S51" i="35" s="1"/>
  <c r="J29" i="35"/>
  <c r="J32" i="35"/>
  <c r="J47" i="35"/>
  <c r="S47" i="35" s="1"/>
  <c r="J49" i="35"/>
  <c r="S49" i="35" s="1"/>
  <c r="J50" i="35"/>
  <c r="S50" i="35" s="1"/>
  <c r="J30" i="35"/>
  <c r="J31" i="35"/>
  <c r="S31" i="35" s="1"/>
  <c r="J43" i="35"/>
  <c r="J27" i="35"/>
  <c r="S27" i="35" s="1"/>
  <c r="J45" i="35"/>
  <c r="J38" i="35"/>
  <c r="S38" i="35" s="1"/>
  <c r="J41" i="35"/>
  <c r="J44" i="35"/>
  <c r="J26" i="35"/>
  <c r="S26" i="35" s="1"/>
  <c r="J39" i="35"/>
  <c r="S39" i="35" s="1"/>
  <c r="J48" i="35"/>
  <c r="S48" i="35" s="1"/>
  <c r="J36" i="35"/>
  <c r="J28" i="35"/>
  <c r="S28" i="35" s="1"/>
  <c r="J46" i="35"/>
  <c r="J37" i="35"/>
  <c r="S37" i="35" s="1"/>
  <c r="R213" i="39"/>
  <c r="J10" i="37"/>
  <c r="T16" i="39"/>
  <c r="I162" i="39"/>
  <c r="S46" i="35" l="1"/>
  <c r="S41" i="35"/>
  <c r="S30" i="35"/>
  <c r="S40" i="35"/>
  <c r="S45" i="35"/>
  <c r="S43" i="35"/>
  <c r="S36" i="35"/>
  <c r="Q10" i="37"/>
  <c r="S32" i="35"/>
  <c r="S44" i="35"/>
  <c r="S29" i="35"/>
  <c r="K50" i="35"/>
  <c r="Q50" i="35"/>
  <c r="K47" i="35"/>
  <c r="Q47" i="35"/>
  <c r="K30" i="35"/>
  <c r="Q30" i="35"/>
  <c r="K19" i="35"/>
  <c r="Q19" i="35"/>
  <c r="K27" i="35"/>
  <c r="Q27" i="35"/>
  <c r="K40" i="35"/>
  <c r="Q40" i="35"/>
  <c r="K45" i="35"/>
  <c r="Q45" i="35"/>
  <c r="K51" i="35"/>
  <c r="Q51" i="35"/>
  <c r="K48" i="35"/>
  <c r="Q48" i="35"/>
  <c r="K49" i="35"/>
  <c r="Q49" i="35"/>
  <c r="K46" i="35"/>
  <c r="Q46" i="35"/>
  <c r="K39" i="35"/>
  <c r="Q39" i="35"/>
  <c r="Q43" i="35"/>
  <c r="K29" i="35"/>
  <c r="Q29" i="35"/>
  <c r="K28" i="35"/>
  <c r="Q28" i="35"/>
  <c r="K26" i="35"/>
  <c r="Q26" i="35"/>
  <c r="Q38" i="35"/>
  <c r="K32" i="35"/>
  <c r="Q32" i="35"/>
  <c r="K25" i="35"/>
  <c r="Q25" i="35"/>
  <c r="K44" i="35"/>
  <c r="Q44" i="35"/>
  <c r="K31" i="35"/>
  <c r="Q31" i="35"/>
  <c r="K37" i="35"/>
  <c r="Q37" i="35"/>
  <c r="K36" i="35"/>
  <c r="Q36" i="35"/>
  <c r="Q41" i="35"/>
  <c r="J203" i="39"/>
  <c r="S203" i="39" s="1"/>
  <c r="J205" i="39"/>
  <c r="S205" i="39" s="1"/>
  <c r="L205" i="39"/>
  <c r="M205" i="39" s="1"/>
  <c r="J206" i="39"/>
  <c r="S206" i="39" s="1"/>
  <c r="R10" i="37"/>
  <c r="Q56" i="37"/>
  <c r="S56" i="37"/>
  <c r="J265" i="39"/>
  <c r="J18" i="35"/>
  <c r="S18" i="35" s="1"/>
  <c r="H85" i="37"/>
  <c r="Q265" i="39" l="1"/>
  <c r="S265" i="39"/>
  <c r="K205" i="39"/>
  <c r="Q205" i="39"/>
  <c r="K206" i="39"/>
  <c r="Q206" i="39"/>
  <c r="Q203" i="39"/>
  <c r="K18" i="35"/>
  <c r="Q18" i="35"/>
  <c r="IY42" i="142"/>
  <c r="S10" i="37"/>
  <c r="R279" i="39"/>
  <c r="R282" i="39" s="1"/>
  <c r="J10" i="35"/>
  <c r="J55" i="35" s="1"/>
  <c r="I26" i="37"/>
  <c r="K26" i="37" s="1"/>
  <c r="I14" i="37"/>
  <c r="M14" i="37" l="1"/>
  <c r="K14" i="37"/>
  <c r="S10" i="35"/>
  <c r="K10" i="35"/>
  <c r="Q10" i="35"/>
  <c r="I12" i="37"/>
  <c r="I188" i="39"/>
  <c r="N14" i="37"/>
  <c r="O14" i="37" s="1"/>
  <c r="L117" i="39"/>
  <c r="M188" i="39" l="1"/>
  <c r="K188" i="39"/>
  <c r="M12" i="37"/>
  <c r="K12" i="37"/>
  <c r="Q55" i="35"/>
  <c r="S55" i="35"/>
  <c r="I11" i="37"/>
  <c r="U16" i="39"/>
  <c r="V16" i="39" s="1"/>
  <c r="N188" i="39"/>
  <c r="O188" i="39" s="1"/>
  <c r="L116" i="39"/>
  <c r="M11" i="37" l="1"/>
  <c r="K11" i="37"/>
  <c r="I56" i="37"/>
  <c r="K56" i="37" s="1"/>
  <c r="L121" i="39"/>
  <c r="L118" i="39"/>
  <c r="I267" i="39"/>
  <c r="L120" i="39"/>
  <c r="L115" i="39"/>
  <c r="I212" i="39"/>
  <c r="M212" i="39" l="1"/>
  <c r="O212" i="39"/>
  <c r="M267" i="39"/>
  <c r="O267" i="39"/>
  <c r="I207" i="39"/>
  <c r="M207" i="39" l="1"/>
  <c r="O207" i="39"/>
  <c r="I269" i="39"/>
  <c r="M269" i="39" s="1"/>
  <c r="L185" i="39" l="1"/>
  <c r="I34" i="35" l="1"/>
  <c r="L31" i="54" l="1"/>
  <c r="H9" i="54"/>
  <c r="I9" i="54"/>
  <c r="L9" i="54"/>
  <c r="M9" i="54" s="1"/>
  <c r="K9" i="54" l="1"/>
  <c r="R169" i="39"/>
  <c r="R168" i="39"/>
  <c r="R165" i="39"/>
  <c r="R164" i="39"/>
  <c r="R163" i="39"/>
  <c r="S163" i="39" s="1"/>
  <c r="N9" i="54"/>
  <c r="O9" i="54" s="1"/>
  <c r="I160" i="39"/>
  <c r="N32" i="54"/>
  <c r="O32" i="54" s="1"/>
  <c r="T10" i="54"/>
  <c r="U10" i="54" s="1"/>
  <c r="N203" i="39" l="1"/>
  <c r="AM154" i="140"/>
  <c r="N277" i="39"/>
  <c r="O277" i="39" s="1"/>
  <c r="T9" i="54"/>
  <c r="U9" i="54" s="1"/>
  <c r="T267" i="39"/>
  <c r="T217" i="39"/>
  <c r="T218" i="39"/>
  <c r="T219" i="39"/>
  <c r="T220" i="39"/>
  <c r="T221" i="39"/>
  <c r="T222" i="39"/>
  <c r="T223" i="39"/>
  <c r="T224" i="39"/>
  <c r="T225" i="39"/>
  <c r="T226" i="39"/>
  <c r="T227" i="39"/>
  <c r="T228" i="39"/>
  <c r="T229" i="39"/>
  <c r="T230" i="39"/>
  <c r="T231" i="39"/>
  <c r="T232" i="39"/>
  <c r="T233" i="39"/>
  <c r="T236" i="39"/>
  <c r="T237" i="39"/>
  <c r="T238" i="39"/>
  <c r="T268" i="39"/>
  <c r="H186" i="39"/>
  <c r="G186" i="39"/>
  <c r="T266" i="39" l="1"/>
  <c r="T186" i="39"/>
  <c r="T142" i="39" l="1"/>
  <c r="L61" i="54"/>
  <c r="M61" i="54" s="1"/>
  <c r="J192" i="4" l="1"/>
  <c r="S192" i="4" s="1"/>
  <c r="K192" i="4" l="1"/>
  <c r="Q192" i="4"/>
  <c r="J269" i="39"/>
  <c r="S269" i="39" s="1"/>
  <c r="J268" i="39"/>
  <c r="Q268" i="39" l="1"/>
  <c r="S268" i="39"/>
  <c r="K269" i="39"/>
  <c r="Q269" i="39"/>
  <c r="K268" i="39"/>
  <c r="T145" i="39"/>
  <c r="F69" i="39"/>
  <c r="I83" i="37" l="1"/>
  <c r="T32" i="54" l="1"/>
  <c r="U32" i="54" s="1"/>
  <c r="T62" i="54"/>
  <c r="U62" i="54" s="1"/>
  <c r="L26" i="37"/>
  <c r="M26" i="37" s="1"/>
  <c r="N61" i="54"/>
  <c r="O61" i="54" s="1"/>
  <c r="G203" i="39"/>
  <c r="T31" i="54" l="1"/>
  <c r="U31" i="54" s="1"/>
  <c r="L201" i="39"/>
  <c r="L190" i="39"/>
  <c r="M190" i="39" s="1"/>
  <c r="N26" i="37"/>
  <c r="O26" i="37" s="1"/>
  <c r="U14" i="37"/>
  <c r="V14" i="37" s="1"/>
  <c r="H14" i="37"/>
  <c r="L33" i="37"/>
  <c r="M33" i="37" s="1"/>
  <c r="L43" i="35"/>
  <c r="H34" i="35"/>
  <c r="H84" i="37"/>
  <c r="H49" i="35"/>
  <c r="H89" i="37"/>
  <c r="H51" i="37"/>
  <c r="H40" i="37"/>
  <c r="H33" i="37" s="1"/>
  <c r="L265" i="39" l="1"/>
  <c r="H72" i="37"/>
  <c r="H12" i="37"/>
  <c r="U12" i="37"/>
  <c r="V12" i="37" s="1"/>
  <c r="L200" i="39"/>
  <c r="L32" i="37"/>
  <c r="M32" i="37" s="1"/>
  <c r="N12" i="37"/>
  <c r="O12" i="37" s="1"/>
  <c r="N190" i="39"/>
  <c r="O190" i="39" s="1"/>
  <c r="U33" i="37"/>
  <c r="V33" i="37" s="1"/>
  <c r="N33" i="37"/>
  <c r="O33" i="37" s="1"/>
  <c r="L42" i="35"/>
  <c r="I10" i="37"/>
  <c r="K10" i="37" s="1"/>
  <c r="I43" i="35"/>
  <c r="K43" i="35" s="1"/>
  <c r="H43" i="35"/>
  <c r="H26" i="37"/>
  <c r="M43" i="35" l="1"/>
  <c r="L56" i="37"/>
  <c r="M56" i="37" s="1"/>
  <c r="I265" i="39"/>
  <c r="K265" i="39" s="1"/>
  <c r="N49" i="35"/>
  <c r="O49" i="35" s="1"/>
  <c r="H32" i="37"/>
  <c r="H11" i="37"/>
  <c r="U32" i="37"/>
  <c r="V32" i="37" s="1"/>
  <c r="U11" i="37"/>
  <c r="V11" i="37" s="1"/>
  <c r="L10" i="37"/>
  <c r="M10" i="37" s="1"/>
  <c r="N11" i="37"/>
  <c r="O11" i="37" s="1"/>
  <c r="N10" i="35"/>
  <c r="N43" i="35"/>
  <c r="O43" i="35" s="1"/>
  <c r="L183" i="39"/>
  <c r="N269" i="39"/>
  <c r="O269" i="39" s="1"/>
  <c r="N32" i="37"/>
  <c r="O32" i="37" s="1"/>
  <c r="L41" i="35"/>
  <c r="L55" i="35" s="1"/>
  <c r="I42" i="35"/>
  <c r="M42" i="35" s="1"/>
  <c r="H42" i="35"/>
  <c r="O10" i="35" l="1"/>
  <c r="M265" i="39"/>
  <c r="H56" i="37"/>
  <c r="U56" i="37"/>
  <c r="V56" i="37" s="1"/>
  <c r="N56" i="37"/>
  <c r="H10" i="37"/>
  <c r="H279" i="39" s="1"/>
  <c r="O56" i="37"/>
  <c r="N10" i="37"/>
  <c r="O10" i="37" s="1"/>
  <c r="IK96" i="142"/>
  <c r="IV42" i="142"/>
  <c r="N42" i="35"/>
  <c r="O42" i="35" s="1"/>
  <c r="J255" i="39"/>
  <c r="J257" i="39"/>
  <c r="J256" i="39"/>
  <c r="J196" i="39"/>
  <c r="I41" i="35"/>
  <c r="T144" i="39"/>
  <c r="T146" i="39"/>
  <c r="T143" i="39"/>
  <c r="H41" i="35"/>
  <c r="H55" i="35" s="1"/>
  <c r="H95" i="39"/>
  <c r="H24" i="39"/>
  <c r="H269" i="39"/>
  <c r="K41" i="35" l="1"/>
  <c r="I55" i="35"/>
  <c r="K55" i="35" s="1"/>
  <c r="K196" i="39"/>
  <c r="Q196" i="39"/>
  <c r="S196" i="39"/>
  <c r="Q257" i="39"/>
  <c r="S257" i="39"/>
  <c r="Q256" i="39"/>
  <c r="S256" i="39"/>
  <c r="Q255" i="39"/>
  <c r="S255" i="39"/>
  <c r="K256" i="39"/>
  <c r="K257" i="39"/>
  <c r="K255" i="39"/>
  <c r="M41" i="35"/>
  <c r="H9" i="35"/>
  <c r="H278" i="39" s="1"/>
  <c r="IJ96" i="142"/>
  <c r="IU42" i="142"/>
  <c r="N41" i="35"/>
  <c r="J213" i="39"/>
  <c r="J279" i="39"/>
  <c r="I9" i="35"/>
  <c r="AR48" i="145" s="1"/>
  <c r="O41" i="35" l="1"/>
  <c r="N55" i="35"/>
  <c r="Q279" i="39"/>
  <c r="Q213" i="39"/>
  <c r="S213" i="39"/>
  <c r="K213" i="39"/>
  <c r="M55" i="35"/>
  <c r="O55" i="35"/>
  <c r="S279" i="39"/>
  <c r="I1048564" i="35"/>
  <c r="U257" i="39"/>
  <c r="G158" i="39"/>
  <c r="F158" i="39"/>
  <c r="F52" i="39"/>
  <c r="J150" i="39" l="1"/>
  <c r="J189" i="39"/>
  <c r="J266" i="39"/>
  <c r="J208" i="39"/>
  <c r="J267" i="39"/>
  <c r="J212" i="39"/>
  <c r="J197" i="39"/>
  <c r="S197" i="39" s="1"/>
  <c r="J211" i="39"/>
  <c r="J210" i="39"/>
  <c r="J209" i="39"/>
  <c r="J193" i="39"/>
  <c r="J192" i="39"/>
  <c r="S192" i="39" s="1"/>
  <c r="J186" i="39"/>
  <c r="J184" i="39"/>
  <c r="U83" i="4"/>
  <c r="V83" i="4" s="1"/>
  <c r="J125" i="39"/>
  <c r="J156" i="39"/>
  <c r="J154" i="39"/>
  <c r="J153" i="39"/>
  <c r="U186" i="39"/>
  <c r="V186" i="39" s="1"/>
  <c r="U36" i="39"/>
  <c r="U35" i="39"/>
  <c r="J83" i="39"/>
  <c r="J84" i="39"/>
  <c r="J11" i="4"/>
  <c r="S11" i="4" s="1"/>
  <c r="H210" i="39"/>
  <c r="G210" i="39"/>
  <c r="T210" i="39"/>
  <c r="T211" i="39"/>
  <c r="Q209" i="39" l="1"/>
  <c r="S209" i="39"/>
  <c r="Q212" i="39"/>
  <c r="S212" i="39"/>
  <c r="Q84" i="39"/>
  <c r="S84" i="39"/>
  <c r="Q189" i="39"/>
  <c r="S189" i="39"/>
  <c r="Q153" i="39"/>
  <c r="S153" i="39"/>
  <c r="Q154" i="39"/>
  <c r="S154" i="39"/>
  <c r="Q156" i="39"/>
  <c r="S156" i="39"/>
  <c r="Q125" i="39"/>
  <c r="S125" i="39"/>
  <c r="Q184" i="39"/>
  <c r="S184" i="39"/>
  <c r="Q186" i="39"/>
  <c r="S186" i="39"/>
  <c r="Q193" i="39"/>
  <c r="S193" i="39"/>
  <c r="Q210" i="39"/>
  <c r="S210" i="39"/>
  <c r="Q211" i="39"/>
  <c r="S211" i="39"/>
  <c r="Q267" i="39"/>
  <c r="S267" i="39"/>
  <c r="Q208" i="39"/>
  <c r="S208" i="39"/>
  <c r="Q83" i="39"/>
  <c r="S83" i="39"/>
  <c r="Q266" i="39"/>
  <c r="S266" i="39"/>
  <c r="Q150" i="39"/>
  <c r="S150" i="39"/>
  <c r="K192" i="39"/>
  <c r="Q192" i="39"/>
  <c r="K197" i="39"/>
  <c r="Q197" i="39"/>
  <c r="K154" i="39"/>
  <c r="K125" i="39"/>
  <c r="K209" i="39"/>
  <c r="K153" i="39"/>
  <c r="K186" i="39"/>
  <c r="K193" i="39"/>
  <c r="K211" i="39"/>
  <c r="K266" i="39"/>
  <c r="K210" i="39"/>
  <c r="K212" i="39"/>
  <c r="K267" i="39"/>
  <c r="K84" i="39"/>
  <c r="K208" i="39"/>
  <c r="K83" i="39"/>
  <c r="K189" i="39"/>
  <c r="K150" i="39"/>
  <c r="J195" i="39"/>
  <c r="K11" i="4"/>
  <c r="Q11" i="4"/>
  <c r="J191" i="39"/>
  <c r="S191" i="39" s="1"/>
  <c r="J10" i="4"/>
  <c r="S10" i="4" s="1"/>
  <c r="Q195" i="39" l="1"/>
  <c r="S195" i="39"/>
  <c r="K191" i="39"/>
  <c r="Q191" i="39"/>
  <c r="K195" i="39"/>
  <c r="K10" i="4"/>
  <c r="Q10" i="4"/>
  <c r="J9" i="4"/>
  <c r="J195" i="4" s="1"/>
  <c r="H97" i="37"/>
  <c r="S9" i="4" l="1"/>
  <c r="K9" i="4"/>
  <c r="Q9" i="4"/>
  <c r="J8" i="4"/>
  <c r="N60" i="54"/>
  <c r="O60" i="54" s="1"/>
  <c r="L33" i="54"/>
  <c r="I31" i="54"/>
  <c r="H31" i="54"/>
  <c r="H201" i="39" s="1"/>
  <c r="U177" i="39"/>
  <c r="U176" i="39"/>
  <c r="U168" i="39"/>
  <c r="U163" i="39"/>
  <c r="F97" i="37"/>
  <c r="F94" i="37"/>
  <c r="F93" i="37"/>
  <c r="F92" i="37"/>
  <c r="F91" i="37"/>
  <c r="F90" i="37"/>
  <c r="F89" i="37"/>
  <c r="F86" i="37"/>
  <c r="F85" i="37"/>
  <c r="F84" i="37"/>
  <c r="F83" i="37"/>
  <c r="H98" i="37"/>
  <c r="H94" i="37"/>
  <c r="H251" i="39"/>
  <c r="H91" i="37"/>
  <c r="H90" i="37"/>
  <c r="H245" i="39"/>
  <c r="G86" i="37"/>
  <c r="H244" i="39"/>
  <c r="H243" i="39"/>
  <c r="H241" i="39" s="1"/>
  <c r="H187" i="39"/>
  <c r="N51" i="35"/>
  <c r="O51" i="35" s="1"/>
  <c r="U264" i="39"/>
  <c r="H264" i="39"/>
  <c r="T158" i="39"/>
  <c r="T141" i="39"/>
  <c r="T119" i="39"/>
  <c r="T94" i="39"/>
  <c r="T86" i="39"/>
  <c r="T63" i="39"/>
  <c r="T32" i="39"/>
  <c r="F185" i="4"/>
  <c r="F184" i="4"/>
  <c r="H211" i="39"/>
  <c r="F149" i="4"/>
  <c r="F146" i="4"/>
  <c r="F144" i="4"/>
  <c r="F143" i="4"/>
  <c r="F142" i="4"/>
  <c r="F141" i="4"/>
  <c r="F139" i="4"/>
  <c r="F138" i="4"/>
  <c r="F136" i="4"/>
  <c r="F135" i="4"/>
  <c r="F134" i="4"/>
  <c r="F133" i="4"/>
  <c r="F131" i="4"/>
  <c r="F130" i="4"/>
  <c r="F129" i="4"/>
  <c r="F128" i="4"/>
  <c r="F126" i="4"/>
  <c r="F125" i="4"/>
  <c r="F122" i="4"/>
  <c r="F121" i="4"/>
  <c r="F119" i="4"/>
  <c r="F118" i="4"/>
  <c r="F117" i="4"/>
  <c r="F115" i="4"/>
  <c r="F114" i="4"/>
  <c r="F113" i="4"/>
  <c r="F111" i="4"/>
  <c r="F110" i="4"/>
  <c r="F109" i="4"/>
  <c r="F108" i="4"/>
  <c r="F107" i="4"/>
  <c r="F106" i="4"/>
  <c r="F105" i="4"/>
  <c r="F104" i="4"/>
  <c r="F102" i="4"/>
  <c r="F101" i="4"/>
  <c r="F100" i="4"/>
  <c r="F99" i="4"/>
  <c r="F98" i="4"/>
  <c r="F97" i="4"/>
  <c r="F96" i="4"/>
  <c r="F95" i="4"/>
  <c r="F94" i="4"/>
  <c r="F92" i="4"/>
  <c r="F90" i="4"/>
  <c r="F88" i="4"/>
  <c r="F86" i="4"/>
  <c r="F85" i="4"/>
  <c r="F75" i="4"/>
  <c r="F71" i="4"/>
  <c r="F70" i="4"/>
  <c r="F69" i="4"/>
  <c r="F64" i="4"/>
  <c r="F61" i="4"/>
  <c r="F60" i="4"/>
  <c r="F58" i="4"/>
  <c r="F57" i="4"/>
  <c r="F52" i="4"/>
  <c r="F51" i="4"/>
  <c r="F50" i="4"/>
  <c r="F49" i="4"/>
  <c r="F48" i="4"/>
  <c r="F47" i="4"/>
  <c r="F46" i="4"/>
  <c r="F45" i="4"/>
  <c r="F44" i="4"/>
  <c r="F43" i="4"/>
  <c r="F40" i="4"/>
  <c r="F39" i="4"/>
  <c r="F38" i="4"/>
  <c r="F30" i="4"/>
  <c r="F29" i="4"/>
  <c r="F27" i="4"/>
  <c r="F26" i="4"/>
  <c r="F21" i="4"/>
  <c r="F20" i="4"/>
  <c r="F19" i="4"/>
  <c r="F18" i="4"/>
  <c r="F17" i="4"/>
  <c r="F16" i="4"/>
  <c r="F14" i="4"/>
  <c r="F13" i="4"/>
  <c r="F12" i="4"/>
  <c r="N270" i="39"/>
  <c r="O270" i="39" s="1"/>
  <c r="H270" i="39"/>
  <c r="F264" i="39"/>
  <c r="F263" i="39"/>
  <c r="F262" i="39"/>
  <c r="F261" i="39"/>
  <c r="F260" i="39"/>
  <c r="F259" i="39"/>
  <c r="F258" i="39"/>
  <c r="F256" i="39"/>
  <c r="F255" i="39"/>
  <c r="G254" i="39"/>
  <c r="G253" i="39"/>
  <c r="G252" i="39"/>
  <c r="G251" i="39"/>
  <c r="G250" i="39"/>
  <c r="H249" i="39"/>
  <c r="G249" i="39"/>
  <c r="G248" i="39"/>
  <c r="G244" i="39"/>
  <c r="G243" i="39"/>
  <c r="G242" i="39"/>
  <c r="F240" i="39"/>
  <c r="F238" i="39"/>
  <c r="F237" i="39"/>
  <c r="F236" i="39"/>
  <c r="H234" i="39"/>
  <c r="G234" i="39"/>
  <c r="F234" i="39"/>
  <c r="F233" i="39"/>
  <c r="F232" i="39"/>
  <c r="H231" i="39"/>
  <c r="F231" i="39"/>
  <c r="H230" i="39"/>
  <c r="F230" i="39"/>
  <c r="H229" i="39"/>
  <c r="F229" i="39"/>
  <c r="H228" i="39"/>
  <c r="F228" i="39"/>
  <c r="H227" i="39"/>
  <c r="F227" i="39"/>
  <c r="H226" i="39"/>
  <c r="F226" i="39"/>
  <c r="H225" i="39"/>
  <c r="F225" i="39"/>
  <c r="H224" i="39"/>
  <c r="F224" i="39"/>
  <c r="H223" i="39"/>
  <c r="F223" i="39"/>
  <c r="F222" i="39"/>
  <c r="H221" i="39"/>
  <c r="F221" i="39"/>
  <c r="H220" i="39"/>
  <c r="F220" i="39"/>
  <c r="H219" i="39"/>
  <c r="F219" i="39"/>
  <c r="H218" i="39"/>
  <c r="F218" i="39"/>
  <c r="H217" i="39"/>
  <c r="F217" i="39"/>
  <c r="G209" i="39"/>
  <c r="F190" i="39"/>
  <c r="F188" i="39"/>
  <c r="F187" i="39"/>
  <c r="F185" i="39"/>
  <c r="I185" i="39" s="1"/>
  <c r="T182" i="39"/>
  <c r="L182" i="39"/>
  <c r="M182" i="39" s="1"/>
  <c r="J182" i="39"/>
  <c r="H182" i="39"/>
  <c r="T181" i="39"/>
  <c r="H181" i="39"/>
  <c r="T180" i="39"/>
  <c r="H180" i="39"/>
  <c r="T179" i="39"/>
  <c r="H179" i="39"/>
  <c r="T178" i="39"/>
  <c r="L178" i="39"/>
  <c r="M178" i="39" s="1"/>
  <c r="H178" i="39"/>
  <c r="T177" i="39"/>
  <c r="L177" i="39"/>
  <c r="M177" i="39" s="1"/>
  <c r="J177" i="39"/>
  <c r="H177" i="39"/>
  <c r="T176" i="39"/>
  <c r="H176" i="39"/>
  <c r="T175" i="39"/>
  <c r="L175" i="39"/>
  <c r="M175" i="39" s="1"/>
  <c r="J175" i="39"/>
  <c r="H175" i="39"/>
  <c r="T174" i="39"/>
  <c r="L174" i="39"/>
  <c r="M174" i="39" s="1"/>
  <c r="J174" i="39"/>
  <c r="H174" i="39"/>
  <c r="T173" i="39"/>
  <c r="H173" i="39"/>
  <c r="T172" i="39"/>
  <c r="L172" i="39"/>
  <c r="M172" i="39" s="1"/>
  <c r="J172" i="39"/>
  <c r="H172" i="39"/>
  <c r="T171" i="39"/>
  <c r="L171" i="39"/>
  <c r="M171" i="39" s="1"/>
  <c r="J171" i="39"/>
  <c r="H171" i="39"/>
  <c r="T170" i="39"/>
  <c r="L170" i="39"/>
  <c r="M170" i="39" s="1"/>
  <c r="J170" i="39"/>
  <c r="H170" i="39"/>
  <c r="T169" i="39"/>
  <c r="L169" i="39"/>
  <c r="M169" i="39" s="1"/>
  <c r="J169" i="39"/>
  <c r="H169" i="39"/>
  <c r="T168" i="39"/>
  <c r="L168" i="39"/>
  <c r="M168" i="39" s="1"/>
  <c r="J168" i="39"/>
  <c r="H168" i="39"/>
  <c r="T167" i="39"/>
  <c r="T166" i="39"/>
  <c r="L166" i="39"/>
  <c r="M166" i="39" s="1"/>
  <c r="J166" i="39"/>
  <c r="H166" i="39"/>
  <c r="T165" i="39"/>
  <c r="L165" i="39"/>
  <c r="M165" i="39" s="1"/>
  <c r="J165" i="39"/>
  <c r="H165" i="39"/>
  <c r="T164" i="39"/>
  <c r="L164" i="39"/>
  <c r="M164" i="39" s="1"/>
  <c r="J164" i="39"/>
  <c r="H164" i="39"/>
  <c r="T163" i="39"/>
  <c r="F149" i="39"/>
  <c r="F148" i="39"/>
  <c r="F146" i="39"/>
  <c r="F145" i="39"/>
  <c r="F144" i="39"/>
  <c r="F143" i="39"/>
  <c r="H141" i="39"/>
  <c r="F141" i="39"/>
  <c r="F140" i="39"/>
  <c r="F138" i="39"/>
  <c r="F137" i="39"/>
  <c r="F136" i="39"/>
  <c r="F135" i="39"/>
  <c r="F133" i="39"/>
  <c r="F132" i="39"/>
  <c r="F131" i="39"/>
  <c r="F130" i="39"/>
  <c r="F128" i="39"/>
  <c r="F127" i="39"/>
  <c r="F124" i="39"/>
  <c r="F123" i="39"/>
  <c r="T121" i="39"/>
  <c r="F119" i="39"/>
  <c r="F118" i="39"/>
  <c r="G117" i="39"/>
  <c r="F116" i="39"/>
  <c r="F115" i="39"/>
  <c r="F113" i="39"/>
  <c r="F112" i="39"/>
  <c r="F111" i="39"/>
  <c r="F110" i="39"/>
  <c r="F109" i="39"/>
  <c r="F108" i="39"/>
  <c r="F107" i="39"/>
  <c r="F106" i="39"/>
  <c r="F104" i="39"/>
  <c r="F103" i="39"/>
  <c r="F102" i="39"/>
  <c r="F101" i="39"/>
  <c r="F100" i="39"/>
  <c r="F99" i="39"/>
  <c r="F98" i="39"/>
  <c r="F97" i="39"/>
  <c r="H96" i="39"/>
  <c r="F96" i="39"/>
  <c r="H94" i="39"/>
  <c r="F94" i="39"/>
  <c r="F92" i="39"/>
  <c r="F90" i="39"/>
  <c r="F88" i="39"/>
  <c r="F87" i="39"/>
  <c r="F86" i="39"/>
  <c r="H79" i="39"/>
  <c r="F77" i="39"/>
  <c r="F76" i="39"/>
  <c r="F73" i="39"/>
  <c r="F72" i="39"/>
  <c r="F71" i="39"/>
  <c r="F68" i="39"/>
  <c r="F67" i="39"/>
  <c r="F66" i="39"/>
  <c r="F63" i="39"/>
  <c r="F62" i="39"/>
  <c r="F61" i="39"/>
  <c r="F59" i="39"/>
  <c r="F58" i="39"/>
  <c r="F56" i="39"/>
  <c r="F55" i="39"/>
  <c r="F54" i="39"/>
  <c r="F53" i="39"/>
  <c r="F51" i="39"/>
  <c r="F50" i="39"/>
  <c r="F49" i="39"/>
  <c r="F48" i="39"/>
  <c r="F47" i="39"/>
  <c r="F46" i="39"/>
  <c r="F44" i="39"/>
  <c r="F41" i="39"/>
  <c r="F40" i="39"/>
  <c r="F37" i="39"/>
  <c r="F35" i="39"/>
  <c r="F34" i="39"/>
  <c r="F31" i="39"/>
  <c r="F30" i="39"/>
  <c r="F28" i="39"/>
  <c r="F27" i="39"/>
  <c r="F25" i="39"/>
  <c r="F24" i="39"/>
  <c r="F23" i="39"/>
  <c r="F22" i="39"/>
  <c r="F21" i="39"/>
  <c r="F20" i="39"/>
  <c r="F19" i="39"/>
  <c r="F18" i="39"/>
  <c r="F17" i="39"/>
  <c r="F15" i="39"/>
  <c r="F14" i="39"/>
  <c r="K174" i="39" l="1"/>
  <c r="S174" i="39"/>
  <c r="Q174" i="39"/>
  <c r="K169" i="39"/>
  <c r="Q169" i="39"/>
  <c r="S169" i="39"/>
  <c r="K164" i="39"/>
  <c r="Q164" i="39"/>
  <c r="S164" i="39"/>
  <c r="V163" i="39"/>
  <c r="K165" i="39"/>
  <c r="Q165" i="39"/>
  <c r="S165" i="39"/>
  <c r="V168" i="39"/>
  <c r="K175" i="39"/>
  <c r="S175" i="39"/>
  <c r="Q175" i="39"/>
  <c r="K170" i="39"/>
  <c r="Q170" i="39"/>
  <c r="S170" i="39"/>
  <c r="V176" i="39"/>
  <c r="V177" i="39"/>
  <c r="K182" i="39"/>
  <c r="S182" i="39"/>
  <c r="Q182" i="39"/>
  <c r="K166" i="39"/>
  <c r="S166" i="39"/>
  <c r="Q166" i="39"/>
  <c r="K172" i="39"/>
  <c r="Q172" i="39"/>
  <c r="S172" i="39"/>
  <c r="K177" i="39"/>
  <c r="S177" i="39"/>
  <c r="Q177" i="39"/>
  <c r="K168" i="39"/>
  <c r="Q168" i="39"/>
  <c r="S168" i="39"/>
  <c r="K171" i="39"/>
  <c r="Q171" i="39"/>
  <c r="S171" i="39"/>
  <c r="M185" i="39"/>
  <c r="O185" i="39"/>
  <c r="Q8" i="4"/>
  <c r="S8" i="4"/>
  <c r="FC148" i="144"/>
  <c r="K8" i="4"/>
  <c r="FD148" i="144" s="1"/>
  <c r="K31" i="54"/>
  <c r="M31" i="54"/>
  <c r="K195" i="4"/>
  <c r="L66" i="54"/>
  <c r="S195" i="4"/>
  <c r="I80" i="39"/>
  <c r="K80" i="39" s="1"/>
  <c r="R80" i="39"/>
  <c r="S80" i="39" s="1"/>
  <c r="P80" i="39"/>
  <c r="Q80" i="39" s="1"/>
  <c r="L80" i="39"/>
  <c r="M80" i="39" s="1"/>
  <c r="N80" i="39"/>
  <c r="O80" i="39" s="1"/>
  <c r="J76" i="39"/>
  <c r="Q195" i="4"/>
  <c r="I33" i="54"/>
  <c r="H259" i="39"/>
  <c r="R137" i="39"/>
  <c r="R112" i="39"/>
  <c r="R90" i="39"/>
  <c r="R89" i="39" s="1"/>
  <c r="R58" i="39"/>
  <c r="R34" i="39"/>
  <c r="R14" i="39"/>
  <c r="R136" i="39"/>
  <c r="R111" i="39"/>
  <c r="R88" i="39"/>
  <c r="R56" i="39"/>
  <c r="R32" i="39"/>
  <c r="R62" i="39"/>
  <c r="R115" i="39"/>
  <c r="R135" i="39"/>
  <c r="R110" i="39"/>
  <c r="R87" i="39"/>
  <c r="R55" i="39"/>
  <c r="R31" i="39"/>
  <c r="R133" i="39"/>
  <c r="R109" i="39"/>
  <c r="R86" i="39"/>
  <c r="R54" i="39"/>
  <c r="R30" i="39"/>
  <c r="R13" i="39"/>
  <c r="R138" i="39"/>
  <c r="R132" i="39"/>
  <c r="R108" i="39"/>
  <c r="R81" i="39"/>
  <c r="S81" i="39" s="1"/>
  <c r="R53" i="39"/>
  <c r="R28" i="39"/>
  <c r="R131" i="39"/>
  <c r="R107" i="39"/>
  <c r="R79" i="39"/>
  <c r="R52" i="39"/>
  <c r="R27" i="39"/>
  <c r="R37" i="39"/>
  <c r="R61" i="39"/>
  <c r="R130" i="39"/>
  <c r="R106" i="39"/>
  <c r="R78" i="39"/>
  <c r="R51" i="39"/>
  <c r="R25" i="39"/>
  <c r="R129" i="39"/>
  <c r="R104" i="39"/>
  <c r="R77" i="39"/>
  <c r="R50" i="39"/>
  <c r="R24" i="39"/>
  <c r="R48" i="39"/>
  <c r="R113" i="39"/>
  <c r="R128" i="39"/>
  <c r="R103" i="39"/>
  <c r="R76" i="39"/>
  <c r="R49" i="39"/>
  <c r="R23" i="39"/>
  <c r="R73" i="39"/>
  <c r="R94" i="39"/>
  <c r="R92" i="39"/>
  <c r="R127" i="39"/>
  <c r="R102" i="39"/>
  <c r="R22" i="39"/>
  <c r="R151" i="39"/>
  <c r="R124" i="39"/>
  <c r="R101" i="39"/>
  <c r="R72" i="39"/>
  <c r="R47" i="39"/>
  <c r="R21" i="39"/>
  <c r="R36" i="39"/>
  <c r="R59" i="39"/>
  <c r="R149" i="39"/>
  <c r="R123" i="39"/>
  <c r="R100" i="39"/>
  <c r="R71" i="39"/>
  <c r="R46" i="39"/>
  <c r="R20" i="39"/>
  <c r="R148" i="39"/>
  <c r="R121" i="39"/>
  <c r="R99" i="39"/>
  <c r="R69" i="39"/>
  <c r="R45" i="39"/>
  <c r="R19" i="39"/>
  <c r="R146" i="39"/>
  <c r="R120" i="39"/>
  <c r="R98" i="39"/>
  <c r="R68" i="39"/>
  <c r="R44" i="39"/>
  <c r="R18" i="39"/>
  <c r="R141" i="39"/>
  <c r="R35" i="39"/>
  <c r="R145" i="39"/>
  <c r="R119" i="39"/>
  <c r="R97" i="39"/>
  <c r="R67" i="39"/>
  <c r="R41" i="39"/>
  <c r="R17" i="39"/>
  <c r="R117" i="39"/>
  <c r="R95" i="39"/>
  <c r="R63" i="39"/>
  <c r="R39" i="39"/>
  <c r="R140" i="39"/>
  <c r="R139" i="39" s="1"/>
  <c r="R144" i="39"/>
  <c r="R118" i="39"/>
  <c r="R96" i="39"/>
  <c r="R66" i="39"/>
  <c r="R40" i="39"/>
  <c r="R16" i="39"/>
  <c r="R143" i="39"/>
  <c r="R15" i="39"/>
  <c r="R116" i="39"/>
  <c r="R93" i="39"/>
  <c r="H160" i="39"/>
  <c r="H130" i="39"/>
  <c r="H200" i="39"/>
  <c r="H44" i="39"/>
  <c r="I44" i="39"/>
  <c r="J116" i="39"/>
  <c r="S116" i="39" s="1"/>
  <c r="I201" i="39"/>
  <c r="N258" i="39"/>
  <c r="O258" i="39" s="1"/>
  <c r="H266" i="39"/>
  <c r="N81" i="39"/>
  <c r="O81" i="39" s="1"/>
  <c r="P79" i="39"/>
  <c r="P81" i="39"/>
  <c r="Q81" i="39" s="1"/>
  <c r="N79" i="39"/>
  <c r="P95" i="39"/>
  <c r="P117" i="39"/>
  <c r="P39" i="39"/>
  <c r="I13" i="39"/>
  <c r="P78" i="39"/>
  <c r="P36" i="39"/>
  <c r="P45" i="39"/>
  <c r="N32" i="39"/>
  <c r="P151" i="39"/>
  <c r="P32" i="39"/>
  <c r="P13" i="39"/>
  <c r="L13" i="39"/>
  <c r="M13" i="39" s="1"/>
  <c r="N78" i="39"/>
  <c r="O78" i="39" s="1"/>
  <c r="N13" i="39"/>
  <c r="O13" i="39" s="1"/>
  <c r="P129" i="39"/>
  <c r="P93" i="39"/>
  <c r="P120" i="39"/>
  <c r="P121" i="39"/>
  <c r="P16" i="39"/>
  <c r="N69" i="39"/>
  <c r="P69" i="39"/>
  <c r="P52" i="39"/>
  <c r="P14" i="39"/>
  <c r="P90" i="39"/>
  <c r="P89" i="39" s="1"/>
  <c r="P130" i="39"/>
  <c r="P37" i="39"/>
  <c r="P17" i="39"/>
  <c r="P25" i="39"/>
  <c r="N25" i="39"/>
  <c r="P40" i="39"/>
  <c r="P51" i="39"/>
  <c r="P62" i="39"/>
  <c r="P76" i="39"/>
  <c r="P94" i="39"/>
  <c r="P101" i="39"/>
  <c r="P110" i="39"/>
  <c r="P119" i="39"/>
  <c r="P132" i="39"/>
  <c r="P72" i="39"/>
  <c r="P149" i="39"/>
  <c r="P15" i="39"/>
  <c r="P61" i="39"/>
  <c r="P109" i="39"/>
  <c r="P41" i="39"/>
  <c r="P102" i="39"/>
  <c r="P133" i="39"/>
  <c r="H216" i="39"/>
  <c r="P23" i="39"/>
  <c r="P108" i="39"/>
  <c r="P92" i="39"/>
  <c r="P27" i="39"/>
  <c r="P63" i="39"/>
  <c r="P28" i="39"/>
  <c r="P44" i="39"/>
  <c r="P54" i="39"/>
  <c r="P66" i="39"/>
  <c r="P96" i="39"/>
  <c r="P103" i="39"/>
  <c r="P112" i="39"/>
  <c r="P123" i="39"/>
  <c r="P135" i="39"/>
  <c r="P144" i="39"/>
  <c r="P59" i="39"/>
  <c r="N24" i="39"/>
  <c r="P24" i="39"/>
  <c r="P100" i="39"/>
  <c r="P131" i="39"/>
  <c r="P18" i="39"/>
  <c r="P77" i="39"/>
  <c r="P20" i="39"/>
  <c r="P30" i="39"/>
  <c r="P46" i="39"/>
  <c r="P55" i="39"/>
  <c r="P67" i="39"/>
  <c r="P86" i="39"/>
  <c r="P104" i="39"/>
  <c r="P113" i="39"/>
  <c r="P124" i="39"/>
  <c r="P136" i="39"/>
  <c r="P145" i="39"/>
  <c r="P35" i="39"/>
  <c r="P99" i="39"/>
  <c r="P140" i="39"/>
  <c r="P50" i="39"/>
  <c r="P141" i="39"/>
  <c r="P53" i="39"/>
  <c r="P111" i="39"/>
  <c r="P143" i="39"/>
  <c r="P19" i="39"/>
  <c r="P21" i="39"/>
  <c r="P31" i="39"/>
  <c r="P47" i="39"/>
  <c r="P56" i="39"/>
  <c r="P68" i="39"/>
  <c r="P87" i="39"/>
  <c r="P97" i="39"/>
  <c r="P106" i="39"/>
  <c r="P115" i="39"/>
  <c r="P127" i="39"/>
  <c r="P137" i="39"/>
  <c r="P146" i="39"/>
  <c r="P49" i="39"/>
  <c r="P73" i="39"/>
  <c r="P118" i="39"/>
  <c r="P22" i="39"/>
  <c r="P34" i="39"/>
  <c r="P48" i="39"/>
  <c r="P58" i="39"/>
  <c r="P71" i="39"/>
  <c r="P88" i="39"/>
  <c r="P98" i="39"/>
  <c r="P107" i="39"/>
  <c r="P116" i="39"/>
  <c r="P128" i="39"/>
  <c r="P138" i="39"/>
  <c r="P148" i="39"/>
  <c r="L69" i="39"/>
  <c r="M69" i="39" s="1"/>
  <c r="J69" i="39"/>
  <c r="N34" i="54"/>
  <c r="O34" i="54" s="1"/>
  <c r="U217" i="39"/>
  <c r="V217" i="39" s="1"/>
  <c r="N58" i="54"/>
  <c r="O58" i="54" s="1"/>
  <c r="I78" i="39"/>
  <c r="I79" i="39"/>
  <c r="H184" i="39"/>
  <c r="I184" i="39"/>
  <c r="H212" i="39"/>
  <c r="H36" i="39"/>
  <c r="H13" i="39"/>
  <c r="H19" i="39"/>
  <c r="L160" i="39"/>
  <c r="M160" i="39" s="1"/>
  <c r="H155" i="39"/>
  <c r="N63" i="39"/>
  <c r="L63" i="39"/>
  <c r="M63" i="39" s="1"/>
  <c r="N16" i="39"/>
  <c r="O16" i="39" s="1"/>
  <c r="N17" i="39"/>
  <c r="T243" i="39"/>
  <c r="T249" i="39"/>
  <c r="T51" i="39"/>
  <c r="T148" i="39"/>
  <c r="T244" i="39"/>
  <c r="T251" i="39"/>
  <c r="T253" i="39"/>
  <c r="T71" i="39"/>
  <c r="T110" i="39"/>
  <c r="T242" i="39"/>
  <c r="T255" i="39"/>
  <c r="T248" i="39"/>
  <c r="T137" i="39"/>
  <c r="T187" i="39"/>
  <c r="T252" i="39"/>
  <c r="T254" i="39"/>
  <c r="L28" i="39"/>
  <c r="L53" i="39"/>
  <c r="M53" i="39" s="1"/>
  <c r="I106" i="39"/>
  <c r="I137" i="39"/>
  <c r="L35" i="39"/>
  <c r="M35" i="39" s="1"/>
  <c r="I140" i="39"/>
  <c r="L36" i="39"/>
  <c r="I92" i="39"/>
  <c r="I141" i="39"/>
  <c r="L58" i="39"/>
  <c r="L59" i="39"/>
  <c r="I63" i="39"/>
  <c r="I138" i="39"/>
  <c r="L37" i="39"/>
  <c r="I94" i="39"/>
  <c r="I115" i="39"/>
  <c r="M115" i="39" s="1"/>
  <c r="L39" i="39"/>
  <c r="I116" i="39"/>
  <c r="M116" i="39" s="1"/>
  <c r="I143" i="39"/>
  <c r="L30" i="39"/>
  <c r="L47" i="39"/>
  <c r="L72" i="39"/>
  <c r="I100" i="39"/>
  <c r="I124" i="39"/>
  <c r="I151" i="39"/>
  <c r="L79" i="39"/>
  <c r="M79" i="39" s="1"/>
  <c r="I157" i="39"/>
  <c r="I95" i="39"/>
  <c r="I155" i="39"/>
  <c r="I152" i="39" s="1"/>
  <c r="I117" i="39"/>
  <c r="M117" i="39" s="1"/>
  <c r="I120" i="39"/>
  <c r="M120" i="39" s="1"/>
  <c r="I121" i="39"/>
  <c r="M121" i="39" s="1"/>
  <c r="I16" i="39"/>
  <c r="L16" i="39"/>
  <c r="J16" i="39"/>
  <c r="S16" i="39" s="1"/>
  <c r="I69" i="39"/>
  <c r="L52" i="39"/>
  <c r="L48" i="39"/>
  <c r="L73" i="39"/>
  <c r="I101" i="39"/>
  <c r="L54" i="39"/>
  <c r="L49" i="39"/>
  <c r="L76" i="39"/>
  <c r="I102" i="39"/>
  <c r="I135" i="39"/>
  <c r="I136" i="39"/>
  <c r="L40" i="39"/>
  <c r="M40" i="39" s="1"/>
  <c r="I96" i="39"/>
  <c r="L67" i="39"/>
  <c r="I145" i="39"/>
  <c r="L44" i="39"/>
  <c r="I119" i="39"/>
  <c r="M119" i="39" s="1"/>
  <c r="L46" i="39"/>
  <c r="I99" i="39"/>
  <c r="I25" i="39"/>
  <c r="M25" i="39" s="1"/>
  <c r="L50" i="39"/>
  <c r="L77" i="39"/>
  <c r="I103" i="39"/>
  <c r="L31" i="39"/>
  <c r="I86" i="39"/>
  <c r="L66" i="39"/>
  <c r="I144" i="39"/>
  <c r="L41" i="39"/>
  <c r="M41" i="39" s="1"/>
  <c r="I118" i="39"/>
  <c r="M118" i="39" s="1"/>
  <c r="L68" i="39"/>
  <c r="M68" i="39" s="1"/>
  <c r="I97" i="39"/>
  <c r="I146" i="39"/>
  <c r="L45" i="39"/>
  <c r="I98" i="39"/>
  <c r="L71" i="39"/>
  <c r="I123" i="39"/>
  <c r="L27" i="39"/>
  <c r="L51" i="39"/>
  <c r="I104" i="39"/>
  <c r="I34" i="39"/>
  <c r="L34" i="39"/>
  <c r="I61" i="39"/>
  <c r="L61" i="39"/>
  <c r="M61" i="39" s="1"/>
  <c r="J13" i="39"/>
  <c r="K13" i="39" s="1"/>
  <c r="I62" i="39"/>
  <c r="L62" i="39"/>
  <c r="I14" i="39"/>
  <c r="L14" i="39"/>
  <c r="M14" i="39" s="1"/>
  <c r="I19" i="39"/>
  <c r="L19" i="39"/>
  <c r="I20" i="39"/>
  <c r="L20" i="39"/>
  <c r="I22" i="39"/>
  <c r="L22" i="39"/>
  <c r="I15" i="39"/>
  <c r="L15" i="39"/>
  <c r="I17" i="39"/>
  <c r="L17" i="39"/>
  <c r="I23" i="39"/>
  <c r="L23" i="39"/>
  <c r="I18" i="39"/>
  <c r="L18" i="39"/>
  <c r="I24" i="39"/>
  <c r="L24" i="39"/>
  <c r="I21" i="39"/>
  <c r="L21" i="39"/>
  <c r="L78" i="39"/>
  <c r="M78" i="39" s="1"/>
  <c r="I55" i="39"/>
  <c r="I45" i="39"/>
  <c r="I46" i="39"/>
  <c r="I47" i="39"/>
  <c r="I49" i="39"/>
  <c r="I52" i="39"/>
  <c r="I53" i="39"/>
  <c r="I56" i="39"/>
  <c r="I48" i="39"/>
  <c r="I50" i="39"/>
  <c r="I51" i="39"/>
  <c r="I54" i="39"/>
  <c r="I35" i="39"/>
  <c r="I59" i="39"/>
  <c r="I40" i="39"/>
  <c r="I39" i="39"/>
  <c r="I67" i="39"/>
  <c r="I58" i="39"/>
  <c r="I66" i="39"/>
  <c r="I68" i="39"/>
  <c r="I71" i="39"/>
  <c r="I72" i="39"/>
  <c r="I73" i="39"/>
  <c r="I76" i="39"/>
  <c r="I37" i="39"/>
  <c r="I149" i="39"/>
  <c r="H16" i="39"/>
  <c r="I87" i="39"/>
  <c r="I130" i="39"/>
  <c r="I90" i="39"/>
  <c r="I89" i="39" s="1"/>
  <c r="I108" i="39"/>
  <c r="I88" i="39"/>
  <c r="I131" i="39"/>
  <c r="I107" i="39"/>
  <c r="I132" i="39"/>
  <c r="I113" i="39"/>
  <c r="I127" i="39"/>
  <c r="I112" i="39"/>
  <c r="I148" i="39"/>
  <c r="I128" i="39"/>
  <c r="I110" i="39"/>
  <c r="I133" i="39"/>
  <c r="I109" i="39"/>
  <c r="I111" i="39"/>
  <c r="I31" i="39"/>
  <c r="I77" i="39"/>
  <c r="I36" i="39"/>
  <c r="I41" i="39"/>
  <c r="I32" i="39"/>
  <c r="M32" i="39" s="1"/>
  <c r="H17" i="39"/>
  <c r="J17" i="39"/>
  <c r="T55" i="39"/>
  <c r="T157" i="39"/>
  <c r="T138" i="39"/>
  <c r="T25" i="39"/>
  <c r="T46" i="39"/>
  <c r="T58" i="39"/>
  <c r="T18" i="39"/>
  <c r="T131" i="39"/>
  <c r="T135" i="39"/>
  <c r="T140" i="39"/>
  <c r="T139" i="39" s="1"/>
  <c r="T13" i="39"/>
  <c r="T37" i="39"/>
  <c r="T41" i="39"/>
  <c r="T79" i="39"/>
  <c r="T151" i="39"/>
  <c r="T184" i="39"/>
  <c r="T120" i="39"/>
  <c r="T132" i="39"/>
  <c r="T136" i="39"/>
  <c r="T14" i="39"/>
  <c r="T31" i="39"/>
  <c r="T36" i="39"/>
  <c r="V36" i="39" s="1"/>
  <c r="T44" i="39"/>
  <c r="T48" i="39"/>
  <c r="T78" i="39"/>
  <c r="T101" i="39"/>
  <c r="T133" i="39"/>
  <c r="T17" i="39"/>
  <c r="T208" i="39"/>
  <c r="T256" i="39"/>
  <c r="T250" i="39"/>
  <c r="T209" i="39"/>
  <c r="T22" i="39"/>
  <c r="T77" i="39"/>
  <c r="T258" i="39"/>
  <c r="V258" i="39" s="1"/>
  <c r="T234" i="39"/>
  <c r="T216" i="39" s="1"/>
  <c r="T263" i="39"/>
  <c r="T260" i="39"/>
  <c r="T264" i="39"/>
  <c r="V264" i="39" s="1"/>
  <c r="T261" i="39"/>
  <c r="T262" i="39"/>
  <c r="T240" i="39"/>
  <c r="T130" i="39"/>
  <c r="H250" i="39"/>
  <c r="H252" i="39"/>
  <c r="H253" i="39"/>
  <c r="L8" i="54"/>
  <c r="H209" i="39"/>
  <c r="H208" i="39"/>
  <c r="H55" i="39"/>
  <c r="H78" i="39"/>
  <c r="U240" i="39"/>
  <c r="V240" i="39" s="1"/>
  <c r="N59" i="54"/>
  <c r="O59" i="54" s="1"/>
  <c r="H58" i="54"/>
  <c r="I86" i="37"/>
  <c r="H86" i="37"/>
  <c r="U254" i="39"/>
  <c r="V254" i="39" s="1"/>
  <c r="I92" i="37"/>
  <c r="H93" i="37"/>
  <c r="U242" i="39"/>
  <c r="V242" i="39" s="1"/>
  <c r="I85" i="37"/>
  <c r="H92" i="37"/>
  <c r="I93" i="37"/>
  <c r="I89" i="37"/>
  <c r="I90" i="37"/>
  <c r="L155" i="39"/>
  <c r="U253" i="39"/>
  <c r="V253" i="39" s="1"/>
  <c r="U250" i="39"/>
  <c r="I84" i="37"/>
  <c r="U166" i="39"/>
  <c r="V166" i="39" s="1"/>
  <c r="U172" i="39"/>
  <c r="V172" i="39" s="1"/>
  <c r="U178" i="39"/>
  <c r="V178" i="39" s="1"/>
  <c r="U182" i="39"/>
  <c r="V182" i="39" s="1"/>
  <c r="U174" i="39"/>
  <c r="V174" i="39" s="1"/>
  <c r="U180" i="39"/>
  <c r="V180" i="39" s="1"/>
  <c r="U164" i="39"/>
  <c r="V164" i="39" s="1"/>
  <c r="U170" i="39"/>
  <c r="V170" i="39" s="1"/>
  <c r="U171" i="39"/>
  <c r="V171" i="39" s="1"/>
  <c r="U179" i="39"/>
  <c r="V179" i="39" s="1"/>
  <c r="U167" i="39"/>
  <c r="V167" i="39" s="1"/>
  <c r="U169" i="39"/>
  <c r="V169" i="39" s="1"/>
  <c r="U165" i="39"/>
  <c r="V165" i="39" s="1"/>
  <c r="U175" i="39"/>
  <c r="V175" i="39" s="1"/>
  <c r="U173" i="39"/>
  <c r="V173" i="39" s="1"/>
  <c r="U181" i="39"/>
  <c r="V181" i="39" s="1"/>
  <c r="N31" i="54"/>
  <c r="O31" i="54" s="1"/>
  <c r="U260" i="39"/>
  <c r="U263" i="39"/>
  <c r="H190" i="39"/>
  <c r="L162" i="39"/>
  <c r="M162" i="39" s="1"/>
  <c r="L101" i="39"/>
  <c r="M101" i="39" s="1"/>
  <c r="H71" i="39"/>
  <c r="N34" i="39"/>
  <c r="O34" i="39" s="1"/>
  <c r="H73" i="39"/>
  <c r="N88" i="39"/>
  <c r="L149" i="39"/>
  <c r="N117" i="39"/>
  <c r="O117" i="39" s="1"/>
  <c r="N144" i="39"/>
  <c r="L110" i="39"/>
  <c r="L138" i="39"/>
  <c r="M138" i="39" s="1"/>
  <c r="L113" i="39"/>
  <c r="N58" i="39"/>
  <c r="H30" i="39"/>
  <c r="N50" i="39"/>
  <c r="N73" i="39"/>
  <c r="N103" i="39"/>
  <c r="H121" i="39"/>
  <c r="H28" i="39"/>
  <c r="H58" i="39"/>
  <c r="N28" i="39"/>
  <c r="O28" i="39" s="1"/>
  <c r="H41" i="39"/>
  <c r="H45" i="39"/>
  <c r="N49" i="39"/>
  <c r="N51" i="39"/>
  <c r="O51" i="39" s="1"/>
  <c r="N53" i="39"/>
  <c r="H61" i="39"/>
  <c r="N62" i="39"/>
  <c r="N94" i="39"/>
  <c r="N100" i="39"/>
  <c r="N107" i="39"/>
  <c r="N123" i="39"/>
  <c r="O123" i="39" s="1"/>
  <c r="N130" i="39"/>
  <c r="O130" i="39" s="1"/>
  <c r="N138" i="39"/>
  <c r="O138" i="39" s="1"/>
  <c r="L143" i="39"/>
  <c r="N148" i="39"/>
  <c r="L157" i="39"/>
  <c r="H47" i="39"/>
  <c r="H50" i="39"/>
  <c r="N47" i="39"/>
  <c r="N102" i="39"/>
  <c r="N108" i="39"/>
  <c r="O108" i="39" s="1"/>
  <c r="N120" i="39"/>
  <c r="O120" i="39" s="1"/>
  <c r="N131" i="39"/>
  <c r="O131" i="39" s="1"/>
  <c r="L144" i="39"/>
  <c r="N151" i="39"/>
  <c r="H15" i="39"/>
  <c r="H49" i="39"/>
  <c r="H51" i="39"/>
  <c r="H53" i="39"/>
  <c r="H54" i="39"/>
  <c r="H76" i="39"/>
  <c r="H267" i="39"/>
  <c r="H39" i="39"/>
  <c r="I30" i="39"/>
  <c r="H37" i="39"/>
  <c r="N41" i="39"/>
  <c r="O41" i="39" s="1"/>
  <c r="N45" i="39"/>
  <c r="H59" i="39"/>
  <c r="N61" i="39"/>
  <c r="O61" i="39" s="1"/>
  <c r="N77" i="39"/>
  <c r="O77" i="39" s="1"/>
  <c r="L90" i="39"/>
  <c r="M90" i="39" s="1"/>
  <c r="L95" i="39"/>
  <c r="M95" i="39" s="1"/>
  <c r="L97" i="39"/>
  <c r="M97" i="39" s="1"/>
  <c r="H108" i="39"/>
  <c r="L111" i="39"/>
  <c r="N115" i="39"/>
  <c r="N124" i="39"/>
  <c r="L132" i="39"/>
  <c r="N140" i="39"/>
  <c r="H72" i="39"/>
  <c r="H97" i="39"/>
  <c r="H18" i="39"/>
  <c r="H20" i="39"/>
  <c r="N54" i="39"/>
  <c r="N67" i="39"/>
  <c r="N90" i="39"/>
  <c r="O90" i="39" s="1"/>
  <c r="N127" i="39"/>
  <c r="L145" i="39"/>
  <c r="M145" i="39" s="1"/>
  <c r="H31" i="39"/>
  <c r="H68" i="39"/>
  <c r="N30" i="39"/>
  <c r="O30" i="39" s="1"/>
  <c r="N35" i="39"/>
  <c r="O35" i="39" s="1"/>
  <c r="N40" i="39"/>
  <c r="O40" i="39" s="1"/>
  <c r="N86" i="39"/>
  <c r="O86" i="39" s="1"/>
  <c r="L92" i="39"/>
  <c r="M92" i="39" s="1"/>
  <c r="N98" i="39"/>
  <c r="O98" i="39" s="1"/>
  <c r="N104" i="39"/>
  <c r="N118" i="39"/>
  <c r="L135" i="39"/>
  <c r="N95" i="39"/>
  <c r="H22" i="39"/>
  <c r="H62" i="39"/>
  <c r="N133" i="39"/>
  <c r="N18" i="39"/>
  <c r="L99" i="39"/>
  <c r="M99" i="39" s="1"/>
  <c r="N112" i="39"/>
  <c r="H157" i="39"/>
  <c r="H35" i="39"/>
  <c r="H77" i="39"/>
  <c r="H113" i="39"/>
  <c r="N71" i="39"/>
  <c r="N141" i="39"/>
  <c r="O141" i="39" s="1"/>
  <c r="H23" i="39"/>
  <c r="H67" i="39"/>
  <c r="N15" i="39"/>
  <c r="O15" i="39" s="1"/>
  <c r="N37" i="39"/>
  <c r="N59" i="39"/>
  <c r="N68" i="39"/>
  <c r="H92" i="39"/>
  <c r="L106" i="39"/>
  <c r="L109" i="39"/>
  <c r="N121" i="39"/>
  <c r="O121" i="39" s="1"/>
  <c r="L136" i="39"/>
  <c r="I28" i="39"/>
  <c r="H34" i="39"/>
  <c r="N72" i="39"/>
  <c r="N76" i="39"/>
  <c r="H87" i="39"/>
  <c r="N92" i="39"/>
  <c r="O92" i="39" s="1"/>
  <c r="L96" i="39"/>
  <c r="M96" i="39" s="1"/>
  <c r="N99" i="39"/>
  <c r="O99" i="39" s="1"/>
  <c r="N106" i="39"/>
  <c r="O106" i="39" s="1"/>
  <c r="N110" i="39"/>
  <c r="L148" i="39"/>
  <c r="M148" i="39" s="1"/>
  <c r="H21" i="39"/>
  <c r="H46" i="39"/>
  <c r="H14" i="39"/>
  <c r="H27" i="39"/>
  <c r="N27" i="39"/>
  <c r="H40" i="39"/>
  <c r="H48" i="39"/>
  <c r="H52" i="39"/>
  <c r="H66" i="39"/>
  <c r="H117" i="39"/>
  <c r="L87" i="39"/>
  <c r="M87" i="39" s="1"/>
  <c r="H109" i="39"/>
  <c r="N111" i="39"/>
  <c r="N136" i="39"/>
  <c r="H138" i="39"/>
  <c r="H98" i="39"/>
  <c r="H119" i="39"/>
  <c r="L141" i="39"/>
  <c r="M141" i="39" s="1"/>
  <c r="N146" i="39"/>
  <c r="H99" i="39"/>
  <c r="H86" i="39"/>
  <c r="H90" i="39"/>
  <c r="H118" i="39"/>
  <c r="N119" i="39"/>
  <c r="O119" i="39" s="1"/>
  <c r="L94" i="39"/>
  <c r="L98" i="39"/>
  <c r="H107" i="39"/>
  <c r="H112" i="39"/>
  <c r="L128" i="39"/>
  <c r="L131" i="39"/>
  <c r="H137" i="39"/>
  <c r="N143" i="39"/>
  <c r="O143" i="39" s="1"/>
  <c r="N145" i="39"/>
  <c r="O145" i="39" s="1"/>
  <c r="H123" i="39"/>
  <c r="H144" i="39"/>
  <c r="H100" i="39"/>
  <c r="H102" i="39"/>
  <c r="H104" i="39"/>
  <c r="L86" i="39"/>
  <c r="M86" i="39" s="1"/>
  <c r="H88" i="39"/>
  <c r="L100" i="39"/>
  <c r="L102" i="39"/>
  <c r="L104" i="39"/>
  <c r="L107" i="39"/>
  <c r="H120" i="39"/>
  <c r="L124" i="39"/>
  <c r="N128" i="39"/>
  <c r="H116" i="39"/>
  <c r="H135" i="39"/>
  <c r="H128" i="39"/>
  <c r="L88" i="39"/>
  <c r="M88" i="39" s="1"/>
  <c r="L112" i="39"/>
  <c r="H103" i="39"/>
  <c r="H111" i="39"/>
  <c r="H115" i="39"/>
  <c r="H133" i="39"/>
  <c r="H132" i="39"/>
  <c r="H140" i="39"/>
  <c r="L123" i="39"/>
  <c r="M123" i="39" s="1"/>
  <c r="L130" i="39"/>
  <c r="M130" i="39" s="1"/>
  <c r="L151" i="39"/>
  <c r="H143" i="39"/>
  <c r="H101" i="39"/>
  <c r="N97" i="39"/>
  <c r="H106" i="39"/>
  <c r="N101" i="39"/>
  <c r="H110" i="39"/>
  <c r="N109" i="39"/>
  <c r="H127" i="39"/>
  <c r="H136" i="39"/>
  <c r="L133" i="39"/>
  <c r="H146" i="39"/>
  <c r="L127" i="39"/>
  <c r="M127" i="39" s="1"/>
  <c r="H124" i="39"/>
  <c r="H131" i="39"/>
  <c r="H148" i="39"/>
  <c r="H149" i="39"/>
  <c r="H151" i="39"/>
  <c r="U218" i="39"/>
  <c r="V218" i="39" s="1"/>
  <c r="U220" i="39"/>
  <c r="V220" i="39" s="1"/>
  <c r="U222" i="39"/>
  <c r="V222" i="39" s="1"/>
  <c r="H265" i="39"/>
  <c r="N149" i="39"/>
  <c r="N157" i="39"/>
  <c r="N39" i="39"/>
  <c r="N36" i="39"/>
  <c r="H145" i="39"/>
  <c r="N31" i="39"/>
  <c r="L108" i="39"/>
  <c r="M108" i="39" s="1"/>
  <c r="N137" i="39"/>
  <c r="N48" i="39"/>
  <c r="O48" i="39" s="1"/>
  <c r="N96" i="39"/>
  <c r="O96" i="39" s="1"/>
  <c r="N44" i="39"/>
  <c r="N56" i="39"/>
  <c r="N66" i="39"/>
  <c r="O66" i="39" s="1"/>
  <c r="L103" i="39"/>
  <c r="M103" i="39" s="1"/>
  <c r="N113" i="39"/>
  <c r="O113" i="39" s="1"/>
  <c r="N132" i="39"/>
  <c r="O132" i="39" s="1"/>
  <c r="L137" i="39"/>
  <c r="M137" i="39" s="1"/>
  <c r="N14" i="39"/>
  <c r="O14" i="39" s="1"/>
  <c r="N46" i="39"/>
  <c r="N87" i="39"/>
  <c r="O87" i="39" s="1"/>
  <c r="L146" i="39"/>
  <c r="N55" i="39"/>
  <c r="N116" i="39"/>
  <c r="N135" i="39"/>
  <c r="I27" i="39"/>
  <c r="N52" i="39"/>
  <c r="O52" i="39" s="1"/>
  <c r="U25" i="39"/>
  <c r="V25" i="39" s="1"/>
  <c r="H69" i="39"/>
  <c r="L140" i="39"/>
  <c r="U221" i="39"/>
  <c r="V221" i="39" s="1"/>
  <c r="U219" i="39"/>
  <c r="V219" i="39" s="1"/>
  <c r="M131" i="39" l="1"/>
  <c r="O54" i="39"/>
  <c r="M94" i="39"/>
  <c r="M22" i="39"/>
  <c r="O110" i="39"/>
  <c r="K33" i="54"/>
  <c r="I66" i="54"/>
  <c r="O71" i="39"/>
  <c r="O17" i="39"/>
  <c r="S76" i="39"/>
  <c r="V263" i="39"/>
  <c r="V250" i="39"/>
  <c r="O63" i="39"/>
  <c r="V260" i="39"/>
  <c r="M48" i="39"/>
  <c r="M144" i="39"/>
  <c r="M20" i="39"/>
  <c r="M36" i="39"/>
  <c r="S69" i="39"/>
  <c r="M98" i="39"/>
  <c r="O95" i="39"/>
  <c r="O149" i="39"/>
  <c r="M149" i="39"/>
  <c r="O50" i="39"/>
  <c r="M50" i="39"/>
  <c r="M16" i="39"/>
  <c r="O36" i="39"/>
  <c r="M34" i="39"/>
  <c r="M112" i="39"/>
  <c r="O112" i="39"/>
  <c r="O53" i="39"/>
  <c r="M104" i="39"/>
  <c r="O127" i="39"/>
  <c r="M30" i="39"/>
  <c r="O67" i="39"/>
  <c r="O148" i="39"/>
  <c r="O25" i="39"/>
  <c r="O44" i="39"/>
  <c r="S17" i="39"/>
  <c r="M132" i="39"/>
  <c r="O94" i="39"/>
  <c r="M15" i="39"/>
  <c r="M44" i="39"/>
  <c r="M19" i="39"/>
  <c r="O146" i="39"/>
  <c r="M49" i="39"/>
  <c r="M72" i="39"/>
  <c r="O136" i="39"/>
  <c r="M21" i="39"/>
  <c r="M62" i="39"/>
  <c r="M66" i="39"/>
  <c r="M54" i="39"/>
  <c r="M47" i="39"/>
  <c r="M28" i="39"/>
  <c r="O45" i="39"/>
  <c r="Q13" i="39"/>
  <c r="O72" i="39"/>
  <c r="O103" i="39"/>
  <c r="M24" i="39"/>
  <c r="M31" i="39"/>
  <c r="M73" i="39"/>
  <c r="O49" i="39"/>
  <c r="O55" i="39"/>
  <c r="M55" i="39"/>
  <c r="O137" i="39"/>
  <c r="O18" i="39"/>
  <c r="M143" i="39"/>
  <c r="M18" i="39"/>
  <c r="M77" i="39"/>
  <c r="M52" i="39"/>
  <c r="M39" i="39"/>
  <c r="O32" i="39"/>
  <c r="O73" i="39"/>
  <c r="O58" i="39"/>
  <c r="M23" i="39"/>
  <c r="O31" i="39"/>
  <c r="M113" i="39"/>
  <c r="M37" i="39"/>
  <c r="M184" i="39"/>
  <c r="O184" i="39"/>
  <c r="K184" i="39"/>
  <c r="O133" i="39"/>
  <c r="O101" i="39"/>
  <c r="M124" i="39"/>
  <c r="M106" i="39"/>
  <c r="O107" i="39"/>
  <c r="M17" i="39"/>
  <c r="M51" i="39"/>
  <c r="M46" i="39"/>
  <c r="O24" i="39"/>
  <c r="O47" i="39"/>
  <c r="M128" i="39"/>
  <c r="O128" i="39"/>
  <c r="O27" i="39"/>
  <c r="M135" i="39"/>
  <c r="O140" i="39"/>
  <c r="O100" i="39"/>
  <c r="M110" i="39"/>
  <c r="M27" i="39"/>
  <c r="O111" i="39"/>
  <c r="O118" i="39"/>
  <c r="O144" i="39"/>
  <c r="M59" i="39"/>
  <c r="S13" i="39"/>
  <c r="O102" i="39"/>
  <c r="M133" i="39"/>
  <c r="M136" i="39"/>
  <c r="O135" i="39"/>
  <c r="O39" i="39"/>
  <c r="O97" i="39"/>
  <c r="O68" i="39"/>
  <c r="M146" i="39"/>
  <c r="O59" i="39"/>
  <c r="O104" i="39"/>
  <c r="O124" i="39"/>
  <c r="O62" i="39"/>
  <c r="O56" i="39"/>
  <c r="M56" i="39"/>
  <c r="M71" i="39"/>
  <c r="M58" i="39"/>
  <c r="M76" i="39"/>
  <c r="M140" i="39"/>
  <c r="O109" i="39"/>
  <c r="M109" i="39"/>
  <c r="M107" i="39"/>
  <c r="M102" i="39"/>
  <c r="O37" i="39"/>
  <c r="O115" i="39"/>
  <c r="M67" i="39"/>
  <c r="O69" i="39"/>
  <c r="O79" i="39"/>
  <c r="O76" i="39"/>
  <c r="O116" i="39"/>
  <c r="O46" i="39"/>
  <c r="M151" i="39"/>
  <c r="M100" i="39"/>
  <c r="M111" i="39"/>
  <c r="O151" i="39"/>
  <c r="O88" i="39"/>
  <c r="M45" i="39"/>
  <c r="K116" i="39"/>
  <c r="Q116" i="39"/>
  <c r="K76" i="39"/>
  <c r="Q76" i="39"/>
  <c r="K69" i="39"/>
  <c r="Q69" i="39"/>
  <c r="K16" i="39"/>
  <c r="Q16" i="39"/>
  <c r="K17" i="39"/>
  <c r="Q17" i="39"/>
  <c r="M33" i="54"/>
  <c r="I8" i="54"/>
  <c r="K8" i="54" s="1"/>
  <c r="H33" i="54"/>
  <c r="H66" i="54" s="1"/>
  <c r="K66" i="54"/>
  <c r="M66" i="54"/>
  <c r="H8" i="54"/>
  <c r="H280" i="39" s="1"/>
  <c r="H282" i="39" s="1"/>
  <c r="N265" i="39"/>
  <c r="O265" i="39" s="1"/>
  <c r="U162" i="39"/>
  <c r="I183" i="39"/>
  <c r="M183" i="39" s="1"/>
  <c r="H152" i="39"/>
  <c r="H139" i="39"/>
  <c r="H147" i="39"/>
  <c r="P139" i="39"/>
  <c r="P26" i="39"/>
  <c r="I200" i="39"/>
  <c r="N240" i="39"/>
  <c r="O240" i="39" s="1"/>
  <c r="H247" i="39"/>
  <c r="H239" i="39" s="1"/>
  <c r="H215" i="39" s="1"/>
  <c r="P147" i="39"/>
  <c r="P57" i="39"/>
  <c r="R85" i="39"/>
  <c r="R147" i="39"/>
  <c r="P142" i="39"/>
  <c r="R26" i="39"/>
  <c r="P126" i="39"/>
  <c r="P85" i="39"/>
  <c r="R29" i="39"/>
  <c r="P60" i="39"/>
  <c r="R38" i="39"/>
  <c r="R126" i="39"/>
  <c r="P29" i="39"/>
  <c r="P43" i="39"/>
  <c r="R91" i="39"/>
  <c r="R60" i="39"/>
  <c r="P38" i="39"/>
  <c r="P33" i="39"/>
  <c r="P114" i="39"/>
  <c r="R43" i="39"/>
  <c r="P91" i="39"/>
  <c r="P75" i="39"/>
  <c r="P74" i="39" s="1"/>
  <c r="N160" i="39"/>
  <c r="O160" i="39" s="1"/>
  <c r="R33" i="39"/>
  <c r="R114" i="39"/>
  <c r="P134" i="39"/>
  <c r="R75" i="39"/>
  <c r="R74" i="39" s="1"/>
  <c r="R70" i="39"/>
  <c r="P105" i="39"/>
  <c r="R134" i="39"/>
  <c r="P70" i="39"/>
  <c r="R105" i="39"/>
  <c r="R122" i="39"/>
  <c r="P65" i="39"/>
  <c r="P12" i="39"/>
  <c r="R57" i="39"/>
  <c r="R142" i="39"/>
  <c r="P122" i="39"/>
  <c r="R65" i="39"/>
  <c r="R12" i="39"/>
  <c r="N147" i="39"/>
  <c r="N38" i="39"/>
  <c r="N65" i="39"/>
  <c r="L152" i="39"/>
  <c r="N114" i="39"/>
  <c r="N91" i="39"/>
  <c r="N122" i="39"/>
  <c r="N60" i="39"/>
  <c r="N85" i="39"/>
  <c r="O85" i="39" s="1"/>
  <c r="N105" i="39"/>
  <c r="N126" i="39"/>
  <c r="N89" i="39"/>
  <c r="O89" i="39" s="1"/>
  <c r="P162" i="39"/>
  <c r="R162" i="39"/>
  <c r="N29" i="39"/>
  <c r="N43" i="39"/>
  <c r="N70" i="39"/>
  <c r="L65" i="39"/>
  <c r="N57" i="39"/>
  <c r="N33" i="39"/>
  <c r="H65" i="39"/>
  <c r="I65" i="39"/>
  <c r="I122" i="39"/>
  <c r="L122" i="39"/>
  <c r="M122" i="39" s="1"/>
  <c r="H122" i="39"/>
  <c r="H207" i="39"/>
  <c r="H43" i="39"/>
  <c r="I43" i="39"/>
  <c r="N139" i="39"/>
  <c r="L89" i="39"/>
  <c r="M89" i="39" s="1"/>
  <c r="I91" i="39"/>
  <c r="L26" i="39"/>
  <c r="L75" i="39"/>
  <c r="I134" i="39"/>
  <c r="I114" i="39"/>
  <c r="L38" i="39"/>
  <c r="I139" i="39"/>
  <c r="L57" i="39"/>
  <c r="L29" i="39"/>
  <c r="L33" i="39"/>
  <c r="L70" i="39"/>
  <c r="L43" i="39"/>
  <c r="L12" i="39"/>
  <c r="L60" i="39"/>
  <c r="I12" i="39"/>
  <c r="I85" i="39"/>
  <c r="I75" i="39"/>
  <c r="I74" i="39" s="1"/>
  <c r="I147" i="39"/>
  <c r="I105" i="39"/>
  <c r="I57" i="39"/>
  <c r="H12" i="39"/>
  <c r="I38" i="39"/>
  <c r="I33" i="39"/>
  <c r="I70" i="39"/>
  <c r="I60" i="39"/>
  <c r="I126" i="39"/>
  <c r="I29" i="39"/>
  <c r="I142" i="39"/>
  <c r="N33" i="54"/>
  <c r="O33" i="54" s="1"/>
  <c r="T190" i="39"/>
  <c r="T192" i="39"/>
  <c r="T191" i="39" s="1"/>
  <c r="T47" i="39"/>
  <c r="T21" i="39"/>
  <c r="T62" i="39"/>
  <c r="T67" i="39"/>
  <c r="T66" i="39"/>
  <c r="T112" i="39"/>
  <c r="T73" i="39"/>
  <c r="T56" i="39"/>
  <c r="T24" i="39"/>
  <c r="T68" i="39"/>
  <c r="T39" i="39"/>
  <c r="T54" i="39"/>
  <c r="T40" i="39"/>
  <c r="T72" i="39"/>
  <c r="T49" i="39"/>
  <c r="T30" i="39"/>
  <c r="T29" i="39" s="1"/>
  <c r="T102" i="39"/>
  <c r="T50" i="39"/>
  <c r="T96" i="39"/>
  <c r="T87" i="39"/>
  <c r="T69" i="39"/>
  <c r="V69" i="39" s="1"/>
  <c r="T52" i="39"/>
  <c r="T34" i="39"/>
  <c r="T98" i="39"/>
  <c r="T113" i="39"/>
  <c r="T115" i="39"/>
  <c r="T90" i="39"/>
  <c r="T89" i="39" s="1"/>
  <c r="T76" i="39"/>
  <c r="T75" i="39" s="1"/>
  <c r="T74" i="39" s="1"/>
  <c r="T111" i="39"/>
  <c r="T15" i="39"/>
  <c r="T109" i="39"/>
  <c r="T88" i="39"/>
  <c r="T107" i="39"/>
  <c r="T99" i="39"/>
  <c r="T117" i="39"/>
  <c r="T53" i="39"/>
  <c r="T59" i="39"/>
  <c r="T57" i="39" s="1"/>
  <c r="T27" i="39"/>
  <c r="T116" i="39"/>
  <c r="T127" i="39"/>
  <c r="T124" i="39"/>
  <c r="T23" i="39"/>
  <c r="T100" i="39"/>
  <c r="T97" i="39"/>
  <c r="T118" i="39"/>
  <c r="T95" i="39"/>
  <c r="T108" i="39"/>
  <c r="T61" i="39"/>
  <c r="T28" i="39"/>
  <c r="T20" i="39"/>
  <c r="T35" i="39"/>
  <c r="V35" i="39" s="1"/>
  <c r="T19" i="39"/>
  <c r="T106" i="39"/>
  <c r="T123" i="39"/>
  <c r="T104" i="39"/>
  <c r="T45" i="39"/>
  <c r="T200" i="39"/>
  <c r="T92" i="39"/>
  <c r="T103" i="39"/>
  <c r="T212" i="39"/>
  <c r="T207" i="39" s="1"/>
  <c r="T245" i="39"/>
  <c r="T241" i="39" s="1"/>
  <c r="T257" i="39"/>
  <c r="V257" i="39" s="1"/>
  <c r="T149" i="39"/>
  <c r="T147" i="39" s="1"/>
  <c r="T128" i="39"/>
  <c r="T160" i="39"/>
  <c r="V160" i="39" s="1"/>
  <c r="T247" i="39"/>
  <c r="T259" i="39"/>
  <c r="U24" i="39"/>
  <c r="T134" i="39"/>
  <c r="H162" i="39"/>
  <c r="H89" i="39"/>
  <c r="U245" i="39"/>
  <c r="V245" i="39" s="1"/>
  <c r="U13" i="39"/>
  <c r="V13" i="39" s="1"/>
  <c r="U14" i="39"/>
  <c r="V14" i="39" s="1"/>
  <c r="U18" i="39"/>
  <c r="V18" i="39" s="1"/>
  <c r="N155" i="39"/>
  <c r="N34" i="35"/>
  <c r="H87" i="37"/>
  <c r="U255" i="39"/>
  <c r="V255" i="39" s="1"/>
  <c r="U249" i="39"/>
  <c r="V249" i="39" s="1"/>
  <c r="U252" i="39"/>
  <c r="V252" i="39" s="1"/>
  <c r="U256" i="39"/>
  <c r="V256" i="39" s="1"/>
  <c r="I87" i="37"/>
  <c r="H95" i="37"/>
  <c r="H188" i="39"/>
  <c r="U243" i="39"/>
  <c r="V243" i="39" s="1"/>
  <c r="I97" i="37"/>
  <c r="I98" i="37" s="1"/>
  <c r="I94" i="37"/>
  <c r="U251" i="39"/>
  <c r="V251" i="39" s="1"/>
  <c r="I91" i="37"/>
  <c r="U51" i="37"/>
  <c r="V51" i="37" s="1"/>
  <c r="U244" i="39"/>
  <c r="V244" i="39" s="1"/>
  <c r="U248" i="39"/>
  <c r="V248" i="39" s="1"/>
  <c r="L280" i="39"/>
  <c r="N162" i="39"/>
  <c r="O162" i="39" s="1"/>
  <c r="H185" i="39"/>
  <c r="U261" i="39"/>
  <c r="V261" i="39" s="1"/>
  <c r="U262" i="39"/>
  <c r="V262" i="39" s="1"/>
  <c r="H60" i="39"/>
  <c r="H29" i="39"/>
  <c r="U19" i="39"/>
  <c r="U22" i="39"/>
  <c r="V22" i="39" s="1"/>
  <c r="U17" i="39"/>
  <c r="V17" i="39" s="1"/>
  <c r="H38" i="39"/>
  <c r="H26" i="39"/>
  <c r="H57" i="39"/>
  <c r="N75" i="39"/>
  <c r="O75" i="39" s="1"/>
  <c r="H85" i="39"/>
  <c r="N26" i="39"/>
  <c r="H75" i="39"/>
  <c r="H70" i="39"/>
  <c r="H134" i="39"/>
  <c r="L139" i="39"/>
  <c r="I26" i="39"/>
  <c r="H33" i="39"/>
  <c r="L114" i="39"/>
  <c r="N142" i="39"/>
  <c r="O142" i="39" s="1"/>
  <c r="L147" i="39"/>
  <c r="L85" i="39"/>
  <c r="H126" i="39"/>
  <c r="H114" i="39"/>
  <c r="H105" i="39"/>
  <c r="H91" i="39"/>
  <c r="L126" i="39"/>
  <c r="H142" i="39"/>
  <c r="U27" i="39"/>
  <c r="V27" i="39" s="1"/>
  <c r="U31" i="39"/>
  <c r="V31" i="39" s="1"/>
  <c r="U15" i="39"/>
  <c r="U21" i="39"/>
  <c r="V21" i="39" s="1"/>
  <c r="U23" i="39"/>
  <c r="V23" i="39" s="1"/>
  <c r="U20" i="39"/>
  <c r="V20" i="39" s="1"/>
  <c r="L91" i="39"/>
  <c r="L142" i="39"/>
  <c r="U30" i="39"/>
  <c r="U11" i="4"/>
  <c r="V11" i="4" s="1"/>
  <c r="U28" i="39"/>
  <c r="V28" i="39" s="1"/>
  <c r="N134" i="39"/>
  <c r="L134" i="39"/>
  <c r="L105" i="39"/>
  <c r="M114" i="39" l="1"/>
  <c r="V30" i="39"/>
  <c r="V24" i="39"/>
  <c r="O65" i="39"/>
  <c r="V19" i="39"/>
  <c r="M29" i="39"/>
  <c r="V15" i="39"/>
  <c r="M134" i="39"/>
  <c r="O134" i="39"/>
  <c r="T122" i="39"/>
  <c r="M33" i="39"/>
  <c r="O33" i="39"/>
  <c r="O70" i="39"/>
  <c r="M60" i="39"/>
  <c r="M70" i="39"/>
  <c r="M126" i="39"/>
  <c r="O114" i="39"/>
  <c r="O126" i="39"/>
  <c r="O26" i="39"/>
  <c r="O105" i="39"/>
  <c r="O60" i="39"/>
  <c r="M26" i="39"/>
  <c r="O139" i="39"/>
  <c r="O122" i="39"/>
  <c r="O38" i="39"/>
  <c r="O91" i="39"/>
  <c r="M43" i="39"/>
  <c r="O147" i="39"/>
  <c r="M105" i="39"/>
  <c r="M57" i="39"/>
  <c r="M38" i="39"/>
  <c r="M147" i="39"/>
  <c r="O57" i="39"/>
  <c r="O29" i="39"/>
  <c r="M12" i="39"/>
  <c r="M85" i="39"/>
  <c r="M65" i="39"/>
  <c r="O43" i="39"/>
  <c r="M142" i="39"/>
  <c r="M139" i="39"/>
  <c r="M91" i="39"/>
  <c r="M75" i="39"/>
  <c r="M8" i="54"/>
  <c r="U241" i="39"/>
  <c r="V241" i="39" s="1"/>
  <c r="N66" i="54"/>
  <c r="T60" i="39"/>
  <c r="N201" i="39"/>
  <c r="N200" i="39" s="1"/>
  <c r="L74" i="39"/>
  <c r="M74" i="39" s="1"/>
  <c r="N74" i="39"/>
  <c r="O74" i="39" s="1"/>
  <c r="U10" i="37"/>
  <c r="V10" i="37" s="1"/>
  <c r="I159" i="39"/>
  <c r="N239" i="39"/>
  <c r="O239" i="39" s="1"/>
  <c r="T126" i="39"/>
  <c r="P11" i="39"/>
  <c r="R11" i="39"/>
  <c r="P82" i="39"/>
  <c r="R42" i="39"/>
  <c r="T85" i="39"/>
  <c r="R82" i="39"/>
  <c r="P42" i="39"/>
  <c r="N152" i="39"/>
  <c r="N82" i="39"/>
  <c r="J247" i="39"/>
  <c r="N183" i="39"/>
  <c r="O183" i="39" s="1"/>
  <c r="L159" i="39"/>
  <c r="J162" i="39"/>
  <c r="K162" i="39" s="1"/>
  <c r="N42" i="39"/>
  <c r="I280" i="39"/>
  <c r="M280" i="39" s="1"/>
  <c r="N8" i="54"/>
  <c r="O8" i="54" s="1"/>
  <c r="H183" i="39"/>
  <c r="H159" i="39" s="1"/>
  <c r="T280" i="39"/>
  <c r="I82" i="39"/>
  <c r="H82" i="39"/>
  <c r="L82" i="39"/>
  <c r="L42" i="39"/>
  <c r="L11" i="39"/>
  <c r="I42" i="39"/>
  <c r="I11" i="39"/>
  <c r="H11" i="39"/>
  <c r="T162" i="39"/>
  <c r="V162" i="39" s="1"/>
  <c r="T278" i="39"/>
  <c r="T185" i="39"/>
  <c r="T26" i="39"/>
  <c r="T65" i="39"/>
  <c r="T38" i="39"/>
  <c r="T70" i="39"/>
  <c r="T33" i="39"/>
  <c r="T12" i="39"/>
  <c r="T105" i="39"/>
  <c r="T114" i="39"/>
  <c r="T43" i="39"/>
  <c r="T91" i="39"/>
  <c r="U187" i="39"/>
  <c r="V187" i="39" s="1"/>
  <c r="T239" i="39"/>
  <c r="T215" i="39" s="1"/>
  <c r="H74" i="39"/>
  <c r="U190" i="39"/>
  <c r="V190" i="39" s="1"/>
  <c r="I95" i="37"/>
  <c r="U247" i="39"/>
  <c r="V247" i="39" s="1"/>
  <c r="U185" i="39"/>
  <c r="V185" i="39" s="1"/>
  <c r="U259" i="39"/>
  <c r="V259" i="39" s="1"/>
  <c r="H42" i="39"/>
  <c r="U12" i="39"/>
  <c r="U26" i="39"/>
  <c r="V26" i="39" s="1"/>
  <c r="S162" i="39" l="1"/>
  <c r="M82" i="39"/>
  <c r="M11" i="39"/>
  <c r="M42" i="39"/>
  <c r="M159" i="39"/>
  <c r="O42" i="39"/>
  <c r="V12" i="39"/>
  <c r="O82" i="39"/>
  <c r="Q162" i="39"/>
  <c r="Q247" i="39"/>
  <c r="S247" i="39"/>
  <c r="K247" i="39"/>
  <c r="O66" i="54"/>
  <c r="T82" i="39"/>
  <c r="R183" i="39"/>
  <c r="R159" i="39" s="1"/>
  <c r="N215" i="39"/>
  <c r="O215" i="39" s="1"/>
  <c r="R10" i="39"/>
  <c r="P10" i="39"/>
  <c r="H10" i="39"/>
  <c r="H288" i="39" s="1"/>
  <c r="J93" i="39"/>
  <c r="N280" i="39"/>
  <c r="O280" i="39" s="1"/>
  <c r="L10" i="39"/>
  <c r="I10" i="39"/>
  <c r="I288" i="39" s="1"/>
  <c r="U178" i="4"/>
  <c r="U176" i="4"/>
  <c r="V176" i="4" s="1"/>
  <c r="T11" i="39"/>
  <c r="T42" i="39"/>
  <c r="U188" i="39"/>
  <c r="L9" i="35"/>
  <c r="M9" i="35" s="1"/>
  <c r="L288" i="39" l="1"/>
  <c r="M288" i="39" s="1"/>
  <c r="M10" i="39"/>
  <c r="Q93" i="39"/>
  <c r="S93" i="39"/>
  <c r="K93" i="39"/>
  <c r="V178" i="4"/>
  <c r="AT48" i="145"/>
  <c r="H9" i="39"/>
  <c r="H290" i="39" s="1"/>
  <c r="I9" i="39"/>
  <c r="L9" i="39"/>
  <c r="II96" i="142"/>
  <c r="IT42" i="142"/>
  <c r="N9" i="35"/>
  <c r="O9" i="35" s="1"/>
  <c r="U9" i="35"/>
  <c r="V9" i="35" s="1"/>
  <c r="U209" i="39"/>
  <c r="V209" i="39" s="1"/>
  <c r="J129" i="39"/>
  <c r="T10" i="39"/>
  <c r="T277" i="39"/>
  <c r="L279" i="39"/>
  <c r="I279" i="39"/>
  <c r="K279" i="39" s="1"/>
  <c r="L278" i="39"/>
  <c r="I278" i="39"/>
  <c r="J121" i="39"/>
  <c r="W279" i="39" l="1"/>
  <c r="M279" i="39"/>
  <c r="M278" i="39"/>
  <c r="Q121" i="39"/>
  <c r="S121" i="39"/>
  <c r="Q129" i="39"/>
  <c r="S129" i="39"/>
  <c r="K129" i="39"/>
  <c r="K121" i="39"/>
  <c r="L282" i="39"/>
  <c r="H283" i="39"/>
  <c r="H286" i="39"/>
  <c r="H285" i="39"/>
  <c r="H284" i="39"/>
  <c r="I282" i="39"/>
  <c r="I286" i="39" s="1"/>
  <c r="IW42" i="142"/>
  <c r="J216" i="39"/>
  <c r="K216" i="39" s="1"/>
  <c r="J207" i="39"/>
  <c r="P216" i="39"/>
  <c r="Q216" i="39" s="1"/>
  <c r="N278" i="39"/>
  <c r="O278" i="39" s="1"/>
  <c r="U278" i="39"/>
  <c r="V278" i="39" s="1"/>
  <c r="N22" i="39"/>
  <c r="O22" i="39" s="1"/>
  <c r="N19" i="39"/>
  <c r="O19" i="39" s="1"/>
  <c r="U234" i="39"/>
  <c r="V234" i="39" s="1"/>
  <c r="Q207" i="39" l="1"/>
  <c r="S207" i="39"/>
  <c r="K207" i="39"/>
  <c r="M282" i="39"/>
  <c r="L290" i="39"/>
  <c r="I290" i="39"/>
  <c r="P215" i="39"/>
  <c r="R216" i="39"/>
  <c r="S216" i="39" s="1"/>
  <c r="N279" i="39"/>
  <c r="O279" i="39" s="1"/>
  <c r="U279" i="39"/>
  <c r="N282" i="39" l="1"/>
  <c r="O282" i="39" s="1"/>
  <c r="M9" i="39"/>
  <c r="R215" i="39"/>
  <c r="R288" i="39" s="1"/>
  <c r="M290" i="39" l="1"/>
  <c r="R9" i="39"/>
  <c r="N159" i="39"/>
  <c r="O159" i="39" s="1"/>
  <c r="L285" i="39"/>
  <c r="L284" i="39"/>
  <c r="J280" i="39"/>
  <c r="W280" i="39" l="1"/>
  <c r="K280" i="39"/>
  <c r="Q280" i="39"/>
  <c r="S280" i="39"/>
  <c r="R290" i="39"/>
  <c r="L283" i="39"/>
  <c r="J19" i="39" l="1"/>
  <c r="Q19" i="39" l="1"/>
  <c r="S19" i="39"/>
  <c r="K19" i="39"/>
  <c r="J18" i="39"/>
  <c r="Q18" i="39" l="1"/>
  <c r="S18" i="39"/>
  <c r="K18" i="39"/>
  <c r="J15" i="39"/>
  <c r="Q15" i="39" l="1"/>
  <c r="S15" i="39"/>
  <c r="K15" i="39"/>
  <c r="J14" i="39"/>
  <c r="K14" i="39" l="1"/>
  <c r="S14" i="39"/>
  <c r="Q14" i="39"/>
  <c r="T188" i="39"/>
  <c r="V188" i="39" s="1"/>
  <c r="T183" i="39" l="1"/>
  <c r="T159" i="39" s="1"/>
  <c r="T288" i="39" s="1"/>
  <c r="U138" i="39" l="1"/>
  <c r="V138" i="39" s="1"/>
  <c r="U58" i="39"/>
  <c r="V58" i="39" s="1"/>
  <c r="U44" i="39"/>
  <c r="V44" i="39" s="1"/>
  <c r="U79" i="39"/>
  <c r="V79" i="39" s="1"/>
  <c r="U137" i="39"/>
  <c r="V137" i="39" s="1"/>
  <c r="U208" i="39"/>
  <c r="V208" i="39" s="1"/>
  <c r="U135" i="39"/>
  <c r="V135" i="39" s="1"/>
  <c r="U136" i="39"/>
  <c r="V136" i="39" s="1"/>
  <c r="U97" i="39"/>
  <c r="V97" i="39" s="1"/>
  <c r="U212" i="39"/>
  <c r="V212" i="39" s="1"/>
  <c r="U99" i="39"/>
  <c r="V99" i="39" s="1"/>
  <c r="U54" i="39"/>
  <c r="V54" i="39" s="1"/>
  <c r="U98" i="39"/>
  <c r="V98" i="39" s="1"/>
  <c r="U157" i="39"/>
  <c r="V157" i="39" s="1"/>
  <c r="U101" i="39"/>
  <c r="V101" i="39" s="1"/>
  <c r="U46" i="39"/>
  <c r="V46" i="39" s="1"/>
  <c r="U95" i="39"/>
  <c r="V95" i="39" s="1"/>
  <c r="U108" i="39"/>
  <c r="V108" i="39" s="1"/>
  <c r="U124" i="39"/>
  <c r="V124" i="39" s="1"/>
  <c r="U266" i="39"/>
  <c r="V266" i="39" s="1"/>
  <c r="U149" i="39"/>
  <c r="V149" i="39" s="1"/>
  <c r="U109" i="39"/>
  <c r="V109" i="39" s="1"/>
  <c r="U146" i="39"/>
  <c r="V146" i="39" s="1"/>
  <c r="U107" i="39"/>
  <c r="V107" i="39" s="1"/>
  <c r="U121" i="39"/>
  <c r="V121" i="39" s="1"/>
  <c r="U127" i="39"/>
  <c r="V127" i="39" s="1"/>
  <c r="U120" i="39"/>
  <c r="V120" i="39" s="1"/>
  <c r="U76" i="39"/>
  <c r="V76" i="39" s="1"/>
  <c r="U37" i="39"/>
  <c r="V37" i="39" s="1"/>
  <c r="U267" i="39"/>
  <c r="V267" i="39" s="1"/>
  <c r="U51" i="39"/>
  <c r="V51" i="39" s="1"/>
  <c r="U41" i="39"/>
  <c r="V41" i="39" s="1"/>
  <c r="U148" i="39"/>
  <c r="V148" i="39" s="1"/>
  <c r="U118" i="39"/>
  <c r="V118" i="39" s="1"/>
  <c r="U94" i="39"/>
  <c r="V94" i="39" s="1"/>
  <c r="U49" i="39"/>
  <c r="V49" i="39" s="1"/>
  <c r="U184" i="39"/>
  <c r="V184" i="39" s="1"/>
  <c r="U59" i="39"/>
  <c r="V59" i="39" s="1"/>
  <c r="U90" i="39"/>
  <c r="V90" i="39" s="1"/>
  <c r="U151" i="39"/>
  <c r="V151" i="39" s="1"/>
  <c r="U104" i="39"/>
  <c r="V104" i="39" s="1"/>
  <c r="U132" i="39"/>
  <c r="V132" i="39" s="1"/>
  <c r="U53" i="39"/>
  <c r="V53" i="39" s="1"/>
  <c r="U32" i="39"/>
  <c r="V32" i="39" s="1"/>
  <c r="U71" i="39"/>
  <c r="V71" i="39" s="1"/>
  <c r="U155" i="39"/>
  <c r="V155" i="39" s="1"/>
  <c r="U96" i="39"/>
  <c r="V96" i="39" s="1"/>
  <c r="U40" i="39"/>
  <c r="V40" i="39" s="1"/>
  <c r="U55" i="39"/>
  <c r="V55" i="39" s="1"/>
  <c r="U103" i="39"/>
  <c r="V103" i="39" s="1"/>
  <c r="U268" i="39"/>
  <c r="V268" i="39" s="1"/>
  <c r="U201" i="39"/>
  <c r="U119" i="39"/>
  <c r="V119" i="39" s="1"/>
  <c r="U77" i="39"/>
  <c r="V77" i="39" s="1"/>
  <c r="U111" i="39"/>
  <c r="V111" i="39" s="1"/>
  <c r="U48" i="39"/>
  <c r="V48" i="39" s="1"/>
  <c r="U115" i="39"/>
  <c r="V115" i="39" s="1"/>
  <c r="U113" i="39"/>
  <c r="V113" i="39" s="1"/>
  <c r="U68" i="39"/>
  <c r="V68" i="39" s="1"/>
  <c r="U112" i="39"/>
  <c r="V112" i="39" s="1"/>
  <c r="U62" i="39"/>
  <c r="V62" i="39" s="1"/>
  <c r="U131" i="39"/>
  <c r="V131" i="39" s="1"/>
  <c r="J34" i="39"/>
  <c r="J77" i="39"/>
  <c r="S77" i="39" s="1"/>
  <c r="J132" i="39"/>
  <c r="J37" i="39"/>
  <c r="J55" i="39"/>
  <c r="J95" i="39"/>
  <c r="J148" i="39"/>
  <c r="J137" i="39"/>
  <c r="J104" i="39"/>
  <c r="J56" i="39"/>
  <c r="J133" i="39"/>
  <c r="J78" i="39"/>
  <c r="J32" i="39"/>
  <c r="J108" i="39"/>
  <c r="J109" i="39"/>
  <c r="J100" i="39"/>
  <c r="J106" i="39"/>
  <c r="J45" i="39"/>
  <c r="J128" i="39"/>
  <c r="J101" i="39"/>
  <c r="J136" i="39"/>
  <c r="J102" i="39"/>
  <c r="J88" i="39"/>
  <c r="J98" i="39"/>
  <c r="J58" i="39"/>
  <c r="J107" i="39"/>
  <c r="J127" i="39"/>
  <c r="J51" i="39"/>
  <c r="J111" i="39"/>
  <c r="J50" i="39"/>
  <c r="J31" i="39"/>
  <c r="J66" i="39"/>
  <c r="J61" i="39"/>
  <c r="J144" i="39"/>
  <c r="J25" i="39"/>
  <c r="J53" i="39"/>
  <c r="J130" i="39"/>
  <c r="J87" i="39"/>
  <c r="J54" i="39"/>
  <c r="J115" i="39"/>
  <c r="J118" i="39"/>
  <c r="J73" i="39"/>
  <c r="J59" i="39"/>
  <c r="J68" i="39"/>
  <c r="J120" i="39"/>
  <c r="J39" i="39"/>
  <c r="J103" i="39"/>
  <c r="J97" i="39"/>
  <c r="J149" i="39"/>
  <c r="U42" i="4"/>
  <c r="U73" i="4"/>
  <c r="J71" i="39"/>
  <c r="J67" i="39"/>
  <c r="U52" i="39"/>
  <c r="V52" i="39" s="1"/>
  <c r="J90" i="39"/>
  <c r="U47" i="39"/>
  <c r="V47" i="39" s="1"/>
  <c r="J21" i="39"/>
  <c r="J113" i="39"/>
  <c r="J145" i="39"/>
  <c r="J131" i="39"/>
  <c r="J46" i="39"/>
  <c r="J79" i="39"/>
  <c r="U210" i="39"/>
  <c r="V210" i="39" s="1"/>
  <c r="J30" i="39"/>
  <c r="U87" i="39"/>
  <c r="V87" i="39" s="1"/>
  <c r="U110" i="39"/>
  <c r="V110" i="39" s="1"/>
  <c r="U73" i="39"/>
  <c r="V73" i="39" s="1"/>
  <c r="U144" i="39"/>
  <c r="V144" i="39" s="1"/>
  <c r="U86" i="39"/>
  <c r="V86" i="39" s="1"/>
  <c r="J143" i="39"/>
  <c r="U116" i="39"/>
  <c r="V116" i="39" s="1"/>
  <c r="J72" i="39"/>
  <c r="J35" i="39"/>
  <c r="J123" i="39"/>
  <c r="J24" i="39"/>
  <c r="J124" i="39"/>
  <c r="U50" i="39"/>
  <c r="V50" i="39" s="1"/>
  <c r="J151" i="39"/>
  <c r="J96" i="39"/>
  <c r="U102" i="39"/>
  <c r="V102" i="39" s="1"/>
  <c r="U63" i="39"/>
  <c r="V63" i="39" s="1"/>
  <c r="J28" i="39"/>
  <c r="J20" i="39"/>
  <c r="U140" i="39"/>
  <c r="V140" i="39" s="1"/>
  <c r="J23" i="39"/>
  <c r="U103" i="4"/>
  <c r="U106" i="39"/>
  <c r="V106" i="39" s="1"/>
  <c r="U92" i="39"/>
  <c r="V92" i="39" s="1"/>
  <c r="U211" i="39"/>
  <c r="V211" i="39" s="1"/>
  <c r="U143" i="39"/>
  <c r="V143" i="39" s="1"/>
  <c r="J99" i="39"/>
  <c r="J52" i="39"/>
  <c r="J63" i="39"/>
  <c r="J86" i="39"/>
  <c r="U68" i="4"/>
  <c r="V68" i="4" s="1"/>
  <c r="U37" i="4"/>
  <c r="V37" i="4" s="1"/>
  <c r="J41" i="39"/>
  <c r="J47" i="39"/>
  <c r="J110" i="39"/>
  <c r="U117" i="39"/>
  <c r="V117" i="39" s="1"/>
  <c r="U123" i="39"/>
  <c r="V123" i="39" s="1"/>
  <c r="J146" i="39"/>
  <c r="J22" i="39"/>
  <c r="U141" i="39"/>
  <c r="V141" i="39" s="1"/>
  <c r="J44" i="39"/>
  <c r="J157" i="39"/>
  <c r="J94" i="39"/>
  <c r="J140" i="39"/>
  <c r="J92" i="39"/>
  <c r="J48" i="39"/>
  <c r="J117" i="39"/>
  <c r="J62" i="39"/>
  <c r="U67" i="39"/>
  <c r="V67" i="39" s="1"/>
  <c r="U128" i="39"/>
  <c r="V128" i="39" s="1"/>
  <c r="U192" i="39"/>
  <c r="V192" i="39" s="1"/>
  <c r="U100" i="39"/>
  <c r="V100" i="39" s="1"/>
  <c r="J40" i="39"/>
  <c r="J138" i="39"/>
  <c r="J112" i="39"/>
  <c r="J49" i="39"/>
  <c r="U32" i="4"/>
  <c r="J27" i="39"/>
  <c r="U145" i="39"/>
  <c r="V145" i="39" s="1"/>
  <c r="J135" i="39"/>
  <c r="U63" i="4"/>
  <c r="V63" i="4" s="1"/>
  <c r="U45" i="39"/>
  <c r="V45" i="39" s="1"/>
  <c r="J119" i="39"/>
  <c r="J36" i="39"/>
  <c r="U158" i="39"/>
  <c r="V158" i="39" s="1"/>
  <c r="U133" i="39"/>
  <c r="V133" i="39" s="1"/>
  <c r="J141" i="39"/>
  <c r="Q113" i="39" l="1"/>
  <c r="S113" i="39"/>
  <c r="Q41" i="39"/>
  <c r="S41" i="39"/>
  <c r="Q124" i="39"/>
  <c r="S124" i="39"/>
  <c r="Q90" i="39"/>
  <c r="S90" i="39"/>
  <c r="Q25" i="39"/>
  <c r="S25" i="39"/>
  <c r="Q109" i="39"/>
  <c r="S109" i="39"/>
  <c r="Q86" i="39"/>
  <c r="S86" i="39"/>
  <c r="Q123" i="39"/>
  <c r="S123" i="39"/>
  <c r="Q144" i="39"/>
  <c r="S144" i="39"/>
  <c r="Q108" i="39"/>
  <c r="S108" i="39"/>
  <c r="Q63" i="39"/>
  <c r="S63" i="39"/>
  <c r="Q35" i="39"/>
  <c r="S35" i="39"/>
  <c r="Q67" i="39"/>
  <c r="S67" i="39"/>
  <c r="Q61" i="39"/>
  <c r="S61" i="39"/>
  <c r="Q32" i="39"/>
  <c r="S32" i="39"/>
  <c r="Q62" i="39"/>
  <c r="S62" i="39"/>
  <c r="Q52" i="39"/>
  <c r="S52" i="39"/>
  <c r="Q72" i="39"/>
  <c r="S72" i="39"/>
  <c r="Q71" i="39"/>
  <c r="S71" i="39"/>
  <c r="Q66" i="39"/>
  <c r="S66" i="39"/>
  <c r="Q78" i="39"/>
  <c r="S78" i="39"/>
  <c r="Q151" i="39"/>
  <c r="S151" i="39"/>
  <c r="Q130" i="39"/>
  <c r="S130" i="39"/>
  <c r="Q53" i="39"/>
  <c r="S53" i="39"/>
  <c r="Q99" i="39"/>
  <c r="S99" i="39"/>
  <c r="Q31" i="39"/>
  <c r="S31" i="39"/>
  <c r="Q48" i="39"/>
  <c r="S48" i="39"/>
  <c r="Q149" i="39"/>
  <c r="S149" i="39"/>
  <c r="Q140" i="39"/>
  <c r="S140" i="39"/>
  <c r="Q51" i="39"/>
  <c r="S51" i="39"/>
  <c r="Q94" i="39"/>
  <c r="S94" i="39"/>
  <c r="Q127" i="39"/>
  <c r="S127" i="39"/>
  <c r="Q95" i="39"/>
  <c r="S95" i="39"/>
  <c r="Q120" i="39"/>
  <c r="S120" i="39"/>
  <c r="Q55" i="39"/>
  <c r="S55" i="39"/>
  <c r="Q68" i="39"/>
  <c r="S68" i="39"/>
  <c r="Q59" i="39"/>
  <c r="S59" i="39"/>
  <c r="Q88" i="39"/>
  <c r="S88" i="39"/>
  <c r="Q27" i="39"/>
  <c r="S27" i="39"/>
  <c r="Q28" i="39"/>
  <c r="S28" i="39"/>
  <c r="Q79" i="39"/>
  <c r="S79" i="39"/>
  <c r="Q118" i="39"/>
  <c r="S118" i="39"/>
  <c r="Q136" i="39"/>
  <c r="S136" i="39"/>
  <c r="Q34" i="39"/>
  <c r="S34" i="39"/>
  <c r="Q138" i="39"/>
  <c r="S138" i="39"/>
  <c r="Q87" i="39"/>
  <c r="S87" i="39"/>
  <c r="Q40" i="39"/>
  <c r="S40" i="39"/>
  <c r="Q21" i="39"/>
  <c r="S21" i="39"/>
  <c r="Q100" i="39"/>
  <c r="S100" i="39"/>
  <c r="Q24" i="39"/>
  <c r="S24" i="39"/>
  <c r="Q141" i="39"/>
  <c r="S141" i="39"/>
  <c r="Q133" i="39"/>
  <c r="S133" i="39"/>
  <c r="Q50" i="39"/>
  <c r="S50" i="39"/>
  <c r="Q56" i="39"/>
  <c r="S56" i="39"/>
  <c r="Q111" i="39"/>
  <c r="S111" i="39"/>
  <c r="Q36" i="39"/>
  <c r="S36" i="39"/>
  <c r="Q97" i="39"/>
  <c r="S97" i="39"/>
  <c r="Q119" i="39"/>
  <c r="S119" i="39"/>
  <c r="Q148" i="39"/>
  <c r="S148" i="39"/>
  <c r="Q107" i="39"/>
  <c r="S107" i="39"/>
  <c r="Q135" i="39"/>
  <c r="S135" i="39"/>
  <c r="Q30" i="39"/>
  <c r="S30" i="39"/>
  <c r="Q37" i="39"/>
  <c r="S37" i="39"/>
  <c r="Q22" i="39"/>
  <c r="S22" i="39"/>
  <c r="Q20" i="39"/>
  <c r="S20" i="39"/>
  <c r="Q146" i="39"/>
  <c r="S146" i="39"/>
  <c r="Q102" i="39"/>
  <c r="S102" i="39"/>
  <c r="Q46" i="39"/>
  <c r="S46" i="39"/>
  <c r="Q49" i="39"/>
  <c r="S49" i="39"/>
  <c r="Q131" i="39"/>
  <c r="S131" i="39"/>
  <c r="Q115" i="39"/>
  <c r="S115" i="39"/>
  <c r="Q101" i="39"/>
  <c r="S101" i="39"/>
  <c r="Q47" i="39"/>
  <c r="S47" i="39"/>
  <c r="Q45" i="39"/>
  <c r="S45" i="39"/>
  <c r="Q106" i="39"/>
  <c r="S106" i="39"/>
  <c r="Q117" i="39"/>
  <c r="S117" i="39"/>
  <c r="Q143" i="39"/>
  <c r="S143" i="39"/>
  <c r="Q92" i="39"/>
  <c r="S92" i="39"/>
  <c r="Q104" i="39"/>
  <c r="S104" i="39"/>
  <c r="Q137" i="39"/>
  <c r="S137" i="39"/>
  <c r="Q103" i="39"/>
  <c r="S103" i="39"/>
  <c r="Q157" i="39"/>
  <c r="S157" i="39"/>
  <c r="Q39" i="39"/>
  <c r="S39" i="39"/>
  <c r="Q44" i="39"/>
  <c r="S44" i="39"/>
  <c r="Q23" i="39"/>
  <c r="S23" i="39"/>
  <c r="Q58" i="39"/>
  <c r="S58" i="39"/>
  <c r="Q98" i="39"/>
  <c r="S98" i="39"/>
  <c r="Q132" i="39"/>
  <c r="S132" i="39"/>
  <c r="Q73" i="39"/>
  <c r="S73" i="39"/>
  <c r="Q112" i="39"/>
  <c r="S112" i="39"/>
  <c r="Q110" i="39"/>
  <c r="S110" i="39"/>
  <c r="Q96" i="39"/>
  <c r="S96" i="39"/>
  <c r="Q145" i="39"/>
  <c r="S145" i="39"/>
  <c r="Q54" i="39"/>
  <c r="S54" i="39"/>
  <c r="Q128" i="39"/>
  <c r="S128" i="39"/>
  <c r="K77" i="39"/>
  <c r="Q77" i="39"/>
  <c r="K47" i="39"/>
  <c r="K40" i="39"/>
  <c r="K144" i="39"/>
  <c r="K72" i="39"/>
  <c r="K143" i="39"/>
  <c r="K104" i="39"/>
  <c r="K36" i="39"/>
  <c r="K140" i="39"/>
  <c r="K97" i="39"/>
  <c r="K51" i="39"/>
  <c r="K137" i="39"/>
  <c r="K151" i="39"/>
  <c r="K41" i="39"/>
  <c r="K53" i="39"/>
  <c r="K63" i="39"/>
  <c r="K52" i="39"/>
  <c r="K148" i="39"/>
  <c r="K138" i="39"/>
  <c r="K124" i="39"/>
  <c r="K86" i="39"/>
  <c r="K35" i="39"/>
  <c r="K117" i="39"/>
  <c r="K149" i="39"/>
  <c r="K103" i="39"/>
  <c r="K120" i="39"/>
  <c r="K135" i="39"/>
  <c r="K30" i="39"/>
  <c r="K68" i="39"/>
  <c r="K98" i="39"/>
  <c r="K37" i="39"/>
  <c r="K113" i="39"/>
  <c r="K100" i="39"/>
  <c r="K24" i="39"/>
  <c r="K25" i="39"/>
  <c r="K61" i="39"/>
  <c r="K66" i="39"/>
  <c r="K78" i="39"/>
  <c r="K141" i="39"/>
  <c r="K31" i="39"/>
  <c r="K111" i="39"/>
  <c r="K58" i="39"/>
  <c r="K22" i="39"/>
  <c r="K20" i="39"/>
  <c r="K59" i="39"/>
  <c r="K88" i="39"/>
  <c r="K132" i="39"/>
  <c r="K130" i="39"/>
  <c r="K108" i="39"/>
  <c r="K32" i="39"/>
  <c r="K133" i="39"/>
  <c r="K50" i="39"/>
  <c r="K127" i="39"/>
  <c r="K39" i="39"/>
  <c r="K146" i="39"/>
  <c r="K28" i="39"/>
  <c r="K79" i="39"/>
  <c r="K73" i="39"/>
  <c r="K102" i="39"/>
  <c r="K106" i="39"/>
  <c r="K123" i="39"/>
  <c r="K62" i="39"/>
  <c r="K99" i="39"/>
  <c r="K56" i="39"/>
  <c r="K119" i="39"/>
  <c r="K107" i="39"/>
  <c r="K23" i="39"/>
  <c r="K55" i="39"/>
  <c r="K27" i="39"/>
  <c r="K46" i="39"/>
  <c r="K118" i="39"/>
  <c r="K136" i="39"/>
  <c r="K34" i="39"/>
  <c r="K87" i="39"/>
  <c r="K21" i="39"/>
  <c r="K90" i="39"/>
  <c r="K67" i="39"/>
  <c r="K71" i="39"/>
  <c r="K48" i="39"/>
  <c r="K92" i="39"/>
  <c r="K94" i="39"/>
  <c r="K95" i="39"/>
  <c r="K44" i="39"/>
  <c r="K49" i="39"/>
  <c r="K131" i="39"/>
  <c r="K115" i="39"/>
  <c r="K101" i="39"/>
  <c r="K45" i="39"/>
  <c r="K109" i="39"/>
  <c r="K112" i="39"/>
  <c r="K110" i="39"/>
  <c r="K96" i="39"/>
  <c r="K145" i="39"/>
  <c r="K54" i="39"/>
  <c r="K128" i="39"/>
  <c r="U122" i="39"/>
  <c r="V122" i="39" s="1"/>
  <c r="V42" i="4"/>
  <c r="V32" i="4"/>
  <c r="V73" i="4"/>
  <c r="V103" i="4"/>
  <c r="U130" i="39"/>
  <c r="V130" i="39" s="1"/>
  <c r="U88" i="39"/>
  <c r="V88" i="39" s="1"/>
  <c r="J75" i="39"/>
  <c r="U34" i="39"/>
  <c r="V34" i="39" s="1"/>
  <c r="U39" i="39"/>
  <c r="V39" i="39" s="1"/>
  <c r="U56" i="39"/>
  <c r="V56" i="39" s="1"/>
  <c r="U61" i="39"/>
  <c r="V61" i="39" s="1"/>
  <c r="U89" i="4"/>
  <c r="U191" i="39"/>
  <c r="V191" i="39" s="1"/>
  <c r="U183" i="39"/>
  <c r="V183" i="39" s="1"/>
  <c r="U72" i="4"/>
  <c r="J114" i="39"/>
  <c r="U89" i="39"/>
  <c r="V89" i="39" s="1"/>
  <c r="U152" i="39"/>
  <c r="V152" i="39" s="1"/>
  <c r="J65" i="39"/>
  <c r="J122" i="39"/>
  <c r="J160" i="39"/>
  <c r="U10" i="4"/>
  <c r="J126" i="39"/>
  <c r="J12" i="39"/>
  <c r="N20" i="39"/>
  <c r="O20" i="39" s="1"/>
  <c r="N23" i="39"/>
  <c r="O23" i="39" s="1"/>
  <c r="N21" i="39"/>
  <c r="O21" i="39" s="1"/>
  <c r="U200" i="39"/>
  <c r="U134" i="39"/>
  <c r="V134" i="39" s="1"/>
  <c r="U29" i="39"/>
  <c r="V29" i="39" s="1"/>
  <c r="U147" i="39"/>
  <c r="V147" i="39" s="1"/>
  <c r="U57" i="39"/>
  <c r="V57" i="39" s="1"/>
  <c r="U75" i="39"/>
  <c r="V75" i="39" s="1"/>
  <c r="U43" i="39"/>
  <c r="V43" i="39" s="1"/>
  <c r="J155" i="39"/>
  <c r="J57" i="39"/>
  <c r="J89" i="39"/>
  <c r="J70" i="39"/>
  <c r="J33" i="39"/>
  <c r="J147" i="39"/>
  <c r="J29" i="39"/>
  <c r="J142" i="39"/>
  <c r="J38" i="39"/>
  <c r="J26" i="39"/>
  <c r="J60" i="39"/>
  <c r="U114" i="39"/>
  <c r="V114" i="39" s="1"/>
  <c r="J139" i="39"/>
  <c r="U105" i="39"/>
  <c r="V105" i="39" s="1"/>
  <c r="U139" i="39"/>
  <c r="V139" i="39" s="1"/>
  <c r="J91" i="39"/>
  <c r="U142" i="39"/>
  <c r="V142" i="39" s="1"/>
  <c r="J105" i="39"/>
  <c r="J134" i="39"/>
  <c r="J43" i="39"/>
  <c r="U91" i="39"/>
  <c r="V91" i="39" s="1"/>
  <c r="J85" i="39"/>
  <c r="U207" i="39"/>
  <c r="V207" i="39" s="1"/>
  <c r="K160" i="39" l="1"/>
  <c r="Q160" i="39"/>
  <c r="S160" i="39"/>
  <c r="Q29" i="39"/>
  <c r="S29" i="39"/>
  <c r="Q33" i="39"/>
  <c r="S33" i="39"/>
  <c r="Q70" i="39"/>
  <c r="S70" i="39"/>
  <c r="Q89" i="39"/>
  <c r="S89" i="39"/>
  <c r="Q85" i="39"/>
  <c r="S85" i="39"/>
  <c r="Q57" i="39"/>
  <c r="S57" i="39"/>
  <c r="Q114" i="39"/>
  <c r="S114" i="39"/>
  <c r="Q60" i="39"/>
  <c r="S60" i="39"/>
  <c r="Q12" i="39"/>
  <c r="S12" i="39"/>
  <c r="Q38" i="39"/>
  <c r="S38" i="39"/>
  <c r="Q75" i="39"/>
  <c r="S75" i="39"/>
  <c r="Q126" i="39"/>
  <c r="S126" i="39"/>
  <c r="Q147" i="39"/>
  <c r="S147" i="39"/>
  <c r="Q155" i="39"/>
  <c r="S155" i="39"/>
  <c r="Q91" i="39"/>
  <c r="S91" i="39"/>
  <c r="Q139" i="39"/>
  <c r="S139" i="39"/>
  <c r="Q26" i="39"/>
  <c r="S26" i="39"/>
  <c r="Q142" i="39"/>
  <c r="S142" i="39"/>
  <c r="Q122" i="39"/>
  <c r="S122" i="39"/>
  <c r="Q65" i="39"/>
  <c r="S65" i="39"/>
  <c r="Q43" i="39"/>
  <c r="S43" i="39"/>
  <c r="Q134" i="39"/>
  <c r="S134" i="39"/>
  <c r="Q105" i="39"/>
  <c r="S105" i="39"/>
  <c r="K139" i="39"/>
  <c r="K60" i="39"/>
  <c r="K12" i="39"/>
  <c r="K70" i="39"/>
  <c r="K75" i="39"/>
  <c r="K26" i="39"/>
  <c r="K122" i="39"/>
  <c r="K33" i="39"/>
  <c r="K85" i="39"/>
  <c r="K114" i="39"/>
  <c r="K43" i="39"/>
  <c r="K126" i="39"/>
  <c r="K134" i="39"/>
  <c r="K91" i="39"/>
  <c r="K38" i="39"/>
  <c r="K142" i="39"/>
  <c r="K65" i="39"/>
  <c r="K89" i="39"/>
  <c r="K57" i="39"/>
  <c r="K105" i="39"/>
  <c r="K29" i="39"/>
  <c r="K147" i="39"/>
  <c r="V72" i="4"/>
  <c r="V89" i="4"/>
  <c r="V10" i="4"/>
  <c r="U78" i="39"/>
  <c r="V78" i="39" s="1"/>
  <c r="U129" i="39"/>
  <c r="V129" i="39" s="1"/>
  <c r="U85" i="39"/>
  <c r="V85" i="39" s="1"/>
  <c r="U60" i="39"/>
  <c r="V60" i="39" s="1"/>
  <c r="J74" i="39"/>
  <c r="U38" i="39"/>
  <c r="V38" i="39" s="1"/>
  <c r="U33" i="39"/>
  <c r="V33" i="39" s="1"/>
  <c r="U66" i="39"/>
  <c r="V66" i="39" s="1"/>
  <c r="U80" i="4"/>
  <c r="U159" i="39"/>
  <c r="V159" i="39" s="1"/>
  <c r="J152" i="39"/>
  <c r="J82" i="39"/>
  <c r="U9" i="4"/>
  <c r="J11" i="39"/>
  <c r="N12" i="39"/>
  <c r="O12" i="39" s="1"/>
  <c r="J42" i="39"/>
  <c r="Q74" i="39" l="1"/>
  <c r="S74" i="39"/>
  <c r="Q42" i="39"/>
  <c r="S42" i="39"/>
  <c r="Q11" i="39"/>
  <c r="S11" i="39"/>
  <c r="Q82" i="39"/>
  <c r="S82" i="39"/>
  <c r="Q152" i="39"/>
  <c r="S152" i="39"/>
  <c r="K74" i="39"/>
  <c r="K42" i="39"/>
  <c r="K82" i="39"/>
  <c r="K11" i="39"/>
  <c r="V9" i="4"/>
  <c r="V80" i="4"/>
  <c r="U195" i="4"/>
  <c r="U74" i="39"/>
  <c r="V74" i="39" s="1"/>
  <c r="U126" i="39"/>
  <c r="V126" i="39" s="1"/>
  <c r="U72" i="39"/>
  <c r="V72" i="39" s="1"/>
  <c r="U11" i="39"/>
  <c r="V11" i="39" s="1"/>
  <c r="U65" i="39"/>
  <c r="V65" i="39" s="1"/>
  <c r="U8" i="4"/>
  <c r="I285" i="39"/>
  <c r="M285" i="39" s="1"/>
  <c r="I284" i="39"/>
  <c r="M284" i="39" s="1"/>
  <c r="I283" i="39"/>
  <c r="M283" i="39" s="1"/>
  <c r="N11" i="39"/>
  <c r="O11" i="39" s="1"/>
  <c r="J10" i="39"/>
  <c r="S10" i="39" s="1"/>
  <c r="K10" i="39" l="1"/>
  <c r="Q10" i="39"/>
  <c r="V8" i="4"/>
  <c r="V195" i="4"/>
  <c r="DF167" i="140"/>
  <c r="U82" i="39"/>
  <c r="V82" i="39" s="1"/>
  <c r="U70" i="39"/>
  <c r="V70" i="39" s="1"/>
  <c r="N10" i="39"/>
  <c r="O10" i="39" s="1"/>
  <c r="AK154" i="140"/>
  <c r="U277" i="39"/>
  <c r="V277" i="39" s="1"/>
  <c r="J277" i="39"/>
  <c r="W277" i="39" l="1"/>
  <c r="Q277" i="39"/>
  <c r="N288" i="39"/>
  <c r="O288" i="39" s="1"/>
  <c r="U42" i="39"/>
  <c r="V42" i="39" s="1"/>
  <c r="S277" i="39"/>
  <c r="K277" i="39"/>
  <c r="N9" i="39"/>
  <c r="U10" i="39" l="1"/>
  <c r="V10" i="39" s="1"/>
  <c r="N290" i="39"/>
  <c r="O9" i="39"/>
  <c r="N285" i="39"/>
  <c r="O285" i="39" s="1"/>
  <c r="N284" i="39"/>
  <c r="O284" i="39" s="1"/>
  <c r="N283" i="39"/>
  <c r="O283" i="39" s="1"/>
  <c r="O290" i="39" l="1"/>
  <c r="X42" i="35"/>
  <c r="U42" i="35" s="1"/>
  <c r="V42" i="35" s="1"/>
  <c r="J204" i="39" l="1"/>
  <c r="J202" i="39"/>
  <c r="J264" i="39"/>
  <c r="J263" i="39"/>
  <c r="J262" i="39"/>
  <c r="J261" i="39"/>
  <c r="J260" i="39"/>
  <c r="J190" i="39"/>
  <c r="J35" i="35"/>
  <c r="J42" i="35"/>
  <c r="J185" i="39"/>
  <c r="Q185" i="39" l="1"/>
  <c r="S185" i="39"/>
  <c r="Q190" i="39"/>
  <c r="S190" i="39"/>
  <c r="Q260" i="39"/>
  <c r="S260" i="39"/>
  <c r="Q261" i="39"/>
  <c r="S261" i="39"/>
  <c r="Q262" i="39"/>
  <c r="S262" i="39"/>
  <c r="Q263" i="39"/>
  <c r="S263" i="39"/>
  <c r="Q264" i="39"/>
  <c r="S264" i="39"/>
  <c r="Q202" i="39"/>
  <c r="S202" i="39"/>
  <c r="Q204" i="39"/>
  <c r="S204" i="39"/>
  <c r="K185" i="39"/>
  <c r="K263" i="39"/>
  <c r="K190" i="39"/>
  <c r="K260" i="39"/>
  <c r="K261" i="39"/>
  <c r="K262" i="39"/>
  <c r="K264" i="39"/>
  <c r="S35" i="35"/>
  <c r="S42" i="35"/>
  <c r="K42" i="35"/>
  <c r="Q42" i="35"/>
  <c r="Q35" i="35"/>
  <c r="P183" i="39"/>
  <c r="P159" i="39" s="1"/>
  <c r="P288" i="39" s="1"/>
  <c r="J183" i="39"/>
  <c r="J259" i="39"/>
  <c r="J34" i="35"/>
  <c r="Q259" i="39" l="1"/>
  <c r="S259" i="39"/>
  <c r="Q183" i="39"/>
  <c r="S183" i="39"/>
  <c r="K259" i="39"/>
  <c r="K183" i="39"/>
  <c r="S34" i="35"/>
  <c r="Q34" i="35"/>
  <c r="P9" i="39"/>
  <c r="P290" i="39" s="1"/>
  <c r="J239" i="39"/>
  <c r="J201" i="39"/>
  <c r="J159" i="39"/>
  <c r="S159" i="39" s="1"/>
  <c r="J9" i="35"/>
  <c r="Q201" i="39" l="1"/>
  <c r="S201" i="39"/>
  <c r="Q239" i="39"/>
  <c r="S239" i="39"/>
  <c r="K159" i="39"/>
  <c r="Q159" i="39"/>
  <c r="K239" i="39"/>
  <c r="Q9" i="35"/>
  <c r="S9" i="35"/>
  <c r="K9" i="35"/>
  <c r="AS48" i="145"/>
  <c r="J200" i="39"/>
  <c r="J215" i="39"/>
  <c r="J278" i="39"/>
  <c r="Q278" i="39" s="1"/>
  <c r="W278" i="39" l="1"/>
  <c r="K278" i="39"/>
  <c r="Q215" i="39"/>
  <c r="S215" i="39"/>
  <c r="Q200" i="39"/>
  <c r="S200" i="39"/>
  <c r="K215" i="39"/>
  <c r="J288" i="39"/>
  <c r="Q288" i="39" s="1"/>
  <c r="S278" i="39"/>
  <c r="J9" i="39"/>
  <c r="J282" i="39"/>
  <c r="K282" i="39" s="1"/>
  <c r="K288" i="39" l="1"/>
  <c r="S288" i="39"/>
  <c r="S282" i="39"/>
  <c r="W282" i="39"/>
  <c r="W288" i="39"/>
  <c r="Q282" i="39"/>
  <c r="K9" i="39"/>
  <c r="J290" i="39"/>
  <c r="Q9" i="39"/>
  <c r="S9" i="39"/>
  <c r="J286" i="39"/>
  <c r="J284" i="39"/>
  <c r="J283" i="39"/>
  <c r="J285" i="39"/>
  <c r="Q283" i="39" l="1"/>
  <c r="S283" i="39"/>
  <c r="Q285" i="39"/>
  <c r="S285" i="39"/>
  <c r="Q284" i="39"/>
  <c r="S284" i="39"/>
  <c r="W285" i="39"/>
  <c r="W283" i="39"/>
  <c r="W284" i="39"/>
  <c r="K283" i="39"/>
  <c r="K285" i="39"/>
  <c r="K284" i="39"/>
  <c r="Q290" i="39"/>
  <c r="S290" i="39"/>
  <c r="K290" i="39"/>
  <c r="T265" i="39" l="1"/>
  <c r="T9" i="39" s="1"/>
  <c r="T279" i="39" l="1"/>
  <c r="T282" i="39" l="1"/>
  <c r="T290" i="39" s="1"/>
  <c r="V279" i="39"/>
  <c r="T61" i="54"/>
  <c r="U61" i="54" s="1"/>
  <c r="T285" i="39" l="1"/>
  <c r="T283" i="39"/>
  <c r="T284" i="39"/>
  <c r="U236" i="39"/>
  <c r="V236" i="39" s="1"/>
  <c r="U269" i="39"/>
  <c r="V269" i="39" s="1"/>
  <c r="U238" i="39"/>
  <c r="V238" i="39" s="1"/>
  <c r="U225" i="39"/>
  <c r="V225" i="39" s="1"/>
  <c r="U232" i="39"/>
  <c r="V232" i="39" s="1"/>
  <c r="U233" i="39"/>
  <c r="V233" i="39" s="1"/>
  <c r="U227" i="39"/>
  <c r="V227" i="39" s="1"/>
  <c r="U224" i="39"/>
  <c r="V224" i="39" s="1"/>
  <c r="T58" i="54"/>
  <c r="U58" i="54" s="1"/>
  <c r="U231" i="39"/>
  <c r="V231" i="39" s="1"/>
  <c r="U228" i="39"/>
  <c r="V228" i="39" s="1"/>
  <c r="U230" i="39"/>
  <c r="V230" i="39" s="1"/>
  <c r="U229" i="39"/>
  <c r="V229" i="39" s="1"/>
  <c r="U226" i="39"/>
  <c r="V226" i="39" s="1"/>
  <c r="U237" i="39"/>
  <c r="V237" i="39" s="1"/>
  <c r="U223" i="39"/>
  <c r="V223" i="39" s="1"/>
  <c r="T34" i="54"/>
  <c r="U34" i="54" l="1"/>
  <c r="U265" i="39"/>
  <c r="V265" i="39" s="1"/>
  <c r="U239" i="39"/>
  <c r="V239" i="39" s="1"/>
  <c r="U216" i="39"/>
  <c r="V216" i="39" s="1"/>
  <c r="T33" i="54"/>
  <c r="U33" i="54" l="1"/>
  <c r="T66" i="54"/>
  <c r="U66" i="54" s="1"/>
  <c r="T8" i="54"/>
  <c r="U215" i="39"/>
  <c r="V215" i="39" s="1"/>
  <c r="U8" i="54" l="1"/>
  <c r="U288" i="39"/>
  <c r="V288" i="39" s="1"/>
  <c r="U9" i="39"/>
  <c r="U280" i="39"/>
  <c r="V280" i="39" s="1"/>
  <c r="V9" i="39" l="1"/>
  <c r="U282" i="39"/>
  <c r="V282" i="39" s="1"/>
  <c r="U290" i="39" l="1"/>
  <c r="U284" i="39"/>
  <c r="V284" i="39" s="1"/>
  <c r="U285" i="39"/>
  <c r="V285" i="39" s="1"/>
  <c r="U283" i="39"/>
  <c r="V283" i="39" s="1"/>
  <c r="V290" i="39" l="1"/>
</calcChain>
</file>

<file path=xl/comments1.xml><?xml version="1.0" encoding="utf-8"?>
<comments xmlns="http://schemas.openxmlformats.org/spreadsheetml/2006/main">
  <authors>
    <author>Stefanni Cifuentes Rivas</author>
  </authors>
  <commentList>
    <comment ref="IJ17" authorId="0" shapeId="0">
      <text>
        <r>
          <rPr>
            <b/>
            <sz val="9"/>
            <color indexed="81"/>
            <rFont val="Tahoma"/>
            <family val="2"/>
          </rPr>
          <t>Se distribuyeron los M$20,000,000 a pmu, que quedaron por aplicar</t>
        </r>
        <r>
          <rPr>
            <sz val="9"/>
            <color indexed="81"/>
            <rFont val="Tahoma"/>
            <family val="2"/>
          </rPr>
          <t xml:space="preserve">
</t>
        </r>
      </text>
    </comment>
  </commentList>
</comments>
</file>

<file path=xl/sharedStrings.xml><?xml version="1.0" encoding="utf-8"?>
<sst xmlns="http://schemas.openxmlformats.org/spreadsheetml/2006/main" count="21637" uniqueCount="1201">
  <si>
    <t>ENERO</t>
  </si>
  <si>
    <t xml:space="preserve">  </t>
  </si>
  <si>
    <t xml:space="preserve"> A Otras Entidades Públicas </t>
  </si>
  <si>
    <t xml:space="preserve"> Al Gobierno Central </t>
  </si>
  <si>
    <t>MARZO</t>
  </si>
  <si>
    <t>ABRIL</t>
  </si>
  <si>
    <t>MAYO</t>
  </si>
  <si>
    <t>JUNIO</t>
  </si>
  <si>
    <t>AGOSTO</t>
  </si>
  <si>
    <t>SEPTIEMBRE</t>
  </si>
  <si>
    <t>OCTUBRE</t>
  </si>
  <si>
    <t>NOVIEMBRE</t>
  </si>
  <si>
    <t>DICIEMBRE</t>
  </si>
  <si>
    <t>BIENES Y SERVICIOS DE CONSUMO</t>
  </si>
  <si>
    <t>GASTOS EN PERSONAL</t>
  </si>
  <si>
    <t>Personal de Planta</t>
  </si>
  <si>
    <t>Sueldos y Sobresueldos</t>
  </si>
  <si>
    <t>Asignación de Antigüedad</t>
  </si>
  <si>
    <t>Asignación Profesional</t>
  </si>
  <si>
    <t>Asignación de Zona</t>
  </si>
  <si>
    <t>Gastos de Representación</t>
  </si>
  <si>
    <t>Asignación de Dirección Superior</t>
  </si>
  <si>
    <t>Asignaciones Compensatorias</t>
  </si>
  <si>
    <t>Asignaciones Sustitutivas</t>
  </si>
  <si>
    <t>Componente Base Asignación de Desempeño</t>
  </si>
  <si>
    <t>Asignación de Responsabilidad Superior</t>
  </si>
  <si>
    <t>Aportes del Empleador</t>
  </si>
  <si>
    <t>A Servicios de Bienestar</t>
  </si>
  <si>
    <t>Otras Cotizaciones Previsionales</t>
  </si>
  <si>
    <t>Asignaciones por Desempeño</t>
  </si>
  <si>
    <t>Desempeño Institucional</t>
  </si>
  <si>
    <t>Desempeño Colectivo</t>
  </si>
  <si>
    <t>Remuneraciones Variables</t>
  </si>
  <si>
    <t>Asignación por Desempeño de Funciones Críticas</t>
  </si>
  <si>
    <t>Trabajos Extraordinarios</t>
  </si>
  <si>
    <t>Comisiones de Servicios en el País</t>
  </si>
  <si>
    <t>Comisiones de Servicios en el Exterior</t>
  </si>
  <si>
    <t>Personal a Contrata</t>
  </si>
  <si>
    <t>Asignación Zonas Extremas</t>
  </si>
  <si>
    <t>Honorarios a Suma Alzada - Personas Naturales</t>
  </si>
  <si>
    <t>Honorarios a Suma Alzada-Honorarios</t>
  </si>
  <si>
    <t>Honorarios a Suma Alzada-Viaticos</t>
  </si>
  <si>
    <t>Textiles, Vestuario y Calzado</t>
  </si>
  <si>
    <t>Vestuario, Accesorios y Prendas Diversas</t>
  </si>
  <si>
    <t>Combustibles y Lubricantes</t>
  </si>
  <si>
    <t>Materiales de Uso o Consumo</t>
  </si>
  <si>
    <t>Insumos, Repuestos y Accesorios Computacionales</t>
  </si>
  <si>
    <t>Materiales para Mantenimiento y Reparaciones de Inmuebles</t>
  </si>
  <si>
    <t>Repuestos y Accesorios para Mantenimiento y Reparaciones de Vehículos</t>
  </si>
  <si>
    <t>Otros</t>
  </si>
  <si>
    <t>Servicios Básicos</t>
  </si>
  <si>
    <t>Electricidad</t>
  </si>
  <si>
    <t>Agua</t>
  </si>
  <si>
    <t>Gas</t>
  </si>
  <si>
    <t>Correo</t>
  </si>
  <si>
    <t>Telefonía Fija</t>
  </si>
  <si>
    <t>Telefonía Celular</t>
  </si>
  <si>
    <t>Acceso a Internet</t>
  </si>
  <si>
    <t>Enlaces de Telecomunicaciones</t>
  </si>
  <si>
    <t>Mantenimiento y Reparación de Vehículos</t>
  </si>
  <si>
    <t>Mantenimiento y Reparación de Máquinas y Equipos de Oficina</t>
  </si>
  <si>
    <t>Mantenimiento y Reparación de Equipos Informáticos</t>
  </si>
  <si>
    <t>Publicidad y Difusión</t>
  </si>
  <si>
    <t>Servicios de Publicidad</t>
  </si>
  <si>
    <t>Servicios de Impresión</t>
  </si>
  <si>
    <t>Servicios Generales</t>
  </si>
  <si>
    <t>Servicios de Aseo</t>
  </si>
  <si>
    <t>Servicios de Vigilancia</t>
  </si>
  <si>
    <t>Servicios de Suscripción y Similares</t>
  </si>
  <si>
    <t>Arriendo de Edificios</t>
  </si>
  <si>
    <t>Gastos Bancarios</t>
  </si>
  <si>
    <t>Servicios Técnicos y Profesionales</t>
  </si>
  <si>
    <t>Estudios e Investigaciones</t>
  </si>
  <si>
    <t>Cursos de Capacitación</t>
  </si>
  <si>
    <t>Otros Gastos en Bienes y Servicios de Consumo</t>
  </si>
  <si>
    <t>Gastos Menores</t>
  </si>
  <si>
    <t>Gastos de Representación, Protocolo y Ceremonial</t>
  </si>
  <si>
    <t>JULIO</t>
  </si>
  <si>
    <t>Programas Informáticos</t>
  </si>
  <si>
    <t>Equipos Informáticos</t>
  </si>
  <si>
    <t>CONSOLIDADO PROGRAMA 01</t>
  </si>
  <si>
    <t>SERVICIO DE LA DEUDA</t>
  </si>
  <si>
    <t>Amortizacion de la Deuda Externa</t>
  </si>
  <si>
    <t>Intereses Deuda Externa</t>
  </si>
  <si>
    <t>Al Gobierno Central</t>
  </si>
  <si>
    <t>A Otras Entidades Publicas</t>
  </si>
  <si>
    <t>Programa Inversión Regional Región Metropolitana</t>
  </si>
  <si>
    <t>Sub.</t>
  </si>
  <si>
    <t>Item.</t>
  </si>
  <si>
    <t>Asig.</t>
  </si>
  <si>
    <t>Sub</t>
  </si>
  <si>
    <t>Aguinaldos</t>
  </si>
  <si>
    <t>Bono de Escolaridad</t>
  </si>
  <si>
    <t xml:space="preserve">Bonos Especiales </t>
  </si>
  <si>
    <t>sueldos base</t>
  </si>
  <si>
    <t>Asignaciónes del DL N° 2.411, de 1978</t>
  </si>
  <si>
    <t>Asignaciónes del DL N° 3.551, de 1981</t>
  </si>
  <si>
    <t xml:space="preserve">Asignación de Responsabilidad Superior </t>
  </si>
  <si>
    <t xml:space="preserve">Otras Remuneraciones </t>
  </si>
  <si>
    <t xml:space="preserve">Para Vehículos </t>
  </si>
  <si>
    <t xml:space="preserve">Materiales de Oficina </t>
  </si>
  <si>
    <t xml:space="preserve">Materiales y útiles de Aseo </t>
  </si>
  <si>
    <t xml:space="preserve">Menaje para Oficina, Casino y Otros </t>
  </si>
  <si>
    <t xml:space="preserve">Otros Materiales, Repuestos y Útiles Diversos para Mantenimiento </t>
  </si>
  <si>
    <t xml:space="preserve">Equipos Menores </t>
  </si>
  <si>
    <t xml:space="preserve">Otros </t>
  </si>
  <si>
    <t>Mantenimiento y Reparaciones.</t>
  </si>
  <si>
    <t>Mantenimiento y Reparación de Edificaciones.</t>
  </si>
  <si>
    <t>Mantenimiento y Reparación de Mobiliarios y Otros.</t>
  </si>
  <si>
    <t>Pasajes, Fletes y Bodegaje.</t>
  </si>
  <si>
    <t>Salas Cunas y/o Jardines Infantiles.</t>
  </si>
  <si>
    <t>Arriendo</t>
  </si>
  <si>
    <t xml:space="preserve">Arriendo de Máquinas  y Equipos </t>
  </si>
  <si>
    <t>Arriendo de Equipos Informaticos</t>
  </si>
  <si>
    <t xml:space="preserve">Servicios Financieros y de Seguros </t>
  </si>
  <si>
    <t xml:space="preserve">Primas y Gastos de Seguros </t>
  </si>
  <si>
    <t>Sercicios Informáticos</t>
  </si>
  <si>
    <t>Sueldo Bases</t>
  </si>
  <si>
    <t>SALDO FINAL DE CAJA</t>
  </si>
  <si>
    <t>Calzado</t>
  </si>
  <si>
    <t>SI</t>
  </si>
  <si>
    <t>Deuda Flotante</t>
  </si>
  <si>
    <t>Asig. Del DL N° 3,551, de 1981</t>
  </si>
  <si>
    <t>[ 1 ]</t>
  </si>
  <si>
    <t>[ 2 ]</t>
  </si>
  <si>
    <t>[ 3 ]</t>
  </si>
  <si>
    <t>[ 3/2 ]</t>
  </si>
  <si>
    <t>[ 2/1 ]</t>
  </si>
  <si>
    <t>A Organismos Internacionales</t>
  </si>
  <si>
    <t>FEBRERO</t>
  </si>
  <si>
    <t>CONSOLIDADO PROGRAMA 02</t>
  </si>
  <si>
    <t>Programa Academia Capacitación Muncipal y Regional</t>
  </si>
  <si>
    <t xml:space="preserve">Deuda Flotante </t>
  </si>
  <si>
    <t>TOTAL</t>
  </si>
  <si>
    <t>Municipalidades</t>
  </si>
  <si>
    <t>CONSOLIDADO PROGRAMA 03</t>
  </si>
  <si>
    <t>PRESTAMOS</t>
  </si>
  <si>
    <t>CONSOLIDADO PROGRAMAS</t>
  </si>
  <si>
    <t xml:space="preserve">TRANSFERENCIAS CORRIENTES </t>
  </si>
  <si>
    <t xml:space="preserve">PRESTAMOS </t>
  </si>
  <si>
    <t xml:space="preserve">TRANSFERENCIAS DE CAPITAL </t>
  </si>
  <si>
    <t>CONSOLIDADO POR PROGRAMA</t>
  </si>
  <si>
    <t>FRC</t>
  </si>
  <si>
    <t xml:space="preserve">Presupuesto inicial </t>
  </si>
  <si>
    <t>21.</t>
  </si>
  <si>
    <t>001.</t>
  </si>
  <si>
    <t>01.</t>
  </si>
  <si>
    <t>002.</t>
  </si>
  <si>
    <t>003.</t>
  </si>
  <si>
    <t>004.</t>
  </si>
  <si>
    <t>005.</t>
  </si>
  <si>
    <t>02.</t>
  </si>
  <si>
    <t>03.</t>
  </si>
  <si>
    <t>.02</t>
  </si>
  <si>
    <t>.002</t>
  </si>
  <si>
    <t>.003</t>
  </si>
  <si>
    <t>.03</t>
  </si>
  <si>
    <t>.04</t>
  </si>
  <si>
    <t>.001</t>
  </si>
  <si>
    <t>.007</t>
  </si>
  <si>
    <t>.008</t>
  </si>
  <si>
    <t>.009</t>
  </si>
  <si>
    <t>.010</t>
  </si>
  <si>
    <t>.011</t>
  </si>
  <si>
    <t>.012</t>
  </si>
  <si>
    <t>.013</t>
  </si>
  <si>
    <t>.999</t>
  </si>
  <si>
    <t>.05</t>
  </si>
  <si>
    <t>.004</t>
  </si>
  <si>
    <t>.005</t>
  </si>
  <si>
    <t>.006</t>
  </si>
  <si>
    <t>.06</t>
  </si>
  <si>
    <t>.07</t>
  </si>
  <si>
    <t>.08</t>
  </si>
  <si>
    <t>.09</t>
  </si>
  <si>
    <t>.10</t>
  </si>
  <si>
    <t>.11</t>
  </si>
  <si>
    <t>.12</t>
  </si>
  <si>
    <t>.110</t>
  </si>
  <si>
    <t>.111</t>
  </si>
  <si>
    <t>.014</t>
  </si>
  <si>
    <t>.015</t>
  </si>
  <si>
    <t>.017</t>
  </si>
  <si>
    <t>.024</t>
  </si>
  <si>
    <t>.025</t>
  </si>
  <si>
    <t>34.02</t>
  </si>
  <si>
    <t>34.04</t>
  </si>
  <si>
    <t>34.07</t>
  </si>
  <si>
    <t>21.01.004.007</t>
  </si>
  <si>
    <t>Productos Químicos</t>
  </si>
  <si>
    <t>Servicios Informáticos</t>
  </si>
  <si>
    <t>22.12.003</t>
  </si>
  <si>
    <t>TRANSFERENCIAS CORRIENTES</t>
  </si>
  <si>
    <t>A Otras Entidades Públicas</t>
  </si>
  <si>
    <t>29.06</t>
  </si>
  <si>
    <t>29.06.001</t>
  </si>
  <si>
    <t>Equipos Computacionales y Periféricos</t>
  </si>
  <si>
    <t>29.07</t>
  </si>
  <si>
    <t>Programas Computacionales</t>
  </si>
  <si>
    <t>24.03.026</t>
  </si>
  <si>
    <t>Buscador</t>
  </si>
  <si>
    <t>24.03.403</t>
  </si>
  <si>
    <t>Municipalidades (Compensación por Predios Exentos)</t>
  </si>
  <si>
    <t>33.03.110</t>
  </si>
  <si>
    <t>32.04.002</t>
  </si>
  <si>
    <t>.026</t>
  </si>
  <si>
    <t>.403</t>
  </si>
  <si>
    <t>.016</t>
  </si>
  <si>
    <t>24.02.101</t>
  </si>
  <si>
    <t>24.02.103</t>
  </si>
  <si>
    <t>24.02.104</t>
  </si>
  <si>
    <t>24.02.105</t>
  </si>
  <si>
    <t>24.02.106</t>
  </si>
  <si>
    <t>24.02.107</t>
  </si>
  <si>
    <t>24.02.108</t>
  </si>
  <si>
    <t>24.02.109</t>
  </si>
  <si>
    <t>24.02.110</t>
  </si>
  <si>
    <t>24.02.111</t>
  </si>
  <si>
    <t>24.02.112</t>
  </si>
  <si>
    <t>24.02.113</t>
  </si>
  <si>
    <t>24.02.114</t>
  </si>
  <si>
    <t>24.02.115</t>
  </si>
  <si>
    <t>Capacitación en Desarrollo Regional y Comunal</t>
  </si>
  <si>
    <t>Capacitacion en Desarrollo Regional y Comunal</t>
  </si>
  <si>
    <t>CONSOLIDADO POR SUBTITULO PROGRAMA 05</t>
  </si>
  <si>
    <t>Provisión Fondo Nacional de Desarrollo Regional</t>
  </si>
  <si>
    <t>PROGRAMA 02 - SUBNACIONAL</t>
  </si>
  <si>
    <t>PROGRAMA 03 - DESARROLLO LOCAL</t>
  </si>
  <si>
    <t>Municipalidades (Programa Esterilización y Atención Sanitaria de Animales de Compañía)</t>
  </si>
  <si>
    <t>.406</t>
  </si>
  <si>
    <t>24.03.406</t>
  </si>
  <si>
    <t>Oficina Revitalización de Barrios e Infraestructural Patrimonial</t>
  </si>
  <si>
    <t>33.03.111</t>
  </si>
  <si>
    <t>OK</t>
  </si>
  <si>
    <t>Capacitación Directiva o Diplomados</t>
  </si>
  <si>
    <t>Transferencias - Programa Esterilización</t>
  </si>
  <si>
    <t>Honorarios - Programa Esterilización</t>
  </si>
  <si>
    <t>Viaticos - Programa Esterilización</t>
  </si>
  <si>
    <t>Otros Gastos - Programa Esterilización</t>
  </si>
  <si>
    <t>PRESTACIONES DE SEGURIDAD SOCIAL</t>
  </si>
  <si>
    <t>Fondo Retiro Funcionarios Públicos Ley N° 19.882</t>
  </si>
  <si>
    <t>23.03.003</t>
  </si>
  <si>
    <t>CLASIFICACIÓN PRESUPUESTARIA</t>
  </si>
  <si>
    <t>FORTALECIMIENTO DE LA GESTIÓN SUBNACIONAL</t>
  </si>
  <si>
    <t>TRANSFERENCIAS A GOBIERNOS REGIONALES</t>
  </si>
  <si>
    <t>PROGRAMAS PRESUPUESTARIOS</t>
  </si>
  <si>
    <t>CONSOLIDADO PROGRAMA 05</t>
  </si>
  <si>
    <t>24.02.006</t>
  </si>
  <si>
    <t>.</t>
  </si>
  <si>
    <t>24.02.004</t>
  </si>
  <si>
    <t>A la Dirección de Arquitectura - MOP</t>
  </si>
  <si>
    <t> A Organismos Internacionales</t>
  </si>
  <si>
    <t>Otros Gastos Financieros Deuda Externa</t>
  </si>
  <si>
    <t>34.06</t>
  </si>
  <si>
    <t>Predios Exentos</t>
  </si>
  <si>
    <t xml:space="preserve">Sistema de Capacitación por Competencias </t>
  </si>
  <si>
    <t>Programa de Modernización Municipal</t>
  </si>
  <si>
    <t>Fondo Concursable Becas - Ley N°20.742</t>
  </si>
  <si>
    <t>Al Sector Privado</t>
  </si>
  <si>
    <t>.01</t>
  </si>
  <si>
    <t> Al Sector Privado</t>
  </si>
  <si>
    <t xml:space="preserve">Municipalidades (Compensación por Predios Exentos) </t>
  </si>
  <si>
    <t xml:space="preserve">A Otras Entidades Públicas </t>
  </si>
  <si>
    <t>ADQUISICIÓN DE ACTIVOS NO FINANCIEROS</t>
  </si>
  <si>
    <t>Al Consejo de Monumentos Nacionales</t>
  </si>
  <si>
    <t>Alumnos en Práctica</t>
  </si>
  <si>
    <t>007</t>
  </si>
  <si>
    <t>Pago por Servicio de Recolección de Basura</t>
  </si>
  <si>
    <t>Viáticos - Programa Esterilización</t>
  </si>
  <si>
    <t>Programa de Modernización</t>
  </si>
  <si>
    <t>.602</t>
  </si>
  <si>
    <t>24.07.003</t>
  </si>
  <si>
    <t>A Banco Interamericano de Desarrollo (BID)</t>
  </si>
  <si>
    <t>Otorgamiento de Becas - Aranceles</t>
  </si>
  <si>
    <t>Gastos en Personal - Honorarios</t>
  </si>
  <si>
    <t>Gastos en Personal - Viáticos</t>
  </si>
  <si>
    <t>Otros Gastos Administrativos</t>
  </si>
  <si>
    <t>Suplencias y Reemplazos</t>
  </si>
  <si>
    <t>Materiales y Útiles Quirúrgicos</t>
  </si>
  <si>
    <t>Municipalidades (Programa de Modernización)</t>
  </si>
  <si>
    <t>006</t>
  </si>
  <si>
    <t xml:space="preserve"> </t>
  </si>
  <si>
    <t>Otorgamiento de Becas - Manutención</t>
  </si>
  <si>
    <t>Implementación Ley N 21.020</t>
  </si>
  <si>
    <t>Fondo Concursable</t>
  </si>
  <si>
    <t>Implementación Ley N 21.020 - Fondo Consursable</t>
  </si>
  <si>
    <t xml:space="preserve">Sistema Información Financiera Municipal </t>
  </si>
  <si>
    <t xml:space="preserve">Gobierno Electrónico Local </t>
  </si>
  <si>
    <t>23.03</t>
  </si>
  <si>
    <t>Concepto Presupuestario</t>
  </si>
  <si>
    <t>Compromiso</t>
  </si>
  <si>
    <t>Devengado</t>
  </si>
  <si>
    <t>Trabajos  Extraordinarios</t>
  </si>
  <si>
    <t>Requerimiento</t>
  </si>
  <si>
    <t>2101002 Aportes del Empleador</t>
  </si>
  <si>
    <t>2101003002 Desempeño Colectivo</t>
  </si>
  <si>
    <t>2101004 Remuneraciones Variables</t>
  </si>
  <si>
    <t>2101005 Aguinaldos y Bonos</t>
  </si>
  <si>
    <t>2101005001 Aguinaldos</t>
  </si>
  <si>
    <t>2101005003 Bonos Especiales</t>
  </si>
  <si>
    <t>2102 Personal a Contrata</t>
  </si>
  <si>
    <t>2102001 Sueldos y Sobresueldos</t>
  </si>
  <si>
    <t>2102001001 Sueldos Bases</t>
  </si>
  <si>
    <t>2102001003 Asignación Profesional</t>
  </si>
  <si>
    <t>2102001004 Asignación de Zona</t>
  </si>
  <si>
    <t>2102002 Aportes del Empleador</t>
  </si>
  <si>
    <t>2102003002 Desempeño Colectivo</t>
  </si>
  <si>
    <t>2102004 Remuneraciones Variables</t>
  </si>
  <si>
    <t>2102005 Aguinaldos y Bonos</t>
  </si>
  <si>
    <t>2102005001 Aguinaldos</t>
  </si>
  <si>
    <t>2102005003 Bonos Especiales</t>
  </si>
  <si>
    <t>2103 Otras Remuneraciones</t>
  </si>
  <si>
    <t>2103005 Suplencias y Reemplazos</t>
  </si>
  <si>
    <t>22 BIENES Y SERVICIOS DE CONSUMO</t>
  </si>
  <si>
    <t>2202 Textiles, Vestuario y Calzado</t>
  </si>
  <si>
    <t>2202003 Calzado</t>
  </si>
  <si>
    <t>2204 Materiales de Uso o Consumo</t>
  </si>
  <si>
    <t>2204001 Materiales de Oficina</t>
  </si>
  <si>
    <t>2204003 Productos Químicos</t>
  </si>
  <si>
    <t>2204007 Materiales y Útiles de Aseo</t>
  </si>
  <si>
    <t>2204013 Equipos Menores</t>
  </si>
  <si>
    <t>2204999 Otros</t>
  </si>
  <si>
    <t>2205 Servicios Básicos</t>
  </si>
  <si>
    <t>2205001 Electricidad</t>
  </si>
  <si>
    <t>2205002 Agua</t>
  </si>
  <si>
    <t>2205003 Gas</t>
  </si>
  <si>
    <t>2205004 Correo</t>
  </si>
  <si>
    <t>2205005 Telefonía Fija</t>
  </si>
  <si>
    <t>2205006 Telefonía Celular</t>
  </si>
  <si>
    <t>2205007 Acceso a Internet</t>
  </si>
  <si>
    <t>2206 Mantenimiento y Reparaciones</t>
  </si>
  <si>
    <t>2206999 Otros</t>
  </si>
  <si>
    <t>2207 Publicidad y Difusión</t>
  </si>
  <si>
    <t>2207001 Servicios de Publicidad</t>
  </si>
  <si>
    <t>2207002 Servicios de Impresión</t>
  </si>
  <si>
    <t>2208 Servicios Generales</t>
  </si>
  <si>
    <t>2208001 Servicios de Aseo</t>
  </si>
  <si>
    <t>2208999 Otros</t>
  </si>
  <si>
    <t>2209 Arriendos</t>
  </si>
  <si>
    <t>2209002 Arriendo de Edificios</t>
  </si>
  <si>
    <t>2210002 Primas y Gastos de Seguros</t>
  </si>
  <si>
    <t>2211001 Estudios e Investigaciones</t>
  </si>
  <si>
    <t>2211002 Cursos de Capacitación</t>
  </si>
  <si>
    <t>2211003 Servicios Informáticos</t>
  </si>
  <si>
    <t>2211999 Otros</t>
  </si>
  <si>
    <t>2212002 Gastos Menores</t>
  </si>
  <si>
    <t>2212999 Otros</t>
  </si>
  <si>
    <t>24 TRANSFERENCIAS CORRIENTES</t>
  </si>
  <si>
    <t>2403 A Otras Entidades Públicas</t>
  </si>
  <si>
    <t>2906 Equipos Informáticos</t>
  </si>
  <si>
    <t>2907 Programas Informáticos</t>
  </si>
  <si>
    <t>34 SERVICIO DE LA DEUDA</t>
  </si>
  <si>
    <t>3402 Amortización Deuda Externa</t>
  </si>
  <si>
    <t>3402002 Empréstitos</t>
  </si>
  <si>
    <t>3404 Intereses Deuda Externa</t>
  </si>
  <si>
    <t>3404002 Empréstitos</t>
  </si>
  <si>
    <t>3407 Deuda Flotante</t>
  </si>
  <si>
    <t>Total</t>
  </si>
  <si>
    <t>Saldo por Comprometer</t>
  </si>
  <si>
    <t>Código Concepto</t>
  </si>
  <si>
    <t>Código Insumo</t>
  </si>
  <si>
    <t>Catálogo 01</t>
  </si>
  <si>
    <t>Monto Devengo</t>
  </si>
  <si>
    <t>2403026</t>
  </si>
  <si>
    <t>42426003</t>
  </si>
  <si>
    <t>Capac En Alianzas Estratégicas; Capac Contingente;</t>
  </si>
  <si>
    <t>42433001</t>
  </si>
  <si>
    <t>42433002</t>
  </si>
  <si>
    <t>42433003</t>
  </si>
  <si>
    <t>2403602</t>
  </si>
  <si>
    <t>42402001</t>
  </si>
  <si>
    <t>2403403</t>
  </si>
  <si>
    <t>42403002</t>
  </si>
  <si>
    <t>2403406</t>
  </si>
  <si>
    <t>42406002</t>
  </si>
  <si>
    <t>42406003</t>
  </si>
  <si>
    <t>Sin Insumo</t>
  </si>
  <si>
    <t>3303110</t>
  </si>
  <si>
    <t>3204002</t>
  </si>
  <si>
    <t>3303111</t>
  </si>
  <si>
    <t>3407</t>
  </si>
  <si>
    <t>Descripción Concepto</t>
  </si>
  <si>
    <t>Programa Academia Capacitación Municipal y Regiona</t>
  </si>
  <si>
    <t>42426002</t>
  </si>
  <si>
    <t>Sistema de Capacitación por Competencias</t>
  </si>
  <si>
    <t>42426001</t>
  </si>
  <si>
    <t>42433004</t>
  </si>
  <si>
    <t>42433005</t>
  </si>
  <si>
    <t>42402004</t>
  </si>
  <si>
    <t>3303602001</t>
  </si>
  <si>
    <t>Municipalidades - Sistema Información Financiera M</t>
  </si>
  <si>
    <t>3303602002</t>
  </si>
  <si>
    <t>Municipalidades - Unidad de Gobierno Electrónico L</t>
  </si>
  <si>
    <t>Monto Requerimiento</t>
  </si>
  <si>
    <t>Municipalidades (Fondo de Incentivo al Mejoramient</t>
  </si>
  <si>
    <t>Municipalidades (Progr. Revital de Barrios e Infra</t>
  </si>
  <si>
    <t>42406004</t>
  </si>
  <si>
    <t>42406005</t>
  </si>
  <si>
    <t>Implementación Ley N 21.020 - Transferencia Munici</t>
  </si>
  <si>
    <t>42406001</t>
  </si>
  <si>
    <t>Textiles y Acabados Textiles</t>
  </si>
  <si>
    <t>2101001003 Asignación Profesional</t>
  </si>
  <si>
    <t>2101001001 Sueldos Bases</t>
  </si>
  <si>
    <t>2101001 Sueldos y Sobresueldos</t>
  </si>
  <si>
    <t>2101 Personal de Planta</t>
  </si>
  <si>
    <t>21 GASTOS EN PERSONAL</t>
  </si>
  <si>
    <t>2101005002 Bono de Escolaridad</t>
  </si>
  <si>
    <t>2102005002 Bono de Escolaridad</t>
  </si>
  <si>
    <t>2402102</t>
  </si>
  <si>
    <t>2402108</t>
  </si>
  <si>
    <t>2402111</t>
  </si>
  <si>
    <t>3303001</t>
  </si>
  <si>
    <t>Monto Compromiso</t>
  </si>
  <si>
    <t>42402002</t>
  </si>
  <si>
    <t>Fortalecimiento de la gestión financiera y presupu</t>
  </si>
  <si>
    <t>Fortalecimiento de la gestión financiera y presupuestaria</t>
  </si>
  <si>
    <t>Fortalecimiento de las Asociaciones Municipales</t>
  </si>
  <si>
    <t>2208002 Servicios de Vigilancia</t>
  </si>
  <si>
    <t>2209999 Otros</t>
  </si>
  <si>
    <t>2407 A Organismos Internacionales</t>
  </si>
  <si>
    <t>42403001</t>
  </si>
  <si>
    <t>42406006</t>
  </si>
  <si>
    <t>42402005</t>
  </si>
  <si>
    <t>42402003</t>
  </si>
  <si>
    <t>2203 Combustibles y Lubricantes</t>
  </si>
  <si>
    <t>2203001 Para Vehículos</t>
  </si>
  <si>
    <t>2210004 Gastos Bancarios</t>
  </si>
  <si>
    <t>Programa Inversión Regional Región de Ñuble</t>
  </si>
  <si>
    <t>Programa Inversión Regional Región de Coquimbo</t>
  </si>
  <si>
    <t>Programa Inversión Regional Región de Atacama</t>
  </si>
  <si>
    <t>Programa Inversión Regional Región de Antofagasta</t>
  </si>
  <si>
    <t>Programa Inversión Regional Región de Valparaíso</t>
  </si>
  <si>
    <t>Programa Inversión Regional Región del Maule</t>
  </si>
  <si>
    <t>Programa Inversión Regional Región de Magallanes y de la Antártica Chilena</t>
  </si>
  <si>
    <t>Programa Inversión Regional Región Metropolitana de Santiago</t>
  </si>
  <si>
    <t>Programa Inversión Regional Región de Los Ríos</t>
  </si>
  <si>
    <t>Programa Inversión Regional Región de Arica y Parinacota</t>
  </si>
  <si>
    <t>Programa Inversión Regional Región de Tarapaca</t>
  </si>
  <si>
    <t>Programa Inversión Regional Región del Bío Bío</t>
  </si>
  <si>
    <t>Programa Inversión Regional Región de Araucanía</t>
  </si>
  <si>
    <t>Programa Inversión Regional Región de Los Lagos</t>
  </si>
  <si>
    <t xml:space="preserve">Programa de Apoyo al Mejoramiento de la Gestión y </t>
  </si>
  <si>
    <t>Municipalidades Sistema Información Municipal (SIM)</t>
  </si>
  <si>
    <t>3303602003</t>
  </si>
  <si>
    <t xml:space="preserve">Descripción Insumo </t>
  </si>
  <si>
    <t>Subsecretaría de Desarrollo Regional y Administrat</t>
  </si>
  <si>
    <t>Municipalidades Sistema Información Municipal (SIM</t>
  </si>
  <si>
    <t>2401 Al Sector Privado</t>
  </si>
  <si>
    <t>A la Subsecretaría de Bienes Nacionales</t>
  </si>
  <si>
    <t>Al Servicio Nacional del Patrimonio Cultural</t>
  </si>
  <si>
    <t xml:space="preserve">Presupuesto vigente </t>
  </si>
  <si>
    <t>INGRESOS AL FISCO</t>
  </si>
  <si>
    <t>Otros Ingresos al Fisco</t>
  </si>
  <si>
    <t>Otros Íntegros al Fisco</t>
  </si>
  <si>
    <t>INTEGROS AL FISCO</t>
  </si>
  <si>
    <t>2101001002 Asignación de Antigüedad</t>
  </si>
  <si>
    <t>2101001007 Asignaciones del DL N ° 3.551, de 1981</t>
  </si>
  <si>
    <t>2101001012 Gastos de Representación</t>
  </si>
  <si>
    <t>2101001013 Asignación de Dirección Superior</t>
  </si>
  <si>
    <t>2101001014 Asignaciones Compensatorias</t>
  </si>
  <si>
    <t>2101001015 Asignaciones Sustitutivas</t>
  </si>
  <si>
    <t>2101001022 Componente Base Asignación de Desempeño</t>
  </si>
  <si>
    <t>2101001039 Asignación de Responsabilidad Superior</t>
  </si>
  <si>
    <t>2101002001 A Servicios de Bienestar</t>
  </si>
  <si>
    <t>2101002002 Otras Cotizaciones Previsionales</t>
  </si>
  <si>
    <t>2101003 Asignaciones por Desempeño</t>
  </si>
  <si>
    <t>2101003001 Desempeño Institucional</t>
  </si>
  <si>
    <t>2101004004 Asignación por Desempeño de Funciones Críticas</t>
  </si>
  <si>
    <t>2101004005 Trabajos  Extraordinarios</t>
  </si>
  <si>
    <t>2101004007 Comisiones de Servicios en el Exterior</t>
  </si>
  <si>
    <t>2102001002 Asignación de Antigüedad</t>
  </si>
  <si>
    <t>2102001007 Asignaciones del DL N ° 3.551, de 1981</t>
  </si>
  <si>
    <t>2102001013 Asignaciones Compensatorias</t>
  </si>
  <si>
    <t>2102001014 Asignaciones Sustitutivas</t>
  </si>
  <si>
    <t>2102001021 Componente Base Asignación de Desempeño</t>
  </si>
  <si>
    <t>2102001037 Asignación Zonas Extremas</t>
  </si>
  <si>
    <t>2102001038 Asignación de Responsabilidad Superior</t>
  </si>
  <si>
    <t>2102002001 A Servicios de Bienestar</t>
  </si>
  <si>
    <t>2102002002 Otras Cotizaciones Previsionales</t>
  </si>
  <si>
    <t>2102003 Asignaciones por Desempeño</t>
  </si>
  <si>
    <t>2102003001 Desempeño Institucional</t>
  </si>
  <si>
    <t>2102004004 Asignación por Desempeño de Funciones Críticas</t>
  </si>
  <si>
    <t>2102004005 Trabajos Extraordinarios</t>
  </si>
  <si>
    <t>2103001 Honorarios a Suma Alzada - Personas Naturales</t>
  </si>
  <si>
    <t>2103001001 Honorarios a Suma Alzada-Honorarios</t>
  </si>
  <si>
    <t>2103001002 Honorarios a Suma Alzada - Viáticos</t>
  </si>
  <si>
    <t>2202002 Vestuario, Accesorios y Prendas Diversas</t>
  </si>
  <si>
    <t>2204005 Materiales y Útiles Quirúrgicos</t>
  </si>
  <si>
    <t>2204008 Menaje para Oficina, Casino y Otros</t>
  </si>
  <si>
    <t>2204009 Insumos, Repuestos y Accesorios Computacionales</t>
  </si>
  <si>
    <t>2204010 Materiales para Mantenimiento y Reparaciones de In</t>
  </si>
  <si>
    <t>2204011 Repuestos y Accesorios para Mantenimiento y Repara</t>
  </si>
  <si>
    <t>2204012 Otros Materiales, Repuestos y Útiles Diversos para</t>
  </si>
  <si>
    <t>2205008 Enlaces de Telecomunicaciones</t>
  </si>
  <si>
    <t>2206001 Mantenimiento y Reparación de Edificaciones</t>
  </si>
  <si>
    <t>2206002 Mantenimiento y Reparación de Vehículos</t>
  </si>
  <si>
    <t>2206003 Mantenimiento y Reparación de Mobiliarios y Otros</t>
  </si>
  <si>
    <t>2206004 Mantenimiento y Reparación de Máquinas y Equipos d</t>
  </si>
  <si>
    <t>2206007 Mantenimiento y Reparación de Equipos Informáticos</t>
  </si>
  <si>
    <t>2208007 Pasajes, Fletes y Bodegajes</t>
  </si>
  <si>
    <t>2208008 Salas Cunas y/o Jardines Infantiles</t>
  </si>
  <si>
    <t>2208010 Servicios de Suscripción y Similares</t>
  </si>
  <si>
    <t>2209005 Arriendo de Máquinas y Equipos</t>
  </si>
  <si>
    <t>2209006 Arriendo de  Equipos Informáticos</t>
  </si>
  <si>
    <t>2210 Servicios Financieros y de Seguros</t>
  </si>
  <si>
    <t>2211 Servicios Técnicos y Profesionales</t>
  </si>
  <si>
    <t>2212 Otros Gastos en Bienes y Servicios de Consumo</t>
  </si>
  <si>
    <t>23 PRESTACIONES DE SEGURIDAD SOCIAL</t>
  </si>
  <si>
    <t>2303 Prestaciones Sociales del Empleador</t>
  </si>
  <si>
    <t>2303003 Fondo Retiro Funcionarios Públicos Ley N° 19.882</t>
  </si>
  <si>
    <t>2403024 Capacitación en Desarrollo Regional y Comunal</t>
  </si>
  <si>
    <t>29 ADQUISICION DE ACTIVOS NO FINANCIEROS</t>
  </si>
  <si>
    <t>2906001 Equipos Computacionales y Periféricos</t>
  </si>
  <si>
    <t>2907001 Programas Computacionales</t>
  </si>
  <si>
    <t>3404002001 Intereses Deuda Pública</t>
  </si>
  <si>
    <t>2101004006 Comisiones de Servicios en el Pais</t>
  </si>
  <si>
    <t>2102004006 Comisiones de Servicios en el Pais</t>
  </si>
  <si>
    <t>Sueldos base</t>
  </si>
  <si>
    <t>Otros Gastos Academia</t>
  </si>
  <si>
    <t>42402006</t>
  </si>
  <si>
    <t>SIM - FIMU Corriente</t>
  </si>
  <si>
    <t>Mejora de la gestión en la provisión de servicios</t>
  </si>
  <si>
    <t>Fortalecimiento Institucional</t>
  </si>
  <si>
    <t>Fortalecimiento de la Participación Ciudadana y la</t>
  </si>
  <si>
    <t>Programa Gasto de Funcionamiento Región del Maule</t>
  </si>
  <si>
    <t>Programa Gastos de Funcionamiento Región de Ñuble</t>
  </si>
  <si>
    <t>25 INTEGROS AL FISCO</t>
  </si>
  <si>
    <t>2599 Otros Íntegros al Fisco</t>
  </si>
  <si>
    <t>3303110 Municipalidades (Fondo de Incentivo al Mejoramient</t>
  </si>
  <si>
    <t xml:space="preserve">Otros Integros Al Fisco </t>
  </si>
  <si>
    <t xml:space="preserve">INTEGROS AL FISCO </t>
  </si>
  <si>
    <t>Programa Gastos de Funcionamiento Región de Antofa</t>
  </si>
  <si>
    <t>Programa Gasto de Funcionamiento Región de Aysén d</t>
  </si>
  <si>
    <t>Mantenimiento y Reparación de Máquinas y Equipos d</t>
  </si>
  <si>
    <t xml:space="preserve">CONSOLIDADO POR SUBTÍTULO </t>
  </si>
  <si>
    <t>3303602004</t>
  </si>
  <si>
    <t>Plataforma Unidad de RRHH</t>
  </si>
  <si>
    <t>3303602005</t>
  </si>
  <si>
    <t>Servicios SINIM</t>
  </si>
  <si>
    <t>Tradicional (PMU)</t>
  </si>
  <si>
    <t>Emergencia (PMU)</t>
  </si>
  <si>
    <t>Cuenca del Carbón (PMU)</t>
  </si>
  <si>
    <t>Asistencia Técnica (PMB)</t>
  </si>
  <si>
    <t>Terrenos (PMB)</t>
  </si>
  <si>
    <t>Otras Transferencias (PMB)</t>
  </si>
  <si>
    <t>Estudios y diseños (PMB)</t>
  </si>
  <si>
    <t>IRAL Inversión Regional de Asignación Local (PMB)</t>
  </si>
  <si>
    <t>Obras (PMB)</t>
  </si>
  <si>
    <t>Fondo Recuperación de  (FRC)</t>
  </si>
  <si>
    <t>33.03.120.100</t>
  </si>
  <si>
    <t>Servicio Nacional del Patrimonio Cultural</t>
  </si>
  <si>
    <t>.020</t>
  </si>
  <si>
    <t>PROGRAMA 05 - TRANSFERENCIA GORES</t>
  </si>
  <si>
    <t>3303432</t>
  </si>
  <si>
    <t>Fondo de Apoyo Contingencia Regional</t>
  </si>
  <si>
    <t>.432</t>
  </si>
  <si>
    <t>42426008</t>
  </si>
  <si>
    <t>Tecnologías de Información y Comunicaciones TIC</t>
  </si>
  <si>
    <t>Mantenimiento y Reparación de otras Máquinarias y Equipos</t>
  </si>
  <si>
    <t xml:space="preserve">PROGRAMA 01 - SUBSECRETARIA </t>
  </si>
  <si>
    <t>N° Decreto</t>
  </si>
  <si>
    <t>24.03.406.001</t>
  </si>
  <si>
    <t>24.03.406.002</t>
  </si>
  <si>
    <t>24.03.406.003</t>
  </si>
  <si>
    <t>24.03.406.004</t>
  </si>
  <si>
    <t>24.03.406.005</t>
  </si>
  <si>
    <t>24.03.406.006</t>
  </si>
  <si>
    <t>25.99</t>
  </si>
  <si>
    <t>33.03.120.005.01</t>
  </si>
  <si>
    <t>33.03.120.005.02</t>
  </si>
  <si>
    <t>33.03.120.005.05</t>
  </si>
  <si>
    <t>33.03.120.006.01</t>
  </si>
  <si>
    <t>33.03.120.006.03</t>
  </si>
  <si>
    <t>33.03.120.006.04</t>
  </si>
  <si>
    <t>33.03.120.006.05</t>
  </si>
  <si>
    <t>33.03.120.006.06</t>
  </si>
  <si>
    <t>33.03.120.006.07</t>
  </si>
  <si>
    <t>Programa Gastos de Funcionamiento Región de Tarapacá</t>
  </si>
  <si>
    <t>Programa Gastos de Funcionamiento Región de Atacama</t>
  </si>
  <si>
    <t>Programa Gastos de Funcionamiento Región de Coquimbo</t>
  </si>
  <si>
    <t>Programa Gasto de Funcionamiento Región de Valparaíso</t>
  </si>
  <si>
    <t>Programa Gasto de Funcionamiento Región del Libertador B. O'Higgins</t>
  </si>
  <si>
    <t>Programa Gastos de Funcionamiento Región de La Araucanía</t>
  </si>
  <si>
    <t>Programa Gasto de Funcionamiento Región de Los Lagos</t>
  </si>
  <si>
    <t>Programa Gasto de Funcionamiento Región de Magallanes</t>
  </si>
  <si>
    <t>Programa Gasto de Funcionamiento Región Metropolitana</t>
  </si>
  <si>
    <t>Programa Gastos de Funcionamiento Región de Los Ríos</t>
  </si>
  <si>
    <t>Programa Gastos de Funcionamiento Región de Arica Parinacota</t>
  </si>
  <si>
    <t>24.02.007</t>
  </si>
  <si>
    <t>24.02.914</t>
  </si>
  <si>
    <t>Programa Inversión Regional Región del Libertador General B. O' Higgins</t>
  </si>
  <si>
    <t>Programa Inversión Regional Región de Aysén del G. Carlos Ibañez del Campo</t>
  </si>
  <si>
    <t>003</t>
  </si>
  <si>
    <t>001</t>
  </si>
  <si>
    <t>.107</t>
  </si>
  <si>
    <t>.914</t>
  </si>
  <si>
    <t>.916</t>
  </si>
  <si>
    <t>Sistema Información Financiera Municipal</t>
  </si>
  <si>
    <t>Unidad de Gobierno Electrónico Local</t>
  </si>
  <si>
    <t>Sistema Información Municipal (SIM )</t>
  </si>
  <si>
    <t>PMU</t>
  </si>
  <si>
    <t>PMB</t>
  </si>
  <si>
    <t xml:space="preserve">Programa Gastos de Funcionamiento Región de Aysén del General Carlos Ibañez del Campo </t>
  </si>
  <si>
    <t>Programa Gastos de Funcionamiento Región del Bio Bio</t>
  </si>
  <si>
    <t>Programa Financiamiento Gobiernos Regionales</t>
  </si>
  <si>
    <t>Presupuesto Vigente</t>
  </si>
  <si>
    <t>Ejecución</t>
  </si>
  <si>
    <t>subtítulo</t>
  </si>
  <si>
    <t xml:space="preserve">06    </t>
  </si>
  <si>
    <t xml:space="preserve">07    </t>
  </si>
  <si>
    <t>24.02.116</t>
  </si>
  <si>
    <t>[ 4 ]</t>
  </si>
  <si>
    <t>[ 5 ]</t>
  </si>
  <si>
    <t>[ 4/2]</t>
  </si>
  <si>
    <t>[ 5/2]</t>
  </si>
  <si>
    <t xml:space="preserve"> Prestaciones Sociales del Empleador</t>
  </si>
  <si>
    <t>Trabajos extraordinarios</t>
  </si>
  <si>
    <t>Valores</t>
  </si>
  <si>
    <t>Saldo disponible M$</t>
  </si>
  <si>
    <t xml:space="preserve">% Saldo disponible </t>
  </si>
  <si>
    <t>% Presupuesto comprometido M$</t>
  </si>
  <si>
    <t>Presupuesto comprometido M$</t>
  </si>
  <si>
    <t>22.02.001</t>
  </si>
  <si>
    <t>Programa Inversión Regional Región I  Tarapacá</t>
  </si>
  <si>
    <t>Programa Inversión Regional Región II  Antofagasta</t>
  </si>
  <si>
    <t>Programa Inversión Regional Región III Atacama</t>
  </si>
  <si>
    <t>Programa Inversión Regional Región IV Coquimbo</t>
  </si>
  <si>
    <t>Programa Inversión Regional Región V Valparaíso</t>
  </si>
  <si>
    <t xml:space="preserve">Programa Inversión Regional Región VI del Libertador </t>
  </si>
  <si>
    <t>Programa Inversión Regional Región VII  Maule</t>
  </si>
  <si>
    <t>Programa Inversión Regional Región VIII  Bío Bío</t>
  </si>
  <si>
    <t>Programa Inversión Regional Región IX La Araucanía</t>
  </si>
  <si>
    <t>Programa Inversión Regional Región X  Los Lagos</t>
  </si>
  <si>
    <t>Programa Inversión Regional Región XI  Aysén</t>
  </si>
  <si>
    <t xml:space="preserve">Programa Inversión Regional Región XII Magallanes </t>
  </si>
  <si>
    <t>Programa Inversión Regional Región XIV Los Ríos</t>
  </si>
  <si>
    <t>Programa Inversión Regional Región XV  Arica y Parinacota</t>
  </si>
  <si>
    <t>Programa Inversión Regional Región XVI  Ñuble</t>
  </si>
  <si>
    <t>Subsecretaría de Desarrollo Regional y Administrativo</t>
  </si>
  <si>
    <t xml:space="preserve"> PROGRAMAS DE DESARROLLO LOCAL</t>
  </si>
  <si>
    <t xml:space="preserve"> Gastos de Representación, Protocolo y Ceremonial</t>
  </si>
  <si>
    <t>Subtitulo</t>
  </si>
  <si>
    <t>nombre</t>
  </si>
  <si>
    <t>ACUMULADO A JULIO</t>
  </si>
  <si>
    <t>ACUMULADO A AGOSTO</t>
  </si>
  <si>
    <t>22.06.004</t>
  </si>
  <si>
    <t>2204004 Productos Farmacéuticos</t>
  </si>
  <si>
    <t>22.04.004</t>
  </si>
  <si>
    <t>Productos Farmacéuticos</t>
  </si>
  <si>
    <t>Saldo disponible.</t>
  </si>
  <si>
    <t>Programa Gastos de Funcionamiento Región del Biobío</t>
  </si>
  <si>
    <t>Emergencia S.P.D.</t>
  </si>
  <si>
    <t>24.02.102</t>
  </si>
  <si>
    <t>ACUMULADO A NOVIEMBRE</t>
  </si>
  <si>
    <t>2907002 Sistemas de Información</t>
  </si>
  <si>
    <t>2903 Vehículos</t>
  </si>
  <si>
    <t>Otras Asignaciones</t>
  </si>
  <si>
    <t>Desempeño Individual</t>
  </si>
  <si>
    <t>Otras Indemnizaciones</t>
  </si>
  <si>
    <t>23.03.004</t>
  </si>
  <si>
    <t>Vehículos</t>
  </si>
  <si>
    <t>29.03</t>
  </si>
  <si>
    <t>Vehículo</t>
  </si>
  <si>
    <t>3303005001</t>
  </si>
  <si>
    <t>P.M.U. - Tradicional</t>
  </si>
  <si>
    <t>3303005002</t>
  </si>
  <si>
    <t>P.M.U. - Emergencia</t>
  </si>
  <si>
    <t>3303005005</t>
  </si>
  <si>
    <t>P.M.U. - Cuenca del Carbón</t>
  </si>
  <si>
    <t>3303005008</t>
  </si>
  <si>
    <t>P.M.U. - Emergencia - SPD</t>
  </si>
  <si>
    <t>3303006001</t>
  </si>
  <si>
    <t>P.M.B. - Asistencia Ténica</t>
  </si>
  <si>
    <t>3303006003</t>
  </si>
  <si>
    <t>P.M.B. - Terrenos</t>
  </si>
  <si>
    <t>3303006004</t>
  </si>
  <si>
    <t>P.M.B. - Otras Transferencias</t>
  </si>
  <si>
    <t>3303006005</t>
  </si>
  <si>
    <t>P.M.B. - Estudios y Diseños</t>
  </si>
  <si>
    <t>3303006006</t>
  </si>
  <si>
    <t>P.M.B. - IRAL- Inversión Regional de Asignación Lo</t>
  </si>
  <si>
    <t>3303006007</t>
  </si>
  <si>
    <t>P.M.B. - OBRA</t>
  </si>
  <si>
    <t>3303100</t>
  </si>
  <si>
    <t>Municipalidades (Fondo Recuperación de Ciudades)</t>
  </si>
  <si>
    <t>33.03.005.001</t>
  </si>
  <si>
    <t>33.03.005.002</t>
  </si>
  <si>
    <t>33.03.005.003</t>
  </si>
  <si>
    <t>33.03.005.008</t>
  </si>
  <si>
    <t>33.03.006.001</t>
  </si>
  <si>
    <t>33.03.006.002</t>
  </si>
  <si>
    <t>33.03.006.003</t>
  </si>
  <si>
    <t>33.03.006.004</t>
  </si>
  <si>
    <t>33.03.006.005</t>
  </si>
  <si>
    <t>33.03.100</t>
  </si>
  <si>
    <t>Programa 03 33-03-005 Decretos</t>
  </si>
  <si>
    <t>Programa 03 33-03-006 Decretos</t>
  </si>
  <si>
    <t>Municipalidades (PMU)</t>
  </si>
  <si>
    <t>Municipalidades (PMB)</t>
  </si>
  <si>
    <t>.100</t>
  </si>
  <si>
    <t xml:space="preserve">2101001998 Aplicación inciso 5to del Artículo 1 de la Ley N° </t>
  </si>
  <si>
    <t xml:space="preserve">2102001998 Aplicación inciso 5to del Artículo 1 de la Ley N° </t>
  </si>
  <si>
    <t>2102004007 Comisiones de Servicios en el Exterior</t>
  </si>
  <si>
    <t>2208003 Servicios de Mantención de Jardines</t>
  </si>
  <si>
    <t>2904 Mobiliario y Otros</t>
  </si>
  <si>
    <t xml:space="preserve">Aplicación inciso 5to del Artículo 1 de la Ley N° </t>
  </si>
  <si>
    <t>Mobiliario y Otros</t>
  </si>
  <si>
    <t>Sistemas de Información</t>
  </si>
  <si>
    <t>29.07.002</t>
  </si>
  <si>
    <t>29.04</t>
  </si>
  <si>
    <t>3302025</t>
  </si>
  <si>
    <t>Gobiernos Regionales - Programas de Inversión</t>
  </si>
  <si>
    <t xml:space="preserve">33  </t>
  </si>
  <si>
    <t>3303112</t>
  </si>
  <si>
    <t>Municipalidades (Programa Recuperación Espacios de</t>
  </si>
  <si>
    <t>33.03.112</t>
  </si>
  <si>
    <t>.112</t>
  </si>
  <si>
    <t>Prestaciones Sociales del Empleador</t>
  </si>
  <si>
    <t>2599001 Integros por Recuperación de Licencias Médicas</t>
  </si>
  <si>
    <t>Integros por Recuperación de Licencias Médicas</t>
  </si>
  <si>
    <t xml:space="preserve">25.99.001 </t>
  </si>
  <si>
    <t>25.99.001</t>
  </si>
  <si>
    <t>2599201 Integros por Cobro de Pagos en Exceso</t>
  </si>
  <si>
    <t>2599202 Integros por Cobro de Pagos Duplicados</t>
  </si>
  <si>
    <t>2599999 Otros</t>
  </si>
  <si>
    <t>2599999</t>
  </si>
  <si>
    <t>Programa de Tenencia Responsable de Animales de Co</t>
  </si>
  <si>
    <t>25.99.999</t>
  </si>
  <si>
    <t>Integros por Cobro de Pagos en Exceso</t>
  </si>
  <si>
    <t>Integros por Cobro de Pagos Duplicados</t>
  </si>
  <si>
    <t>33.03.006</t>
  </si>
  <si>
    <t>33.03.005</t>
  </si>
  <si>
    <t>Máquinas y Equipos</t>
  </si>
  <si>
    <t>Máquinas y Equipos de Oficina</t>
  </si>
  <si>
    <t>29.05</t>
  </si>
  <si>
    <t>MOVIMIENTO AÑO 2024</t>
  </si>
  <si>
    <t>33 TRANSFERENCIAS DE CAPITAL</t>
  </si>
  <si>
    <t>3302 Al Gobierno Central</t>
  </si>
  <si>
    <t>25.99.201</t>
  </si>
  <si>
    <t>25.99.202</t>
  </si>
  <si>
    <t>2599002</t>
  </si>
  <si>
    <t>Integros por Saldos No Utilizados de Transferencia</t>
  </si>
  <si>
    <t>25.99.002</t>
  </si>
  <si>
    <t>Emergencia SPD (PMU)</t>
  </si>
  <si>
    <t>33.03.006.007</t>
  </si>
  <si>
    <t>Subt.</t>
  </si>
  <si>
    <t>CONSOLIDADO POR SUBTÍTULO PROGRAMA 01</t>
  </si>
  <si>
    <t>SUBSECRETARIA DE DESARROLLO REGIONAL Y ADMINISTRATIVO</t>
  </si>
  <si>
    <t>04</t>
  </si>
  <si>
    <t>2403043 UFRO - Red de expertos macro zona sur</t>
  </si>
  <si>
    <t>2407003 A Banco Interamericano de Desarrollo (BID)</t>
  </si>
  <si>
    <t>.043</t>
  </si>
  <si>
    <t>UFRO - Red de expertos macro zona sur</t>
  </si>
  <si>
    <t>24.03.043</t>
  </si>
  <si>
    <t>M$ Monto Requerimiento</t>
  </si>
  <si>
    <t>24.03.602</t>
  </si>
  <si>
    <t>Municipalidades (Programa Revitalización de Barrios e Infraestructura Patrimonial Emblemática)</t>
  </si>
  <si>
    <t>Municipalidades (Programa Recuperación Espacios de Alto Valor Social)</t>
  </si>
  <si>
    <t>Servicios de Asistencia Técnica Especializada SATE</t>
  </si>
  <si>
    <t>M$ Monto Devengo</t>
  </si>
  <si>
    <t>M$ Monto Compromiso</t>
  </si>
  <si>
    <t>M$ Compromiso</t>
  </si>
  <si>
    <t>M$ Devengado</t>
  </si>
  <si>
    <t>M$ Saldo por Comprometer</t>
  </si>
  <si>
    <t>M$ Requerimiento</t>
  </si>
  <si>
    <t>2906002 Equipos de Comunicaciones para Redes Informáticas</t>
  </si>
  <si>
    <t xml:space="preserve"> Equipos de Comunicaciones para Redes Informáticas</t>
  </si>
  <si>
    <t>M$  Monto Compromiso</t>
  </si>
  <si>
    <t>M$  Monto Devengo</t>
  </si>
  <si>
    <t>[ 4/2 ]</t>
  </si>
  <si>
    <t>[ 5/2 ]</t>
  </si>
  <si>
    <t>Municipalidades Programa de Tenencia Responsable de Animales de Compañía</t>
  </si>
  <si>
    <t xml:space="preserve">Municipalidades (Fondo Recuperación de Ciudades - FRC) </t>
  </si>
  <si>
    <t>2102003003 Desempeño Individual</t>
  </si>
  <si>
    <t>2303004 Otras Indemnizaciones</t>
  </si>
  <si>
    <t>3406 Otros Gastos Financieros Deuda Externa</t>
  </si>
  <si>
    <t>35 SALDO FINAL DE CAJA</t>
  </si>
  <si>
    <t>M$Devengado</t>
  </si>
  <si>
    <t>SEPTIEMBRE ACUMULADO</t>
  </si>
  <si>
    <t>Aguinaldos y Bonos</t>
  </si>
  <si>
    <t>2101001004 Asignación de Zona</t>
  </si>
  <si>
    <t xml:space="preserve">Presupuesto Inicial </t>
  </si>
  <si>
    <t xml:space="preserve">Presupuesto Vigente </t>
  </si>
  <si>
    <t>2599002 Integros por Saldos No Utilizados de Transferencia</t>
  </si>
  <si>
    <t>2103999 Otras</t>
  </si>
  <si>
    <t>2204002 Textos y Otros Materiales de Enseñanza</t>
  </si>
  <si>
    <t>Otras</t>
  </si>
  <si>
    <t>Servicios de Mantención de Jardines</t>
  </si>
  <si>
    <t>Textos y Otros Materiales de Enseñanza</t>
  </si>
  <si>
    <t>2599201</t>
  </si>
  <si>
    <t>INGRESOS AL FISCO*</t>
  </si>
  <si>
    <t>MOVIMIENTO AÑO 2025</t>
  </si>
  <si>
    <t>GASTO AÑO 2025</t>
  </si>
  <si>
    <t>2303001 Indemnización de Cargo Fiscal</t>
  </si>
  <si>
    <t>2409 A Unidades o Programas del Servicio</t>
  </si>
  <si>
    <t>2409409 Oficina Revitalización de Barrios e Infraestructur</t>
  </si>
  <si>
    <t>Indemnización de Cargo Fiscal</t>
  </si>
  <si>
    <t>A Unidades o Programas del Servicio</t>
  </si>
  <si>
    <t>Oficina Revitalización de Barrios e Infraestructur</t>
  </si>
  <si>
    <t>23.03.001</t>
  </si>
  <si>
    <t>24.09.409</t>
  </si>
  <si>
    <t>29.06.002</t>
  </si>
  <si>
    <t>22.04.002</t>
  </si>
  <si>
    <t>22.08.003</t>
  </si>
  <si>
    <t>21.03.001</t>
  </si>
  <si>
    <t>2401030</t>
  </si>
  <si>
    <t>2409034</t>
  </si>
  <si>
    <t>2599001</t>
  </si>
  <si>
    <t>2599202</t>
  </si>
  <si>
    <t>ENERO DE 2025</t>
  </si>
  <si>
    <t>24.01.030</t>
  </si>
  <si>
    <t>Programa de Apoyo al Mejoramiento de la Gestión y de Servicios Municipales</t>
  </si>
  <si>
    <t>24.09.034</t>
  </si>
  <si>
    <t>2409407</t>
  </si>
  <si>
    <t>Servicio Asistencia Técnica Especializada SATE</t>
  </si>
  <si>
    <t>42447001</t>
  </si>
  <si>
    <t>Gastos de Honorarios</t>
  </si>
  <si>
    <t>Municipalidades (Programa Revitalización de Barrio</t>
  </si>
  <si>
    <t>35</t>
  </si>
  <si>
    <t>(Todas)</t>
  </si>
  <si>
    <t>Etiquetas de fila</t>
  </si>
  <si>
    <t>Total general</t>
  </si>
  <si>
    <t>(Varios elementos)</t>
  </si>
  <si>
    <t>24.09.407</t>
  </si>
  <si>
    <t>2201 Alimentos y Bebidas</t>
  </si>
  <si>
    <t>2201001 Para Personas</t>
  </si>
  <si>
    <t>Alimentos y Bebidas</t>
  </si>
  <si>
    <t>Para Personas</t>
  </si>
  <si>
    <t>FEBRERO ACUMULADO</t>
  </si>
  <si>
    <t>FEBRERO DE 2025</t>
  </si>
  <si>
    <t>42447002</t>
  </si>
  <si>
    <t>Viaticos</t>
  </si>
  <si>
    <t>FEBRERO ACUMULADO 2025</t>
  </si>
  <si>
    <t>MARZO DE 2025</t>
  </si>
  <si>
    <t>2407011  Banco Interamericano de Desarrollo (BID) Llanquihue</t>
  </si>
  <si>
    <t>Banco Interamericano de Desarrollo (BID) Llanquihue</t>
  </si>
  <si>
    <t>24.07.011</t>
  </si>
  <si>
    <t>total</t>
  </si>
  <si>
    <t>rev</t>
  </si>
  <si>
    <t>MARZO, 2025</t>
  </si>
  <si>
    <t>ACUMULADO A MARZO, 2025</t>
  </si>
  <si>
    <t>ACUMULADO MARZO, 2025</t>
  </si>
  <si>
    <t>3302012</t>
  </si>
  <si>
    <t>Programa Inversión Regional Región de Magallanes y</t>
  </si>
  <si>
    <t>3302013</t>
  </si>
  <si>
    <t>ACUMULADO A MARZO 2025</t>
  </si>
  <si>
    <t>ABRIL DE 2025</t>
  </si>
  <si>
    <t>2407011 Banco Interamericano de Desarrollo (BID) Llanquihu</t>
  </si>
  <si>
    <t>M$Monto Devengo</t>
  </si>
  <si>
    <t xml:space="preserve">ACUMULADO A ABRIL </t>
  </si>
  <si>
    <t>SIN MOVIMIENTO</t>
  </si>
  <si>
    <t>ACUMULADO A ABRIL DE 2025</t>
  </si>
  <si>
    <t>MAYO 2025.</t>
  </si>
  <si>
    <t>ACUMULADO MAYO 2025</t>
  </si>
  <si>
    <t>42447003</t>
  </si>
  <si>
    <t>Gasto de Bienes y Consumo</t>
  </si>
  <si>
    <t>2402106</t>
  </si>
  <si>
    <t>Programa Gastos de Funcionamiento Región del Liber</t>
  </si>
  <si>
    <t>3302003</t>
  </si>
  <si>
    <t>Programa Inversión Regional Región Atacama</t>
  </si>
  <si>
    <t>3302010</t>
  </si>
  <si>
    <t>3302011</t>
  </si>
  <si>
    <t>Programa Inversión Regional Región de Aysén del Ge</t>
  </si>
  <si>
    <t>3302015</t>
  </si>
  <si>
    <t>Programa Inversión Regional Región de Arica y Pari</t>
  </si>
  <si>
    <t>CONSOLIDADO POR SUBTÍTULO PROGRAMA 02</t>
  </si>
  <si>
    <t>CONSOLIDADO POR SUBTÍTULO PROGRAMA 03</t>
  </si>
  <si>
    <t>3406002 Empréstitos</t>
  </si>
  <si>
    <t>99</t>
  </si>
  <si>
    <t>999.</t>
  </si>
  <si>
    <t>21.01.004.004</t>
  </si>
  <si>
    <t>21.01.004.005</t>
  </si>
  <si>
    <t>21.01.004.006</t>
  </si>
  <si>
    <t>007.</t>
  </si>
  <si>
    <t>21.03.007.</t>
  </si>
  <si>
    <t>21.03.999.</t>
  </si>
  <si>
    <t>29.</t>
  </si>
  <si>
    <t>Programa 03 33-03-100 Decretos</t>
  </si>
  <si>
    <t>ACUMULADO A JUNIO 2025</t>
  </si>
  <si>
    <t>JUNIO DE 2025</t>
  </si>
  <si>
    <t>JUNIO 2025.</t>
  </si>
  <si>
    <t>M$ DEVENGADO</t>
  </si>
  <si>
    <t>2301 Prestaciones Previsionales</t>
  </si>
  <si>
    <t>2301006 Asignación por Muerte</t>
  </si>
  <si>
    <t>2403416 U. de Ch. - Diplomado en Gestión de Áreas Metropol</t>
  </si>
  <si>
    <t>Prestaciones Previsionales</t>
  </si>
  <si>
    <t>Asignación por Muerte</t>
  </si>
  <si>
    <t>23.01</t>
  </si>
  <si>
    <t>23.01.006</t>
  </si>
  <si>
    <t>U. de Ch. - Diplomado en Gestión de Áreas Metropol</t>
  </si>
  <si>
    <t>.416</t>
  </si>
  <si>
    <t>MAYO A ABRIL DE 2025</t>
  </si>
  <si>
    <t>2402101</t>
  </si>
  <si>
    <t>Programa Gastos de Funcionamiento Región de Tarapa</t>
  </si>
  <si>
    <t>2402105</t>
  </si>
  <si>
    <t>Programa Gastos de Funcionamiento Región de Valpar</t>
  </si>
  <si>
    <t>2402107</t>
  </si>
  <si>
    <t>Programa Gastos de Funcionamiento Región del Maule</t>
  </si>
  <si>
    <t>2402109</t>
  </si>
  <si>
    <t>Programa Gastos de Funcionamiento Región de La Ara</t>
  </si>
  <si>
    <t xml:space="preserve">Programa Gastos de Funcionamiento Región de Aysén </t>
  </si>
  <si>
    <t>2402112</t>
  </si>
  <si>
    <t>Programa Gastos de Funcionamiento Región de Magall</t>
  </si>
  <si>
    <t>2402113</t>
  </si>
  <si>
    <t>Programa Gastos de Funcionamiento Región Metropoli</t>
  </si>
  <si>
    <t>2402116</t>
  </si>
  <si>
    <t>JULIO 2025.</t>
  </si>
  <si>
    <t>3302005</t>
  </si>
  <si>
    <t>Programa Inversión Regional Región de Valparaiso</t>
  </si>
  <si>
    <t>3302007</t>
  </si>
  <si>
    <t>3302016</t>
  </si>
  <si>
    <t>ACUMULADO A JULIO 2025</t>
  </si>
  <si>
    <t xml:space="preserve"> ACUMULADO A AGOSTO</t>
  </si>
  <si>
    <t xml:space="preserve"> Monto Devengo</t>
  </si>
  <si>
    <t>AGOSTO 2025.</t>
  </si>
  <si>
    <t>ACUMULADO AGOSTO 2025</t>
  </si>
  <si>
    <t>2207003 Servicios de Encuadernación y Empaste</t>
  </si>
  <si>
    <t>AGOSTO ACUMULADO 2025</t>
  </si>
  <si>
    <t>Servicios de Encuadernación y Empaste</t>
  </si>
  <si>
    <t>42426007</t>
  </si>
  <si>
    <t xml:space="preserve">SEPTIEMBRE ACUMULADO </t>
  </si>
  <si>
    <t>3302004</t>
  </si>
  <si>
    <t>Programa Inversión Regional Región Coquimbo</t>
  </si>
  <si>
    <t>Efectivo</t>
  </si>
  <si>
    <t>2407012 FAO Asistencia técnica para fortalecimiento instit</t>
  </si>
  <si>
    <t>M$ Efectivo</t>
  </si>
  <si>
    <t>M$ Deuda Flotante</t>
  </si>
  <si>
    <t>OCTUBRE DE 2025</t>
  </si>
  <si>
    <t>Efectivo M$</t>
  </si>
  <si>
    <t>Deuda Flotante M$</t>
  </si>
  <si>
    <t>Deuda Flotante %</t>
  </si>
  <si>
    <t>ACUMULADO A OCTUBRE</t>
  </si>
  <si>
    <t>ACUMULADO A OCTUBRE 2025</t>
  </si>
  <si>
    <t>ACUMULADO A SEPTIEMBRE 2025</t>
  </si>
  <si>
    <t>OCTUBRE, 2025</t>
  </si>
  <si>
    <t>SEPTIEMBRE, 2025</t>
  </si>
  <si>
    <t>ACUMULADO A OCTUBRE DE 2025</t>
  </si>
  <si>
    <t>2401030 Fondo Concursable Becas - Ley N°20.742</t>
  </si>
  <si>
    <t>2403026 Programa Academia Capacitación Municipal y Regiona</t>
  </si>
  <si>
    <t>2403602 Municipalidades (Programa de Modernización)</t>
  </si>
  <si>
    <t xml:space="preserve">2409034 Programa de Apoyo al Mejoramiento de la Gestión y </t>
  </si>
  <si>
    <t>26 OTROS GASTOS CORRIENTES</t>
  </si>
  <si>
    <t>2602 Compensaciones por Daños a Terceros y/o a la Propi</t>
  </si>
  <si>
    <t>3303 A Otras Entidades Públicas</t>
  </si>
  <si>
    <t>3303602 Municipalidades (Programa de Modernización)</t>
  </si>
  <si>
    <t>3303602001 Municipalidades - Sistema Información Financiera M</t>
  </si>
  <si>
    <t>3303602002 Municipalidades - Unidad de Gobierno Electrónico L</t>
  </si>
  <si>
    <t>3303602003 Municipalidades Sistema Información Municipal (SIM</t>
  </si>
  <si>
    <t>3303602004 Plataforma Unidad de RRHH</t>
  </si>
  <si>
    <t>3303602005 Servicios SINIM</t>
  </si>
  <si>
    <t>ACUMULADO A OCTUBRE SIN INSUMO</t>
  </si>
  <si>
    <t>ACUMULADO A OCTUBRE SIN INSUMO 2025</t>
  </si>
  <si>
    <t>2403403 Municipalidades (Compensación por Predios Exentos)</t>
  </si>
  <si>
    <t>2403406 Programa de Tenencia Responsable de Animales de Co</t>
  </si>
  <si>
    <t>2409407 Servicio Asistencia Técnica Especializada SATE</t>
  </si>
  <si>
    <t>32 PRESTAMOS</t>
  </si>
  <si>
    <t>3204 De Fomento</t>
  </si>
  <si>
    <t>3204002 Municipalidades</t>
  </si>
  <si>
    <t>3303005 Municipalidades (Programa de Mejoramiento Urbano y</t>
  </si>
  <si>
    <t>3303005001 P.M.U. - Tradicional</t>
  </si>
  <si>
    <t>3303005002 P.M.U. - Emergencia</t>
  </si>
  <si>
    <t>3303005005 P.M.U. - Cuenca del Carbón</t>
  </si>
  <si>
    <t>3303005008 P.M.U. - Emergencia - SPD</t>
  </si>
  <si>
    <t>3303006 Municipalidades (Programa Mejoramiento de Barrios)</t>
  </si>
  <si>
    <t>3303006001 P.M.B. - Asistencia Ténica</t>
  </si>
  <si>
    <t>3303006004 P.M.B. - Otras Transferencias</t>
  </si>
  <si>
    <t>3303006005 P.M.B. - Estudios y Diseños</t>
  </si>
  <si>
    <t>3303006006 P.M.B. - IRAL- Inversión Regional de Asignación Lo</t>
  </si>
  <si>
    <t>3303006007 P.M.B. - OBRA</t>
  </si>
  <si>
    <t>3303100 Municipalidades (Fondo Recuperación de Ciudades)</t>
  </si>
  <si>
    <t>3303111 Municipalidades (Programa Revitalización de Barrio</t>
  </si>
  <si>
    <t>3303112 Municipalidades (Programa Recuperación Espacios de</t>
  </si>
  <si>
    <t>2402 Al Gobierno Central</t>
  </si>
  <si>
    <t>2402101 Programa Gastos de Funcionamiento Región de Tarapa</t>
  </si>
  <si>
    <t>2402102 Programa Gastos de Funcionamiento Región de Antofa</t>
  </si>
  <si>
    <t>2402105 Programa Gastos de Funcionamiento Región de Valpar</t>
  </si>
  <si>
    <t>2402106 Programa Gastos de Funcionamiento Región del Liber</t>
  </si>
  <si>
    <t>2402107 Programa Gastos de Funcionamiento Región del Maule</t>
  </si>
  <si>
    <t>2402109 Programa Gastos de Funcionamiento Región de La Ara</t>
  </si>
  <si>
    <t xml:space="preserve">2402111 Programa Gastos de Funcionamiento Región de Aysén </t>
  </si>
  <si>
    <t>2402112 Programa Gastos de Funcionamiento Región de Magall</t>
  </si>
  <si>
    <t>2402113 Programa Gastos de Funcionamiento Región Metropoli</t>
  </si>
  <si>
    <t>2402116 Programa Gastos de Funcionamiento Región de Ñuble</t>
  </si>
  <si>
    <t>3302003 Programa Inversión Regional Región Atacama</t>
  </si>
  <si>
    <t>3302004 Programa Inversión Regional Región Coquimbo</t>
  </si>
  <si>
    <t>3302005 Programa Inversión Regional Región de Valparaiso</t>
  </si>
  <si>
    <t>3302007 Programa Inversión Regional Región del Maule</t>
  </si>
  <si>
    <t>3302010 Programa Inversión Regional Región de Los Lagos</t>
  </si>
  <si>
    <t>3302011 Programa Inversión Regional Región de Aysén del Ge</t>
  </si>
  <si>
    <t>3302012 Programa Inversión Regional Región de Magallanes y</t>
  </si>
  <si>
    <t>3302013 Programa Inversión Regional Región Metropolitana</t>
  </si>
  <si>
    <t>3302015 Programa Inversión Regional Región de Arica y Pari</t>
  </si>
  <si>
    <t>3302016 Programa Inversión Regional Región de Ñuble</t>
  </si>
  <si>
    <t>3303001 Provisión Fondo Nacional de Desarrollo Regional</t>
  </si>
  <si>
    <t>3303432 Fondo de Apoyo Contingencia Regional</t>
  </si>
  <si>
    <t>[ 6 ]</t>
  </si>
  <si>
    <t>[ 7 ]</t>
  </si>
  <si>
    <t>[ 7 / 3 ]</t>
  </si>
  <si>
    <t>[ 4 / 2 ]</t>
  </si>
  <si>
    <t>[ 5 / 2 ]</t>
  </si>
  <si>
    <t>[ 3 / 2 ]</t>
  </si>
  <si>
    <t>2101001999 Otras Asignaciones</t>
  </si>
  <si>
    <t>2101003003 Desempeño Individual</t>
  </si>
  <si>
    <t>2102001006 Asignaciones del DL N ° 2.411, de 1978</t>
  </si>
  <si>
    <t>2102001999 Otras Asignaciones</t>
  </si>
  <si>
    <t>2103007 Alumnos en Práctica</t>
  </si>
  <si>
    <t>2202001 Textiles y Acabados Textiles</t>
  </si>
  <si>
    <t xml:space="preserve">2206006 Mantenimiento y Reparación de Otras Maquinarias y </t>
  </si>
  <si>
    <t>2212003 Gastos de Representación, Protocolo y Ceremonial</t>
  </si>
  <si>
    <t>2905 Máquinas y Equipos</t>
  </si>
  <si>
    <t>2905001 Máquinas y Equipos de Oficina</t>
  </si>
  <si>
    <t>2212005 Derechos y Tasas</t>
  </si>
  <si>
    <t>Derechos y Tasas</t>
  </si>
  <si>
    <t>22.12.005</t>
  </si>
  <si>
    <t>ProgramaPresupuestario - 02 P02-Fortalecimiento de la Gestión Subnacional</t>
  </si>
  <si>
    <t>ACUMULADO NOVIEMBRE INSUMO</t>
  </si>
  <si>
    <t>ACUMULADO A NOVIEMBRE SIN INSUMO</t>
  </si>
  <si>
    <t>3303006003 P.M.B. - Terrenos</t>
  </si>
  <si>
    <t>NOVIEMBRE, 2025</t>
  </si>
  <si>
    <t>3302006</t>
  </si>
  <si>
    <t xml:space="preserve">Programa Inversión Regional Región del Libertador </t>
  </si>
  <si>
    <t>3302008</t>
  </si>
  <si>
    <t>Programa Inversión Regional Región del BíoBío</t>
  </si>
  <si>
    <t>3302009</t>
  </si>
  <si>
    <t>Programa Inversión Regional Región de La Araucanía</t>
  </si>
  <si>
    <t>ACUMULADO A NOVIEMBRE, 2025</t>
  </si>
  <si>
    <t xml:space="preserve">3302006 Programa Inversión Regional Región del Libertador </t>
  </si>
  <si>
    <t>3302008 Programa Inversión Regional Región del BíoBío</t>
  </si>
  <si>
    <t>3302009 Programa Inversión Regional Región de La Araucanía</t>
  </si>
  <si>
    <t>ACUMULADO A NOVIEMBRE 2025</t>
  </si>
  <si>
    <t>Ejecución al  M$</t>
  </si>
  <si>
    <t>Presupuesto  Vigente al  M$</t>
  </si>
  <si>
    <t>Ejecución al M$</t>
  </si>
  <si>
    <t>CONSOLIDADO</t>
  </si>
  <si>
    <t>SUB</t>
  </si>
  <si>
    <t>Suma de Ejecución al  M$</t>
  </si>
  <si>
    <t>2403014 BBNN - Plataforma Geoespacial GORE.</t>
  </si>
  <si>
    <t xml:space="preserve">ACUMULADO A DICIEMBRE </t>
  </si>
  <si>
    <t>,M,</t>
  </si>
  <si>
    <t>DICIEMBRE ACUMULADO EJE</t>
  </si>
  <si>
    <t>DICIEMBRE ACUMULADO INSUMO</t>
  </si>
  <si>
    <t>DICIEMBRE ACUMULADO</t>
  </si>
  <si>
    <t>ACUMULADO A DICIEMBRE SIN INSUMOS</t>
  </si>
  <si>
    <t>DICIEMBRE SIN INSUMOS</t>
  </si>
  <si>
    <t>Programa Academia Capacitación Municipal y Regional</t>
  </si>
  <si>
    <t>MOVIMIENTO AÑO 2026</t>
  </si>
  <si>
    <t>Presupuesto Inicial 2026 M$</t>
  </si>
  <si>
    <t>Presupuesto  Vigente 2026 M$</t>
  </si>
  <si>
    <t>% de Ejecución  M$ 2026</t>
  </si>
  <si>
    <t>GASTO AÑO 2026</t>
  </si>
  <si>
    <t>Presupuesto Vigente 2026 M$</t>
  </si>
  <si>
    <t>ENERO DE 2026</t>
  </si>
  <si>
    <t>Efectivo %</t>
  </si>
  <si>
    <t>Otorgamiento de Becas - Aranceles - Años anteriore</t>
  </si>
  <si>
    <t>42433012</t>
  </si>
  <si>
    <t>Otorgamiento de Becas - Aranceles - Cohorte 2025</t>
  </si>
  <si>
    <t>42433020</t>
  </si>
  <si>
    <t>Otorgamiento de Becas - Manutención - Cohorte 2025</t>
  </si>
  <si>
    <t>Otorgamiento de Becas - Manutención - Años anterio</t>
  </si>
  <si>
    <t>&lt;</t>
  </si>
  <si>
    <t>3302101</t>
  </si>
  <si>
    <t>Asociatividad y Planes Especiales - Fondo Áreas Me</t>
  </si>
  <si>
    <t>.101</t>
  </si>
  <si>
    <t>3302101 Asociatividad y Planes Especiales - Fondo Áreas Me</t>
  </si>
  <si>
    <t>[ 6 / 3 ]</t>
  </si>
  <si>
    <t xml:space="preserve">02    </t>
  </si>
  <si>
    <t>%                            Ejecución al M$ 2025</t>
  </si>
  <si>
    <t>% Ejecución 2026</t>
  </si>
  <si>
    <t>% Ejecución 2025</t>
  </si>
  <si>
    <t xml:space="preserve"> %  Ejecución 2025</t>
  </si>
  <si>
    <t>Presupuesto Inicial 2026 M$.</t>
  </si>
  <si>
    <t>FEBRERO DE 2026</t>
  </si>
  <si>
    <t>ACUMULADO A FEBRERO 2026</t>
  </si>
  <si>
    <t>ACUMULADO A FEBRERO INSUMO</t>
  </si>
  <si>
    <t>ACUMULADO A FEBRERO SIN INSUMOS</t>
  </si>
  <si>
    <t>Decreto 141 N° Registro 0200EE Interior Descentralización - Ajuste Fiscal</t>
  </si>
  <si>
    <t xml:space="preserve">Decreto 141 N° Registro 0200EE Interior Descentralización - Ajuste Fiscal </t>
  </si>
  <si>
    <t>Enero de 2026</t>
  </si>
  <si>
    <t>FEBRERO INSUMO</t>
  </si>
  <si>
    <t>ACUMULADO A FEBRERO</t>
  </si>
  <si>
    <t>42433009</t>
  </si>
  <si>
    <t>Otorgamiento de Becas - Aranceles - Cohorte 2022</t>
  </si>
  <si>
    <t>42433010</t>
  </si>
  <si>
    <t>Otorgamiento de Becas - Aranceles - Cohorte 2023</t>
  </si>
  <si>
    <t>42433008</t>
  </si>
  <si>
    <t>Otorgamiento de Becas - Aranceles - Cohorte 2021</t>
  </si>
  <si>
    <t>42433006</t>
  </si>
  <si>
    <t>Otorgamiento de Becas - Aranceles - Cohorte 2019</t>
  </si>
  <si>
    <t>42433011</t>
  </si>
  <si>
    <t>Otorgamiento de Becas - Aranceles - Cohorte 2024</t>
  </si>
  <si>
    <t>42433007</t>
  </si>
  <si>
    <t>Otorgamiento de Becas - Aranceles - Cohorte 2020</t>
  </si>
  <si>
    <t>ACUMULADO A FEBRERO SIN INSUMO</t>
  </si>
  <si>
    <t>ACUMULADO A MARZO</t>
  </si>
  <si>
    <t>ACUMULADO A MARZO INSUMO</t>
  </si>
  <si>
    <t>% Efectivo</t>
  </si>
  <si>
    <t>% Deuda Flotante</t>
  </si>
  <si>
    <t>MARZO INSUMO</t>
  </si>
  <si>
    <t>SIN MOV</t>
  </si>
  <si>
    <t>Saldo por Devengar</t>
  </si>
  <si>
    <t>ACMULADO A MARZO</t>
  </si>
  <si>
    <t>M$ Saldo por Devengar</t>
  </si>
  <si>
    <t>ACUMULADO A MARZO SIN INSUMO</t>
  </si>
  <si>
    <t>TOTAL* (excluye subtítulo 25 y 34.07)</t>
  </si>
  <si>
    <t>ACUMULADO ABRIL</t>
  </si>
  <si>
    <t>ACUMULADO ABRIL DE 2026</t>
  </si>
  <si>
    <t>ACUMULADO A ABRIL</t>
  </si>
  <si>
    <t>ABRIL ACUMULADO</t>
  </si>
  <si>
    <t>03</t>
  </si>
  <si>
    <t>09</t>
  </si>
  <si>
    <t>030</t>
  </si>
  <si>
    <t>07</t>
  </si>
  <si>
    <t>002</t>
  </si>
  <si>
    <t>026</t>
  </si>
  <si>
    <t>602</t>
  </si>
  <si>
    <t>034</t>
  </si>
  <si>
    <t>201</t>
  </si>
  <si>
    <t>202</t>
  </si>
  <si>
    <t>999</t>
  </si>
  <si>
    <t>24</t>
  </si>
  <si>
    <t>25</t>
  </si>
  <si>
    <t>33</t>
  </si>
  <si>
    <t>34</t>
  </si>
  <si>
    <t>01</t>
  </si>
  <si>
    <t>ACUMULADO A ABRIL 2026</t>
  </si>
  <si>
    <t>ACUMULADO A ABRIL DE 2026</t>
  </si>
  <si>
    <t xml:space="preserve">  </t>
  </si>
  <si>
    <t>ABRIL INSUMO</t>
  </si>
  <si>
    <t>Amortización de la Deuda Externa</t>
  </si>
  <si>
    <t>A MAYO 2026</t>
  </si>
  <si>
    <t>ACUMULADO A MAYO 2026</t>
  </si>
  <si>
    <t>ACUMULADO A MAYO INSUMO</t>
  </si>
  <si>
    <t xml:space="preserve">ACUMULADO  A MAYO </t>
  </si>
  <si>
    <t>ACUMULADO A MAYO</t>
  </si>
  <si>
    <t>MAYO INSUMO</t>
  </si>
  <si>
    <t>ACUMULADO MAYO</t>
  </si>
  <si>
    <t>2103009 Remuneraciones conforme al Art. 38 Bis de la CPR</t>
  </si>
  <si>
    <t xml:space="preserve">2407016 BID - Red de expertos macrozona norte y centro </t>
  </si>
  <si>
    <t>ACUMULADO A JUNIO 2026</t>
  </si>
  <si>
    <t>2026 JUNIO</t>
  </si>
  <si>
    <t>009.</t>
  </si>
  <si>
    <t>21.03.009.</t>
  </si>
  <si>
    <t>Remuneraciones conforme al Art. 38 Bis de la CPR</t>
  </si>
  <si>
    <t>016</t>
  </si>
  <si>
    <t xml:space="preserve">BID - Red de expertos macrozona norte y centro </t>
  </si>
  <si>
    <t>ACUMULADO A JUNIO</t>
  </si>
  <si>
    <t>24.07.106</t>
  </si>
  <si>
    <t>JUNIO DE 2026</t>
  </si>
  <si>
    <t>ACMULADO A JUNIO 2026</t>
  </si>
  <si>
    <t>ACUMULADO  A JUNIO 2026</t>
  </si>
  <si>
    <t>Acumulado a junio de 2026</t>
  </si>
  <si>
    <t>Acumulado a junio 2026</t>
  </si>
  <si>
    <t>FRecución Linea de Financiamiento</t>
  </si>
  <si>
    <t>Saldo por ejecutar M$</t>
  </si>
  <si>
    <t>Saldo por ejecutar M$.</t>
  </si>
  <si>
    <t xml:space="preserve">2026 JULIO </t>
  </si>
  <si>
    <t>2026 ACUMULADO A JULIO 2026</t>
  </si>
  <si>
    <t>JULIO DE 2026</t>
  </si>
  <si>
    <t>ACUMULADO A JULIO DE 2026</t>
  </si>
  <si>
    <t>ACUMULADO A JULIO 2026</t>
  </si>
  <si>
    <t>Municipalidades (Fondo de Incentivo al Mejoramiento de la Gestión Municipal)</t>
  </si>
  <si>
    <t>Decreto 642 N° Registro 1039EE  Proempleo 2026 Araucania</t>
  </si>
  <si>
    <t>ACUMULADO EN JUNIO 2026</t>
  </si>
  <si>
    <t>Municipalidades (Programa de Mejoramiento Urbano y Equipamiento Comunal - PMU)</t>
  </si>
  <si>
    <t>Municipalidades (Programa Mejoramiento de Barrios - PMB)</t>
  </si>
  <si>
    <t>Monto Devengo M$</t>
  </si>
  <si>
    <t>Monto Compromiso M$</t>
  </si>
  <si>
    <t>Monto Requerimiento M$</t>
  </si>
  <si>
    <t>Saldo por Aplicar</t>
  </si>
  <si>
    <t xml:space="preserve">ACUMULADO A AGOSTO </t>
  </si>
  <si>
    <t>ACMULADO A AGOSTO</t>
  </si>
  <si>
    <t>Decreto N° 759 Registro 1298EE Aumenta emergencia</t>
  </si>
  <si>
    <t>ACMULUADO A AGOSTO</t>
  </si>
  <si>
    <t>Requerimiento M$</t>
  </si>
  <si>
    <t>Devengado M$</t>
  </si>
  <si>
    <t>Compromiso M$</t>
  </si>
  <si>
    <t>Saldo por Comprometer M$</t>
  </si>
  <si>
    <t>Saldo por Devengar M$</t>
  </si>
  <si>
    <t>AGOSTO ACUMULADO</t>
  </si>
  <si>
    <t>Ejecución al 30/09/2026 M$</t>
  </si>
  <si>
    <t>% de Ejecución 30/09/2026 M$</t>
  </si>
  <si>
    <t>Presupuesto  Vigente al 30/09/2025 M$</t>
  </si>
  <si>
    <t>Ejecución al 30/09/2025  M$</t>
  </si>
  <si>
    <t>% Ejecución al 30/09/2025  M$</t>
  </si>
  <si>
    <t>MODIFICACIONES RELEVANTES MUNICIPALIDADES AL 30 DE SEPTIEMBRE DE 2026</t>
  </si>
  <si>
    <t>ACUMULADO A SEPTIEMBRE</t>
  </si>
  <si>
    <t xml:space="preserve">% Presupuesto comprometido </t>
  </si>
  <si>
    <t>3303005009</t>
  </si>
  <si>
    <t>P.M.U. - Emergencia - Catastrofe</t>
  </si>
  <si>
    <t>ACUMULADO A SEPTIEMBRE 2026</t>
  </si>
  <si>
    <t>3303005009 P.M.U. - Emergencia - Catastrofe</t>
  </si>
  <si>
    <t>Emergencia - Catastrofe (PMU)</t>
  </si>
  <si>
    <t>33.03.120.005.09</t>
  </si>
  <si>
    <t>3302001</t>
  </si>
  <si>
    <t>Programa Inversión Regional Región de Tarapacá</t>
  </si>
  <si>
    <t>3302001 Programa Inversión Regional Región de Tarapacá</t>
  </si>
  <si>
    <t>Monto M$ Devengo</t>
  </si>
  <si>
    <t>m$ Devengado</t>
  </si>
  <si>
    <t>2409500 Regiones Transparentes: Plan estratégico de integr</t>
  </si>
  <si>
    <t>Regiones Transparentes: Plan estratégico de integr</t>
  </si>
  <si>
    <t>24.09.500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</si>
</sst>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1" formatCode="_ * #,##0_ ;_ * \-#,##0_ ;_ * &quot;-&quot;_ ;_ @_ "/>
    <numFmt numFmtId="164" formatCode="_-&quot;$&quot;\ * #,##0.00_-;\-&quot;$&quot;\ * #,##0.00_-;_-&quot;$&quot;\ * &quot;-&quot;??_-;_-@_-"/>
    <numFmt numFmtId="165" formatCode="_-* #,##0.00_-;\-* #,##0.00_-;_-* &quot;-&quot;??_-;_-@_-"/>
    <numFmt numFmtId="166" formatCode="_-* #,##0.00\ _€_-;\-* #,##0.00\ _€_-;_-* &quot;-&quot;??\ _€_-;_-@_-"/>
    <numFmt numFmtId="167" formatCode="00"/>
    <numFmt numFmtId="168" formatCode="000"/>
    <numFmt numFmtId="169" formatCode="#,##0_ ;[Red]\-#,##0\ "/>
    <numFmt numFmtId="170" formatCode="#,##0.000"/>
    <numFmt numFmtId="171" formatCode="_-* #,##0_-;\-* #,##0_-;_-* &quot;-&quot;??_-;_-@_-"/>
    <numFmt numFmtId="172" formatCode="0.0%"/>
    <numFmt numFmtId="173" formatCode="#,##0;\(#,##0\)"/>
    <numFmt numFmtId="174" formatCode="0.000"/>
    <numFmt numFmtId="175" formatCode="_ * #,##0.000_ ;_ * \-#,##0.000_ ;_ * &quot;-&quot;_ ;_ @_ "/>
    <numFmt numFmtId="176" formatCode="_-* #,##0_-;\-* #,##0_-;_-* &quot;-&quot;_-;_-@_-"/>
  </numFmts>
  <fonts count="46" x14ac:knownFonts="1">
    <font>
      <sz val="11"/>
      <color theme="1"/>
      <name val="Calibri"/>
      <family val="2"/>
      <scheme val="minor"/>
    </font>
    <font>
      <sz val="10"/>
      <color indexed="8"/>
      <name val="Arial"/>
      <family val="2"/>
    </font>
    <font>
      <b/>
      <sz val="10"/>
      <color indexed="8"/>
      <name val="Arial"/>
      <family val="2"/>
    </font>
    <font>
      <sz val="10"/>
      <name val="Arial"/>
      <family val="2"/>
    </font>
    <font>
      <sz val="10"/>
      <name val="Arial"/>
      <family val="2"/>
    </font>
    <font>
      <sz val="11"/>
      <color theme="1"/>
      <name val="Calibri"/>
      <family val="2"/>
      <scheme val="minor"/>
    </font>
    <font>
      <sz val="11"/>
      <color theme="0"/>
      <name val="Calibri"/>
      <family val="2"/>
      <scheme val="minor"/>
    </font>
    <font>
      <b/>
      <sz val="11"/>
      <color theme="0"/>
      <name val="Calibri"/>
      <family val="2"/>
      <scheme val="minor"/>
    </font>
    <font>
      <sz val="10"/>
      <color theme="1"/>
      <name val="Arial"/>
      <family val="2"/>
    </font>
    <font>
      <b/>
      <sz val="10"/>
      <color theme="1"/>
      <name val="Arial"/>
      <family val="2"/>
    </font>
    <font>
      <b/>
      <sz val="16"/>
      <color theme="0"/>
      <name val="Arial"/>
      <family val="2"/>
    </font>
    <font>
      <sz val="10"/>
      <color rgb="FFFF0000"/>
      <name val="Arial"/>
      <family val="2"/>
    </font>
    <font>
      <b/>
      <sz val="10"/>
      <name val="Arial"/>
      <family val="2"/>
    </font>
    <font>
      <sz val="8"/>
      <name val="Calibri"/>
      <family val="2"/>
      <scheme val="minor"/>
    </font>
    <font>
      <b/>
      <sz val="10"/>
      <color rgb="FFFF0000"/>
      <name val="Arial"/>
      <family val="2"/>
    </font>
    <font>
      <sz val="10"/>
      <color theme="0"/>
      <name val="Arial"/>
      <family val="2"/>
    </font>
    <font>
      <b/>
      <sz val="10"/>
      <color theme="0"/>
      <name val="Arial"/>
      <family val="2"/>
    </font>
    <font>
      <sz val="16"/>
      <color indexed="8"/>
      <name val="Arial"/>
      <family val="2"/>
    </font>
    <font>
      <sz val="11"/>
      <color rgb="FF006100"/>
      <name val="Calibri"/>
      <family val="2"/>
      <scheme val="minor"/>
    </font>
    <font>
      <sz val="10"/>
      <color theme="5" tint="0.79998168889431442"/>
      <name val="Arial"/>
      <family val="2"/>
    </font>
    <font>
      <sz val="11"/>
      <color theme="1"/>
      <name val="Arial"/>
      <family val="2"/>
    </font>
    <font>
      <sz val="11"/>
      <name val="Arial"/>
      <family val="2"/>
    </font>
    <font>
      <sz val="11"/>
      <color rgb="FFFF0000"/>
      <name val="Arial"/>
      <family val="2"/>
    </font>
    <font>
      <sz val="11"/>
      <color rgb="FF006100"/>
      <name val="Arial"/>
      <family val="2"/>
    </font>
    <font>
      <sz val="14"/>
      <color theme="1"/>
      <name val="Arial"/>
      <family val="2"/>
    </font>
    <font>
      <sz val="14"/>
      <color rgb="FFFF0000"/>
      <name val="Arial"/>
      <family val="2"/>
    </font>
    <font>
      <sz val="14"/>
      <color indexed="8"/>
      <name val="Arial"/>
      <family val="2"/>
    </font>
    <font>
      <i/>
      <sz val="10"/>
      <name val="Arial"/>
      <family val="2"/>
    </font>
    <font>
      <sz val="11"/>
      <color theme="0"/>
      <name val="Arial"/>
      <family val="2"/>
    </font>
    <font>
      <sz val="10"/>
      <color theme="1"/>
      <name val="Calibri"/>
      <family val="2"/>
      <scheme val="minor"/>
    </font>
    <font>
      <sz val="10"/>
      <name val="Calibri"/>
      <family val="2"/>
      <scheme val="minor"/>
    </font>
    <font>
      <b/>
      <sz val="10"/>
      <color theme="1"/>
      <name val="Calibri"/>
      <family val="2"/>
      <scheme val="minor"/>
    </font>
    <font>
      <b/>
      <sz val="10"/>
      <name val="Calibri"/>
      <family val="2"/>
      <scheme val="minor"/>
    </font>
    <font>
      <b/>
      <sz val="10"/>
      <color theme="0"/>
      <name val="Calibri"/>
      <family val="2"/>
      <scheme val="minor"/>
    </font>
    <font>
      <b/>
      <sz val="8"/>
      <color theme="1"/>
      <name val="Calibri"/>
      <family val="2"/>
      <scheme val="minor"/>
    </font>
    <font>
      <sz val="8"/>
      <color theme="1"/>
      <name val="Calibri"/>
      <family val="2"/>
      <scheme val="minor"/>
    </font>
    <font>
      <b/>
      <sz val="8"/>
      <name val="Calibri"/>
      <family val="2"/>
      <scheme val="minor"/>
    </font>
    <font>
      <sz val="14"/>
      <name val="Arial"/>
      <family val="2"/>
    </font>
    <font>
      <sz val="10"/>
      <color rgb="FF006100"/>
      <name val="Arial"/>
      <family val="2"/>
    </font>
    <font>
      <sz val="7"/>
      <color theme="0"/>
      <name val="Trebuchet MS"/>
      <family val="2"/>
    </font>
    <font>
      <sz val="10"/>
      <name val="Trebuchet MS"/>
      <family val="2"/>
    </font>
    <font>
      <sz val="7"/>
      <name val="Trebuchet MS"/>
      <family val="2"/>
    </font>
    <font>
      <sz val="9"/>
      <color indexed="81"/>
      <name val="Tahoma"/>
      <family val="2"/>
    </font>
    <font>
      <b/>
      <sz val="9"/>
      <color indexed="81"/>
      <name val="Tahoma"/>
      <family val="2"/>
    </font>
    <font>
      <sz val="10"/>
      <name val="Calibri Light"/>
      <family val="2"/>
    </font>
    <font>
      <sz val="12"/>
      <name val="Arial"/>
      <family val="2"/>
    </font>
  </fonts>
  <fills count="37">
    <fill>
      <patternFill patternType="none"/>
    </fill>
    <fill>
      <patternFill patternType="gray125"/>
    </fill>
    <fill>
      <patternFill patternType="solid">
        <fgColor indexed="47"/>
        <bgColor indexed="64"/>
      </patternFill>
    </fill>
    <fill>
      <patternFill patternType="solid">
        <fgColor theme="4"/>
      </patternFill>
    </fill>
    <fill>
      <patternFill patternType="solid">
        <fgColor theme="5"/>
      </patternFill>
    </fill>
    <fill>
      <patternFill patternType="solid">
        <fgColor theme="0" tint="-0.149998474074526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indexed="65"/>
        <bgColor indexed="64"/>
      </patternFill>
    </fill>
    <fill>
      <patternFill patternType="solid">
        <fgColor theme="0"/>
        <bgColor indexed="64"/>
      </patternFill>
    </fill>
    <fill>
      <patternFill patternType="solid">
        <fgColor rgb="FF0F69B4"/>
        <bgColor indexed="64"/>
      </patternFill>
    </fill>
    <fill>
      <patternFill patternType="solid">
        <fgColor rgb="FFEB3C46"/>
        <bgColor indexed="64"/>
      </patternFill>
    </fill>
    <fill>
      <patternFill patternType="solid">
        <fgColor theme="5"/>
        <bgColor indexed="64"/>
      </patternFill>
    </fill>
    <fill>
      <patternFill patternType="solid">
        <fgColor theme="4"/>
        <bgColor indexed="64"/>
      </patternFill>
    </fill>
    <fill>
      <patternFill patternType="solid">
        <fgColor indexed="9"/>
        <bgColor indexed="64"/>
      </patternFill>
    </fill>
    <fill>
      <patternFill patternType="solid">
        <fgColor rgb="FFE1C1D6"/>
        <bgColor indexed="64"/>
      </patternFill>
    </fill>
    <fill>
      <patternFill patternType="solid">
        <fgColor theme="7" tint="0.79998168889431442"/>
        <bgColor indexed="64"/>
      </patternFill>
    </fill>
    <fill>
      <patternFill patternType="solid">
        <fgColor rgb="FFC6EFCE"/>
      </patternFill>
    </fill>
    <fill>
      <patternFill patternType="solid">
        <fgColor theme="4" tint="0.79998168889431442"/>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rgb="FF75DFDD"/>
        <bgColor indexed="64"/>
      </patternFill>
    </fill>
    <fill>
      <patternFill patternType="solid">
        <fgColor theme="4" tint="0.39997558519241921"/>
        <bgColor indexed="64"/>
      </patternFill>
    </fill>
    <fill>
      <patternFill patternType="solid">
        <fgColor rgb="FF002060"/>
        <bgColor indexed="64"/>
      </patternFill>
    </fill>
    <fill>
      <patternFill patternType="solid">
        <fgColor rgb="FF66FF99"/>
        <bgColor indexed="64"/>
      </patternFill>
    </fill>
    <fill>
      <patternFill patternType="solid">
        <fgColor rgb="FFFFFF99"/>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indexed="11"/>
        <bgColor indexed="64"/>
      </patternFill>
    </fill>
    <fill>
      <patternFill patternType="solid">
        <fgColor theme="0" tint="-4.9989318521683403E-2"/>
        <bgColor indexed="64"/>
      </patternFill>
    </fill>
    <fill>
      <patternFill patternType="solid">
        <fgColor theme="5" tint="0.39997558519241921"/>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top/>
      <bottom/>
      <diagonal/>
    </border>
    <border>
      <left style="medium">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s>
  <cellStyleXfs count="18">
    <xf numFmtId="0" fontId="0" fillId="0" borderId="0"/>
    <xf numFmtId="0" fontId="6" fillId="3" borderId="0" applyNumberFormat="0" applyBorder="0" applyAlignment="0" applyProtection="0"/>
    <xf numFmtId="0" fontId="6" fillId="4" borderId="0" applyNumberFormat="0" applyBorder="0" applyAlignment="0" applyProtection="0"/>
    <xf numFmtId="165" fontId="5" fillId="0" borderId="0" applyFont="0" applyFill="0" applyBorder="0" applyAlignment="0" applyProtection="0"/>
    <xf numFmtId="166" fontId="4" fillId="0" borderId="0" applyFont="0" applyFill="0" applyBorder="0" applyAlignment="0" applyProtection="0"/>
    <xf numFmtId="0" fontId="4" fillId="0" borderId="0"/>
    <xf numFmtId="0" fontId="3" fillId="0" borderId="0"/>
    <xf numFmtId="9"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3" fillId="0" borderId="0" applyFont="0" applyFill="0" applyBorder="0" applyAlignment="0" applyProtection="0"/>
    <xf numFmtId="164" fontId="5" fillId="0" borderId="0" applyFont="0" applyFill="0" applyBorder="0" applyAlignment="0" applyProtection="0"/>
    <xf numFmtId="0" fontId="3" fillId="0" borderId="0"/>
    <xf numFmtId="165" fontId="5" fillId="0" borderId="0" applyFont="0" applyFill="0" applyBorder="0" applyAlignment="0" applyProtection="0"/>
    <xf numFmtId="41" fontId="5" fillId="0" borderId="0" applyFont="0" applyFill="0" applyBorder="0" applyAlignment="0" applyProtection="0"/>
    <xf numFmtId="0" fontId="18" fillId="17" borderId="0" applyNumberFormat="0" applyBorder="0" applyAlignment="0" applyProtection="0"/>
    <xf numFmtId="41" fontId="5" fillId="0" borderId="0" applyFont="0" applyFill="0" applyBorder="0" applyAlignment="0" applyProtection="0"/>
    <xf numFmtId="176" fontId="5" fillId="0" borderId="0" applyFont="0" applyFill="0" applyBorder="0" applyAlignment="0" applyProtection="0"/>
  </cellStyleXfs>
  <cellXfs count="1183">
    <xf numFmtId="0" fontId="0" fillId="0" borderId="0" xfId="0"/>
    <xf numFmtId="167" fontId="1" fillId="0" borderId="0" xfId="0" applyNumberFormat="1" applyFont="1" applyAlignment="1">
      <alignment horizontal="left" vertical="center"/>
    </xf>
    <xf numFmtId="3" fontId="1" fillId="0" borderId="0" xfId="0" applyNumberFormat="1" applyFont="1" applyProtection="1">
      <protection locked="0"/>
    </xf>
    <xf numFmtId="0" fontId="1" fillId="0" borderId="0" xfId="0" applyFont="1" applyProtection="1">
      <protection locked="0"/>
    </xf>
    <xf numFmtId="167" fontId="1" fillId="0" borderId="0" xfId="0" applyNumberFormat="1" applyFont="1" applyAlignment="1" applyProtection="1">
      <alignment horizontal="left" vertical="center"/>
      <protection locked="0"/>
    </xf>
    <xf numFmtId="168" fontId="1" fillId="0" borderId="0" xfId="0" applyNumberFormat="1" applyFont="1" applyProtection="1">
      <protection locked="0"/>
    </xf>
    <xf numFmtId="0" fontId="1" fillId="0" borderId="0" xfId="0" applyFont="1" applyAlignment="1">
      <alignment horizontal="center" vertical="center"/>
    </xf>
    <xf numFmtId="0" fontId="1" fillId="0" borderId="0" xfId="0" applyFont="1" applyAlignment="1" applyProtection="1">
      <alignment horizontal="center" vertical="center"/>
      <protection locked="0"/>
    </xf>
    <xf numFmtId="3" fontId="1" fillId="0" borderId="0" xfId="0" applyNumberFormat="1" applyFont="1" applyAlignment="1" applyProtection="1">
      <alignment horizontal="right"/>
      <protection locked="0"/>
    </xf>
    <xf numFmtId="3" fontId="1" fillId="9" borderId="0" xfId="0" applyNumberFormat="1" applyFont="1" applyFill="1"/>
    <xf numFmtId="0" fontId="1" fillId="9" borderId="0" xfId="0" applyFont="1" applyFill="1"/>
    <xf numFmtId="0" fontId="0" fillId="9" borderId="0" xfId="0" applyFill="1"/>
    <xf numFmtId="0" fontId="1" fillId="9" borderId="0" xfId="0" applyFont="1" applyFill="1" applyAlignment="1">
      <alignment horizontal="left"/>
    </xf>
    <xf numFmtId="167" fontId="1" fillId="9" borderId="0" xfId="0" applyNumberFormat="1" applyFont="1" applyFill="1" applyAlignment="1">
      <alignment horizontal="left" vertical="center"/>
    </xf>
    <xf numFmtId="168" fontId="1" fillId="9" borderId="0" xfId="0" applyNumberFormat="1" applyFont="1" applyFill="1" applyAlignment="1">
      <alignment horizontal="left" vertical="center"/>
    </xf>
    <xf numFmtId="168" fontId="1" fillId="9" borderId="0" xfId="0" applyNumberFormat="1" applyFont="1" applyFill="1"/>
    <xf numFmtId="0" fontId="17" fillId="9" borderId="0" xfId="0" applyFont="1" applyFill="1"/>
    <xf numFmtId="41" fontId="1" fillId="9" borderId="0" xfId="14" applyFont="1" applyFill="1"/>
    <xf numFmtId="41" fontId="1" fillId="9" borderId="0" xfId="14" applyFont="1" applyFill="1" applyAlignment="1">
      <alignment horizontal="right"/>
    </xf>
    <xf numFmtId="41" fontId="0" fillId="0" borderId="0" xfId="0" applyNumberFormat="1"/>
    <xf numFmtId="169" fontId="1" fillId="0" borderId="0" xfId="11" applyNumberFormat="1" applyFont="1" applyFill="1" applyBorder="1" applyAlignment="1">
      <alignment horizontal="right" vertical="center"/>
    </xf>
    <xf numFmtId="0" fontId="1" fillId="0" borderId="0" xfId="0" applyFont="1" applyAlignment="1" applyProtection="1">
      <alignment vertical="center"/>
      <protection locked="0"/>
    </xf>
    <xf numFmtId="0" fontId="16" fillId="13" borderId="4" xfId="0" applyFont="1" applyFill="1" applyBorder="1" applyAlignment="1" applyProtection="1">
      <alignment horizontal="center" vertical="center"/>
      <protection locked="0"/>
    </xf>
    <xf numFmtId="3" fontId="16" fillId="13" borderId="5" xfId="0" applyNumberFormat="1" applyFont="1" applyFill="1" applyBorder="1" applyAlignment="1" applyProtection="1">
      <alignment horizontal="center" vertical="center" wrapText="1"/>
      <protection locked="0"/>
    </xf>
    <xf numFmtId="0" fontId="1" fillId="0" borderId="0" xfId="0" applyFont="1" applyAlignment="1">
      <alignment vertical="center"/>
    </xf>
    <xf numFmtId="3" fontId="12" fillId="5" borderId="1" xfId="0" applyNumberFormat="1" applyFont="1" applyFill="1" applyBorder="1" applyAlignment="1">
      <alignment horizontal="right" vertical="center" wrapText="1"/>
    </xf>
    <xf numFmtId="3" fontId="12" fillId="5" borderId="1" xfId="0" applyNumberFormat="1" applyFont="1" applyFill="1" applyBorder="1" applyAlignment="1">
      <alignment horizontal="right" vertical="center"/>
    </xf>
    <xf numFmtId="3" fontId="12" fillId="5" borderId="1" xfId="0" applyNumberFormat="1" applyFont="1" applyFill="1" applyBorder="1" applyAlignment="1">
      <alignment vertical="center"/>
    </xf>
    <xf numFmtId="0" fontId="0" fillId="9" borderId="0" xfId="0" applyFill="1" applyAlignment="1">
      <alignment horizontal="center"/>
    </xf>
    <xf numFmtId="3" fontId="1" fillId="0" borderId="0" xfId="0" applyNumberFormat="1" applyFont="1" applyAlignment="1" applyProtection="1">
      <alignment vertical="center"/>
      <protection locked="0"/>
    </xf>
    <xf numFmtId="41" fontId="1" fillId="0" borderId="0" xfId="14" applyFont="1" applyFill="1" applyAlignment="1">
      <alignment vertical="center"/>
    </xf>
    <xf numFmtId="3" fontId="1" fillId="0" borderId="0" xfId="14" applyNumberFormat="1" applyFont="1" applyAlignment="1" applyProtection="1">
      <alignment horizontal="right"/>
      <protection locked="0"/>
    </xf>
    <xf numFmtId="3" fontId="1" fillId="0" borderId="0" xfId="14" applyNumberFormat="1" applyFont="1" applyFill="1" applyAlignment="1" applyProtection="1">
      <alignment horizontal="right" vertical="center"/>
      <protection locked="0"/>
    </xf>
    <xf numFmtId="3" fontId="1" fillId="0" borderId="0" xfId="14" applyNumberFormat="1" applyFont="1" applyBorder="1" applyAlignment="1" applyProtection="1">
      <alignment horizontal="right"/>
      <protection locked="0"/>
    </xf>
    <xf numFmtId="3" fontId="16" fillId="13" borderId="16" xfId="0" applyNumberFormat="1" applyFont="1" applyFill="1" applyBorder="1" applyAlignment="1" applyProtection="1">
      <alignment horizontal="center" vertical="center" wrapText="1"/>
      <protection locked="0"/>
    </xf>
    <xf numFmtId="172" fontId="1" fillId="9" borderId="0" xfId="14" applyNumberFormat="1" applyFont="1" applyFill="1" applyAlignment="1">
      <alignment horizontal="right"/>
    </xf>
    <xf numFmtId="3" fontId="3" fillId="9" borderId="1" xfId="14" applyNumberFormat="1" applyFont="1" applyFill="1" applyBorder="1" applyAlignment="1">
      <alignment horizontal="right" vertical="center" wrapText="1"/>
    </xf>
    <xf numFmtId="168" fontId="3" fillId="9" borderId="1" xfId="0" applyNumberFormat="1" applyFont="1" applyFill="1" applyBorder="1" applyAlignment="1">
      <alignment vertical="center"/>
    </xf>
    <xf numFmtId="41" fontId="1" fillId="0" borderId="0" xfId="14" applyFont="1" applyFill="1" applyAlignment="1">
      <alignment horizontal="center" vertical="center"/>
    </xf>
    <xf numFmtId="0" fontId="3" fillId="9" borderId="0" xfId="0" applyFont="1" applyFill="1" applyAlignment="1" applyProtection="1">
      <alignment vertical="center"/>
      <protection locked="0"/>
    </xf>
    <xf numFmtId="41" fontId="1" fillId="9" borderId="0" xfId="0" applyNumberFormat="1" applyFont="1" applyFill="1" applyAlignment="1">
      <alignment vertical="center"/>
    </xf>
    <xf numFmtId="0" fontId="15" fillId="0" borderId="0" xfId="0" applyFont="1" applyAlignment="1">
      <alignment vertical="center"/>
    </xf>
    <xf numFmtId="0" fontId="2" fillId="0" borderId="0" xfId="0" applyFont="1" applyAlignment="1" applyProtection="1">
      <alignment vertical="center" wrapText="1"/>
      <protection locked="0"/>
    </xf>
    <xf numFmtId="168" fontId="1" fillId="0" borderId="0" xfId="0" applyNumberFormat="1" applyFont="1" applyAlignment="1" applyProtection="1">
      <alignment horizontal="center" vertical="center"/>
      <protection locked="0"/>
    </xf>
    <xf numFmtId="168" fontId="1" fillId="0" borderId="0" xfId="0" applyNumberFormat="1" applyFont="1" applyAlignment="1" applyProtection="1">
      <alignment horizontal="center"/>
      <protection locked="0"/>
    </xf>
    <xf numFmtId="3" fontId="3" fillId="9" borderId="1" xfId="0" applyNumberFormat="1" applyFont="1" applyFill="1" applyBorder="1" applyAlignment="1">
      <alignment horizontal="right" vertical="center" wrapText="1"/>
    </xf>
    <xf numFmtId="3" fontId="16" fillId="13" borderId="6" xfId="0" applyNumberFormat="1" applyFont="1" applyFill="1" applyBorder="1" applyAlignment="1" applyProtection="1">
      <alignment horizontal="center" vertical="center" wrapText="1"/>
      <protection locked="0"/>
    </xf>
    <xf numFmtId="3" fontId="16" fillId="13" borderId="9" xfId="0" applyNumberFormat="1" applyFont="1" applyFill="1" applyBorder="1" applyAlignment="1" applyProtection="1">
      <alignment horizontal="center" vertical="center" wrapText="1"/>
      <protection locked="0"/>
    </xf>
    <xf numFmtId="3" fontId="16" fillId="11" borderId="1" xfId="14" applyNumberFormat="1" applyFont="1" applyFill="1" applyBorder="1" applyAlignment="1" applyProtection="1">
      <alignment vertical="center"/>
    </xf>
    <xf numFmtId="168" fontId="1" fillId="0" borderId="0" xfId="0" applyNumberFormat="1" applyFont="1" applyAlignment="1">
      <alignment horizontal="center" vertical="center"/>
    </xf>
    <xf numFmtId="41" fontId="1" fillId="0" borderId="0" xfId="14" applyFont="1" applyAlignment="1" applyProtection="1">
      <alignment vertical="center"/>
      <protection locked="0"/>
    </xf>
    <xf numFmtId="0" fontId="1" fillId="9" borderId="0" xfId="0" applyFont="1" applyFill="1" applyAlignment="1" applyProtection="1">
      <alignment vertical="center"/>
      <protection locked="0"/>
    </xf>
    <xf numFmtId="3" fontId="3" fillId="9" borderId="1" xfId="0" applyNumberFormat="1" applyFont="1" applyFill="1" applyBorder="1" applyAlignment="1">
      <alignment vertical="center" wrapText="1"/>
    </xf>
    <xf numFmtId="3" fontId="3" fillId="9" borderId="1" xfId="0" applyNumberFormat="1" applyFont="1" applyFill="1" applyBorder="1" applyAlignment="1">
      <alignment horizontal="right" vertical="center"/>
    </xf>
    <xf numFmtId="3" fontId="3" fillId="9" borderId="1" xfId="0" applyNumberFormat="1" applyFont="1" applyFill="1" applyBorder="1" applyAlignment="1">
      <alignment vertical="center"/>
    </xf>
    <xf numFmtId="168" fontId="3" fillId="9" borderId="1" xfId="0" applyNumberFormat="1" applyFont="1" applyFill="1" applyBorder="1" applyAlignment="1">
      <alignment horizontal="center" vertical="center" wrapText="1"/>
    </xf>
    <xf numFmtId="168" fontId="3" fillId="9" borderId="1" xfId="0" applyNumberFormat="1" applyFont="1" applyFill="1" applyBorder="1" applyAlignment="1">
      <alignment vertical="center" wrapText="1"/>
    </xf>
    <xf numFmtId="0" fontId="1" fillId="9" borderId="0" xfId="0" applyFont="1" applyFill="1" applyProtection="1">
      <protection locked="0"/>
    </xf>
    <xf numFmtId="3" fontId="1" fillId="9" borderId="0" xfId="0" applyNumberFormat="1" applyFont="1" applyFill="1" applyProtection="1">
      <protection locked="0"/>
    </xf>
    <xf numFmtId="3" fontId="3" fillId="9" borderId="1" xfId="7" applyNumberFormat="1" applyFont="1" applyFill="1" applyBorder="1" applyAlignment="1" applyProtection="1">
      <alignment horizontal="right" vertical="center" wrapText="1"/>
    </xf>
    <xf numFmtId="168" fontId="3" fillId="9" borderId="1" xfId="0" applyNumberFormat="1" applyFont="1" applyFill="1" applyBorder="1" applyAlignment="1">
      <alignment horizontal="right" vertical="center" wrapText="1"/>
    </xf>
    <xf numFmtId="3" fontId="3" fillId="9" borderId="1" xfId="14" applyNumberFormat="1" applyFont="1" applyFill="1" applyBorder="1" applyAlignment="1">
      <alignment vertical="center" wrapText="1"/>
    </xf>
    <xf numFmtId="0" fontId="1" fillId="9" borderId="0" xfId="0" applyFont="1" applyFill="1" applyAlignment="1">
      <alignment vertical="center"/>
    </xf>
    <xf numFmtId="0" fontId="3" fillId="9" borderId="0" xfId="0" applyFont="1" applyFill="1" applyAlignment="1">
      <alignment vertical="center"/>
    </xf>
    <xf numFmtId="3" fontId="1" fillId="0" borderId="0" xfId="0" applyNumberFormat="1" applyFont="1" applyAlignment="1">
      <alignment horizontal="right" vertical="center"/>
    </xf>
    <xf numFmtId="1" fontId="1" fillId="0" borderId="0" xfId="14" applyNumberFormat="1" applyFont="1" applyAlignment="1">
      <alignment horizontal="right" vertical="center"/>
    </xf>
    <xf numFmtId="172" fontId="1" fillId="0" borderId="0" xfId="7" applyNumberFormat="1" applyFont="1" applyFill="1" applyAlignment="1">
      <alignment horizontal="center" vertical="center"/>
    </xf>
    <xf numFmtId="10" fontId="1" fillId="0" borderId="0" xfId="7" applyNumberFormat="1" applyFont="1" applyFill="1" applyAlignment="1">
      <alignment horizontal="center" vertical="center"/>
    </xf>
    <xf numFmtId="3" fontId="1" fillId="0" borderId="0" xfId="14" applyNumberFormat="1" applyFont="1" applyFill="1" applyAlignment="1">
      <alignment horizontal="right" vertical="center"/>
    </xf>
    <xf numFmtId="3" fontId="1" fillId="0" borderId="0" xfId="0" applyNumberFormat="1" applyFont="1" applyAlignment="1">
      <alignment vertical="center"/>
    </xf>
    <xf numFmtId="3" fontId="2" fillId="2" borderId="1" xfId="0" applyNumberFormat="1" applyFont="1" applyFill="1" applyBorder="1" applyAlignment="1">
      <alignment horizontal="center" vertical="center"/>
    </xf>
    <xf numFmtId="0" fontId="3" fillId="9" borderId="1" xfId="0" applyFont="1" applyFill="1" applyBorder="1" applyAlignment="1">
      <alignment horizontal="left" vertical="center"/>
    </xf>
    <xf numFmtId="167" fontId="1" fillId="0" borderId="0" xfId="0" applyNumberFormat="1" applyFont="1" applyAlignment="1">
      <alignment horizontal="center" vertical="center"/>
    </xf>
    <xf numFmtId="167" fontId="3" fillId="9" borderId="1" xfId="0" applyNumberFormat="1" applyFont="1" applyFill="1" applyBorder="1" applyAlignment="1">
      <alignment horizontal="center" vertical="center" wrapText="1"/>
    </xf>
    <xf numFmtId="3" fontId="16" fillId="11" borderId="1" xfId="2" applyNumberFormat="1" applyFont="1" applyFill="1" applyBorder="1" applyAlignment="1" applyProtection="1">
      <alignment horizontal="right" vertical="center" wrapText="1"/>
    </xf>
    <xf numFmtId="3" fontId="2" fillId="2" borderId="1" xfId="0" applyNumberFormat="1" applyFont="1" applyFill="1" applyBorder="1" applyAlignment="1">
      <alignment vertical="center"/>
    </xf>
    <xf numFmtId="3" fontId="2" fillId="2" borderId="1" xfId="0" applyNumberFormat="1" applyFont="1" applyFill="1" applyBorder="1" applyAlignment="1" applyProtection="1">
      <alignment horizontal="center"/>
      <protection locked="0"/>
    </xf>
    <xf numFmtId="3" fontId="1" fillId="0" borderId="1" xfId="14" applyNumberFormat="1" applyFont="1" applyBorder="1" applyAlignment="1">
      <alignment horizontal="center" vertical="center" wrapText="1"/>
    </xf>
    <xf numFmtId="168" fontId="16" fillId="11" borderId="1" xfId="2" applyNumberFormat="1" applyFont="1" applyFill="1" applyBorder="1" applyAlignment="1" applyProtection="1">
      <alignment horizontal="center" vertical="center"/>
    </xf>
    <xf numFmtId="168" fontId="16" fillId="11" borderId="1" xfId="2" applyNumberFormat="1" applyFont="1" applyFill="1" applyBorder="1" applyAlignment="1" applyProtection="1">
      <alignment vertical="center"/>
    </xf>
    <xf numFmtId="0" fontId="16" fillId="11" borderId="1" xfId="2" applyFont="1" applyFill="1" applyBorder="1" applyAlignment="1" applyProtection="1">
      <alignment horizontal="center" vertical="center"/>
    </xf>
    <xf numFmtId="0" fontId="3" fillId="9" borderId="1" xfId="0" applyFont="1" applyFill="1" applyBorder="1" applyAlignment="1">
      <alignment vertical="center"/>
    </xf>
    <xf numFmtId="167" fontId="16" fillId="11" borderId="1" xfId="2" applyNumberFormat="1" applyFont="1" applyFill="1" applyBorder="1" applyAlignment="1" applyProtection="1">
      <alignment horizontal="center" vertical="center"/>
    </xf>
    <xf numFmtId="167" fontId="16" fillId="11" borderId="1" xfId="2" applyNumberFormat="1" applyFont="1" applyFill="1" applyBorder="1" applyAlignment="1" applyProtection="1">
      <alignment vertical="center"/>
    </xf>
    <xf numFmtId="3" fontId="16" fillId="11" borderId="1" xfId="2" applyNumberFormat="1" applyFont="1" applyFill="1" applyBorder="1" applyAlignment="1" applyProtection="1">
      <alignment vertical="center"/>
    </xf>
    <xf numFmtId="10" fontId="16" fillId="11" borderId="1" xfId="7" applyNumberFormat="1" applyFont="1" applyFill="1" applyBorder="1" applyAlignment="1" applyProtection="1">
      <alignment horizontal="center" vertical="center"/>
    </xf>
    <xf numFmtId="0" fontId="3" fillId="9" borderId="1" xfId="0" applyFont="1" applyFill="1" applyBorder="1" applyAlignment="1">
      <alignment horizontal="left" vertical="center" wrapText="1"/>
    </xf>
    <xf numFmtId="3" fontId="1" fillId="0" borderId="0" xfId="0" applyNumberFormat="1" applyFont="1" applyAlignment="1" applyProtection="1">
      <alignment horizontal="center" vertical="center"/>
      <protection locked="0"/>
    </xf>
    <xf numFmtId="172" fontId="3" fillId="9" borderId="1" xfId="7" applyNumberFormat="1" applyFont="1" applyFill="1" applyBorder="1" applyAlignment="1">
      <alignment horizontal="center" vertical="center"/>
    </xf>
    <xf numFmtId="0" fontId="16" fillId="9" borderId="1" xfId="2" applyFont="1" applyFill="1" applyBorder="1" applyAlignment="1"/>
    <xf numFmtId="167" fontId="16" fillId="9" borderId="1" xfId="2" applyNumberFormat="1" applyFont="1" applyFill="1" applyBorder="1" applyAlignment="1"/>
    <xf numFmtId="168" fontId="16" fillId="9" borderId="1" xfId="2" applyNumberFormat="1" applyFont="1" applyFill="1" applyBorder="1" applyAlignment="1"/>
    <xf numFmtId="10" fontId="1" fillId="0" borderId="0" xfId="7" applyNumberFormat="1" applyFont="1" applyAlignment="1" applyProtection="1">
      <alignment horizontal="center"/>
      <protection locked="0"/>
    </xf>
    <xf numFmtId="10" fontId="3" fillId="9" borderId="1" xfId="7" applyNumberFormat="1" applyFont="1" applyFill="1" applyBorder="1" applyAlignment="1" applyProtection="1">
      <alignment horizontal="center" vertical="center"/>
    </xf>
    <xf numFmtId="0" fontId="10" fillId="10" borderId="27" xfId="1" applyFont="1" applyFill="1" applyBorder="1" applyAlignment="1">
      <alignment vertical="center"/>
    </xf>
    <xf numFmtId="0" fontId="16" fillId="13" borderId="29" xfId="0" applyFont="1" applyFill="1" applyBorder="1" applyAlignment="1" applyProtection="1">
      <alignment horizontal="center" vertical="center"/>
      <protection locked="0"/>
    </xf>
    <xf numFmtId="3" fontId="2" fillId="2" borderId="1" xfId="14" applyNumberFormat="1" applyFont="1" applyFill="1" applyBorder="1" applyAlignment="1" applyProtection="1">
      <alignment horizontal="right" vertical="center" wrapText="1"/>
      <protection locked="0"/>
    </xf>
    <xf numFmtId="10" fontId="1" fillId="0" borderId="0" xfId="7" applyNumberFormat="1" applyFont="1" applyAlignment="1" applyProtection="1">
      <alignment vertical="center"/>
      <protection locked="0"/>
    </xf>
    <xf numFmtId="0" fontId="10" fillId="10" borderId="22" xfId="1" applyFont="1" applyFill="1" applyBorder="1" applyAlignment="1">
      <alignment vertical="center"/>
    </xf>
    <xf numFmtId="0" fontId="10" fillId="10" borderId="32" xfId="1" applyFont="1" applyFill="1" applyBorder="1" applyAlignment="1">
      <alignment horizontal="center" vertical="center"/>
    </xf>
    <xf numFmtId="0" fontId="11" fillId="0" borderId="0" xfId="0" applyFont="1" applyAlignment="1">
      <alignment vertical="center"/>
    </xf>
    <xf numFmtId="168" fontId="1" fillId="8" borderId="0" xfId="0" applyNumberFormat="1" applyFont="1" applyFill="1" applyAlignment="1">
      <alignment vertical="center"/>
    </xf>
    <xf numFmtId="0" fontId="1" fillId="8" borderId="0" xfId="0" applyFont="1" applyFill="1" applyAlignment="1">
      <alignment vertical="center"/>
    </xf>
    <xf numFmtId="3" fontId="1" fillId="8" borderId="0" xfId="0" applyNumberFormat="1" applyFont="1" applyFill="1" applyAlignment="1">
      <alignment vertical="center"/>
    </xf>
    <xf numFmtId="10" fontId="1" fillId="8" borderId="0" xfId="7" applyNumberFormat="1" applyFont="1" applyFill="1" applyBorder="1" applyAlignment="1">
      <alignment horizontal="center" vertical="center"/>
    </xf>
    <xf numFmtId="3" fontId="1" fillId="9" borderId="0" xfId="0" applyNumberFormat="1" applyFont="1" applyFill="1" applyAlignment="1">
      <alignment vertical="center"/>
    </xf>
    <xf numFmtId="0" fontId="10" fillId="10" borderId="22" xfId="1" applyFont="1" applyFill="1" applyBorder="1" applyAlignment="1">
      <alignment horizontal="center" vertical="center"/>
    </xf>
    <xf numFmtId="167" fontId="1" fillId="8" borderId="0" xfId="0" applyNumberFormat="1" applyFont="1" applyFill="1" applyAlignment="1">
      <alignment horizontal="left" vertical="center"/>
    </xf>
    <xf numFmtId="168" fontId="1" fillId="8" borderId="0" xfId="0" applyNumberFormat="1" applyFont="1" applyFill="1" applyAlignment="1">
      <alignment horizontal="left" vertical="center"/>
    </xf>
    <xf numFmtId="0" fontId="7" fillId="0" borderId="0" xfId="0" applyFont="1"/>
    <xf numFmtId="3" fontId="2" fillId="2" borderId="1" xfId="0" applyNumberFormat="1" applyFont="1" applyFill="1" applyBorder="1" applyAlignment="1" applyProtection="1">
      <alignment horizontal="center" vertical="center"/>
      <protection locked="0"/>
    </xf>
    <xf numFmtId="0" fontId="20" fillId="9" borderId="28" xfId="0" applyFont="1" applyFill="1" applyBorder="1" applyAlignment="1">
      <alignment horizontal="center" vertical="center"/>
    </xf>
    <xf numFmtId="1" fontId="20" fillId="9" borderId="28" xfId="14" applyNumberFormat="1" applyFont="1" applyFill="1" applyBorder="1" applyAlignment="1">
      <alignment horizontal="center" vertical="center"/>
    </xf>
    <xf numFmtId="10" fontId="20" fillId="9" borderId="28" xfId="7" applyNumberFormat="1" applyFont="1" applyFill="1" applyBorder="1" applyAlignment="1">
      <alignment horizontal="center" vertical="center"/>
    </xf>
    <xf numFmtId="172" fontId="22" fillId="9" borderId="28" xfId="7" applyNumberFormat="1" applyFont="1" applyFill="1" applyBorder="1" applyAlignment="1">
      <alignment horizontal="center" vertical="center"/>
    </xf>
    <xf numFmtId="0" fontId="23" fillId="9" borderId="28" xfId="15" applyFont="1" applyFill="1" applyBorder="1" applyAlignment="1">
      <alignment horizontal="center" vertical="center"/>
    </xf>
    <xf numFmtId="0" fontId="20" fillId="9" borderId="0" xfId="0" applyFont="1" applyFill="1" applyAlignment="1">
      <alignment horizontal="center" vertical="center"/>
    </xf>
    <xf numFmtId="0" fontId="20" fillId="9" borderId="0" xfId="0" applyFont="1" applyFill="1"/>
    <xf numFmtId="0" fontId="2" fillId="7" borderId="1" xfId="0" applyFont="1" applyFill="1" applyBorder="1" applyAlignment="1">
      <alignment horizontal="center" vertical="center"/>
    </xf>
    <xf numFmtId="0" fontId="2" fillId="6" borderId="1" xfId="0" applyFont="1" applyFill="1" applyBorder="1" applyAlignment="1">
      <alignment horizontal="center" vertical="center"/>
    </xf>
    <xf numFmtId="41" fontId="2" fillId="7" borderId="1" xfId="14" applyFont="1" applyFill="1" applyBorder="1" applyAlignment="1" applyProtection="1">
      <alignment horizontal="center" vertical="center"/>
    </xf>
    <xf numFmtId="172" fontId="2" fillId="7" borderId="1" xfId="7" applyNumberFormat="1" applyFont="1" applyFill="1" applyBorder="1" applyAlignment="1" applyProtection="1">
      <alignment horizontal="center" vertical="center"/>
    </xf>
    <xf numFmtId="172" fontId="2" fillId="6" borderId="1" xfId="7" applyNumberFormat="1" applyFont="1" applyFill="1" applyBorder="1" applyAlignment="1">
      <alignment horizontal="center" vertical="center"/>
    </xf>
    <xf numFmtId="3" fontId="2" fillId="7" borderId="1" xfId="0" applyNumberFormat="1" applyFont="1" applyFill="1" applyBorder="1" applyAlignment="1">
      <alignment horizontal="center" vertical="center" wrapText="1"/>
    </xf>
    <xf numFmtId="172" fontId="2" fillId="7" borderId="1" xfId="7" applyNumberFormat="1" applyFont="1" applyFill="1" applyBorder="1" applyAlignment="1">
      <alignment horizontal="center" vertical="center" wrapText="1"/>
    </xf>
    <xf numFmtId="3" fontId="2" fillId="6" borderId="1" xfId="0" applyNumberFormat="1" applyFont="1" applyFill="1" applyBorder="1" applyAlignment="1">
      <alignment horizontal="center" vertical="center" wrapText="1"/>
    </xf>
    <xf numFmtId="172" fontId="2" fillId="6" borderId="1" xfId="7" applyNumberFormat="1" applyFont="1" applyFill="1" applyBorder="1" applyAlignment="1">
      <alignment horizontal="center" vertical="center" wrapText="1"/>
    </xf>
    <xf numFmtId="0" fontId="16" fillId="11" borderId="1" xfId="2" applyFont="1" applyFill="1" applyBorder="1" applyAlignment="1">
      <alignment vertical="center"/>
    </xf>
    <xf numFmtId="167" fontId="16" fillId="11" borderId="1" xfId="2" applyNumberFormat="1" applyFont="1" applyFill="1" applyBorder="1" applyAlignment="1">
      <alignment vertical="center"/>
    </xf>
    <xf numFmtId="168" fontId="16" fillId="11" borderId="1" xfId="2" applyNumberFormat="1" applyFont="1" applyFill="1" applyBorder="1" applyAlignment="1">
      <alignment vertical="center"/>
    </xf>
    <xf numFmtId="3" fontId="16" fillId="11" borderId="1" xfId="2" applyNumberFormat="1" applyFont="1" applyFill="1" applyBorder="1" applyAlignment="1">
      <alignment vertical="center"/>
    </xf>
    <xf numFmtId="172" fontId="16" fillId="11" borderId="1" xfId="7" applyNumberFormat="1" applyFont="1" applyFill="1" applyBorder="1" applyAlignment="1">
      <alignment horizontal="center" vertical="center"/>
    </xf>
    <xf numFmtId="1" fontId="2" fillId="7" borderId="1" xfId="14" applyNumberFormat="1" applyFont="1" applyFill="1" applyBorder="1" applyAlignment="1">
      <alignment horizontal="center" vertical="center"/>
    </xf>
    <xf numFmtId="10" fontId="2" fillId="7" borderId="1" xfId="7" applyNumberFormat="1" applyFont="1" applyFill="1" applyBorder="1" applyAlignment="1" applyProtection="1">
      <alignment horizontal="center" vertical="center"/>
    </xf>
    <xf numFmtId="3" fontId="2" fillId="6" borderId="1" xfId="14" applyNumberFormat="1" applyFont="1" applyFill="1" applyBorder="1" applyAlignment="1">
      <alignment horizontal="center" vertical="center"/>
    </xf>
    <xf numFmtId="10" fontId="2" fillId="7" borderId="1" xfId="7" applyNumberFormat="1" applyFont="1" applyFill="1" applyBorder="1" applyAlignment="1">
      <alignment horizontal="center" vertical="center" wrapText="1"/>
    </xf>
    <xf numFmtId="3" fontId="16" fillId="11" borderId="1" xfId="14" applyNumberFormat="1" applyFont="1" applyFill="1" applyBorder="1" applyAlignment="1" applyProtection="1">
      <alignment horizontal="right" vertical="center"/>
    </xf>
    <xf numFmtId="3" fontId="2" fillId="6" borderId="1" xfId="0" applyNumberFormat="1" applyFont="1" applyFill="1" applyBorder="1" applyAlignment="1">
      <alignment horizontal="center" vertical="center"/>
    </xf>
    <xf numFmtId="1" fontId="2" fillId="2" borderId="1" xfId="14" applyNumberFormat="1" applyFont="1" applyFill="1" applyBorder="1" applyAlignment="1">
      <alignment horizontal="right" vertical="center"/>
    </xf>
    <xf numFmtId="0" fontId="20" fillId="9" borderId="0" xfId="0" applyFont="1" applyFill="1" applyAlignment="1">
      <alignment horizontal="center"/>
    </xf>
    <xf numFmtId="168" fontId="1" fillId="9" borderId="0" xfId="0" applyNumberFormat="1" applyFont="1" applyFill="1" applyAlignment="1">
      <alignment horizontal="center" vertical="center"/>
    </xf>
    <xf numFmtId="168" fontId="8" fillId="0" borderId="0" xfId="0" applyNumberFormat="1" applyFont="1" applyAlignment="1">
      <alignment horizontal="center" vertical="center"/>
    </xf>
    <xf numFmtId="3" fontId="3" fillId="9" borderId="1" xfId="14" applyNumberFormat="1" applyFont="1" applyFill="1" applyBorder="1" applyAlignment="1" applyProtection="1">
      <alignment horizontal="right" vertical="center" wrapText="1"/>
    </xf>
    <xf numFmtId="41" fontId="2" fillId="0" borderId="1" xfId="14" applyFont="1" applyBorder="1" applyAlignment="1">
      <alignment horizontal="center" vertical="center" wrapText="1"/>
    </xf>
    <xf numFmtId="3" fontId="2" fillId="2" borderId="2" xfId="0" applyNumberFormat="1" applyFont="1" applyFill="1" applyBorder="1" applyAlignment="1" applyProtection="1">
      <alignment horizontal="center"/>
      <protection locked="0"/>
    </xf>
    <xf numFmtId="9" fontId="20" fillId="9" borderId="28" xfId="7" applyFont="1" applyFill="1" applyBorder="1" applyAlignment="1">
      <alignment horizontal="center" vertical="center"/>
    </xf>
    <xf numFmtId="9" fontId="2" fillId="7" borderId="1" xfId="7" applyFont="1" applyFill="1" applyBorder="1" applyAlignment="1" applyProtection="1">
      <alignment horizontal="center" vertical="center"/>
    </xf>
    <xf numFmtId="9" fontId="2" fillId="7" borderId="1" xfId="7" applyFont="1" applyFill="1" applyBorder="1" applyAlignment="1">
      <alignment horizontal="center" vertical="center" wrapText="1"/>
    </xf>
    <xf numFmtId="9" fontId="1" fillId="0" borderId="0" xfId="7" applyFont="1" applyFill="1" applyAlignment="1">
      <alignment horizontal="center" vertical="center"/>
    </xf>
    <xf numFmtId="168" fontId="3" fillId="9" borderId="1" xfId="0" applyNumberFormat="1" applyFont="1" applyFill="1" applyBorder="1" applyAlignment="1">
      <alignment horizontal="center" vertical="center"/>
    </xf>
    <xf numFmtId="168" fontId="3" fillId="9" borderId="1" xfId="0" applyNumberFormat="1" applyFont="1" applyFill="1" applyBorder="1" applyAlignment="1">
      <alignment horizontal="left" vertical="center" wrapText="1"/>
    </xf>
    <xf numFmtId="167" fontId="3" fillId="9" borderId="1" xfId="0" applyNumberFormat="1" applyFont="1" applyFill="1" applyBorder="1" applyAlignment="1">
      <alignment horizontal="center" vertical="center"/>
    </xf>
    <xf numFmtId="3" fontId="1" fillId="0" borderId="0" xfId="0" applyNumberFormat="1" applyFont="1" applyAlignment="1" applyProtection="1">
      <alignment horizontal="right" vertical="center"/>
      <protection locked="0"/>
    </xf>
    <xf numFmtId="0" fontId="1" fillId="0" borderId="0" xfId="0" applyFont="1" applyAlignment="1" applyProtection="1">
      <alignment horizontal="left" vertical="center"/>
      <protection locked="0"/>
    </xf>
    <xf numFmtId="3" fontId="1" fillId="0" borderId="0" xfId="7" applyNumberFormat="1" applyFont="1" applyAlignment="1" applyProtection="1">
      <alignment vertical="center"/>
      <protection locked="0"/>
    </xf>
    <xf numFmtId="3" fontId="1" fillId="0" borderId="0" xfId="14" applyNumberFormat="1" applyFont="1" applyAlignment="1" applyProtection="1">
      <alignment horizontal="right" vertical="center"/>
      <protection locked="0"/>
    </xf>
    <xf numFmtId="3" fontId="1" fillId="0" borderId="0" xfId="7" applyNumberFormat="1" applyFont="1" applyFill="1" applyAlignment="1" applyProtection="1">
      <alignment vertical="center"/>
      <protection locked="0"/>
    </xf>
    <xf numFmtId="0" fontId="20" fillId="9" borderId="0" xfId="0" applyFont="1" applyFill="1" applyAlignment="1">
      <alignment vertical="center"/>
    </xf>
    <xf numFmtId="3" fontId="20" fillId="9" borderId="28" xfId="0" applyNumberFormat="1" applyFont="1" applyFill="1" applyBorder="1" applyAlignment="1">
      <alignment horizontal="center" vertical="center"/>
    </xf>
    <xf numFmtId="3" fontId="1" fillId="0" borderId="0" xfId="7" applyNumberFormat="1" applyFont="1" applyFill="1" applyBorder="1" applyAlignment="1" applyProtection="1">
      <alignment vertical="center"/>
      <protection locked="0"/>
    </xf>
    <xf numFmtId="3" fontId="1" fillId="0" borderId="0" xfId="14" applyNumberFormat="1" applyFont="1" applyFill="1" applyBorder="1" applyAlignment="1" applyProtection="1">
      <alignment horizontal="right" vertical="center"/>
      <protection locked="0"/>
    </xf>
    <xf numFmtId="171" fontId="1" fillId="0" borderId="0" xfId="8" applyNumberFormat="1" applyFont="1" applyFill="1" applyBorder="1" applyAlignment="1" applyProtection="1">
      <alignment vertical="center"/>
      <protection locked="0"/>
    </xf>
    <xf numFmtId="3" fontId="1" fillId="0" borderId="0" xfId="0" applyNumberFormat="1" applyFont="1" applyAlignment="1">
      <alignment horizontal="center" vertical="center"/>
    </xf>
    <xf numFmtId="0" fontId="2" fillId="8" borderId="13" xfId="0" applyFont="1" applyFill="1" applyBorder="1" applyAlignment="1">
      <alignment horizontal="left" vertical="center"/>
    </xf>
    <xf numFmtId="169" fontId="1" fillId="0" borderId="0" xfId="0" applyNumberFormat="1" applyFont="1" applyAlignment="1">
      <alignment horizontal="center" vertical="center"/>
    </xf>
    <xf numFmtId="0" fontId="2" fillId="8" borderId="9" xfId="0" applyFont="1" applyFill="1" applyBorder="1" applyAlignment="1">
      <alignment horizontal="left" vertical="center"/>
    </xf>
    <xf numFmtId="10" fontId="1" fillId="0" borderId="0" xfId="7" applyNumberFormat="1" applyFont="1" applyAlignment="1" applyProtection="1">
      <alignment horizontal="right" vertical="center"/>
      <protection locked="0"/>
    </xf>
    <xf numFmtId="41" fontId="1" fillId="0" borderId="0" xfId="14" applyFont="1" applyAlignment="1" applyProtection="1">
      <alignment horizontal="right" vertical="center"/>
      <protection locked="0"/>
    </xf>
    <xf numFmtId="0" fontId="2" fillId="8" borderId="11" xfId="0" applyFont="1" applyFill="1" applyBorder="1" applyAlignment="1">
      <alignment vertical="center"/>
    </xf>
    <xf numFmtId="169" fontId="2" fillId="8" borderId="18" xfId="11" applyNumberFormat="1" applyFont="1" applyFill="1" applyBorder="1" applyAlignment="1">
      <alignment horizontal="right" vertical="center"/>
    </xf>
    <xf numFmtId="0" fontId="2" fillId="8" borderId="0" xfId="0" applyFont="1" applyFill="1" applyAlignment="1">
      <alignment vertical="center"/>
    </xf>
    <xf numFmtId="169" fontId="2" fillId="8" borderId="0" xfId="11" applyNumberFormat="1" applyFont="1" applyFill="1" applyBorder="1" applyAlignment="1">
      <alignment horizontal="right" vertical="center"/>
    </xf>
    <xf numFmtId="0" fontId="1" fillId="0" borderId="23" xfId="0" applyFont="1" applyBorder="1" applyAlignment="1" applyProtection="1">
      <alignment vertical="center"/>
      <protection locked="0"/>
    </xf>
    <xf numFmtId="3" fontId="1" fillId="0" borderId="10" xfId="0" applyNumberFormat="1" applyFont="1" applyBorder="1" applyAlignment="1" applyProtection="1">
      <alignment vertical="center"/>
      <protection locked="0"/>
    </xf>
    <xf numFmtId="3" fontId="1" fillId="0" borderId="14" xfId="0" applyNumberFormat="1" applyFont="1" applyBorder="1" applyAlignment="1" applyProtection="1">
      <alignment vertical="center"/>
      <protection locked="0"/>
    </xf>
    <xf numFmtId="0" fontId="1" fillId="0" borderId="24" xfId="0" applyFont="1" applyBorder="1" applyAlignment="1" applyProtection="1">
      <alignment vertical="center"/>
      <protection locked="0"/>
    </xf>
    <xf numFmtId="3" fontId="1" fillId="0" borderId="11" xfId="0" applyNumberFormat="1" applyFont="1" applyBorder="1" applyAlignment="1" applyProtection="1">
      <alignment vertical="center"/>
      <protection locked="0"/>
    </xf>
    <xf numFmtId="3" fontId="1" fillId="0" borderId="18" xfId="0" applyNumberFormat="1" applyFont="1" applyBorder="1" applyAlignment="1" applyProtection="1">
      <alignment vertical="center"/>
      <protection locked="0"/>
    </xf>
    <xf numFmtId="3" fontId="2" fillId="0" borderId="37" xfId="0" applyNumberFormat="1" applyFont="1" applyBorder="1" applyAlignment="1" applyProtection="1">
      <alignment vertical="center"/>
      <protection locked="0"/>
    </xf>
    <xf numFmtId="3" fontId="2" fillId="0" borderId="20" xfId="0" applyNumberFormat="1" applyFont="1" applyBorder="1" applyAlignment="1" applyProtection="1">
      <alignment vertical="center"/>
      <protection locked="0"/>
    </xf>
    <xf numFmtId="3" fontId="1" fillId="0" borderId="0" xfId="0" applyNumberFormat="1" applyFont="1" applyAlignment="1" applyProtection="1">
      <alignment horizontal="right" vertical="center" wrapText="1"/>
      <protection locked="0"/>
    </xf>
    <xf numFmtId="0" fontId="1" fillId="0" borderId="26" xfId="0" applyFont="1" applyBorder="1" applyAlignment="1" applyProtection="1">
      <alignment vertical="center"/>
      <protection locked="0"/>
    </xf>
    <xf numFmtId="3" fontId="1" fillId="0" borderId="25" xfId="0" applyNumberFormat="1" applyFont="1" applyBorder="1" applyAlignment="1" applyProtection="1">
      <alignment vertical="center"/>
      <protection locked="0"/>
    </xf>
    <xf numFmtId="3" fontId="1" fillId="0" borderId="15" xfId="0" applyNumberFormat="1" applyFont="1" applyBorder="1" applyAlignment="1" applyProtection="1">
      <alignment vertical="center"/>
      <protection locked="0"/>
    </xf>
    <xf numFmtId="3" fontId="1" fillId="0" borderId="7" xfId="0" applyNumberFormat="1" applyFont="1" applyBorder="1" applyAlignment="1" applyProtection="1">
      <alignment vertical="center"/>
      <protection locked="0"/>
    </xf>
    <xf numFmtId="3" fontId="1" fillId="0" borderId="20" xfId="0" applyNumberFormat="1" applyFont="1" applyBorder="1" applyAlignment="1" applyProtection="1">
      <alignment vertical="center"/>
      <protection locked="0"/>
    </xf>
    <xf numFmtId="3" fontId="2" fillId="0" borderId="3" xfId="0" applyNumberFormat="1" applyFont="1" applyBorder="1" applyAlignment="1" applyProtection="1">
      <alignment vertical="center"/>
      <protection locked="0"/>
    </xf>
    <xf numFmtId="3" fontId="2" fillId="0" borderId="17" xfId="0" applyNumberFormat="1" applyFont="1" applyBorder="1" applyAlignment="1" applyProtection="1">
      <alignment vertical="center"/>
      <protection locked="0"/>
    </xf>
    <xf numFmtId="0" fontId="1" fillId="0" borderId="36" xfId="0" applyFont="1" applyBorder="1" applyAlignment="1" applyProtection="1">
      <alignment vertical="center"/>
      <protection locked="0"/>
    </xf>
    <xf numFmtId="3" fontId="1" fillId="0" borderId="22" xfId="0" applyNumberFormat="1" applyFont="1" applyBorder="1" applyAlignment="1" applyProtection="1">
      <alignment vertical="center"/>
      <protection locked="0"/>
    </xf>
    <xf numFmtId="168" fontId="2" fillId="0" borderId="4" xfId="0" applyNumberFormat="1" applyFont="1" applyBorder="1" applyAlignment="1" applyProtection="1">
      <alignment horizontal="right" vertical="center"/>
      <protection locked="0"/>
    </xf>
    <xf numFmtId="3" fontId="2" fillId="0" borderId="21" xfId="0" applyNumberFormat="1" applyFont="1" applyBorder="1" applyAlignment="1" applyProtection="1">
      <alignment vertical="center"/>
      <protection locked="0"/>
    </xf>
    <xf numFmtId="3" fontId="2" fillId="0" borderId="18" xfId="0" applyNumberFormat="1" applyFont="1" applyBorder="1" applyAlignment="1" applyProtection="1">
      <alignment vertical="center"/>
      <protection locked="0"/>
    </xf>
    <xf numFmtId="3" fontId="3" fillId="9" borderId="0" xfId="0" applyNumberFormat="1" applyFont="1" applyFill="1" applyAlignment="1">
      <alignment vertical="center"/>
    </xf>
    <xf numFmtId="3" fontId="16" fillId="11" borderId="2" xfId="2" applyNumberFormat="1" applyFont="1" applyFill="1" applyBorder="1" applyAlignment="1">
      <alignment vertical="center"/>
    </xf>
    <xf numFmtId="3" fontId="3" fillId="9" borderId="2" xfId="0" applyNumberFormat="1" applyFont="1" applyFill="1" applyBorder="1" applyAlignment="1">
      <alignment horizontal="right" vertical="center" wrapText="1"/>
    </xf>
    <xf numFmtId="3" fontId="2" fillId="7" borderId="1" xfId="7" applyNumberFormat="1" applyFont="1" applyFill="1" applyBorder="1" applyAlignment="1">
      <alignment horizontal="center" vertical="center" wrapText="1"/>
    </xf>
    <xf numFmtId="3" fontId="2" fillId="7" borderId="30" xfId="7" applyNumberFormat="1" applyFont="1" applyFill="1" applyBorder="1" applyAlignment="1">
      <alignment horizontal="center" vertical="center" wrapText="1"/>
    </xf>
    <xf numFmtId="3" fontId="1" fillId="9" borderId="0" xfId="7" applyNumberFormat="1" applyFont="1" applyFill="1" applyAlignment="1">
      <alignment horizontal="right"/>
    </xf>
    <xf numFmtId="3" fontId="16" fillId="11" borderId="1" xfId="7" applyNumberFormat="1" applyFont="1" applyFill="1" applyBorder="1" applyAlignment="1">
      <alignment horizontal="right" vertical="center"/>
    </xf>
    <xf numFmtId="3" fontId="3" fillId="9" borderId="30" xfId="0" applyNumberFormat="1" applyFont="1" applyFill="1" applyBorder="1" applyAlignment="1">
      <alignment horizontal="right" vertical="center" wrapText="1"/>
    </xf>
    <xf numFmtId="49" fontId="3" fillId="9" borderId="1" xfId="0" applyNumberFormat="1" applyFont="1" applyFill="1" applyBorder="1" applyAlignment="1">
      <alignment horizontal="left" vertical="center" wrapText="1"/>
    </xf>
    <xf numFmtId="3" fontId="2" fillId="7" borderId="1" xfId="7" applyNumberFormat="1" applyFont="1" applyFill="1" applyBorder="1" applyAlignment="1" applyProtection="1">
      <alignment horizontal="right" vertical="center"/>
    </xf>
    <xf numFmtId="3" fontId="1" fillId="0" borderId="0" xfId="7" applyNumberFormat="1" applyFont="1" applyFill="1" applyAlignment="1">
      <alignment horizontal="right" vertical="center"/>
    </xf>
    <xf numFmtId="3" fontId="1" fillId="0" borderId="0" xfId="7" applyNumberFormat="1" applyFont="1" applyAlignment="1" applyProtection="1">
      <alignment horizontal="right" vertical="center"/>
      <protection locked="0"/>
    </xf>
    <xf numFmtId="172" fontId="1" fillId="8" borderId="0" xfId="7" applyNumberFormat="1" applyFont="1" applyFill="1" applyBorder="1" applyAlignment="1">
      <alignment horizontal="center" vertical="center"/>
    </xf>
    <xf numFmtId="172" fontId="16" fillId="11" borderId="1" xfId="7" applyNumberFormat="1" applyFont="1" applyFill="1" applyBorder="1" applyAlignment="1" applyProtection="1">
      <alignment horizontal="center" vertical="center" wrapText="1"/>
    </xf>
    <xf numFmtId="172" fontId="1" fillId="0" borderId="0" xfId="7" applyNumberFormat="1" applyFont="1" applyAlignment="1" applyProtection="1">
      <alignment horizontal="center"/>
      <protection locked="0"/>
    </xf>
    <xf numFmtId="172" fontId="20" fillId="9" borderId="0" xfId="7" applyNumberFormat="1" applyFont="1" applyFill="1" applyAlignment="1">
      <alignment horizontal="center"/>
    </xf>
    <xf numFmtId="172" fontId="16" fillId="11" borderId="1" xfId="7" applyNumberFormat="1" applyFont="1" applyFill="1" applyBorder="1" applyAlignment="1" applyProtection="1">
      <alignment horizontal="center" vertical="center"/>
    </xf>
    <xf numFmtId="3" fontId="1" fillId="0" borderId="0" xfId="7" applyNumberFormat="1" applyFont="1" applyFill="1" applyAlignment="1" applyProtection="1">
      <alignment horizontal="right" vertical="center"/>
      <protection locked="0"/>
    </xf>
    <xf numFmtId="3" fontId="1" fillId="0" borderId="0" xfId="7" applyNumberFormat="1" applyFont="1" applyFill="1" applyBorder="1" applyAlignment="1" applyProtection="1">
      <alignment horizontal="right" vertical="center"/>
      <protection locked="0"/>
    </xf>
    <xf numFmtId="0" fontId="20" fillId="9" borderId="0" xfId="0" applyFont="1" applyFill="1" applyAlignment="1">
      <alignment horizontal="right"/>
    </xf>
    <xf numFmtId="10" fontId="2" fillId="7" borderId="1" xfId="7" applyNumberFormat="1" applyFont="1" applyFill="1" applyBorder="1" applyAlignment="1" applyProtection="1">
      <alignment horizontal="right" vertical="center"/>
    </xf>
    <xf numFmtId="3" fontId="16" fillId="11" borderId="1" xfId="2" applyNumberFormat="1" applyFont="1" applyFill="1" applyBorder="1" applyAlignment="1">
      <alignment horizontal="right" vertical="center"/>
    </xf>
    <xf numFmtId="3" fontId="16" fillId="11" borderId="30" xfId="2" applyNumberFormat="1" applyFont="1" applyFill="1" applyBorder="1" applyAlignment="1">
      <alignment horizontal="right" vertical="center"/>
    </xf>
    <xf numFmtId="41" fontId="3" fillId="0" borderId="0" xfId="14" applyFont="1" applyFill="1" applyAlignment="1">
      <alignment vertical="center"/>
    </xf>
    <xf numFmtId="0" fontId="1" fillId="8" borderId="0" xfId="0" applyFont="1" applyFill="1" applyAlignment="1">
      <alignment horizontal="left" vertical="center"/>
    </xf>
    <xf numFmtId="41" fontId="1" fillId="8" borderId="0" xfId="14" applyFont="1" applyFill="1" applyBorder="1" applyAlignment="1">
      <alignment horizontal="right" vertical="center"/>
    </xf>
    <xf numFmtId="3" fontId="1" fillId="8" borderId="0" xfId="7" applyNumberFormat="1" applyFont="1" applyFill="1" applyBorder="1" applyAlignment="1">
      <alignment horizontal="right" vertical="center"/>
    </xf>
    <xf numFmtId="172" fontId="1" fillId="8" borderId="0" xfId="7" applyNumberFormat="1" applyFont="1" applyFill="1" applyBorder="1" applyAlignment="1">
      <alignment horizontal="right" vertical="center"/>
    </xf>
    <xf numFmtId="41" fontId="1" fillId="9" borderId="0" xfId="14" applyFont="1" applyFill="1" applyBorder="1" applyAlignment="1">
      <alignment vertical="center"/>
    </xf>
    <xf numFmtId="0" fontId="14" fillId="9" borderId="1" xfId="2" applyFont="1" applyFill="1" applyBorder="1" applyAlignment="1">
      <alignment vertical="center"/>
    </xf>
    <xf numFmtId="167" fontId="14" fillId="9" borderId="1" xfId="2" applyNumberFormat="1" applyFont="1" applyFill="1" applyBorder="1" applyAlignment="1">
      <alignment vertical="center"/>
    </xf>
    <xf numFmtId="41" fontId="16" fillId="11" borderId="1" xfId="14" applyFont="1" applyFill="1" applyBorder="1" applyAlignment="1">
      <alignment horizontal="right" vertical="center"/>
    </xf>
    <xf numFmtId="0" fontId="1" fillId="9" borderId="0" xfId="0" applyFont="1" applyFill="1" applyAlignment="1">
      <alignment horizontal="left" vertical="center"/>
    </xf>
    <xf numFmtId="168" fontId="1" fillId="9" borderId="0" xfId="0" applyNumberFormat="1" applyFont="1" applyFill="1" applyAlignment="1">
      <alignment vertical="center"/>
    </xf>
    <xf numFmtId="3" fontId="1" fillId="9" borderId="0" xfId="0" applyNumberFormat="1" applyFont="1" applyFill="1" applyAlignment="1">
      <alignment horizontal="right" vertical="center"/>
    </xf>
    <xf numFmtId="3" fontId="1" fillId="9" borderId="0" xfId="7" applyNumberFormat="1" applyFont="1" applyFill="1" applyAlignment="1">
      <alignment horizontal="right" vertical="center"/>
    </xf>
    <xf numFmtId="3" fontId="11" fillId="9" borderId="0" xfId="0" applyNumberFormat="1" applyFont="1" applyFill="1" applyAlignment="1">
      <alignment horizontal="center" vertical="center"/>
    </xf>
    <xf numFmtId="3" fontId="11" fillId="9" borderId="0" xfId="7" applyNumberFormat="1" applyFont="1" applyFill="1" applyAlignment="1">
      <alignment horizontal="right" vertical="center"/>
    </xf>
    <xf numFmtId="3" fontId="1" fillId="9" borderId="0" xfId="0" applyNumberFormat="1" applyFont="1" applyFill="1" applyAlignment="1">
      <alignment horizontal="center" vertical="center"/>
    </xf>
    <xf numFmtId="3" fontId="16" fillId="11" borderId="2" xfId="7" applyNumberFormat="1" applyFont="1" applyFill="1" applyBorder="1" applyAlignment="1" applyProtection="1">
      <alignment horizontal="right" vertical="center"/>
    </xf>
    <xf numFmtId="41" fontId="2" fillId="2" borderId="2" xfId="14" applyFont="1" applyFill="1" applyBorder="1" applyAlignment="1">
      <alignment horizontal="right" vertical="center"/>
    </xf>
    <xf numFmtId="0" fontId="24" fillId="9" borderId="28" xfId="0" applyFont="1" applyFill="1" applyBorder="1" applyAlignment="1">
      <alignment horizontal="left" vertical="center"/>
    </xf>
    <xf numFmtId="0" fontId="26" fillId="0" borderId="0" xfId="0" applyFont="1" applyAlignment="1">
      <alignment horizontal="left" vertical="center"/>
    </xf>
    <xf numFmtId="3" fontId="20" fillId="9" borderId="28" xfId="7" applyNumberFormat="1" applyFont="1" applyFill="1" applyBorder="1" applyAlignment="1">
      <alignment horizontal="center" vertical="center"/>
    </xf>
    <xf numFmtId="172" fontId="1" fillId="9" borderId="0" xfId="7" applyNumberFormat="1" applyFont="1" applyFill="1" applyBorder="1" applyAlignment="1">
      <alignment horizontal="center" vertical="center"/>
    </xf>
    <xf numFmtId="10" fontId="2" fillId="6" borderId="1" xfId="7" applyNumberFormat="1" applyFont="1" applyFill="1" applyBorder="1" applyAlignment="1">
      <alignment horizontal="center" vertical="center"/>
    </xf>
    <xf numFmtId="10" fontId="2" fillId="6" borderId="1" xfId="7" applyNumberFormat="1" applyFont="1" applyFill="1" applyBorder="1" applyAlignment="1">
      <alignment horizontal="center" vertical="center" wrapText="1"/>
    </xf>
    <xf numFmtId="168" fontId="1" fillId="9" borderId="0" xfId="0" applyNumberFormat="1" applyFont="1" applyFill="1" applyAlignment="1" applyProtection="1">
      <alignment horizontal="center" vertical="center"/>
      <protection locked="0"/>
    </xf>
    <xf numFmtId="3" fontId="1" fillId="9" borderId="0" xfId="14" applyNumberFormat="1" applyFont="1" applyFill="1" applyBorder="1" applyAlignment="1" applyProtection="1">
      <alignment horizontal="right"/>
      <protection locked="0"/>
    </xf>
    <xf numFmtId="3" fontId="1" fillId="9" borderId="0" xfId="0" applyNumberFormat="1" applyFont="1" applyFill="1" applyAlignment="1" applyProtection="1">
      <alignment horizontal="right"/>
      <protection locked="0"/>
    </xf>
    <xf numFmtId="3" fontId="20" fillId="9" borderId="0" xfId="0" applyNumberFormat="1" applyFont="1" applyFill="1" applyAlignment="1">
      <alignment horizontal="right"/>
    </xf>
    <xf numFmtId="10" fontId="1" fillId="8" borderId="0" xfId="7" applyNumberFormat="1" applyFont="1" applyFill="1" applyBorder="1" applyAlignment="1">
      <alignment horizontal="right" vertical="center"/>
    </xf>
    <xf numFmtId="3" fontId="2" fillId="2" borderId="1" xfId="0" applyNumberFormat="1" applyFont="1" applyFill="1" applyBorder="1" applyAlignment="1" applyProtection="1">
      <alignment horizontal="right" vertical="center" wrapText="1"/>
      <protection locked="0"/>
    </xf>
    <xf numFmtId="10" fontId="1" fillId="0" borderId="0" xfId="7" applyNumberFormat="1" applyFont="1" applyAlignment="1" applyProtection="1">
      <alignment horizontal="right"/>
      <protection locked="0"/>
    </xf>
    <xf numFmtId="10" fontId="1" fillId="0" borderId="0" xfId="0" applyNumberFormat="1" applyFont="1" applyAlignment="1" applyProtection="1">
      <alignment horizontal="right"/>
      <protection locked="0"/>
    </xf>
    <xf numFmtId="0" fontId="16" fillId="11" borderId="1" xfId="2" applyFont="1" applyFill="1" applyBorder="1" applyAlignment="1" applyProtection="1">
      <alignment vertical="center"/>
    </xf>
    <xf numFmtId="41" fontId="1" fillId="9" borderId="0" xfId="14" applyFont="1" applyFill="1" applyAlignment="1" applyProtection="1">
      <alignment vertical="center"/>
      <protection locked="0"/>
    </xf>
    <xf numFmtId="41" fontId="19" fillId="9" borderId="0" xfId="14" applyFont="1" applyFill="1" applyAlignment="1" applyProtection="1">
      <alignment vertical="center"/>
      <protection locked="0"/>
    </xf>
    <xf numFmtId="41" fontId="1" fillId="9" borderId="0" xfId="14" applyFont="1" applyFill="1" applyBorder="1" applyAlignment="1" applyProtection="1">
      <alignment vertical="center"/>
      <protection locked="0"/>
    </xf>
    <xf numFmtId="0" fontId="15" fillId="9" borderId="0" xfId="0" applyFont="1" applyFill="1" applyAlignment="1">
      <alignment vertical="center" wrapText="1"/>
    </xf>
    <xf numFmtId="3" fontId="15" fillId="9" borderId="0" xfId="0" applyNumberFormat="1" applyFont="1" applyFill="1" applyAlignment="1">
      <alignment horizontal="left" vertical="center" wrapText="1"/>
    </xf>
    <xf numFmtId="3" fontId="2" fillId="7" borderId="1" xfId="7" applyNumberFormat="1" applyFont="1" applyFill="1" applyBorder="1" applyAlignment="1">
      <alignment horizontal="center" vertical="center"/>
    </xf>
    <xf numFmtId="41" fontId="2" fillId="7" borderId="1" xfId="0" applyNumberFormat="1" applyFont="1" applyFill="1" applyBorder="1" applyAlignment="1">
      <alignment horizontal="center" vertical="center" wrapText="1"/>
    </xf>
    <xf numFmtId="41" fontId="16" fillId="11" borderId="1" xfId="2" applyNumberFormat="1" applyFont="1" applyFill="1" applyBorder="1" applyAlignment="1">
      <alignment vertical="center"/>
    </xf>
    <xf numFmtId="41" fontId="3" fillId="9" borderId="1" xfId="0" applyNumberFormat="1" applyFont="1" applyFill="1" applyBorder="1" applyAlignment="1">
      <alignment horizontal="right" vertical="center" wrapText="1"/>
    </xf>
    <xf numFmtId="41" fontId="1" fillId="0" borderId="1" xfId="14" applyFont="1" applyFill="1" applyBorder="1" applyAlignment="1">
      <alignment horizontal="right" vertical="center"/>
    </xf>
    <xf numFmtId="41" fontId="11" fillId="9" borderId="0" xfId="0" applyNumberFormat="1" applyFont="1" applyFill="1" applyAlignment="1">
      <alignment horizontal="center" vertical="center"/>
    </xf>
    <xf numFmtId="41" fontId="1" fillId="9" borderId="0" xfId="0" applyNumberFormat="1" applyFont="1" applyFill="1" applyAlignment="1">
      <alignment horizontal="center" vertical="center"/>
    </xf>
    <xf numFmtId="167" fontId="11" fillId="8" borderId="34" xfId="0" applyNumberFormat="1" applyFont="1" applyFill="1" applyBorder="1" applyAlignment="1">
      <alignment horizontal="center" vertical="center"/>
    </xf>
    <xf numFmtId="168" fontId="11" fillId="8" borderId="34" xfId="0" applyNumberFormat="1" applyFont="1" applyFill="1" applyBorder="1" applyAlignment="1">
      <alignment horizontal="center" vertical="center"/>
    </xf>
    <xf numFmtId="168" fontId="11" fillId="8" borderId="34" xfId="0" applyNumberFormat="1" applyFont="1" applyFill="1" applyBorder="1" applyAlignment="1">
      <alignment vertical="center"/>
    </xf>
    <xf numFmtId="0" fontId="25" fillId="8" borderId="34" xfId="0" applyFont="1" applyFill="1" applyBorder="1" applyAlignment="1">
      <alignment horizontal="left" vertical="center"/>
    </xf>
    <xf numFmtId="3" fontId="11" fillId="8" borderId="34" xfId="0" applyNumberFormat="1" applyFont="1" applyFill="1" applyBorder="1" applyAlignment="1">
      <alignment horizontal="right" vertical="center"/>
    </xf>
    <xf numFmtId="1" fontId="11" fillId="8" borderId="34" xfId="14" applyNumberFormat="1" applyFont="1" applyFill="1" applyBorder="1" applyAlignment="1">
      <alignment horizontal="right" vertical="center"/>
    </xf>
    <xf numFmtId="10" fontId="11" fillId="8" borderId="34" xfId="7" applyNumberFormat="1" applyFont="1" applyFill="1" applyBorder="1" applyAlignment="1">
      <alignment horizontal="center" vertical="center"/>
    </xf>
    <xf numFmtId="9" fontId="11" fillId="8" borderId="34" xfId="7" applyFont="1" applyFill="1" applyBorder="1" applyAlignment="1">
      <alignment horizontal="center" vertical="center"/>
    </xf>
    <xf numFmtId="3" fontId="11" fillId="8" borderId="34" xfId="7" applyNumberFormat="1" applyFont="1" applyFill="1" applyBorder="1" applyAlignment="1">
      <alignment horizontal="right" vertical="center"/>
    </xf>
    <xf numFmtId="3" fontId="11" fillId="8" borderId="34" xfId="14" applyNumberFormat="1" applyFont="1" applyFill="1" applyBorder="1" applyAlignment="1">
      <alignment horizontal="right" vertical="center"/>
    </xf>
    <xf numFmtId="10" fontId="21" fillId="9" borderId="28" xfId="7" applyNumberFormat="1" applyFont="1" applyFill="1" applyBorder="1" applyAlignment="1">
      <alignment horizontal="center" vertical="center"/>
    </xf>
    <xf numFmtId="10" fontId="1" fillId="9" borderId="0" xfId="7" applyNumberFormat="1" applyFont="1" applyFill="1" applyBorder="1" applyAlignment="1">
      <alignment horizontal="center" vertical="center"/>
    </xf>
    <xf numFmtId="0" fontId="8" fillId="9" borderId="0" xfId="0" applyFont="1" applyFill="1" applyAlignment="1" applyProtection="1">
      <alignment vertical="center"/>
      <protection locked="0"/>
    </xf>
    <xf numFmtId="3" fontId="2" fillId="2" borderId="30" xfId="0" applyNumberFormat="1" applyFont="1" applyFill="1" applyBorder="1" applyAlignment="1">
      <alignment horizontal="center" vertical="center"/>
    </xf>
    <xf numFmtId="3" fontId="2" fillId="2" borderId="2" xfId="0" applyNumberFormat="1" applyFont="1" applyFill="1" applyBorder="1" applyAlignment="1">
      <alignment horizontal="center" vertical="center"/>
    </xf>
    <xf numFmtId="0" fontId="10" fillId="10" borderId="30" xfId="1" applyFont="1" applyFill="1" applyBorder="1" applyAlignment="1">
      <alignment horizontal="center" vertical="center"/>
    </xf>
    <xf numFmtId="0" fontId="10" fillId="10" borderId="2" xfId="1" applyFont="1" applyFill="1" applyBorder="1" applyAlignment="1">
      <alignment horizontal="center" vertical="center"/>
    </xf>
    <xf numFmtId="0" fontId="10" fillId="10" borderId="1" xfId="1" applyFont="1" applyFill="1" applyBorder="1" applyAlignment="1">
      <alignment horizontal="center" vertical="center"/>
    </xf>
    <xf numFmtId="3" fontId="2" fillId="2" borderId="30" xfId="0" applyNumberFormat="1" applyFont="1" applyFill="1" applyBorder="1" applyAlignment="1" applyProtection="1">
      <alignment horizontal="center"/>
      <protection locked="0"/>
    </xf>
    <xf numFmtId="10" fontId="1" fillId="8" borderId="0" xfId="0" applyNumberFormat="1" applyFont="1" applyFill="1" applyAlignment="1">
      <alignment horizontal="center" vertical="center"/>
    </xf>
    <xf numFmtId="0" fontId="3" fillId="9" borderId="0" xfId="0" applyFont="1" applyFill="1" applyAlignment="1" applyProtection="1">
      <alignment horizontal="right" vertical="center"/>
      <protection locked="0"/>
    </xf>
    <xf numFmtId="10" fontId="2" fillId="6" borderId="2" xfId="7" applyNumberFormat="1" applyFont="1" applyFill="1" applyBorder="1" applyAlignment="1">
      <alignment horizontal="center" vertical="center"/>
    </xf>
    <xf numFmtId="0" fontId="10" fillId="10" borderId="1" xfId="1" applyFont="1" applyFill="1" applyBorder="1" applyAlignment="1">
      <alignment vertical="center"/>
    </xf>
    <xf numFmtId="3" fontId="2" fillId="2" borderId="12" xfId="0" applyNumberFormat="1" applyFont="1" applyFill="1" applyBorder="1" applyAlignment="1">
      <alignment horizontal="center" vertical="center"/>
    </xf>
    <xf numFmtId="41" fontId="3" fillId="9" borderId="0" xfId="14" applyFont="1" applyFill="1" applyBorder="1" applyAlignment="1" applyProtection="1">
      <alignment vertical="center"/>
      <protection locked="0"/>
    </xf>
    <xf numFmtId="41" fontId="1" fillId="0" borderId="0" xfId="14" applyFont="1" applyFill="1" applyBorder="1" applyAlignment="1">
      <alignment vertical="center"/>
    </xf>
    <xf numFmtId="0" fontId="10" fillId="10" borderId="22" xfId="1" applyFont="1" applyFill="1" applyBorder="1" applyAlignment="1">
      <alignment horizontal="right" vertical="center"/>
    </xf>
    <xf numFmtId="0" fontId="28" fillId="9" borderId="0" xfId="0" applyFont="1" applyFill="1" applyAlignment="1">
      <alignment vertical="center" wrapText="1"/>
    </xf>
    <xf numFmtId="172" fontId="20" fillId="9" borderId="0" xfId="7" applyNumberFormat="1" applyFont="1" applyFill="1" applyAlignment="1">
      <alignment horizontal="center" vertical="center"/>
    </xf>
    <xf numFmtId="172" fontId="20" fillId="9" borderId="0" xfId="7" applyNumberFormat="1" applyFont="1" applyFill="1" applyAlignment="1">
      <alignment vertical="center"/>
    </xf>
    <xf numFmtId="3" fontId="20" fillId="9" borderId="0" xfId="0" applyNumberFormat="1" applyFont="1" applyFill="1" applyAlignment="1">
      <alignment vertical="center"/>
    </xf>
    <xf numFmtId="0" fontId="20" fillId="9" borderId="0" xfId="0" applyFont="1" applyFill="1" applyAlignment="1">
      <alignment horizontal="right" vertical="center"/>
    </xf>
    <xf numFmtId="41" fontId="1" fillId="0" borderId="0" xfId="14" applyFont="1" applyFill="1" applyBorder="1" applyAlignment="1">
      <alignment horizontal="center" vertical="center"/>
    </xf>
    <xf numFmtId="0" fontId="1" fillId="0" borderId="0" xfId="0" applyFont="1" applyAlignment="1">
      <alignment horizontal="left" vertical="center"/>
    </xf>
    <xf numFmtId="168" fontId="1" fillId="0" borderId="0" xfId="0" applyNumberFormat="1" applyFont="1" applyAlignment="1">
      <alignment vertical="center"/>
    </xf>
    <xf numFmtId="172" fontId="1" fillId="0" borderId="0" xfId="7" applyNumberFormat="1" applyFont="1" applyAlignment="1">
      <alignment vertical="center"/>
    </xf>
    <xf numFmtId="10" fontId="1" fillId="0" borderId="0" xfId="7" applyNumberFormat="1" applyFont="1" applyAlignment="1">
      <alignment horizontal="right" vertical="center"/>
    </xf>
    <xf numFmtId="3" fontId="1" fillId="0" borderId="0" xfId="14" applyNumberFormat="1" applyFont="1" applyAlignment="1">
      <alignment vertical="center"/>
    </xf>
    <xf numFmtId="172" fontId="1" fillId="0" borderId="0" xfId="7" applyNumberFormat="1" applyFont="1" applyAlignment="1">
      <alignment horizontal="right" vertical="center"/>
    </xf>
    <xf numFmtId="3" fontId="3" fillId="9" borderId="2" xfId="7" applyNumberFormat="1" applyFont="1" applyFill="1" applyBorder="1" applyAlignment="1" applyProtection="1">
      <alignment horizontal="right" vertical="center"/>
    </xf>
    <xf numFmtId="3" fontId="11" fillId="8" borderId="34" xfId="7" applyNumberFormat="1" applyFont="1" applyFill="1" applyBorder="1" applyAlignment="1">
      <alignment horizontal="center" vertical="center"/>
    </xf>
    <xf numFmtId="3" fontId="2" fillId="7" borderId="1" xfId="7" applyNumberFormat="1" applyFont="1" applyFill="1" applyBorder="1" applyAlignment="1" applyProtection="1">
      <alignment horizontal="center" vertical="center"/>
    </xf>
    <xf numFmtId="3" fontId="1" fillId="0" borderId="0" xfId="7" applyNumberFormat="1" applyFont="1" applyFill="1" applyAlignment="1">
      <alignment horizontal="center" vertical="center"/>
    </xf>
    <xf numFmtId="0" fontId="16" fillId="11" borderId="1" xfId="2" applyFont="1" applyFill="1" applyBorder="1" applyAlignment="1" applyProtection="1">
      <alignment horizontal="left" vertical="center"/>
    </xf>
    <xf numFmtId="0" fontId="30" fillId="14" borderId="0" xfId="0" applyFont="1" applyFill="1" applyAlignment="1">
      <alignment horizontal="center" vertical="center"/>
    </xf>
    <xf numFmtId="0" fontId="30" fillId="14" borderId="0" xfId="0" applyFont="1" applyFill="1" applyAlignment="1">
      <alignment horizontal="left" vertical="center"/>
    </xf>
    <xf numFmtId="173" fontId="30" fillId="14" borderId="0" xfId="0" applyNumberFormat="1" applyFont="1" applyFill="1" applyAlignment="1">
      <alignment horizontal="right" vertical="center"/>
    </xf>
    <xf numFmtId="172" fontId="20" fillId="9" borderId="0" xfId="7" applyNumberFormat="1" applyFont="1" applyFill="1" applyAlignment="1">
      <alignment horizontal="right"/>
    </xf>
    <xf numFmtId="172" fontId="1" fillId="0" borderId="0" xfId="7" applyNumberFormat="1" applyFont="1" applyAlignment="1" applyProtection="1">
      <alignment horizontal="right"/>
      <protection locked="0"/>
    </xf>
    <xf numFmtId="10" fontId="20" fillId="9" borderId="0" xfId="7" applyNumberFormat="1" applyFont="1" applyFill="1" applyAlignment="1">
      <alignment horizontal="center" vertical="center"/>
    </xf>
    <xf numFmtId="0" fontId="16" fillId="9" borderId="0" xfId="0" applyFont="1" applyFill="1" applyAlignment="1" applyProtection="1">
      <alignment vertical="center" wrapText="1"/>
      <protection locked="0"/>
    </xf>
    <xf numFmtId="0" fontId="28" fillId="9" borderId="0" xfId="0" applyFont="1" applyFill="1" applyAlignment="1">
      <alignment wrapText="1"/>
    </xf>
    <xf numFmtId="0" fontId="15" fillId="9" borderId="0" xfId="0" applyFont="1" applyFill="1" applyAlignment="1" applyProtection="1">
      <alignment vertical="center" wrapText="1"/>
      <protection locked="0"/>
    </xf>
    <xf numFmtId="0" fontId="15" fillId="9" borderId="0" xfId="0" applyFont="1" applyFill="1" applyAlignment="1" applyProtection="1">
      <alignment wrapText="1"/>
      <protection locked="0"/>
    </xf>
    <xf numFmtId="0" fontId="15" fillId="9" borderId="0" xfId="0" applyFont="1" applyFill="1" applyAlignment="1" applyProtection="1">
      <alignment horizontal="center" vertical="center" wrapText="1"/>
      <protection locked="0"/>
    </xf>
    <xf numFmtId="3" fontId="15" fillId="9" borderId="0" xfId="0" applyNumberFormat="1" applyFont="1" applyFill="1" applyAlignment="1" applyProtection="1">
      <alignment wrapText="1"/>
      <protection locked="0"/>
    </xf>
    <xf numFmtId="0" fontId="8" fillId="9" borderId="0" xfId="0" applyFont="1" applyFill="1" applyAlignment="1" applyProtection="1">
      <alignment vertical="center" wrapText="1"/>
      <protection locked="0"/>
    </xf>
    <xf numFmtId="168" fontId="1" fillId="8" borderId="8" xfId="0" applyNumberFormat="1" applyFont="1" applyFill="1" applyBorder="1" applyAlignment="1" applyProtection="1">
      <alignment horizontal="center" vertical="center"/>
      <protection locked="0"/>
    </xf>
    <xf numFmtId="168" fontId="1" fillId="8" borderId="7" xfId="0" applyNumberFormat="1" applyFont="1" applyFill="1" applyBorder="1" applyAlignment="1" applyProtection="1">
      <alignment horizontal="center" vertical="center"/>
      <protection locked="0"/>
    </xf>
    <xf numFmtId="168" fontId="1" fillId="8" borderId="0" xfId="0" applyNumberFormat="1" applyFont="1" applyFill="1" applyAlignment="1" applyProtection="1">
      <alignment horizontal="center" vertical="center"/>
      <protection locked="0"/>
    </xf>
    <xf numFmtId="168" fontId="16" fillId="13" borderId="29" xfId="0" applyNumberFormat="1" applyFont="1" applyFill="1" applyBorder="1" applyAlignment="1" applyProtection="1">
      <alignment horizontal="center" vertical="center"/>
      <protection locked="0"/>
    </xf>
    <xf numFmtId="168" fontId="1" fillId="0" borderId="23" xfId="0" applyNumberFormat="1" applyFont="1" applyBorder="1" applyAlignment="1" applyProtection="1">
      <alignment horizontal="center" vertical="center"/>
      <protection locked="0"/>
    </xf>
    <xf numFmtId="168" fontId="1" fillId="0" borderId="24" xfId="0" applyNumberFormat="1" applyFont="1" applyBorder="1" applyAlignment="1" applyProtection="1">
      <alignment horizontal="center" vertical="center"/>
      <protection locked="0"/>
    </xf>
    <xf numFmtId="168" fontId="16" fillId="13" borderId="6" xfId="0" applyNumberFormat="1" applyFont="1" applyFill="1" applyBorder="1" applyAlignment="1" applyProtection="1">
      <alignment horizontal="center" vertical="center"/>
      <protection locked="0"/>
    </xf>
    <xf numFmtId="168" fontId="1" fillId="0" borderId="25" xfId="0" applyNumberFormat="1" applyFont="1" applyBorder="1" applyAlignment="1" applyProtection="1">
      <alignment horizontal="center" vertical="center"/>
      <protection locked="0"/>
    </xf>
    <xf numFmtId="168" fontId="1" fillId="0" borderId="7" xfId="0" applyNumberFormat="1" applyFont="1" applyBorder="1" applyAlignment="1" applyProtection="1">
      <alignment horizontal="center" vertical="center"/>
      <protection locked="0"/>
    </xf>
    <xf numFmtId="168" fontId="1" fillId="0" borderId="8" xfId="0" applyNumberFormat="1" applyFont="1" applyBorder="1" applyAlignment="1" applyProtection="1">
      <alignment horizontal="center" vertical="center"/>
      <protection locked="0"/>
    </xf>
    <xf numFmtId="168" fontId="2" fillId="0" borderId="6" xfId="0" applyNumberFormat="1" applyFont="1" applyBorder="1" applyAlignment="1" applyProtection="1">
      <alignment horizontal="center" vertical="center"/>
      <protection locked="0"/>
    </xf>
    <xf numFmtId="0" fontId="32" fillId="0" borderId="0" xfId="0" applyFont="1" applyAlignment="1">
      <alignment wrapText="1"/>
    </xf>
    <xf numFmtId="0" fontId="29" fillId="0" borderId="0" xfId="0" applyFont="1" applyAlignment="1">
      <alignment horizontal="left" vertical="center"/>
    </xf>
    <xf numFmtId="173" fontId="29" fillId="0" borderId="0" xfId="0" applyNumberFormat="1" applyFont="1" applyAlignment="1">
      <alignment horizontal="right" vertical="center"/>
    </xf>
    <xf numFmtId="0" fontId="3" fillId="0" borderId="0" xfId="0" applyFont="1" applyAlignment="1">
      <alignment vertical="center"/>
    </xf>
    <xf numFmtId="3" fontId="3" fillId="0" borderId="1" xfId="0" applyNumberFormat="1" applyFont="1" applyBorder="1" applyAlignment="1">
      <alignment vertical="center"/>
    </xf>
    <xf numFmtId="41" fontId="3" fillId="0" borderId="1" xfId="14" applyFont="1" applyFill="1" applyBorder="1" applyAlignment="1">
      <alignment horizontal="right" vertical="center" wrapText="1"/>
    </xf>
    <xf numFmtId="3" fontId="3" fillId="0" borderId="1" xfId="0" applyNumberFormat="1" applyFont="1" applyBorder="1" applyAlignment="1">
      <alignment horizontal="right" vertical="center"/>
    </xf>
    <xf numFmtId="41" fontId="3" fillId="0" borderId="1" xfId="14" applyFont="1" applyFill="1" applyBorder="1" applyAlignment="1">
      <alignment horizontal="right" vertical="center"/>
    </xf>
    <xf numFmtId="3" fontId="1" fillId="0" borderId="1" xfId="0" applyNumberFormat="1" applyFont="1" applyBorder="1" applyAlignment="1">
      <alignment vertical="center"/>
    </xf>
    <xf numFmtId="3" fontId="1" fillId="0" borderId="1" xfId="7" applyNumberFormat="1" applyFont="1" applyFill="1" applyBorder="1" applyAlignment="1">
      <alignment horizontal="right" vertical="center"/>
    </xf>
    <xf numFmtId="3" fontId="1" fillId="0" borderId="30" xfId="7" applyNumberFormat="1" applyFont="1" applyFill="1" applyBorder="1" applyAlignment="1">
      <alignment horizontal="right" vertical="center"/>
    </xf>
    <xf numFmtId="172" fontId="1" fillId="0" borderId="0" xfId="7" applyNumberFormat="1" applyFont="1" applyFill="1" applyBorder="1" applyAlignment="1">
      <alignment vertical="center"/>
    </xf>
    <xf numFmtId="3" fontId="3" fillId="0" borderId="1" xfId="7" applyNumberFormat="1" applyFont="1" applyFill="1" applyBorder="1" applyAlignment="1">
      <alignment horizontal="right" vertical="center"/>
    </xf>
    <xf numFmtId="3" fontId="3" fillId="0" borderId="30" xfId="7" applyNumberFormat="1" applyFont="1" applyFill="1" applyBorder="1" applyAlignment="1">
      <alignment horizontal="right" vertical="center"/>
    </xf>
    <xf numFmtId="0" fontId="30" fillId="9" borderId="0" xfId="0" applyFont="1" applyFill="1"/>
    <xf numFmtId="0" fontId="30" fillId="18" borderId="0" xfId="0" applyFont="1" applyFill="1"/>
    <xf numFmtId="41" fontId="30" fillId="9" borderId="0" xfId="14" applyFont="1" applyFill="1" applyBorder="1" applyAlignment="1"/>
    <xf numFmtId="0" fontId="30" fillId="9" borderId="0" xfId="0" applyFont="1" applyFill="1" applyAlignment="1">
      <alignment horizontal="left" vertical="center"/>
    </xf>
    <xf numFmtId="173" fontId="30" fillId="9" borderId="0" xfId="0" applyNumberFormat="1" applyFont="1" applyFill="1" applyAlignment="1">
      <alignment horizontal="right" vertical="center"/>
    </xf>
    <xf numFmtId="41" fontId="30" fillId="9" borderId="0" xfId="14" applyFont="1" applyFill="1" applyBorder="1"/>
    <xf numFmtId="41" fontId="30" fillId="9" borderId="0" xfId="0" applyNumberFormat="1" applyFont="1" applyFill="1"/>
    <xf numFmtId="0" fontId="30" fillId="9" borderId="0" xfId="0" applyFont="1" applyFill="1" applyAlignment="1">
      <alignment vertical="center"/>
    </xf>
    <xf numFmtId="41" fontId="30" fillId="9" borderId="0" xfId="14" applyFont="1" applyFill="1"/>
    <xf numFmtId="173" fontId="30" fillId="9" borderId="0" xfId="0" applyNumberFormat="1" applyFont="1" applyFill="1" applyAlignment="1">
      <alignment horizontal="right" vertical="center" wrapText="1"/>
    </xf>
    <xf numFmtId="0" fontId="29" fillId="9" borderId="0" xfId="0" applyFont="1" applyFill="1" applyAlignment="1">
      <alignment horizontal="left" vertical="center"/>
    </xf>
    <xf numFmtId="173" fontId="29" fillId="9" borderId="0" xfId="0" applyNumberFormat="1" applyFont="1" applyFill="1" applyAlignment="1">
      <alignment horizontal="right" vertical="center"/>
    </xf>
    <xf numFmtId="0" fontId="30" fillId="0" borderId="0" xfId="0" applyFont="1" applyAlignment="1">
      <alignment horizontal="left" vertical="center"/>
    </xf>
    <xf numFmtId="173" fontId="30" fillId="0" borderId="0" xfId="0" applyNumberFormat="1" applyFont="1" applyAlignment="1">
      <alignment horizontal="right" vertical="center"/>
    </xf>
    <xf numFmtId="0" fontId="30" fillId="9" borderId="0" xfId="0" applyFont="1" applyFill="1" applyAlignment="1">
      <alignment vertical="top"/>
    </xf>
    <xf numFmtId="0" fontId="32" fillId="9" borderId="0" xfId="0" applyFont="1" applyFill="1"/>
    <xf numFmtId="173" fontId="30" fillId="9" borderId="0" xfId="0" applyNumberFormat="1" applyFont="1" applyFill="1"/>
    <xf numFmtId="3" fontId="30" fillId="9" borderId="0" xfId="0" applyNumberFormat="1" applyFont="1" applyFill="1"/>
    <xf numFmtId="0" fontId="32" fillId="15" borderId="0" xfId="0" applyFont="1" applyFill="1" applyAlignment="1">
      <alignment horizontal="center" vertical="center" wrapText="1"/>
    </xf>
    <xf numFmtId="0" fontId="30" fillId="19" borderId="0" xfId="0" applyFont="1" applyFill="1"/>
    <xf numFmtId="0" fontId="30" fillId="22" borderId="0" xfId="0" applyFont="1" applyFill="1"/>
    <xf numFmtId="0" fontId="30" fillId="16" borderId="0" xfId="0" applyFont="1" applyFill="1"/>
    <xf numFmtId="41" fontId="30" fillId="16" borderId="0" xfId="14" applyFont="1" applyFill="1" applyBorder="1"/>
    <xf numFmtId="0" fontId="30" fillId="16" borderId="0" xfId="0" applyFont="1" applyFill="1" applyAlignment="1">
      <alignment vertical="center" wrapText="1"/>
    </xf>
    <xf numFmtId="0" fontId="30" fillId="16" borderId="0" xfId="0" applyFont="1" applyFill="1" applyAlignment="1">
      <alignment horizontal="center" vertical="center" wrapText="1"/>
    </xf>
    <xf numFmtId="0" fontId="30" fillId="9" borderId="0" xfId="0" applyFont="1" applyFill="1" applyAlignment="1">
      <alignment horizontal="center"/>
    </xf>
    <xf numFmtId="41" fontId="29" fillId="9" borderId="0" xfId="14" applyFont="1" applyFill="1" applyBorder="1" applyAlignment="1">
      <alignment horizontal="center"/>
    </xf>
    <xf numFmtId="41" fontId="30" fillId="9" borderId="0" xfId="14" applyFont="1" applyFill="1" applyBorder="1" applyAlignment="1">
      <alignment horizontal="center"/>
    </xf>
    <xf numFmtId="0" fontId="30" fillId="9" borderId="0" xfId="0" applyFont="1" applyFill="1" applyAlignment="1">
      <alignment horizontal="center" vertical="center"/>
    </xf>
    <xf numFmtId="0" fontId="30" fillId="9" borderId="0" xfId="0" applyFont="1" applyFill="1" applyAlignment="1">
      <alignment horizontal="left" indent="1"/>
    </xf>
    <xf numFmtId="3" fontId="30" fillId="9" borderId="0" xfId="14" applyNumberFormat="1" applyFont="1" applyFill="1" applyBorder="1"/>
    <xf numFmtId="3" fontId="30" fillId="9" borderId="0" xfId="0" applyNumberFormat="1" applyFont="1" applyFill="1" applyAlignment="1">
      <alignment horizontal="center"/>
    </xf>
    <xf numFmtId="0" fontId="30" fillId="9" borderId="0" xfId="0" applyFont="1" applyFill="1" applyAlignment="1">
      <alignment horizontal="left"/>
    </xf>
    <xf numFmtId="3" fontId="30" fillId="9" borderId="0" xfId="0" applyNumberFormat="1" applyFont="1" applyFill="1" applyAlignment="1">
      <alignment horizontal="right" vertical="center"/>
    </xf>
    <xf numFmtId="173" fontId="30" fillId="9" borderId="0" xfId="0" applyNumberFormat="1" applyFont="1" applyFill="1" applyAlignment="1">
      <alignment horizontal="center" vertical="center"/>
    </xf>
    <xf numFmtId="0" fontId="29" fillId="9" borderId="0" xfId="0" applyFont="1" applyFill="1"/>
    <xf numFmtId="0" fontId="32" fillId="9" borderId="0" xfId="0" applyFont="1" applyFill="1" applyAlignment="1">
      <alignment horizontal="center" vertical="center" wrapText="1"/>
    </xf>
    <xf numFmtId="0" fontId="32" fillId="21" borderId="0" xfId="0" applyFont="1" applyFill="1" applyAlignment="1">
      <alignment vertical="center"/>
    </xf>
    <xf numFmtId="0" fontId="30" fillId="21" borderId="0" xfId="0" applyFont="1" applyFill="1" applyAlignment="1">
      <alignment vertical="center"/>
    </xf>
    <xf numFmtId="0" fontId="32" fillId="9" borderId="0" xfId="0" applyFont="1" applyFill="1" applyAlignment="1">
      <alignment vertical="center"/>
    </xf>
    <xf numFmtId="41" fontId="30" fillId="9" borderId="0" xfId="14" applyFont="1" applyFill="1" applyAlignment="1">
      <alignment horizontal="center" vertical="center"/>
    </xf>
    <xf numFmtId="3" fontId="32" fillId="21" borderId="0" xfId="0" applyNumberFormat="1" applyFont="1" applyFill="1" applyAlignment="1">
      <alignment vertical="center"/>
    </xf>
    <xf numFmtId="3" fontId="32" fillId="9" borderId="0" xfId="0" applyNumberFormat="1" applyFont="1" applyFill="1" applyAlignment="1">
      <alignment vertical="center"/>
    </xf>
    <xf numFmtId="0" fontId="30" fillId="9" borderId="0" xfId="0" applyFont="1" applyFill="1" applyAlignment="1">
      <alignment vertical="center" wrapText="1"/>
    </xf>
    <xf numFmtId="0" fontId="32" fillId="21" borderId="0" xfId="0" applyFont="1" applyFill="1" applyAlignment="1">
      <alignment vertical="center" wrapText="1"/>
    </xf>
    <xf numFmtId="41" fontId="32" fillId="21" borderId="0" xfId="14" applyFont="1" applyFill="1" applyAlignment="1">
      <alignment horizontal="center" vertical="center" wrapText="1"/>
    </xf>
    <xf numFmtId="41" fontId="30" fillId="9" borderId="0" xfId="14" applyFont="1" applyFill="1" applyAlignment="1">
      <alignment horizontal="center" vertical="center" wrapText="1"/>
    </xf>
    <xf numFmtId="3" fontId="32" fillId="21" borderId="0" xfId="14" applyNumberFormat="1" applyFont="1" applyFill="1" applyAlignment="1">
      <alignment horizontal="center" vertical="center" wrapText="1"/>
    </xf>
    <xf numFmtId="0" fontId="32" fillId="22" borderId="0" xfId="0" applyFont="1" applyFill="1" applyAlignment="1">
      <alignment vertical="center" wrapText="1"/>
    </xf>
    <xf numFmtId="3" fontId="32" fillId="22" borderId="0" xfId="0" applyNumberFormat="1" applyFont="1" applyFill="1" applyAlignment="1">
      <alignment vertical="center" wrapText="1"/>
    </xf>
    <xf numFmtId="41" fontId="30" fillId="9" borderId="0" xfId="14" applyFont="1" applyFill="1" applyBorder="1" applyAlignment="1">
      <alignment vertical="center"/>
    </xf>
    <xf numFmtId="3" fontId="30" fillId="9" borderId="0" xfId="0" applyNumberFormat="1" applyFont="1" applyFill="1" applyAlignment="1">
      <alignment vertical="center"/>
    </xf>
    <xf numFmtId="41" fontId="30" fillId="9" borderId="0" xfId="14" applyFont="1" applyFill="1" applyAlignment="1">
      <alignment vertical="center"/>
    </xf>
    <xf numFmtId="41" fontId="30" fillId="9" borderId="0" xfId="14" applyFont="1" applyFill="1" applyAlignment="1">
      <alignment horizontal="left" vertical="center"/>
    </xf>
    <xf numFmtId="3" fontId="30" fillId="9" borderId="0" xfId="14" applyNumberFormat="1" applyFont="1" applyFill="1" applyAlignment="1">
      <alignment vertical="center"/>
    </xf>
    <xf numFmtId="41" fontId="30" fillId="9" borderId="0" xfId="0" applyNumberFormat="1" applyFont="1" applyFill="1" applyAlignment="1">
      <alignment vertical="center"/>
    </xf>
    <xf numFmtId="173" fontId="30" fillId="9" borderId="0" xfId="0" applyNumberFormat="1" applyFont="1" applyFill="1" applyAlignment="1">
      <alignment vertical="center"/>
    </xf>
    <xf numFmtId="41" fontId="32" fillId="9" borderId="0" xfId="14" applyFont="1" applyFill="1" applyAlignment="1">
      <alignment horizontal="center" vertical="center"/>
    </xf>
    <xf numFmtId="41" fontId="32" fillId="9" borderId="0" xfId="14" applyFont="1" applyFill="1" applyAlignment="1">
      <alignment horizontal="left" vertical="center"/>
    </xf>
    <xf numFmtId="0" fontId="32" fillId="20" borderId="0" xfId="0" applyFont="1" applyFill="1" applyAlignment="1">
      <alignment horizontal="center" vertical="center"/>
    </xf>
    <xf numFmtId="0" fontId="30" fillId="20" borderId="0" xfId="0" applyFont="1" applyFill="1"/>
    <xf numFmtId="0" fontId="32" fillId="20" borderId="0" xfId="0" applyFont="1" applyFill="1"/>
    <xf numFmtId="0" fontId="32" fillId="20" borderId="0" xfId="0" applyFont="1" applyFill="1" applyAlignment="1">
      <alignment horizontal="center" vertical="center" wrapText="1"/>
    </xf>
    <xf numFmtId="0" fontId="32" fillId="9" borderId="0" xfId="0" applyFont="1" applyFill="1" applyAlignment="1">
      <alignment wrapText="1"/>
    </xf>
    <xf numFmtId="0" fontId="32" fillId="20" borderId="0" xfId="0" applyFont="1" applyFill="1" applyAlignment="1">
      <alignment horizontal="left" vertical="center" wrapText="1"/>
    </xf>
    <xf numFmtId="0" fontId="31" fillId="24" borderId="0" xfId="0" applyFont="1" applyFill="1" applyAlignment="1">
      <alignment horizontal="center" vertical="center" wrapText="1"/>
    </xf>
    <xf numFmtId="0" fontId="32" fillId="24" borderId="0" xfId="0" applyFont="1" applyFill="1" applyAlignment="1">
      <alignment horizontal="center" vertical="center" wrapText="1"/>
    </xf>
    <xf numFmtId="0" fontId="29" fillId="24" borderId="0" xfId="0" applyFont="1" applyFill="1" applyAlignment="1">
      <alignment horizontal="center" vertical="center" wrapText="1"/>
    </xf>
    <xf numFmtId="0" fontId="29" fillId="14" borderId="0" xfId="0" applyFont="1" applyFill="1" applyAlignment="1">
      <alignment horizontal="center" vertical="center"/>
    </xf>
    <xf numFmtId="0" fontId="29" fillId="14" borderId="0" xfId="0" applyFont="1" applyFill="1" applyAlignment="1">
      <alignment horizontal="left" vertical="center"/>
    </xf>
    <xf numFmtId="173" fontId="29" fillId="14" borderId="0" xfId="0" applyNumberFormat="1" applyFont="1" applyFill="1" applyAlignment="1">
      <alignment horizontal="right" vertical="center"/>
    </xf>
    <xf numFmtId="41" fontId="30" fillId="9" borderId="0" xfId="14" applyFont="1" applyFill="1" applyAlignment="1"/>
    <xf numFmtId="173" fontId="29" fillId="14" borderId="0" xfId="0" applyNumberFormat="1" applyFont="1" applyFill="1" applyAlignment="1">
      <alignment horizontal="left" vertical="center"/>
    </xf>
    <xf numFmtId="174" fontId="32" fillId="20" borderId="0" xfId="0" applyNumberFormat="1" applyFont="1" applyFill="1" applyAlignment="1">
      <alignment horizontal="center" vertical="center"/>
    </xf>
    <xf numFmtId="0" fontId="15" fillId="0" borderId="0" xfId="0" applyFont="1" applyAlignment="1">
      <alignment horizontal="center" vertical="center" wrapText="1"/>
    </xf>
    <xf numFmtId="170" fontId="1" fillId="0" borderId="0" xfId="0" applyNumberFormat="1" applyFont="1" applyAlignment="1">
      <alignment vertical="center"/>
    </xf>
    <xf numFmtId="170" fontId="8" fillId="0" borderId="0" xfId="0" applyNumberFormat="1" applyFont="1" applyAlignment="1">
      <alignment horizontal="center" vertical="center"/>
    </xf>
    <xf numFmtId="170" fontId="1" fillId="0" borderId="0" xfId="0" applyNumberFormat="1" applyFont="1" applyAlignment="1">
      <alignment horizontal="right" vertical="center"/>
    </xf>
    <xf numFmtId="3" fontId="3" fillId="0" borderId="0" xfId="14" applyNumberFormat="1" applyFont="1" applyFill="1" applyBorder="1" applyAlignment="1" applyProtection="1">
      <alignment horizontal="center" vertical="center"/>
      <protection locked="0"/>
    </xf>
    <xf numFmtId="9" fontId="16" fillId="11" borderId="1" xfId="7" applyFont="1" applyFill="1" applyBorder="1" applyAlignment="1" applyProtection="1">
      <alignment horizontal="center" vertical="center"/>
    </xf>
    <xf numFmtId="167" fontId="3" fillId="9" borderId="1" xfId="0" applyNumberFormat="1" applyFont="1" applyFill="1" applyBorder="1" applyAlignment="1">
      <alignment horizontal="left" vertical="center" wrapText="1"/>
    </xf>
    <xf numFmtId="49" fontId="3" fillId="9" borderId="1" xfId="0" applyNumberFormat="1" applyFont="1" applyFill="1" applyBorder="1" applyAlignment="1">
      <alignment horizontal="right" vertical="center" wrapText="1"/>
    </xf>
    <xf numFmtId="3" fontId="3" fillId="9" borderId="1" xfId="0" applyNumberFormat="1" applyFont="1" applyFill="1" applyBorder="1" applyAlignment="1">
      <alignment horizontal="left" vertical="center"/>
    </xf>
    <xf numFmtId="49" fontId="3" fillId="9" borderId="1" xfId="0" applyNumberFormat="1" applyFont="1" applyFill="1" applyBorder="1" applyAlignment="1">
      <alignment vertical="center" wrapText="1"/>
    </xf>
    <xf numFmtId="167" fontId="3" fillId="9" borderId="1" xfId="0" applyNumberFormat="1" applyFont="1" applyFill="1" applyBorder="1" applyAlignment="1">
      <alignment horizontal="left" vertical="center"/>
    </xf>
    <xf numFmtId="41" fontId="3" fillId="9" borderId="1" xfId="0" applyNumberFormat="1" applyFont="1" applyFill="1" applyBorder="1" applyAlignment="1">
      <alignment horizontal="right" vertical="center"/>
    </xf>
    <xf numFmtId="3" fontId="3" fillId="9" borderId="30" xfId="0" applyNumberFormat="1" applyFont="1" applyFill="1" applyBorder="1" applyAlignment="1">
      <alignment horizontal="right" vertical="center"/>
    </xf>
    <xf numFmtId="3" fontId="3" fillId="9" borderId="2" xfId="0" applyNumberFormat="1" applyFont="1" applyFill="1" applyBorder="1" applyAlignment="1">
      <alignment horizontal="right" vertical="center"/>
    </xf>
    <xf numFmtId="168" fontId="3" fillId="9" borderId="1" xfId="0" applyNumberFormat="1" applyFont="1" applyFill="1" applyBorder="1" applyAlignment="1">
      <alignment horizontal="left" vertical="center"/>
    </xf>
    <xf numFmtId="49" fontId="3" fillId="9" borderId="1" xfId="0" applyNumberFormat="1" applyFont="1" applyFill="1" applyBorder="1" applyAlignment="1">
      <alignment horizontal="left" vertical="center"/>
    </xf>
    <xf numFmtId="168" fontId="1" fillId="9" borderId="0" xfId="0" applyNumberFormat="1" applyFont="1" applyFill="1" applyAlignment="1" applyProtection="1">
      <alignment horizontal="center"/>
      <protection locked="0"/>
    </xf>
    <xf numFmtId="168" fontId="1" fillId="9" borderId="0" xfId="0" applyNumberFormat="1" applyFont="1" applyFill="1" applyProtection="1">
      <protection locked="0"/>
    </xf>
    <xf numFmtId="10" fontId="1" fillId="9" borderId="0" xfId="7" applyNumberFormat="1" applyFont="1" applyFill="1" applyBorder="1" applyAlignment="1" applyProtection="1">
      <alignment horizontal="right"/>
      <protection locked="0"/>
    </xf>
    <xf numFmtId="172" fontId="1" fillId="9" borderId="0" xfId="7" applyNumberFormat="1" applyFont="1" applyFill="1" applyBorder="1" applyAlignment="1" applyProtection="1">
      <alignment horizontal="right"/>
      <protection locked="0"/>
    </xf>
    <xf numFmtId="10" fontId="1" fillId="9" borderId="0" xfId="0" applyNumberFormat="1" applyFont="1" applyFill="1" applyAlignment="1" applyProtection="1">
      <alignment horizontal="right"/>
      <protection locked="0"/>
    </xf>
    <xf numFmtId="10" fontId="1" fillId="9" borderId="0" xfId="7" applyNumberFormat="1" applyFont="1" applyFill="1" applyBorder="1" applyAlignment="1">
      <alignment horizontal="right" vertical="center"/>
    </xf>
    <xf numFmtId="3" fontId="1" fillId="9" borderId="0" xfId="14" applyNumberFormat="1" applyFont="1" applyFill="1" applyBorder="1" applyAlignment="1">
      <alignment vertical="center"/>
    </xf>
    <xf numFmtId="172" fontId="1" fillId="9" borderId="0" xfId="7" applyNumberFormat="1" applyFont="1" applyFill="1" applyBorder="1" applyAlignment="1">
      <alignment horizontal="right" vertical="center"/>
    </xf>
    <xf numFmtId="168" fontId="8" fillId="9" borderId="0" xfId="0" applyNumberFormat="1" applyFont="1" applyFill="1" applyAlignment="1">
      <alignment horizontal="center" vertical="center"/>
    </xf>
    <xf numFmtId="0" fontId="32" fillId="18" borderId="0" xfId="0" applyFont="1" applyFill="1"/>
    <xf numFmtId="41" fontId="32" fillId="18" borderId="0" xfId="14" applyFont="1" applyFill="1" applyBorder="1" applyAlignment="1"/>
    <xf numFmtId="41" fontId="32" fillId="18" borderId="0" xfId="14" applyFont="1" applyFill="1" applyBorder="1" applyAlignment="1">
      <alignment horizontal="center"/>
    </xf>
    <xf numFmtId="41" fontId="32" fillId="18" borderId="0" xfId="14" applyFont="1" applyFill="1" applyBorder="1" applyAlignment="1">
      <alignment horizontal="center" vertical="center" wrapText="1"/>
    </xf>
    <xf numFmtId="49" fontId="3" fillId="9" borderId="1" xfId="0" applyNumberFormat="1" applyFont="1" applyFill="1" applyBorder="1" applyAlignment="1">
      <alignment horizontal="center" vertical="center" wrapText="1"/>
    </xf>
    <xf numFmtId="168" fontId="3" fillId="9" borderId="1" xfId="0" quotePrefix="1" applyNumberFormat="1" applyFont="1" applyFill="1" applyBorder="1" applyAlignment="1">
      <alignment horizontal="center" vertical="center" wrapText="1"/>
    </xf>
    <xf numFmtId="175" fontId="32" fillId="18" borderId="0" xfId="14" applyNumberFormat="1" applyFont="1" applyFill="1" applyBorder="1" applyAlignment="1">
      <alignment horizontal="center"/>
    </xf>
    <xf numFmtId="3" fontId="3" fillId="9" borderId="1" xfId="14" applyNumberFormat="1" applyFont="1" applyFill="1" applyBorder="1" applyAlignment="1">
      <alignment horizontal="right" vertical="center"/>
    </xf>
    <xf numFmtId="0" fontId="15" fillId="9" borderId="0" xfId="0" applyFont="1" applyFill="1" applyAlignment="1">
      <alignment horizontal="center" vertical="center" wrapText="1"/>
    </xf>
    <xf numFmtId="0" fontId="15" fillId="0" borderId="0" xfId="0" applyFont="1" applyAlignment="1">
      <alignment vertical="center" wrapText="1"/>
    </xf>
    <xf numFmtId="0" fontId="8" fillId="9" borderId="0" xfId="0" applyFont="1" applyFill="1" applyAlignment="1">
      <alignment vertical="center" wrapText="1"/>
    </xf>
    <xf numFmtId="10" fontId="1" fillId="0" borderId="0" xfId="7" applyNumberFormat="1" applyFont="1" applyFill="1" applyAlignment="1" applyProtection="1">
      <alignment vertical="center"/>
      <protection locked="0"/>
    </xf>
    <xf numFmtId="41" fontId="2" fillId="2" borderId="1" xfId="14" applyFont="1" applyFill="1" applyBorder="1" applyAlignment="1" applyProtection="1">
      <alignment vertical="center"/>
      <protection locked="0"/>
    </xf>
    <xf numFmtId="10" fontId="1" fillId="0" borderId="0" xfId="7" applyNumberFormat="1" applyFont="1" applyBorder="1" applyAlignment="1" applyProtection="1">
      <alignment horizontal="center" vertical="center"/>
      <protection locked="0"/>
    </xf>
    <xf numFmtId="10" fontId="1" fillId="0" borderId="0" xfId="7" applyNumberFormat="1" applyFont="1" applyAlignment="1" applyProtection="1">
      <alignment horizontal="center" vertical="center"/>
      <protection locked="0"/>
    </xf>
    <xf numFmtId="10" fontId="1" fillId="0" borderId="0" xfId="7" applyNumberFormat="1" applyFont="1" applyAlignment="1">
      <alignment horizontal="center" vertical="center"/>
    </xf>
    <xf numFmtId="10" fontId="1" fillId="0" borderId="0" xfId="7" applyNumberFormat="1" applyFont="1" applyAlignment="1" applyProtection="1">
      <alignment horizontal="center" vertical="center" wrapText="1"/>
      <protection locked="0"/>
    </xf>
    <xf numFmtId="10" fontId="1" fillId="0" borderId="0" xfId="7" applyNumberFormat="1" applyFont="1" applyBorder="1" applyAlignment="1" applyProtection="1">
      <alignment vertical="center"/>
      <protection locked="0"/>
    </xf>
    <xf numFmtId="10" fontId="1" fillId="0" borderId="0" xfId="7" applyNumberFormat="1" applyFont="1" applyAlignment="1" applyProtection="1">
      <alignment vertical="center" wrapText="1"/>
      <protection locked="0"/>
    </xf>
    <xf numFmtId="10" fontId="1" fillId="0" borderId="0" xfId="7" applyNumberFormat="1" applyFont="1" applyFill="1" applyBorder="1" applyAlignment="1" applyProtection="1">
      <alignment vertical="center"/>
      <protection locked="0"/>
    </xf>
    <xf numFmtId="10" fontId="1" fillId="0" borderId="0" xfId="7" applyNumberFormat="1" applyFont="1" applyFill="1" applyBorder="1" applyAlignment="1" applyProtection="1">
      <alignment horizontal="right" vertical="center"/>
      <protection locked="0"/>
    </xf>
    <xf numFmtId="10" fontId="1" fillId="0" borderId="0" xfId="7" applyNumberFormat="1" applyFont="1" applyFill="1" applyAlignment="1" applyProtection="1">
      <alignment horizontal="right" vertical="center"/>
      <protection locked="0"/>
    </xf>
    <xf numFmtId="168" fontId="1" fillId="8" borderId="39" xfId="0" applyNumberFormat="1" applyFont="1" applyFill="1" applyBorder="1" applyAlignment="1" applyProtection="1">
      <alignment horizontal="center" vertical="center"/>
      <protection locked="0"/>
    </xf>
    <xf numFmtId="0" fontId="2" fillId="8" borderId="1" xfId="0" applyFont="1" applyFill="1" applyBorder="1" applyAlignment="1">
      <alignment vertical="center"/>
    </xf>
    <xf numFmtId="169" fontId="2" fillId="8" borderId="1" xfId="11" applyNumberFormat="1" applyFont="1" applyFill="1" applyBorder="1" applyAlignment="1">
      <alignment horizontal="right" vertical="center"/>
    </xf>
    <xf numFmtId="0" fontId="2" fillId="8" borderId="1" xfId="0" applyFont="1" applyFill="1" applyBorder="1" applyAlignment="1">
      <alignment horizontal="left" vertical="center" wrapText="1"/>
    </xf>
    <xf numFmtId="0" fontId="2" fillId="8" borderId="40" xfId="0" applyFont="1" applyFill="1" applyBorder="1" applyAlignment="1">
      <alignment horizontal="left" vertical="center" wrapText="1"/>
    </xf>
    <xf numFmtId="169" fontId="2" fillId="8" borderId="15" xfId="11" applyNumberFormat="1" applyFont="1" applyFill="1" applyBorder="1" applyAlignment="1">
      <alignment horizontal="right" vertical="center"/>
    </xf>
    <xf numFmtId="169" fontId="2" fillId="8" borderId="16" xfId="11" applyNumberFormat="1" applyFont="1" applyFill="1" applyBorder="1" applyAlignment="1">
      <alignment horizontal="right" vertical="center"/>
    </xf>
    <xf numFmtId="169" fontId="2" fillId="8" borderId="17" xfId="11" applyNumberFormat="1" applyFont="1" applyFill="1" applyBorder="1" applyAlignment="1">
      <alignment horizontal="right" vertical="center"/>
    </xf>
    <xf numFmtId="1" fontId="2" fillId="2" borderId="2" xfId="14" applyNumberFormat="1" applyFont="1" applyFill="1" applyBorder="1" applyAlignment="1">
      <alignment horizontal="right" vertical="center"/>
    </xf>
    <xf numFmtId="173" fontId="30" fillId="14" borderId="0" xfId="0" applyNumberFormat="1" applyFont="1" applyFill="1" applyAlignment="1">
      <alignment horizontal="left" vertical="center"/>
    </xf>
    <xf numFmtId="172" fontId="1" fillId="9" borderId="0" xfId="7" applyNumberFormat="1" applyFont="1" applyFill="1" applyAlignment="1" applyProtection="1">
      <alignment horizontal="center"/>
      <protection locked="0"/>
    </xf>
    <xf numFmtId="10" fontId="1" fillId="9" borderId="0" xfId="7" applyNumberFormat="1" applyFont="1" applyFill="1" applyAlignment="1" applyProtection="1">
      <alignment horizontal="center"/>
      <protection locked="0"/>
    </xf>
    <xf numFmtId="10" fontId="1" fillId="9" borderId="0" xfId="7" applyNumberFormat="1" applyFont="1" applyFill="1" applyAlignment="1" applyProtection="1">
      <alignment horizontal="right"/>
      <protection locked="0"/>
    </xf>
    <xf numFmtId="172" fontId="1" fillId="9" borderId="0" xfId="7" applyNumberFormat="1" applyFont="1" applyFill="1" applyAlignment="1" applyProtection="1">
      <alignment horizontal="right"/>
      <protection locked="0"/>
    </xf>
    <xf numFmtId="3" fontId="1" fillId="9" borderId="0" xfId="14" applyNumberFormat="1" applyFont="1" applyFill="1" applyAlignment="1" applyProtection="1">
      <alignment horizontal="right"/>
      <protection locked="0"/>
    </xf>
    <xf numFmtId="171" fontId="1" fillId="9" borderId="0" xfId="8" applyNumberFormat="1" applyFont="1" applyFill="1" applyBorder="1" applyAlignment="1" applyProtection="1">
      <protection locked="0"/>
    </xf>
    <xf numFmtId="172" fontId="3" fillId="9" borderId="0" xfId="7" applyNumberFormat="1" applyFont="1" applyFill="1" applyAlignment="1" applyProtection="1">
      <alignment horizontal="center" vertical="center"/>
      <protection locked="0"/>
    </xf>
    <xf numFmtId="172" fontId="3" fillId="9" borderId="0" xfId="7" applyNumberFormat="1" applyFont="1" applyFill="1" applyAlignment="1" applyProtection="1">
      <alignment horizontal="right" vertical="center"/>
      <protection locked="0"/>
    </xf>
    <xf numFmtId="3" fontId="1" fillId="9" borderId="0" xfId="0" applyNumberFormat="1" applyFont="1" applyFill="1" applyAlignment="1" applyProtection="1">
      <alignment horizontal="center"/>
      <protection locked="0"/>
    </xf>
    <xf numFmtId="172" fontId="1" fillId="9" borderId="0" xfId="0" applyNumberFormat="1" applyFont="1" applyFill="1" applyAlignment="1" applyProtection="1">
      <alignment horizontal="center"/>
      <protection locked="0"/>
    </xf>
    <xf numFmtId="172" fontId="1" fillId="9" borderId="0" xfId="0" applyNumberFormat="1" applyFont="1" applyFill="1" applyAlignment="1" applyProtection="1">
      <alignment horizontal="right"/>
      <protection locked="0"/>
    </xf>
    <xf numFmtId="172" fontId="8" fillId="9" borderId="0" xfId="7" applyNumberFormat="1" applyFont="1" applyFill="1" applyBorder="1" applyAlignment="1" applyProtection="1">
      <alignment horizontal="center" vertical="center" wrapText="1"/>
    </xf>
    <xf numFmtId="0" fontId="3" fillId="9" borderId="1" xfId="0" applyFont="1" applyFill="1" applyBorder="1" applyAlignment="1">
      <alignment horizontal="center" vertical="center" wrapText="1"/>
    </xf>
    <xf numFmtId="168" fontId="1" fillId="8" borderId="0" xfId="0" applyNumberFormat="1" applyFont="1" applyFill="1" applyAlignment="1">
      <alignment horizontal="center" vertical="center"/>
    </xf>
    <xf numFmtId="3" fontId="1" fillId="8" borderId="0" xfId="0" applyNumberFormat="1" applyFont="1" applyFill="1" applyAlignment="1">
      <alignment horizontal="right" vertical="center"/>
    </xf>
    <xf numFmtId="3" fontId="1" fillId="8" borderId="0" xfId="0" applyNumberFormat="1" applyFont="1" applyFill="1" applyAlignment="1">
      <alignment horizontal="center" vertical="center"/>
    </xf>
    <xf numFmtId="174" fontId="32" fillId="18" borderId="0" xfId="0" applyNumberFormat="1" applyFont="1" applyFill="1"/>
    <xf numFmtId="17" fontId="32" fillId="18" borderId="0" xfId="0" applyNumberFormat="1" applyFont="1" applyFill="1"/>
    <xf numFmtId="0" fontId="32" fillId="18" borderId="0" xfId="0" applyFont="1" applyFill="1" applyAlignment="1">
      <alignment horizontal="center" vertical="center"/>
    </xf>
    <xf numFmtId="41" fontId="22" fillId="9" borderId="28" xfId="14" applyFont="1" applyFill="1" applyBorder="1" applyAlignment="1">
      <alignment horizontal="center" vertical="center"/>
    </xf>
    <xf numFmtId="41" fontId="3" fillId="9" borderId="0" xfId="0" applyNumberFormat="1" applyFont="1" applyFill="1" applyAlignment="1" applyProtection="1">
      <alignment vertical="center"/>
      <protection locked="0"/>
    </xf>
    <xf numFmtId="3" fontId="1" fillId="9" borderId="0" xfId="0" applyNumberFormat="1" applyFont="1" applyFill="1" applyAlignment="1" applyProtection="1">
      <alignment vertical="center"/>
      <protection locked="0"/>
    </xf>
    <xf numFmtId="0" fontId="1" fillId="9" borderId="0" xfId="0" applyFont="1" applyFill="1" applyAlignment="1" applyProtection="1">
      <alignment horizontal="left" vertical="center"/>
      <protection locked="0"/>
    </xf>
    <xf numFmtId="167" fontId="1" fillId="9" borderId="0" xfId="0" applyNumberFormat="1" applyFont="1" applyFill="1" applyAlignment="1" applyProtection="1">
      <alignment horizontal="left" vertical="center"/>
      <protection locked="0"/>
    </xf>
    <xf numFmtId="3" fontId="1" fillId="9" borderId="0" xfId="0" applyNumberFormat="1" applyFont="1" applyFill="1" applyAlignment="1" applyProtection="1">
      <alignment horizontal="center" vertical="center"/>
      <protection locked="0"/>
    </xf>
    <xf numFmtId="10" fontId="1" fillId="9" borderId="0" xfId="7" applyNumberFormat="1" applyFont="1" applyFill="1" applyAlignment="1" applyProtection="1">
      <alignment horizontal="center" vertical="center"/>
      <protection locked="0"/>
    </xf>
    <xf numFmtId="3" fontId="1" fillId="9" borderId="0" xfId="7" applyNumberFormat="1" applyFont="1" applyFill="1" applyAlignment="1" applyProtection="1">
      <alignment horizontal="center" vertical="center"/>
      <protection locked="0"/>
    </xf>
    <xf numFmtId="10" fontId="1" fillId="9" borderId="0" xfId="7" applyNumberFormat="1" applyFont="1" applyFill="1" applyAlignment="1" applyProtection="1">
      <alignment vertical="center"/>
      <protection locked="0"/>
    </xf>
    <xf numFmtId="3" fontId="1" fillId="9" borderId="0" xfId="14" applyNumberFormat="1" applyFont="1" applyFill="1" applyAlignment="1" applyProtection="1">
      <alignment horizontal="right" vertical="center"/>
      <protection locked="0"/>
    </xf>
    <xf numFmtId="0" fontId="31" fillId="15" borderId="0" xfId="0" applyFont="1" applyFill="1" applyAlignment="1">
      <alignment horizontal="center" vertical="center" wrapText="1"/>
    </xf>
    <xf numFmtId="0" fontId="33" fillId="25" borderId="0" xfId="0" applyFont="1" applyFill="1" applyAlignment="1">
      <alignment horizontal="center" vertical="center" wrapText="1"/>
    </xf>
    <xf numFmtId="3" fontId="2" fillId="2" borderId="30" xfId="0" applyNumberFormat="1" applyFont="1" applyFill="1" applyBorder="1" applyAlignment="1" applyProtection="1">
      <alignment horizontal="center" vertical="center"/>
      <protection locked="0"/>
    </xf>
    <xf numFmtId="0" fontId="29" fillId="0" borderId="0" xfId="0" applyFont="1"/>
    <xf numFmtId="0" fontId="31" fillId="0" borderId="0" xfId="0" applyFont="1"/>
    <xf numFmtId="0" fontId="32" fillId="18" borderId="0" xfId="0" applyFont="1" applyFill="1" applyAlignment="1">
      <alignment horizontal="center" vertical="center" wrapText="1"/>
    </xf>
    <xf numFmtId="0" fontId="32" fillId="18" borderId="0" xfId="0" applyFont="1" applyFill="1" applyAlignment="1">
      <alignment horizontal="left" vertical="center" wrapText="1"/>
    </xf>
    <xf numFmtId="173" fontId="30" fillId="14" borderId="0" xfId="0" applyNumberFormat="1" applyFont="1" applyFill="1" applyAlignment="1">
      <alignment horizontal="center" vertical="center"/>
    </xf>
    <xf numFmtId="0" fontId="29" fillId="0" borderId="0" xfId="0" applyFont="1" applyAlignment="1">
      <alignment horizontal="left"/>
    </xf>
    <xf numFmtId="0" fontId="29" fillId="9" borderId="0" xfId="0" applyFont="1" applyFill="1" applyAlignment="1">
      <alignment horizontal="left"/>
    </xf>
    <xf numFmtId="0" fontId="31" fillId="16" borderId="0" xfId="0" applyFont="1" applyFill="1"/>
    <xf numFmtId="41" fontId="29" fillId="9" borderId="0" xfId="14" applyFont="1" applyFill="1"/>
    <xf numFmtId="41" fontId="29" fillId="0" borderId="0" xfId="14" applyFont="1"/>
    <xf numFmtId="41" fontId="31" fillId="16" borderId="0" xfId="14" applyFont="1" applyFill="1" applyAlignment="1">
      <alignment horizontal="center" vertical="center" wrapText="1"/>
    </xf>
    <xf numFmtId="173" fontId="29" fillId="9" borderId="0" xfId="0" applyNumberFormat="1" applyFont="1" applyFill="1"/>
    <xf numFmtId="0" fontId="15" fillId="0" borderId="0" xfId="0" applyFont="1" applyAlignment="1">
      <alignment horizontal="left" vertical="center"/>
    </xf>
    <xf numFmtId="167" fontId="15" fillId="0" borderId="0" xfId="0" applyNumberFormat="1" applyFont="1" applyAlignment="1">
      <alignment horizontal="left" vertical="center"/>
    </xf>
    <xf numFmtId="168" fontId="15" fillId="0" borderId="0" xfId="0" applyNumberFormat="1" applyFont="1" applyAlignment="1">
      <alignment horizontal="left" vertical="center"/>
    </xf>
    <xf numFmtId="168" fontId="15" fillId="0" borderId="0" xfId="0" applyNumberFormat="1" applyFont="1" applyAlignment="1">
      <alignment vertical="center"/>
    </xf>
    <xf numFmtId="3" fontId="15" fillId="0" borderId="0" xfId="0" applyNumberFormat="1" applyFont="1" applyAlignment="1">
      <alignment vertical="center"/>
    </xf>
    <xf numFmtId="3" fontId="15" fillId="0" borderId="0" xfId="0" applyNumberFormat="1" applyFont="1" applyAlignment="1">
      <alignment horizontal="right" vertical="center"/>
    </xf>
    <xf numFmtId="168" fontId="1" fillId="0" borderId="0" xfId="0" applyNumberFormat="1" applyFont="1" applyAlignment="1">
      <alignment horizontal="left" vertical="center"/>
    </xf>
    <xf numFmtId="3" fontId="1" fillId="0" borderId="0" xfId="7" applyNumberFormat="1" applyFont="1" applyFill="1" applyBorder="1" applyAlignment="1">
      <alignment horizontal="right"/>
    </xf>
    <xf numFmtId="3" fontId="1" fillId="0" borderId="0" xfId="0" applyNumberFormat="1" applyFont="1"/>
    <xf numFmtId="0" fontId="34" fillId="9" borderId="0" xfId="0" applyFont="1" applyFill="1" applyAlignment="1">
      <alignment horizontal="center"/>
    </xf>
    <xf numFmtId="0" fontId="35" fillId="9" borderId="0" xfId="0" applyFont="1" applyFill="1" applyAlignment="1">
      <alignment horizontal="left" vertical="center"/>
    </xf>
    <xf numFmtId="41" fontId="35" fillId="9" borderId="0" xfId="14" applyFont="1" applyFill="1" applyAlignment="1"/>
    <xf numFmtId="173" fontId="35" fillId="9" borderId="0" xfId="0" applyNumberFormat="1" applyFont="1" applyFill="1" applyAlignment="1">
      <alignment horizontal="right" vertical="center"/>
    </xf>
    <xf numFmtId="0" fontId="34" fillId="16" borderId="0" xfId="0" applyFont="1" applyFill="1" applyAlignment="1">
      <alignment horizontal="center" vertical="center"/>
    </xf>
    <xf numFmtId="41" fontId="34" fillId="16" borderId="0" xfId="14" applyFont="1" applyFill="1" applyAlignment="1">
      <alignment horizontal="center" vertical="center"/>
    </xf>
    <xf numFmtId="0" fontId="34" fillId="0" borderId="0" xfId="0" applyFont="1" applyAlignment="1">
      <alignment horizontal="center"/>
    </xf>
    <xf numFmtId="41" fontId="34" fillId="16" borderId="0" xfId="14" applyFont="1" applyFill="1" applyAlignment="1">
      <alignment horizontal="center"/>
    </xf>
    <xf numFmtId="0" fontId="15" fillId="0" borderId="0" xfId="0" applyFont="1" applyAlignment="1" applyProtection="1">
      <alignment wrapText="1"/>
      <protection locked="0"/>
    </xf>
    <xf numFmtId="172" fontId="8" fillId="0" borderId="0" xfId="7" applyNumberFormat="1" applyFont="1" applyFill="1" applyBorder="1" applyAlignment="1" applyProtection="1">
      <alignment horizontal="center" vertical="center" wrapText="1"/>
    </xf>
    <xf numFmtId="10" fontId="1" fillId="0" borderId="0" xfId="7" applyNumberFormat="1" applyFont="1" applyFill="1" applyBorder="1" applyAlignment="1" applyProtection="1">
      <alignment horizontal="right"/>
      <protection locked="0"/>
    </xf>
    <xf numFmtId="172" fontId="1" fillId="0" borderId="0" xfId="7" applyNumberFormat="1" applyFont="1" applyFill="1" applyBorder="1" applyAlignment="1" applyProtection="1">
      <alignment horizontal="right"/>
      <protection locked="0"/>
    </xf>
    <xf numFmtId="3" fontId="1" fillId="0" borderId="0" xfId="14" applyNumberFormat="1" applyFont="1" applyFill="1" applyBorder="1" applyAlignment="1" applyProtection="1">
      <alignment horizontal="right"/>
      <protection locked="0"/>
    </xf>
    <xf numFmtId="0" fontId="1" fillId="9" borderId="0" xfId="0" applyFont="1" applyFill="1" applyAlignment="1" applyProtection="1">
      <alignment vertical="center" wrapText="1"/>
      <protection locked="0"/>
    </xf>
    <xf numFmtId="41" fontId="32" fillId="15" borderId="0" xfId="14" applyFont="1" applyFill="1" applyBorder="1" applyAlignment="1">
      <alignment vertical="center" wrapText="1"/>
    </xf>
    <xf numFmtId="41" fontId="32" fillId="9" borderId="0" xfId="14" applyFont="1" applyFill="1" applyBorder="1" applyAlignment="1">
      <alignment vertical="center"/>
    </xf>
    <xf numFmtId="0" fontId="32" fillId="19" borderId="0" xfId="0" applyFont="1" applyFill="1" applyAlignment="1">
      <alignment vertical="center" wrapText="1"/>
    </xf>
    <xf numFmtId="41" fontId="32" fillId="19" borderId="0" xfId="14" applyFont="1" applyFill="1" applyBorder="1" applyAlignment="1">
      <alignment vertical="center" wrapText="1"/>
    </xf>
    <xf numFmtId="41" fontId="32" fillId="22" borderId="0" xfId="14" applyFont="1" applyFill="1" applyBorder="1" applyAlignment="1">
      <alignment vertical="center" wrapText="1"/>
    </xf>
    <xf numFmtId="0" fontId="32" fillId="16" borderId="0" xfId="0" applyFont="1" applyFill="1" applyAlignment="1">
      <alignment vertical="center" wrapText="1"/>
    </xf>
    <xf numFmtId="41" fontId="32" fillId="16" borderId="0" xfId="14" applyFont="1" applyFill="1" applyBorder="1" applyAlignment="1">
      <alignment vertical="center" wrapText="1"/>
    </xf>
    <xf numFmtId="0" fontId="32" fillId="18" borderId="0" xfId="0" applyFont="1" applyFill="1" applyAlignment="1">
      <alignment vertical="center" wrapText="1"/>
    </xf>
    <xf numFmtId="41" fontId="32" fillId="18" borderId="0" xfId="14" applyFont="1" applyFill="1" applyBorder="1" applyAlignment="1">
      <alignment vertical="center" wrapText="1"/>
    </xf>
    <xf numFmtId="3" fontId="32" fillId="18" borderId="0" xfId="14" applyNumberFormat="1" applyFont="1" applyFill="1" applyBorder="1" applyAlignment="1">
      <alignment vertical="center" wrapText="1"/>
    </xf>
    <xf numFmtId="173" fontId="32" fillId="14" borderId="0" xfId="0" applyNumberFormat="1" applyFont="1" applyFill="1" applyAlignment="1">
      <alignment vertical="center"/>
    </xf>
    <xf numFmtId="0" fontId="32" fillId="16" borderId="0" xfId="0" applyFont="1" applyFill="1" applyAlignment="1">
      <alignment horizontal="center" vertical="center" wrapText="1"/>
    </xf>
    <xf numFmtId="41" fontId="32" fillId="16" borderId="0" xfId="14" applyFont="1" applyFill="1" applyAlignment="1">
      <alignment horizontal="center" vertical="center" wrapText="1"/>
    </xf>
    <xf numFmtId="0" fontId="32" fillId="16" borderId="0" xfId="0" applyFont="1" applyFill="1"/>
    <xf numFmtId="49" fontId="20" fillId="9" borderId="0" xfId="0" applyNumberFormat="1" applyFont="1" applyFill="1" applyAlignment="1">
      <alignment horizontal="center"/>
    </xf>
    <xf numFmtId="49" fontId="1" fillId="8" borderId="38" xfId="0" applyNumberFormat="1" applyFont="1" applyFill="1" applyBorder="1" applyAlignment="1">
      <alignment horizontal="center" vertical="center"/>
    </xf>
    <xf numFmtId="49" fontId="1" fillId="8" borderId="0" xfId="0" applyNumberFormat="1" applyFont="1" applyFill="1" applyAlignment="1">
      <alignment horizontal="center" vertical="center"/>
    </xf>
    <xf numFmtId="49" fontId="1" fillId="9" borderId="38" xfId="0" applyNumberFormat="1" applyFont="1" applyFill="1" applyBorder="1" applyAlignment="1">
      <alignment horizontal="center" vertical="center"/>
    </xf>
    <xf numFmtId="49" fontId="1" fillId="9" borderId="0" xfId="0" applyNumberFormat="1" applyFont="1" applyFill="1" applyAlignment="1">
      <alignment horizontal="center" vertical="center"/>
    </xf>
    <xf numFmtId="49" fontId="16" fillId="11" borderId="1" xfId="2" applyNumberFormat="1" applyFont="1" applyFill="1" applyBorder="1" applyAlignment="1" applyProtection="1">
      <alignment horizontal="center" vertical="center"/>
    </xf>
    <xf numFmtId="49" fontId="1" fillId="0" borderId="0" xfId="0" applyNumberFormat="1" applyFont="1" applyAlignment="1" applyProtection="1">
      <alignment horizontal="center"/>
      <protection locked="0"/>
    </xf>
    <xf numFmtId="49" fontId="1" fillId="0" borderId="0" xfId="0" applyNumberFormat="1" applyFont="1" applyAlignment="1" applyProtection="1">
      <alignment horizontal="center" vertical="center"/>
      <protection locked="0"/>
    </xf>
    <xf numFmtId="49" fontId="1" fillId="9" borderId="0" xfId="0" applyNumberFormat="1" applyFont="1" applyFill="1" applyAlignment="1" applyProtection="1">
      <alignment horizontal="center"/>
      <protection locked="0"/>
    </xf>
    <xf numFmtId="49" fontId="1" fillId="9" borderId="0" xfId="0" applyNumberFormat="1" applyFont="1" applyFill="1" applyAlignment="1" applyProtection="1">
      <alignment horizontal="center" vertical="center"/>
      <protection locked="0"/>
    </xf>
    <xf numFmtId="49" fontId="1" fillId="9" borderId="0" xfId="0" applyNumberFormat="1" applyFont="1" applyFill="1" applyProtection="1">
      <protection locked="0"/>
    </xf>
    <xf numFmtId="3" fontId="2" fillId="0" borderId="2" xfId="14" applyNumberFormat="1" applyFont="1" applyBorder="1" applyAlignment="1">
      <alignment horizontal="center" vertical="center" wrapText="1"/>
    </xf>
    <xf numFmtId="3" fontId="2" fillId="0" borderId="2" xfId="14" applyNumberFormat="1" applyFont="1" applyBorder="1" applyAlignment="1">
      <alignment horizontal="right" vertical="center" wrapText="1"/>
    </xf>
    <xf numFmtId="3" fontId="2" fillId="0" borderId="1" xfId="14" applyNumberFormat="1" applyFont="1" applyBorder="1" applyAlignment="1">
      <alignment horizontal="center" vertical="center" wrapText="1"/>
    </xf>
    <xf numFmtId="10" fontId="1" fillId="0" borderId="0" xfId="7" applyNumberFormat="1" applyFont="1" applyFill="1" applyBorder="1" applyAlignment="1">
      <alignment horizontal="right" vertical="center"/>
    </xf>
    <xf numFmtId="3" fontId="16" fillId="11" borderId="1" xfId="2" applyNumberFormat="1" applyFont="1" applyFill="1" applyBorder="1" applyAlignment="1" applyProtection="1">
      <alignment horizontal="center" vertical="center"/>
    </xf>
    <xf numFmtId="17" fontId="32" fillId="18" borderId="0" xfId="0" applyNumberFormat="1" applyFont="1" applyFill="1" applyAlignment="1">
      <alignment horizontal="center" vertical="center"/>
    </xf>
    <xf numFmtId="41" fontId="34" fillId="16" borderId="0" xfId="14" applyFont="1" applyFill="1" applyAlignment="1"/>
    <xf numFmtId="17" fontId="34" fillId="16" borderId="0" xfId="0" applyNumberFormat="1" applyFont="1" applyFill="1" applyAlignment="1">
      <alignment horizontal="center" vertical="center"/>
    </xf>
    <xf numFmtId="41" fontId="13" fillId="9" borderId="0" xfId="14" applyFont="1" applyFill="1" applyAlignment="1"/>
    <xf numFmtId="0" fontId="30" fillId="29" borderId="0" xfId="0" applyFont="1" applyFill="1"/>
    <xf numFmtId="41" fontId="30" fillId="29" borderId="0" xfId="14" applyFont="1" applyFill="1" applyBorder="1"/>
    <xf numFmtId="41" fontId="30" fillId="29" borderId="0" xfId="0" applyNumberFormat="1" applyFont="1" applyFill="1"/>
    <xf numFmtId="175" fontId="30" fillId="16" borderId="0" xfId="14" applyNumberFormat="1" applyFont="1" applyFill="1" applyBorder="1"/>
    <xf numFmtId="0" fontId="29" fillId="14" borderId="0" xfId="0" applyFont="1" applyFill="1" applyAlignment="1">
      <alignment horizontal="center" vertical="center" wrapText="1"/>
    </xf>
    <xf numFmtId="173" fontId="29" fillId="14" borderId="0" xfId="0" applyNumberFormat="1" applyFont="1" applyFill="1" applyAlignment="1">
      <alignment horizontal="right" vertical="center" wrapText="1"/>
    </xf>
    <xf numFmtId="0" fontId="31" fillId="28" borderId="0" xfId="0" applyFont="1" applyFill="1" applyAlignment="1">
      <alignment horizontal="center" vertical="center" wrapText="1"/>
    </xf>
    <xf numFmtId="0" fontId="31" fillId="23" borderId="0" xfId="0" applyFont="1" applyFill="1"/>
    <xf numFmtId="0" fontId="31" fillId="26" borderId="0" xfId="0" applyFont="1" applyFill="1"/>
    <xf numFmtId="0" fontId="31" fillId="27" borderId="0" xfId="0" applyFont="1" applyFill="1"/>
    <xf numFmtId="0" fontId="31" fillId="27" borderId="0" xfId="0" applyFont="1" applyFill="1" applyAlignment="1">
      <alignment wrapText="1"/>
    </xf>
    <xf numFmtId="0" fontId="31" fillId="28" borderId="0" xfId="0" applyFont="1" applyFill="1"/>
    <xf numFmtId="0" fontId="31" fillId="28" borderId="0" xfId="0" applyFont="1" applyFill="1" applyAlignment="1">
      <alignment wrapText="1"/>
    </xf>
    <xf numFmtId="0" fontId="31" fillId="23" borderId="0" xfId="0" applyFont="1" applyFill="1" applyAlignment="1">
      <alignment horizontal="center" vertical="center" wrapText="1"/>
    </xf>
    <xf numFmtId="0" fontId="31" fillId="23" borderId="0" xfId="0" applyFont="1" applyFill="1" applyAlignment="1">
      <alignment horizontal="left" vertical="center" wrapText="1"/>
    </xf>
    <xf numFmtId="0" fontId="31" fillId="0" borderId="0" xfId="0" applyFont="1" applyAlignment="1">
      <alignment wrapText="1"/>
    </xf>
    <xf numFmtId="0" fontId="31" fillId="26" borderId="0" xfId="0" applyFont="1" applyFill="1" applyAlignment="1">
      <alignment horizontal="center" vertical="center" wrapText="1"/>
    </xf>
    <xf numFmtId="41" fontId="31" fillId="26" borderId="0" xfId="14" applyFont="1" applyFill="1" applyAlignment="1">
      <alignment horizontal="center" vertical="center" wrapText="1"/>
    </xf>
    <xf numFmtId="0" fontId="31" fillId="27" borderId="0" xfId="0" applyFont="1" applyFill="1" applyAlignment="1">
      <alignment vertical="center" wrapText="1"/>
    </xf>
    <xf numFmtId="41" fontId="31" fillId="27" borderId="0" xfId="14" applyFont="1" applyFill="1" applyAlignment="1">
      <alignment horizontal="center" vertical="center" wrapText="1"/>
    </xf>
    <xf numFmtId="41" fontId="31" fillId="28" borderId="0" xfId="14" applyFont="1" applyFill="1" applyAlignment="1">
      <alignment horizontal="center" vertical="center" wrapText="1"/>
    </xf>
    <xf numFmtId="0" fontId="29" fillId="9" borderId="0" xfId="0" applyFont="1" applyFill="1" applyAlignment="1">
      <alignment horizontal="center" vertical="center"/>
    </xf>
    <xf numFmtId="0" fontId="29" fillId="0" borderId="0" xfId="0" applyFont="1" applyAlignment="1">
      <alignment horizontal="left" vertical="center" wrapText="1"/>
    </xf>
    <xf numFmtId="173" fontId="29" fillId="0" borderId="0" xfId="0" applyNumberFormat="1" applyFont="1" applyAlignment="1">
      <alignment horizontal="right" vertical="center" wrapText="1"/>
    </xf>
    <xf numFmtId="41" fontId="29" fillId="9" borderId="0" xfId="0" applyNumberFormat="1" applyFont="1" applyFill="1"/>
    <xf numFmtId="0" fontId="31" fillId="9" borderId="0" xfId="0" applyFont="1" applyFill="1"/>
    <xf numFmtId="0" fontId="31" fillId="9" borderId="0" xfId="0" applyFont="1" applyFill="1" applyAlignment="1">
      <alignment wrapText="1"/>
    </xf>
    <xf numFmtId="3" fontId="3" fillId="9" borderId="0" xfId="0" applyNumberFormat="1" applyFont="1" applyFill="1" applyAlignment="1" applyProtection="1">
      <alignment vertical="center"/>
      <protection locked="0"/>
    </xf>
    <xf numFmtId="0" fontId="29" fillId="9" borderId="0" xfId="0" applyFont="1" applyFill="1" applyAlignment="1">
      <alignment horizontal="left" vertical="center" wrapText="1"/>
    </xf>
    <xf numFmtId="173" fontId="29" fillId="9" borderId="0" xfId="0" applyNumberFormat="1" applyFont="1" applyFill="1" applyAlignment="1">
      <alignment horizontal="right" vertical="center" wrapText="1"/>
    </xf>
    <xf numFmtId="41" fontId="3" fillId="9" borderId="1" xfId="14" applyFont="1" applyFill="1" applyBorder="1" applyAlignment="1">
      <alignment horizontal="right" vertical="center" wrapText="1"/>
    </xf>
    <xf numFmtId="3" fontId="3" fillId="9" borderId="30" xfId="14" applyNumberFormat="1" applyFont="1" applyFill="1" applyBorder="1" applyAlignment="1">
      <alignment horizontal="right" vertical="center" wrapText="1"/>
    </xf>
    <xf numFmtId="0" fontId="36" fillId="16" borderId="0" xfId="0" applyFont="1" applyFill="1" applyAlignment="1">
      <alignment horizontal="center" vertical="center" wrapText="1"/>
    </xf>
    <xf numFmtId="0" fontId="34" fillId="29" borderId="0" xfId="0" applyFont="1" applyFill="1" applyAlignment="1">
      <alignment horizontal="center" vertical="center"/>
    </xf>
    <xf numFmtId="41" fontId="32" fillId="18" borderId="0" xfId="14" applyFont="1" applyFill="1" applyBorder="1" applyAlignment="1">
      <alignment vertical="center"/>
    </xf>
    <xf numFmtId="0" fontId="32" fillId="9" borderId="0" xfId="0" applyFont="1" applyFill="1" applyAlignment="1">
      <alignment vertical="center" wrapText="1"/>
    </xf>
    <xf numFmtId="41" fontId="32" fillId="9" borderId="0" xfId="0" applyNumberFormat="1" applyFont="1" applyFill="1" applyAlignment="1">
      <alignment horizontal="left" wrapText="1"/>
    </xf>
    <xf numFmtId="41" fontId="32" fillId="23" borderId="0" xfId="14" applyFont="1" applyFill="1" applyBorder="1" applyAlignment="1">
      <alignment horizontal="center" vertical="center" wrapText="1"/>
    </xf>
    <xf numFmtId="0" fontId="32" fillId="18" borderId="0" xfId="0" applyFont="1" applyFill="1" applyAlignment="1">
      <alignment horizontal="center"/>
    </xf>
    <xf numFmtId="41" fontId="32" fillId="18" borderId="0" xfId="14" applyFont="1" applyFill="1" applyBorder="1" applyAlignment="1">
      <alignment horizontal="center" vertical="center"/>
    </xf>
    <xf numFmtId="175" fontId="32" fillId="18" borderId="0" xfId="14" applyNumberFormat="1" applyFont="1" applyFill="1" applyBorder="1" applyAlignment="1">
      <alignment horizontal="center" vertical="center"/>
    </xf>
    <xf numFmtId="175" fontId="32" fillId="18" borderId="0" xfId="14" applyNumberFormat="1" applyFont="1" applyFill="1" applyBorder="1" applyAlignment="1">
      <alignment horizontal="center" vertical="center" wrapText="1"/>
    </xf>
    <xf numFmtId="0" fontId="32" fillId="18" borderId="0" xfId="0" applyFont="1" applyFill="1" applyAlignment="1">
      <alignment vertical="center"/>
    </xf>
    <xf numFmtId="168" fontId="3" fillId="9" borderId="1" xfId="0" quotePrefix="1" applyNumberFormat="1" applyFont="1" applyFill="1" applyBorder="1" applyAlignment="1">
      <alignment vertical="center" wrapText="1"/>
    </xf>
    <xf numFmtId="0" fontId="22" fillId="9" borderId="0" xfId="0" applyFont="1" applyFill="1" applyAlignment="1">
      <alignment horizontal="center" vertical="center" wrapText="1"/>
    </xf>
    <xf numFmtId="170" fontId="11" fillId="8" borderId="33" xfId="0" applyNumberFormat="1" applyFont="1" applyFill="1" applyBorder="1" applyAlignment="1">
      <alignment horizontal="left" vertical="center" wrapText="1"/>
    </xf>
    <xf numFmtId="0" fontId="16" fillId="11" borderId="1" xfId="2" applyFont="1" applyFill="1" applyBorder="1" applyAlignment="1" applyProtection="1">
      <alignment horizontal="center" vertical="center" wrapText="1"/>
    </xf>
    <xf numFmtId="0" fontId="11" fillId="0" borderId="0" xfId="0" applyFont="1" applyAlignment="1">
      <alignment horizontal="center" vertical="center" wrapText="1"/>
    </xf>
    <xf numFmtId="17" fontId="36" fillId="16" borderId="0" xfId="0" applyNumberFormat="1" applyFont="1" applyFill="1" applyAlignment="1">
      <alignment horizontal="center"/>
    </xf>
    <xf numFmtId="41" fontId="8" fillId="9" borderId="0" xfId="0" applyNumberFormat="1" applyFont="1" applyFill="1" applyAlignment="1" applyProtection="1">
      <alignment vertical="center"/>
      <protection locked="0"/>
    </xf>
    <xf numFmtId="41" fontId="1" fillId="9" borderId="0" xfId="14" applyFont="1" applyFill="1" applyAlignment="1" applyProtection="1">
      <alignment horizontal="left" vertical="center" wrapText="1"/>
      <protection locked="0"/>
    </xf>
    <xf numFmtId="10" fontId="1" fillId="8" borderId="1" xfId="0" applyNumberFormat="1" applyFont="1" applyFill="1" applyBorder="1" applyAlignment="1">
      <alignment horizontal="center" vertical="center"/>
    </xf>
    <xf numFmtId="172" fontId="1" fillId="9" borderId="1" xfId="7" applyNumberFormat="1" applyFont="1" applyFill="1" applyBorder="1" applyAlignment="1">
      <alignment horizontal="right" vertical="center"/>
    </xf>
    <xf numFmtId="10" fontId="1" fillId="9" borderId="1" xfId="0" applyNumberFormat="1" applyFont="1" applyFill="1" applyBorder="1" applyAlignment="1">
      <alignment horizontal="right" vertical="center"/>
    </xf>
    <xf numFmtId="3" fontId="1" fillId="9" borderId="1" xfId="14" applyNumberFormat="1" applyFont="1" applyFill="1" applyBorder="1" applyAlignment="1" applyProtection="1">
      <alignment horizontal="right" vertical="center"/>
    </xf>
    <xf numFmtId="3" fontId="1" fillId="9" borderId="1" xfId="0" applyNumberFormat="1" applyFont="1" applyFill="1" applyBorder="1" applyAlignment="1">
      <alignment horizontal="right" vertical="center"/>
    </xf>
    <xf numFmtId="3" fontId="1" fillId="9" borderId="1" xfId="0" applyNumberFormat="1" applyFont="1" applyFill="1" applyBorder="1" applyAlignment="1" applyProtection="1">
      <alignment horizontal="right" vertical="center"/>
      <protection locked="0"/>
    </xf>
    <xf numFmtId="0" fontId="30" fillId="20" borderId="0" xfId="0" applyFont="1" applyFill="1" applyAlignment="1">
      <alignment horizontal="center" vertical="center"/>
    </xf>
    <xf numFmtId="0" fontId="30" fillId="20" borderId="0" xfId="0" applyFont="1" applyFill="1" applyAlignment="1">
      <alignment horizontal="left" vertical="center"/>
    </xf>
    <xf numFmtId="41" fontId="30" fillId="20" borderId="0" xfId="14" applyFont="1" applyFill="1" applyBorder="1" applyAlignment="1">
      <alignment vertical="center"/>
    </xf>
    <xf numFmtId="41" fontId="3" fillId="0" borderId="0" xfId="0" applyNumberFormat="1" applyFont="1" applyAlignment="1" applyProtection="1">
      <alignment vertical="center"/>
      <protection locked="0"/>
    </xf>
    <xf numFmtId="175" fontId="32" fillId="21" borderId="0" xfId="14" applyNumberFormat="1" applyFont="1" applyFill="1" applyAlignment="1">
      <alignment horizontal="center" vertical="center" wrapText="1"/>
    </xf>
    <xf numFmtId="0" fontId="31" fillId="31" borderId="0" xfId="0" applyFont="1" applyFill="1" applyAlignment="1">
      <alignment horizontal="center" vertical="center" wrapText="1"/>
    </xf>
    <xf numFmtId="0" fontId="31" fillId="31" borderId="0" xfId="0" applyFont="1" applyFill="1"/>
    <xf numFmtId="0" fontId="3" fillId="9" borderId="0" xfId="0" applyFont="1" applyFill="1" applyAlignment="1" applyProtection="1">
      <alignment horizontal="left" vertical="center"/>
      <protection locked="0"/>
    </xf>
    <xf numFmtId="167" fontId="3" fillId="9" borderId="0" xfId="0" applyNumberFormat="1" applyFont="1" applyFill="1" applyAlignment="1" applyProtection="1">
      <alignment horizontal="left" vertical="center"/>
      <protection locked="0"/>
    </xf>
    <xf numFmtId="168" fontId="3" fillId="9" borderId="0" xfId="0" applyNumberFormat="1" applyFont="1" applyFill="1" applyAlignment="1" applyProtection="1">
      <alignment horizontal="center" vertical="center"/>
      <protection locked="0"/>
    </xf>
    <xf numFmtId="10" fontId="8" fillId="9" borderId="0" xfId="7" applyNumberFormat="1" applyFont="1" applyFill="1" applyBorder="1" applyAlignment="1" applyProtection="1">
      <alignment horizontal="center" vertical="center"/>
    </xf>
    <xf numFmtId="3" fontId="27" fillId="9" borderId="0" xfId="0" applyNumberFormat="1" applyFont="1" applyFill="1" applyAlignment="1">
      <alignment vertical="center"/>
    </xf>
    <xf numFmtId="3" fontId="3" fillId="9" borderId="0" xfId="7" applyNumberFormat="1" applyFont="1" applyFill="1" applyBorder="1" applyAlignment="1" applyProtection="1">
      <alignment vertical="center"/>
      <protection locked="0"/>
    </xf>
    <xf numFmtId="3" fontId="3" fillId="9" borderId="0" xfId="7" applyNumberFormat="1" applyFont="1" applyFill="1" applyBorder="1" applyAlignment="1" applyProtection="1">
      <alignment horizontal="right" vertical="center"/>
      <protection locked="0"/>
    </xf>
    <xf numFmtId="3" fontId="3" fillId="9" borderId="0" xfId="7" applyNumberFormat="1" applyFont="1" applyFill="1" applyBorder="1" applyAlignment="1" applyProtection="1">
      <alignment horizontal="center" vertical="center"/>
      <protection locked="0"/>
    </xf>
    <xf numFmtId="3" fontId="3" fillId="9" borderId="0" xfId="14" applyNumberFormat="1" applyFont="1" applyFill="1" applyBorder="1" applyAlignment="1" applyProtection="1">
      <alignment horizontal="right" vertical="center"/>
      <protection locked="0"/>
    </xf>
    <xf numFmtId="3" fontId="38" fillId="0" borderId="0" xfId="15" applyNumberFormat="1" applyFont="1" applyFill="1" applyBorder="1" applyAlignment="1" applyProtection="1">
      <alignment horizontal="center" vertical="center"/>
      <protection locked="0"/>
    </xf>
    <xf numFmtId="10" fontId="38" fillId="0" borderId="0" xfId="7" applyNumberFormat="1" applyFont="1" applyFill="1" applyBorder="1" applyAlignment="1" applyProtection="1">
      <alignment vertical="center"/>
      <protection locked="0"/>
    </xf>
    <xf numFmtId="41" fontId="38" fillId="0" borderId="0" xfId="14" applyFont="1" applyFill="1" applyBorder="1" applyAlignment="1" applyProtection="1">
      <alignment vertical="center"/>
      <protection locked="0"/>
    </xf>
    <xf numFmtId="3" fontId="38" fillId="0" borderId="0" xfId="15" applyNumberFormat="1" applyFont="1" applyFill="1" applyBorder="1" applyAlignment="1" applyProtection="1">
      <alignment vertical="center"/>
      <protection locked="0"/>
    </xf>
    <xf numFmtId="3" fontId="38" fillId="0" borderId="0" xfId="14" applyNumberFormat="1" applyFont="1" applyFill="1" applyBorder="1" applyAlignment="1" applyProtection="1">
      <alignment horizontal="right" vertical="center"/>
      <protection locked="0"/>
    </xf>
    <xf numFmtId="0" fontId="8" fillId="9" borderId="0" xfId="0" applyFont="1" applyFill="1" applyAlignment="1">
      <alignment vertical="center"/>
    </xf>
    <xf numFmtId="0" fontId="8" fillId="9" borderId="0" xfId="0" applyFont="1" applyFill="1" applyAlignment="1">
      <alignment horizontal="center" vertical="center"/>
    </xf>
    <xf numFmtId="3" fontId="8" fillId="9" borderId="0" xfId="0" applyNumberFormat="1" applyFont="1" applyFill="1" applyAlignment="1">
      <alignment horizontal="center" vertical="center"/>
    </xf>
    <xf numFmtId="10" fontId="8" fillId="9" borderId="0" xfId="7" applyNumberFormat="1" applyFont="1" applyFill="1" applyBorder="1" applyAlignment="1">
      <alignment horizontal="center" vertical="center"/>
    </xf>
    <xf numFmtId="3" fontId="8" fillId="9" borderId="0" xfId="7" applyNumberFormat="1" applyFont="1" applyFill="1" applyBorder="1" applyAlignment="1">
      <alignment horizontal="center" vertical="center"/>
    </xf>
    <xf numFmtId="10" fontId="8" fillId="9" borderId="0" xfId="7" applyNumberFormat="1" applyFont="1" applyFill="1" applyBorder="1" applyAlignment="1">
      <alignment vertical="center"/>
    </xf>
    <xf numFmtId="0" fontId="11" fillId="9" borderId="0" xfId="15" applyFont="1" applyFill="1" applyBorder="1" applyAlignment="1">
      <alignment horizontal="center" vertical="center"/>
    </xf>
    <xf numFmtId="10" fontId="11" fillId="9" borderId="0" xfId="7" applyNumberFormat="1" applyFont="1" applyFill="1" applyBorder="1" applyAlignment="1">
      <alignment vertical="center"/>
    </xf>
    <xf numFmtId="41" fontId="11" fillId="9" borderId="0" xfId="14" applyFont="1" applyFill="1" applyBorder="1" applyAlignment="1">
      <alignment vertical="center"/>
    </xf>
    <xf numFmtId="41" fontId="8" fillId="9" borderId="0" xfId="14" applyFont="1" applyFill="1" applyBorder="1" applyAlignment="1">
      <alignment vertical="center"/>
    </xf>
    <xf numFmtId="0" fontId="16" fillId="13" borderId="6" xfId="1" applyFont="1" applyFill="1" applyBorder="1" applyAlignment="1">
      <alignment horizontal="center" vertical="center"/>
    </xf>
    <xf numFmtId="169" fontId="16" fillId="0" borderId="0" xfId="1" applyNumberFormat="1" applyFont="1" applyFill="1" applyBorder="1" applyAlignment="1">
      <alignment horizontal="center" vertical="center" wrapText="1"/>
    </xf>
    <xf numFmtId="3" fontId="2" fillId="2" borderId="32" xfId="0" applyNumberFormat="1" applyFont="1" applyFill="1" applyBorder="1" applyAlignment="1">
      <alignment horizontal="center" vertical="center"/>
    </xf>
    <xf numFmtId="0" fontId="31" fillId="15" borderId="0" xfId="0" applyFont="1" applyFill="1" applyAlignment="1">
      <alignment horizontal="center" vertical="center"/>
    </xf>
    <xf numFmtId="41" fontId="3" fillId="0" borderId="0" xfId="14" applyFont="1" applyAlignment="1">
      <alignment vertical="center"/>
    </xf>
    <xf numFmtId="41" fontId="3" fillId="9" borderId="1" xfId="14" applyFont="1" applyFill="1" applyBorder="1" applyAlignment="1">
      <alignment horizontal="right" vertical="center"/>
    </xf>
    <xf numFmtId="3" fontId="3" fillId="9" borderId="30" xfId="14" applyNumberFormat="1" applyFont="1" applyFill="1" applyBorder="1" applyAlignment="1">
      <alignment horizontal="right" vertical="center"/>
    </xf>
    <xf numFmtId="168" fontId="3" fillId="9" borderId="1" xfId="0" quotePrefix="1" applyNumberFormat="1" applyFont="1" applyFill="1" applyBorder="1" applyAlignment="1">
      <alignment horizontal="left" vertical="center" wrapText="1"/>
    </xf>
    <xf numFmtId="3" fontId="8" fillId="16" borderId="1" xfId="0" applyNumberFormat="1" applyFont="1" applyFill="1" applyBorder="1" applyAlignment="1">
      <alignment vertical="center" wrapText="1"/>
    </xf>
    <xf numFmtId="0" fontId="2" fillId="16" borderId="1" xfId="0" applyFont="1" applyFill="1" applyBorder="1" applyAlignment="1">
      <alignment horizontal="center" vertical="center" wrapText="1"/>
    </xf>
    <xf numFmtId="0" fontId="0" fillId="0" borderId="0" xfId="0" applyAlignment="1">
      <alignment horizontal="left"/>
    </xf>
    <xf numFmtId="0" fontId="0" fillId="0" borderId="0" xfId="0" pivotButton="1"/>
    <xf numFmtId="3" fontId="0" fillId="0" borderId="0" xfId="0" applyNumberFormat="1"/>
    <xf numFmtId="172" fontId="0" fillId="0" borderId="0" xfId="0" applyNumberFormat="1"/>
    <xf numFmtId="9" fontId="0" fillId="0" borderId="0" xfId="0" applyNumberFormat="1"/>
    <xf numFmtId="10" fontId="1" fillId="9" borderId="0" xfId="7" applyNumberFormat="1" applyFont="1" applyFill="1"/>
    <xf numFmtId="0" fontId="10" fillId="10" borderId="2" xfId="1" applyFont="1" applyFill="1" applyBorder="1" applyAlignment="1">
      <alignment vertical="center"/>
    </xf>
    <xf numFmtId="3" fontId="3" fillId="9" borderId="2" xfId="14" applyNumberFormat="1" applyFont="1" applyFill="1" applyBorder="1" applyAlignment="1" applyProtection="1">
      <alignment horizontal="right" vertical="center" wrapText="1"/>
    </xf>
    <xf numFmtId="0" fontId="10" fillId="10" borderId="30" xfId="1" applyFont="1" applyFill="1" applyBorder="1" applyAlignment="1">
      <alignment vertical="center"/>
    </xf>
    <xf numFmtId="0" fontId="11" fillId="9" borderId="0" xfId="0" applyFont="1" applyFill="1" applyAlignment="1">
      <alignment vertical="center"/>
    </xf>
    <xf numFmtId="0" fontId="35" fillId="9" borderId="0" xfId="0" applyFont="1" applyFill="1" applyAlignment="1">
      <alignment horizontal="center" vertical="center"/>
    </xf>
    <xf numFmtId="0" fontId="36" fillId="16" borderId="0" xfId="0" applyFont="1" applyFill="1" applyAlignment="1">
      <alignment horizontal="center" vertical="center"/>
    </xf>
    <xf numFmtId="0" fontId="13" fillId="9" borderId="0" xfId="0" applyFont="1" applyFill="1" applyAlignment="1">
      <alignment horizontal="left" vertical="center"/>
    </xf>
    <xf numFmtId="173" fontId="13" fillId="9" borderId="0" xfId="0" applyNumberFormat="1" applyFont="1" applyFill="1" applyAlignment="1">
      <alignment horizontal="right" vertical="center"/>
    </xf>
    <xf numFmtId="0" fontId="35" fillId="0" borderId="0" xfId="0" applyFont="1" applyAlignment="1">
      <alignment horizontal="left" vertical="center"/>
    </xf>
    <xf numFmtId="173" fontId="35" fillId="0" borderId="0" xfId="0" applyNumberFormat="1" applyFont="1" applyAlignment="1">
      <alignment horizontal="right" vertical="center"/>
    </xf>
    <xf numFmtId="0" fontId="36" fillId="16" borderId="0" xfId="0" applyFont="1" applyFill="1" applyAlignment="1">
      <alignment horizontal="left" vertical="center"/>
    </xf>
    <xf numFmtId="41" fontId="15" fillId="9" borderId="0" xfId="14" applyFont="1" applyFill="1" applyAlignment="1">
      <alignment wrapText="1"/>
    </xf>
    <xf numFmtId="0" fontId="12" fillId="5" borderId="1" xfId="0" applyFont="1" applyFill="1" applyBorder="1" applyAlignment="1">
      <alignment horizontal="center" vertical="center" wrapText="1"/>
    </xf>
    <xf numFmtId="167" fontId="12" fillId="5" borderId="1" xfId="0" applyNumberFormat="1" applyFont="1" applyFill="1" applyBorder="1" applyAlignment="1">
      <alignment horizontal="center" vertical="center" wrapText="1"/>
    </xf>
    <xf numFmtId="168" fontId="12" fillId="5" borderId="1" xfId="0" applyNumberFormat="1" applyFont="1" applyFill="1" applyBorder="1" applyAlignment="1">
      <alignment horizontal="center" vertical="center" wrapText="1"/>
    </xf>
    <xf numFmtId="0" fontId="12" fillId="5" borderId="1" xfId="0" applyFont="1" applyFill="1" applyBorder="1" applyAlignment="1">
      <alignment horizontal="left" vertical="center"/>
    </xf>
    <xf numFmtId="3" fontId="12" fillId="5" borderId="1" xfId="0" applyNumberFormat="1" applyFont="1" applyFill="1" applyBorder="1" applyAlignment="1">
      <alignment vertical="center" wrapText="1"/>
    </xf>
    <xf numFmtId="3" fontId="12" fillId="5" borderId="1" xfId="14" applyNumberFormat="1" applyFont="1" applyFill="1" applyBorder="1" applyAlignment="1">
      <alignment vertical="center" wrapText="1"/>
    </xf>
    <xf numFmtId="10" fontId="12" fillId="5" borderId="1" xfId="7" applyNumberFormat="1" applyFont="1" applyFill="1" applyBorder="1" applyAlignment="1" applyProtection="1">
      <alignment horizontal="center" vertical="center"/>
    </xf>
    <xf numFmtId="3" fontId="12" fillId="5" borderId="1" xfId="7" applyNumberFormat="1" applyFont="1" applyFill="1" applyBorder="1" applyAlignment="1" applyProtection="1">
      <alignment horizontal="right" vertical="center" wrapText="1"/>
    </xf>
    <xf numFmtId="3" fontId="12" fillId="5" borderId="1" xfId="14" applyNumberFormat="1" applyFont="1" applyFill="1" applyBorder="1" applyAlignment="1">
      <alignment horizontal="right" vertical="center" wrapText="1"/>
    </xf>
    <xf numFmtId="3" fontId="12" fillId="5" borderId="2" xfId="7" applyNumberFormat="1" applyFont="1" applyFill="1" applyBorder="1" applyAlignment="1" applyProtection="1">
      <alignment horizontal="right" vertical="center"/>
    </xf>
    <xf numFmtId="3" fontId="12" fillId="5" borderId="2" xfId="14" applyNumberFormat="1" applyFont="1" applyFill="1" applyBorder="1" applyAlignment="1" applyProtection="1">
      <alignment horizontal="right" vertical="center" wrapText="1"/>
    </xf>
    <xf numFmtId="3" fontId="12" fillId="5" borderId="1" xfId="7" applyNumberFormat="1" applyFont="1" applyFill="1" applyBorder="1" applyAlignment="1">
      <alignment horizontal="right" vertical="center" wrapText="1"/>
    </xf>
    <xf numFmtId="168" fontId="12" fillId="5" borderId="1" xfId="0" applyNumberFormat="1" applyFont="1" applyFill="1" applyBorder="1" applyAlignment="1">
      <alignment horizontal="left" vertical="center"/>
    </xf>
    <xf numFmtId="3" fontId="12" fillId="5" borderId="1" xfId="14" applyNumberFormat="1" applyFont="1" applyFill="1" applyBorder="1" applyAlignment="1">
      <alignment horizontal="right" vertical="center"/>
    </xf>
    <xf numFmtId="49" fontId="12" fillId="5" borderId="1" xfId="0" applyNumberFormat="1" applyFont="1" applyFill="1" applyBorder="1" applyAlignment="1">
      <alignment horizontal="center" vertical="center" wrapText="1"/>
    </xf>
    <xf numFmtId="3" fontId="12" fillId="5" borderId="1" xfId="0" applyNumberFormat="1" applyFont="1" applyFill="1" applyBorder="1" applyAlignment="1">
      <alignment horizontal="left" vertical="center"/>
    </xf>
    <xf numFmtId="3" fontId="12" fillId="5" borderId="1" xfId="14" applyNumberFormat="1" applyFont="1" applyFill="1" applyBorder="1" applyAlignment="1" applyProtection="1">
      <alignment horizontal="right" vertical="center" wrapText="1"/>
    </xf>
    <xf numFmtId="3" fontId="12" fillId="5" borderId="1" xfId="7" applyNumberFormat="1" applyFont="1" applyFill="1" applyBorder="1" applyAlignment="1" applyProtection="1">
      <alignment horizontal="right" vertical="center"/>
    </xf>
    <xf numFmtId="0" fontId="16" fillId="10" borderId="12" xfId="1" applyFont="1" applyFill="1" applyBorder="1" applyAlignment="1">
      <alignment horizontal="center" vertical="center"/>
    </xf>
    <xf numFmtId="0" fontId="32" fillId="0" borderId="0" xfId="0" applyFont="1" applyAlignment="1">
      <alignment vertical="center"/>
    </xf>
    <xf numFmtId="0" fontId="32" fillId="16" borderId="0" xfId="0" applyFont="1" applyFill="1" applyAlignment="1">
      <alignment vertical="center"/>
    </xf>
    <xf numFmtId="0" fontId="32" fillId="32" borderId="0" xfId="0" applyFont="1" applyFill="1" applyAlignment="1">
      <alignment vertical="center"/>
    </xf>
    <xf numFmtId="0" fontId="32" fillId="22" borderId="0" xfId="0" applyFont="1" applyFill="1" applyAlignment="1">
      <alignment horizontal="left" vertical="center" wrapText="1"/>
    </xf>
    <xf numFmtId="0" fontId="32" fillId="32" borderId="0" xfId="0" applyFont="1" applyFill="1" applyAlignment="1">
      <alignment horizontal="center" vertical="center" wrapText="1"/>
    </xf>
    <xf numFmtId="41" fontId="32" fillId="32" borderId="0" xfId="14" applyFont="1" applyFill="1" applyAlignment="1">
      <alignment horizontal="center" vertical="center" wrapText="1"/>
    </xf>
    <xf numFmtId="0" fontId="30" fillId="0" borderId="0" xfId="0" applyFont="1" applyAlignment="1">
      <alignment vertical="center"/>
    </xf>
    <xf numFmtId="41" fontId="30" fillId="0" borderId="0" xfId="14" applyFont="1" applyAlignment="1">
      <alignment vertical="center"/>
    </xf>
    <xf numFmtId="173" fontId="30" fillId="0" borderId="0" xfId="0" applyNumberFormat="1" applyFont="1" applyAlignment="1">
      <alignment vertical="center"/>
    </xf>
    <xf numFmtId="3" fontId="30" fillId="0" borderId="0" xfId="0" applyNumberFormat="1" applyFont="1" applyAlignment="1">
      <alignment vertical="center"/>
    </xf>
    <xf numFmtId="0" fontId="30" fillId="0" borderId="0" xfId="0" applyFont="1" applyAlignment="1">
      <alignment horizontal="center" vertical="center"/>
    </xf>
    <xf numFmtId="0" fontId="29" fillId="0" borderId="0" xfId="0" applyFont="1" applyAlignment="1">
      <alignment vertical="center"/>
    </xf>
    <xf numFmtId="0" fontId="32" fillId="18" borderId="0" xfId="0" applyFont="1" applyFill="1" applyAlignment="1">
      <alignment horizontal="right" vertical="center"/>
    </xf>
    <xf numFmtId="41" fontId="32" fillId="16" borderId="0" xfId="14" applyFont="1" applyFill="1" applyAlignment="1">
      <alignment vertical="center"/>
    </xf>
    <xf numFmtId="1" fontId="32" fillId="16" borderId="0" xfId="0" applyNumberFormat="1" applyFont="1" applyFill="1" applyAlignment="1">
      <alignment vertical="center"/>
    </xf>
    <xf numFmtId="17" fontId="32" fillId="16" borderId="0" xfId="0" applyNumberFormat="1" applyFont="1" applyFill="1" applyAlignment="1">
      <alignment vertical="center"/>
    </xf>
    <xf numFmtId="0" fontId="32" fillId="22" borderId="0" xfId="0" applyFont="1" applyFill="1" applyAlignment="1">
      <alignment vertical="center"/>
    </xf>
    <xf numFmtId="0" fontId="32" fillId="0" borderId="0" xfId="0" applyFont="1" applyAlignment="1">
      <alignment vertical="center" wrapText="1"/>
    </xf>
    <xf numFmtId="0" fontId="32" fillId="32" borderId="0" xfId="0" applyFont="1" applyFill="1" applyAlignment="1">
      <alignment horizontal="left" vertical="center" wrapText="1"/>
    </xf>
    <xf numFmtId="0" fontId="3" fillId="9" borderId="0" xfId="0" applyFont="1" applyFill="1" applyAlignment="1" applyProtection="1">
      <alignment horizontal="center" vertical="center"/>
      <protection locked="0"/>
    </xf>
    <xf numFmtId="41" fontId="3" fillId="0" borderId="0" xfId="14" applyFont="1" applyFill="1" applyBorder="1" applyAlignment="1" applyProtection="1">
      <alignment horizontal="center" vertical="center"/>
      <protection locked="0"/>
    </xf>
    <xf numFmtId="41" fontId="3" fillId="9" borderId="0" xfId="14" applyFont="1" applyFill="1" applyBorder="1" applyAlignment="1" applyProtection="1">
      <alignment horizontal="center" vertical="center"/>
      <protection locked="0"/>
    </xf>
    <xf numFmtId="0" fontId="8" fillId="9" borderId="0" xfId="0" applyFont="1" applyFill="1" applyAlignment="1" applyProtection="1">
      <alignment horizontal="center" vertical="center" wrapText="1"/>
      <protection locked="0"/>
    </xf>
    <xf numFmtId="170" fontId="3" fillId="0" borderId="30" xfId="0" applyNumberFormat="1" applyFont="1" applyBorder="1" applyAlignment="1">
      <alignment vertical="center"/>
    </xf>
    <xf numFmtId="170" fontId="3" fillId="0" borderId="32" xfId="0" applyNumberFormat="1" applyFont="1" applyBorder="1" applyAlignment="1">
      <alignment vertical="center"/>
    </xf>
    <xf numFmtId="0" fontId="3" fillId="0" borderId="0" xfId="0" applyFont="1" applyAlignment="1" applyProtection="1">
      <alignment horizontal="center" vertical="center"/>
      <protection locked="0"/>
    </xf>
    <xf numFmtId="41" fontId="1" fillId="9" borderId="0" xfId="14" applyFont="1" applyFill="1" applyBorder="1" applyAlignment="1" applyProtection="1">
      <alignment horizontal="left" vertical="center" wrapText="1"/>
      <protection locked="0"/>
    </xf>
    <xf numFmtId="3" fontId="1" fillId="9" borderId="0" xfId="14" applyNumberFormat="1" applyFont="1" applyFill="1" applyBorder="1" applyAlignment="1" applyProtection="1">
      <alignment horizontal="right" vertical="center"/>
      <protection locked="0"/>
    </xf>
    <xf numFmtId="171" fontId="1" fillId="9" borderId="0" xfId="8" applyNumberFormat="1" applyFont="1" applyFill="1" applyBorder="1" applyAlignment="1" applyProtection="1">
      <alignment vertical="center"/>
      <protection locked="0"/>
    </xf>
    <xf numFmtId="3" fontId="1" fillId="9" borderId="0" xfId="0" applyNumberFormat="1" applyFont="1" applyFill="1" applyAlignment="1" applyProtection="1">
      <alignment vertical="center" wrapText="1"/>
      <protection locked="0"/>
    </xf>
    <xf numFmtId="10" fontId="1" fillId="9" borderId="0" xfId="7" applyNumberFormat="1" applyFont="1" applyFill="1" applyAlignment="1" applyProtection="1">
      <alignment vertical="center" wrapText="1"/>
      <protection locked="0"/>
    </xf>
    <xf numFmtId="0" fontId="30" fillId="14" borderId="0" xfId="0" applyFont="1" applyFill="1" applyAlignment="1">
      <alignment horizontal="center" vertical="center" wrapText="1"/>
    </xf>
    <xf numFmtId="173" fontId="30" fillId="14" borderId="0" xfId="0" applyNumberFormat="1" applyFont="1" applyFill="1" applyAlignment="1">
      <alignment horizontal="right" vertical="center" wrapText="1"/>
    </xf>
    <xf numFmtId="0" fontId="30" fillId="0" borderId="0" xfId="0" applyFont="1" applyAlignment="1">
      <alignment horizontal="left" vertical="center" wrapText="1"/>
    </xf>
    <xf numFmtId="173" fontId="30" fillId="0" borderId="0" xfId="0" applyNumberFormat="1" applyFont="1" applyAlignment="1">
      <alignment horizontal="right" vertical="center" wrapText="1"/>
    </xf>
    <xf numFmtId="0" fontId="29" fillId="9" borderId="0" xfId="0" applyFont="1" applyFill="1" applyAlignment="1">
      <alignment horizontal="center" vertical="center" wrapText="1"/>
    </xf>
    <xf numFmtId="41" fontId="1" fillId="9" borderId="0" xfId="14" applyFont="1" applyFill="1" applyAlignment="1" applyProtection="1">
      <alignment vertical="center" wrapText="1"/>
      <protection locked="0"/>
    </xf>
    <xf numFmtId="0" fontId="16" fillId="10" borderId="32" xfId="1" applyFont="1" applyFill="1" applyBorder="1" applyAlignment="1">
      <alignment vertical="center"/>
    </xf>
    <xf numFmtId="0" fontId="16" fillId="10" borderId="2" xfId="1" applyFont="1" applyFill="1" applyBorder="1" applyAlignment="1">
      <alignment vertical="center"/>
    </xf>
    <xf numFmtId="0" fontId="16" fillId="10" borderId="1" xfId="1" applyFont="1" applyFill="1" applyBorder="1" applyAlignment="1">
      <alignment horizontal="center" vertical="center"/>
    </xf>
    <xf numFmtId="0" fontId="3" fillId="0" borderId="0" xfId="0" applyFont="1" applyAlignment="1" applyProtection="1">
      <alignment vertical="center"/>
      <protection locked="0"/>
    </xf>
    <xf numFmtId="0" fontId="16" fillId="10" borderId="31" xfId="1" applyFont="1" applyFill="1" applyBorder="1" applyAlignment="1">
      <alignment horizontal="center" vertical="center"/>
    </xf>
    <xf numFmtId="0" fontId="12" fillId="5" borderId="1" xfId="0" applyFont="1" applyFill="1" applyBorder="1" applyAlignment="1">
      <alignment horizontal="center" vertical="center"/>
    </xf>
    <xf numFmtId="167" fontId="12" fillId="5" borderId="1" xfId="0" applyNumberFormat="1" applyFont="1" applyFill="1" applyBorder="1" applyAlignment="1">
      <alignment horizontal="center" vertical="center"/>
    </xf>
    <xf numFmtId="168" fontId="12" fillId="5" borderId="1" xfId="0" applyNumberFormat="1" applyFont="1" applyFill="1" applyBorder="1" applyAlignment="1">
      <alignment horizontal="center" vertical="center"/>
    </xf>
    <xf numFmtId="0" fontId="12" fillId="5" borderId="1" xfId="0" applyFont="1" applyFill="1" applyBorder="1" applyAlignment="1">
      <alignment vertical="center"/>
    </xf>
    <xf numFmtId="167" fontId="12" fillId="5" borderId="1" xfId="0" applyNumberFormat="1" applyFont="1" applyFill="1" applyBorder="1" applyAlignment="1">
      <alignment horizontal="left" vertical="center"/>
    </xf>
    <xf numFmtId="41" fontId="3" fillId="0" borderId="0" xfId="14" applyFont="1" applyFill="1" applyAlignment="1" applyProtection="1">
      <alignment horizontal="left" vertical="center" wrapText="1"/>
      <protection locked="0"/>
    </xf>
    <xf numFmtId="41" fontId="3" fillId="0" borderId="0" xfId="14" applyFont="1" applyFill="1" applyAlignment="1" applyProtection="1">
      <alignment horizontal="left" vertical="center"/>
      <protection locked="0"/>
    </xf>
    <xf numFmtId="3" fontId="3" fillId="9" borderId="1" xfId="14" applyNumberFormat="1" applyFont="1" applyFill="1" applyBorder="1" applyAlignment="1" applyProtection="1">
      <alignment horizontal="right" vertical="center"/>
    </xf>
    <xf numFmtId="3" fontId="3" fillId="9" borderId="1" xfId="0" applyNumberFormat="1" applyFont="1" applyFill="1" applyBorder="1" applyAlignment="1" applyProtection="1">
      <alignment horizontal="right" vertical="center"/>
      <protection locked="0"/>
    </xf>
    <xf numFmtId="3" fontId="3" fillId="9" borderId="1" xfId="7" applyNumberFormat="1" applyFont="1" applyFill="1" applyBorder="1" applyAlignment="1" applyProtection="1">
      <alignment horizontal="right" vertical="center"/>
    </xf>
    <xf numFmtId="172" fontId="12" fillId="5" borderId="1" xfId="7" applyNumberFormat="1" applyFont="1" applyFill="1" applyBorder="1" applyAlignment="1" applyProtection="1">
      <alignment horizontal="center" vertical="center" wrapText="1"/>
    </xf>
    <xf numFmtId="3" fontId="12" fillId="5" borderId="1" xfId="14" applyNumberFormat="1" applyFont="1" applyFill="1" applyBorder="1" applyAlignment="1" applyProtection="1">
      <alignment horizontal="right" vertical="center"/>
      <protection locked="0"/>
    </xf>
    <xf numFmtId="3" fontId="12" fillId="5" borderId="1" xfId="0" applyNumberFormat="1" applyFont="1" applyFill="1" applyBorder="1" applyAlignment="1" applyProtection="1">
      <alignment horizontal="right" vertical="center"/>
      <protection locked="0"/>
    </xf>
    <xf numFmtId="3" fontId="12" fillId="5" borderId="1" xfId="14" applyNumberFormat="1" applyFont="1" applyFill="1" applyBorder="1" applyAlignment="1" applyProtection="1">
      <alignment horizontal="right" vertical="center"/>
    </xf>
    <xf numFmtId="41" fontId="16" fillId="10" borderId="31" xfId="14" applyFont="1" applyFill="1" applyBorder="1" applyAlignment="1">
      <alignment vertical="center"/>
    </xf>
    <xf numFmtId="41" fontId="16" fillId="10" borderId="27" xfId="14" applyFont="1" applyFill="1" applyBorder="1" applyAlignment="1">
      <alignment vertical="center"/>
    </xf>
    <xf numFmtId="41" fontId="3" fillId="9" borderId="0" xfId="14" applyFont="1" applyFill="1" applyAlignment="1" applyProtection="1">
      <alignment vertical="center"/>
      <protection locked="0"/>
    </xf>
    <xf numFmtId="3" fontId="3" fillId="9" borderId="0" xfId="0" applyNumberFormat="1" applyFont="1" applyFill="1" applyAlignment="1" applyProtection="1">
      <alignment vertical="center" wrapText="1"/>
      <protection locked="0"/>
    </xf>
    <xf numFmtId="41" fontId="3" fillId="9" borderId="1" xfId="14" applyFont="1" applyFill="1" applyBorder="1" applyAlignment="1" applyProtection="1">
      <alignment horizontal="center" vertical="center"/>
    </xf>
    <xf numFmtId="3" fontId="3" fillId="9" borderId="1" xfId="14" applyNumberFormat="1" applyFont="1" applyFill="1" applyBorder="1" applyAlignment="1" applyProtection="1">
      <alignment vertical="center"/>
    </xf>
    <xf numFmtId="3" fontId="3" fillId="9" borderId="1" xfId="14" applyNumberFormat="1" applyFont="1" applyFill="1" applyBorder="1" applyAlignment="1" applyProtection="1">
      <alignment vertical="center" wrapText="1"/>
    </xf>
    <xf numFmtId="3" fontId="3" fillId="9" borderId="1" xfId="0" applyNumberFormat="1" applyFont="1" applyFill="1" applyBorder="1" applyAlignment="1" applyProtection="1">
      <alignment vertical="center"/>
      <protection locked="0"/>
    </xf>
    <xf numFmtId="41" fontId="3" fillId="9" borderId="1" xfId="14" applyFont="1" applyFill="1" applyBorder="1" applyAlignment="1" applyProtection="1">
      <alignment vertical="center"/>
      <protection locked="0"/>
    </xf>
    <xf numFmtId="3" fontId="3" fillId="9" borderId="1" xfId="8" applyNumberFormat="1" applyFont="1" applyFill="1" applyBorder="1" applyAlignment="1" applyProtection="1">
      <alignment horizontal="right" vertical="center"/>
      <protection locked="0"/>
    </xf>
    <xf numFmtId="41" fontId="3" fillId="9" borderId="1" xfId="0" applyNumberFormat="1" applyFont="1" applyFill="1" applyBorder="1" applyAlignment="1" applyProtection="1">
      <alignment vertical="center"/>
      <protection locked="0"/>
    </xf>
    <xf numFmtId="0" fontId="3" fillId="9" borderId="1" xfId="0" applyFont="1" applyFill="1" applyBorder="1" applyAlignment="1" applyProtection="1">
      <alignment vertical="center"/>
      <protection locked="0"/>
    </xf>
    <xf numFmtId="3" fontId="3" fillId="9" borderId="1" xfId="0" quotePrefix="1" applyNumberFormat="1" applyFont="1" applyFill="1" applyBorder="1" applyAlignment="1" applyProtection="1">
      <alignment vertical="center"/>
      <protection locked="0"/>
    </xf>
    <xf numFmtId="1" fontId="12" fillId="5" borderId="1" xfId="14" applyNumberFormat="1" applyFont="1" applyFill="1" applyBorder="1" applyAlignment="1" applyProtection="1">
      <alignment horizontal="right" vertical="center"/>
    </xf>
    <xf numFmtId="41" fontId="3" fillId="9" borderId="0" xfId="14" applyFont="1" applyFill="1" applyAlignment="1">
      <alignment vertical="center"/>
    </xf>
    <xf numFmtId="41" fontId="3" fillId="0" borderId="0" xfId="14" applyFont="1" applyFill="1" applyAlignment="1">
      <alignment vertical="center" wrapText="1"/>
    </xf>
    <xf numFmtId="41" fontId="1" fillId="0" borderId="0" xfId="14" applyFont="1" applyFill="1" applyAlignment="1">
      <alignment vertical="center" wrapText="1"/>
    </xf>
    <xf numFmtId="0" fontId="10" fillId="10" borderId="32" xfId="1" applyFont="1" applyFill="1" applyBorder="1" applyAlignment="1">
      <alignment vertical="center"/>
    </xf>
    <xf numFmtId="41" fontId="3" fillId="9" borderId="0" xfId="0" applyNumberFormat="1" applyFont="1" applyFill="1" applyAlignment="1">
      <alignment vertical="center"/>
    </xf>
    <xf numFmtId="0" fontId="34" fillId="16" borderId="0" xfId="0" applyFont="1" applyFill="1" applyAlignment="1">
      <alignment horizontal="center" vertical="center" wrapText="1"/>
    </xf>
    <xf numFmtId="0" fontId="41" fillId="0" borderId="0" xfId="0" applyFont="1" applyAlignment="1">
      <alignment horizontal="left" vertical="center"/>
    </xf>
    <xf numFmtId="173" fontId="41" fillId="0" borderId="0" xfId="0" applyNumberFormat="1" applyFont="1" applyAlignment="1">
      <alignment horizontal="right" vertical="center"/>
    </xf>
    <xf numFmtId="41" fontId="20" fillId="9" borderId="0" xfId="14" applyFont="1" applyFill="1" applyAlignment="1">
      <alignment horizontal="center" vertical="center"/>
    </xf>
    <xf numFmtId="41" fontId="1" fillId="9" borderId="0" xfId="14" applyFont="1" applyFill="1" applyAlignment="1">
      <alignment vertical="center"/>
    </xf>
    <xf numFmtId="41" fontId="15" fillId="0" borderId="0" xfId="14" applyFont="1" applyFill="1" applyAlignment="1">
      <alignment vertical="center"/>
    </xf>
    <xf numFmtId="41" fontId="11" fillId="0" borderId="0" xfId="14" applyFont="1" applyFill="1" applyAlignment="1">
      <alignment vertical="center"/>
    </xf>
    <xf numFmtId="41" fontId="1" fillId="9" borderId="0" xfId="14" applyFont="1" applyFill="1" applyAlignment="1">
      <alignment horizontal="center" vertical="center"/>
    </xf>
    <xf numFmtId="0" fontId="1" fillId="9" borderId="0" xfId="0" applyFont="1" applyFill="1" applyAlignment="1">
      <alignment horizontal="center" vertical="center"/>
    </xf>
    <xf numFmtId="41" fontId="3" fillId="9" borderId="0" xfId="14" applyFont="1" applyFill="1" applyAlignment="1">
      <alignment vertical="center" wrapText="1"/>
    </xf>
    <xf numFmtId="0" fontId="41" fillId="9" borderId="0" xfId="0" applyFont="1" applyFill="1" applyAlignment="1">
      <alignment horizontal="left" vertical="center"/>
    </xf>
    <xf numFmtId="0" fontId="12" fillId="5" borderId="1" xfId="0" applyFont="1" applyFill="1" applyBorder="1" applyAlignment="1">
      <alignment horizontal="left" vertical="center" wrapText="1"/>
    </xf>
    <xf numFmtId="173" fontId="41" fillId="9" borderId="0" xfId="0" applyNumberFormat="1" applyFont="1" applyFill="1" applyAlignment="1">
      <alignment horizontal="right" vertical="center"/>
    </xf>
    <xf numFmtId="3" fontId="20" fillId="9" borderId="0" xfId="0" applyNumberFormat="1" applyFont="1" applyFill="1" applyAlignment="1">
      <alignment horizontal="right" vertical="center"/>
    </xf>
    <xf numFmtId="172" fontId="20" fillId="9" borderId="0" xfId="7" applyNumberFormat="1" applyFont="1" applyFill="1" applyAlignment="1">
      <alignment horizontal="right" vertical="center"/>
    </xf>
    <xf numFmtId="172" fontId="1" fillId="0" borderId="0" xfId="7" applyNumberFormat="1" applyFont="1" applyFill="1" applyBorder="1" applyAlignment="1">
      <alignment horizontal="right" vertical="center"/>
    </xf>
    <xf numFmtId="0" fontId="2" fillId="7" borderId="1" xfId="0" applyFont="1" applyFill="1" applyBorder="1" applyAlignment="1">
      <alignment horizontal="right" vertical="center"/>
    </xf>
    <xf numFmtId="172" fontId="2" fillId="7" borderId="1" xfId="7" applyNumberFormat="1" applyFont="1" applyFill="1" applyBorder="1" applyAlignment="1" applyProtection="1">
      <alignment horizontal="right" vertical="center"/>
    </xf>
    <xf numFmtId="3" fontId="16" fillId="11" borderId="1" xfId="2" applyNumberFormat="1" applyFont="1" applyFill="1" applyBorder="1" applyAlignment="1" applyProtection="1">
      <alignment horizontal="right" vertical="center"/>
    </xf>
    <xf numFmtId="9" fontId="16" fillId="11" borderId="1" xfId="7" applyFont="1" applyFill="1" applyBorder="1" applyAlignment="1" applyProtection="1">
      <alignment horizontal="right" vertical="center"/>
    </xf>
    <xf numFmtId="172" fontId="16" fillId="11" borderId="1" xfId="7" applyNumberFormat="1" applyFont="1" applyFill="1" applyBorder="1" applyAlignment="1">
      <alignment horizontal="right" vertical="center"/>
    </xf>
    <xf numFmtId="172" fontId="16" fillId="11" borderId="1" xfId="7" applyNumberFormat="1" applyFont="1" applyFill="1" applyBorder="1" applyAlignment="1" applyProtection="1">
      <alignment horizontal="right" vertical="center"/>
    </xf>
    <xf numFmtId="172" fontId="9" fillId="0" borderId="0" xfId="7" applyNumberFormat="1" applyFont="1" applyFill="1" applyBorder="1" applyAlignment="1" applyProtection="1">
      <alignment horizontal="right" vertical="center"/>
    </xf>
    <xf numFmtId="172" fontId="9" fillId="9" borderId="0" xfId="7" applyNumberFormat="1" applyFont="1" applyFill="1" applyBorder="1" applyAlignment="1" applyProtection="1">
      <alignment horizontal="right" vertical="center"/>
    </xf>
    <xf numFmtId="0" fontId="20" fillId="0" borderId="0" xfId="0" applyFont="1" applyAlignment="1">
      <alignment vertical="center"/>
    </xf>
    <xf numFmtId="3" fontId="2" fillId="2" borderId="31" xfId="0" applyNumberFormat="1" applyFont="1" applyFill="1" applyBorder="1" applyAlignment="1">
      <alignment horizontal="center" vertical="center"/>
    </xf>
    <xf numFmtId="41" fontId="32" fillId="22" borderId="0" xfId="14" applyFont="1" applyFill="1" applyAlignment="1">
      <alignment horizontal="center" vertical="center" wrapText="1"/>
    </xf>
    <xf numFmtId="0" fontId="32" fillId="22" borderId="0" xfId="0" applyFont="1" applyFill="1" applyAlignment="1">
      <alignment horizontal="center" vertical="center" wrapText="1"/>
    </xf>
    <xf numFmtId="0" fontId="32" fillId="9" borderId="0" xfId="0" applyFont="1" applyFill="1" applyAlignment="1">
      <alignment horizontal="center" vertical="center"/>
    </xf>
    <xf numFmtId="0" fontId="32" fillId="21" borderId="0" xfId="0" applyFont="1" applyFill="1" applyAlignment="1">
      <alignment horizontal="center" vertical="center"/>
    </xf>
    <xf numFmtId="0" fontId="32" fillId="21" borderId="0" xfId="0" applyFont="1" applyFill="1" applyAlignment="1">
      <alignment horizontal="center" vertical="center" wrapText="1"/>
    </xf>
    <xf numFmtId="41" fontId="32" fillId="21" borderId="0" xfId="14" applyFont="1" applyFill="1" applyAlignment="1">
      <alignment horizontal="center" vertical="center"/>
    </xf>
    <xf numFmtId="0" fontId="31" fillId="16" borderId="0" xfId="0" applyFont="1" applyFill="1" applyAlignment="1">
      <alignment horizontal="center" vertical="center" wrapText="1"/>
    </xf>
    <xf numFmtId="0" fontId="3" fillId="0" borderId="1" xfId="0" applyFont="1" applyBorder="1" applyAlignment="1">
      <alignment horizontal="left" vertical="center" wrapText="1"/>
    </xf>
    <xf numFmtId="49" fontId="3" fillId="0" borderId="1" xfId="0" applyNumberFormat="1" applyFont="1" applyBorder="1" applyAlignment="1">
      <alignment horizontal="center" vertical="center"/>
    </xf>
    <xf numFmtId="168" fontId="3" fillId="0" borderId="1" xfId="0" applyNumberFormat="1" applyFont="1" applyBorder="1" applyAlignment="1">
      <alignment horizontal="center" vertical="center" wrapText="1"/>
    </xf>
    <xf numFmtId="168" fontId="3" fillId="0" borderId="1" xfId="0" applyNumberFormat="1" applyFont="1" applyBorder="1" applyAlignment="1">
      <alignment vertical="center" wrapText="1"/>
    </xf>
    <xf numFmtId="0" fontId="3" fillId="0" borderId="1" xfId="0" applyFont="1" applyBorder="1" applyAlignment="1">
      <alignment horizontal="left" vertical="center"/>
    </xf>
    <xf numFmtId="3" fontId="3" fillId="0" borderId="1" xfId="0" applyNumberFormat="1" applyFont="1" applyBorder="1" applyAlignment="1">
      <alignment vertical="center" wrapText="1"/>
    </xf>
    <xf numFmtId="3" fontId="3" fillId="0" borderId="1" xfId="14" applyNumberFormat="1" applyFont="1" applyFill="1" applyBorder="1" applyAlignment="1">
      <alignment vertical="center" wrapText="1"/>
    </xf>
    <xf numFmtId="10" fontId="3" fillId="0" borderId="1" xfId="7" applyNumberFormat="1" applyFont="1" applyFill="1" applyBorder="1" applyAlignment="1" applyProtection="1">
      <alignment horizontal="center" vertical="center"/>
    </xf>
    <xf numFmtId="3" fontId="3" fillId="0" borderId="1" xfId="14" applyNumberFormat="1" applyFont="1" applyFill="1" applyBorder="1" applyAlignment="1">
      <alignment horizontal="right" vertical="center"/>
    </xf>
    <xf numFmtId="3" fontId="3" fillId="0" borderId="1" xfId="7" applyNumberFormat="1" applyFont="1" applyFill="1" applyBorder="1" applyAlignment="1" applyProtection="1">
      <alignment horizontal="right" vertical="center" wrapText="1"/>
    </xf>
    <xf numFmtId="3" fontId="3" fillId="0" borderId="1" xfId="14" applyNumberFormat="1" applyFont="1" applyFill="1" applyBorder="1" applyAlignment="1">
      <alignment horizontal="right" vertical="center" wrapText="1"/>
    </xf>
    <xf numFmtId="3" fontId="3" fillId="0" borderId="2" xfId="7" applyNumberFormat="1" applyFont="1" applyFill="1" applyBorder="1" applyAlignment="1" applyProtection="1">
      <alignment horizontal="right" vertical="center"/>
    </xf>
    <xf numFmtId="3" fontId="3" fillId="0" borderId="2" xfId="14" applyNumberFormat="1" applyFont="1" applyFill="1" applyBorder="1" applyAlignment="1" applyProtection="1">
      <alignment horizontal="right" vertical="center" wrapText="1"/>
    </xf>
    <xf numFmtId="3" fontId="3" fillId="0" borderId="1" xfId="0" applyNumberFormat="1" applyFont="1" applyBorder="1" applyAlignment="1">
      <alignment horizontal="right" vertical="center" wrapText="1"/>
    </xf>
    <xf numFmtId="167" fontId="3" fillId="0" borderId="1" xfId="0" applyNumberFormat="1" applyFont="1" applyBorder="1" applyAlignment="1">
      <alignment horizontal="center" vertical="center" wrapText="1"/>
    </xf>
    <xf numFmtId="3" fontId="3" fillId="0" borderId="1" xfId="14" applyNumberFormat="1" applyFont="1" applyFill="1" applyBorder="1" applyAlignment="1" applyProtection="1">
      <alignment horizontal="right" vertical="center" wrapText="1"/>
    </xf>
    <xf numFmtId="49" fontId="3" fillId="0" borderId="1" xfId="0" applyNumberFormat="1" applyFont="1" applyBorder="1" applyAlignment="1">
      <alignment horizontal="center" vertical="center" wrapText="1"/>
    </xf>
    <xf numFmtId="168" fontId="3" fillId="0" borderId="1" xfId="0" quotePrefix="1"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2" applyNumberFormat="1" applyFont="1" applyFill="1" applyBorder="1" applyAlignment="1" applyProtection="1">
      <alignment horizontal="right" vertical="center"/>
    </xf>
    <xf numFmtId="168" fontId="3" fillId="0" borderId="1" xfId="0" applyNumberFormat="1" applyFont="1" applyBorder="1" applyAlignment="1">
      <alignment horizontal="left" vertical="center" wrapText="1"/>
    </xf>
    <xf numFmtId="0" fontId="3" fillId="0" borderId="1" xfId="0" applyFont="1" applyBorder="1" applyAlignment="1">
      <alignment vertical="center"/>
    </xf>
    <xf numFmtId="41" fontId="3" fillId="0" borderId="0" xfId="0" applyNumberFormat="1" applyFont="1" applyAlignment="1" applyProtection="1">
      <alignment horizontal="left" vertical="center" wrapText="1"/>
      <protection locked="0"/>
    </xf>
    <xf numFmtId="168" fontId="3" fillId="0" borderId="1" xfId="0" applyNumberFormat="1" applyFont="1" applyBorder="1" applyAlignment="1">
      <alignment horizontal="right" vertical="center" wrapText="1"/>
    </xf>
    <xf numFmtId="41" fontId="3" fillId="0" borderId="0" xfId="14" applyFont="1" applyFill="1" applyAlignment="1" applyProtection="1">
      <alignment horizontal="center" vertical="center"/>
      <protection locked="0"/>
    </xf>
    <xf numFmtId="3" fontId="3" fillId="0" borderId="1" xfId="14" applyNumberFormat="1" applyFont="1" applyFill="1" applyBorder="1" applyAlignment="1" applyProtection="1">
      <alignment horizontal="right" vertical="center"/>
    </xf>
    <xf numFmtId="3" fontId="3" fillId="0" borderId="1" xfId="0" applyNumberFormat="1" applyFont="1" applyBorder="1" applyAlignment="1" applyProtection="1">
      <alignment horizontal="right" vertical="center"/>
      <protection locked="0"/>
    </xf>
    <xf numFmtId="3" fontId="3" fillId="0" borderId="1" xfId="14" applyNumberFormat="1" applyFont="1" applyFill="1" applyBorder="1" applyAlignment="1" applyProtection="1">
      <alignment horizontal="right"/>
      <protection locked="0"/>
    </xf>
    <xf numFmtId="0" fontId="12" fillId="9" borderId="1" xfId="0" applyFont="1" applyFill="1" applyBorder="1" applyAlignment="1">
      <alignment horizontal="center" vertical="center" wrapText="1"/>
    </xf>
    <xf numFmtId="0" fontId="34" fillId="16" borderId="0" xfId="0" applyFont="1" applyFill="1" applyAlignment="1">
      <alignment horizontal="center"/>
    </xf>
    <xf numFmtId="0" fontId="32" fillId="0" borderId="0" xfId="0" applyFont="1" applyAlignment="1">
      <alignment horizontal="center"/>
    </xf>
    <xf numFmtId="0" fontId="30" fillId="0" borderId="0" xfId="0" applyFont="1" applyAlignment="1">
      <alignment horizontal="center"/>
    </xf>
    <xf numFmtId="3" fontId="3" fillId="0" borderId="1" xfId="14" applyNumberFormat="1" applyFont="1" applyFill="1" applyBorder="1" applyAlignment="1" applyProtection="1">
      <alignment horizontal="right" vertical="center"/>
      <protection locked="0"/>
    </xf>
    <xf numFmtId="41" fontId="3" fillId="0" borderId="1" xfId="14" applyFont="1" applyFill="1" applyBorder="1" applyAlignment="1" applyProtection="1">
      <alignment horizontal="right" vertical="center"/>
      <protection locked="0"/>
    </xf>
    <xf numFmtId="0" fontId="3" fillId="0" borderId="0" xfId="0" applyFont="1" applyAlignment="1" applyProtection="1">
      <alignment vertical="center" wrapText="1"/>
      <protection locked="0"/>
    </xf>
    <xf numFmtId="172" fontId="3" fillId="0" borderId="1" xfId="7" applyNumberFormat="1" applyFont="1" applyFill="1" applyBorder="1" applyAlignment="1" applyProtection="1">
      <alignment horizontal="center" vertical="center" wrapText="1"/>
    </xf>
    <xf numFmtId="3" fontId="3" fillId="0" borderId="30" xfId="7" applyNumberFormat="1" applyFont="1" applyFill="1" applyBorder="1" applyAlignment="1" applyProtection="1">
      <alignment horizontal="right" vertical="center" wrapText="1"/>
    </xf>
    <xf numFmtId="41" fontId="3" fillId="0" borderId="1" xfId="14" applyFont="1" applyFill="1" applyBorder="1" applyAlignment="1" applyProtection="1">
      <alignment horizontal="right"/>
      <protection locked="0"/>
    </xf>
    <xf numFmtId="3" fontId="3" fillId="0" borderId="1" xfId="14" applyNumberFormat="1" applyFont="1" applyFill="1" applyBorder="1" applyAlignment="1" applyProtection="1">
      <alignment horizontal="right"/>
    </xf>
    <xf numFmtId="0" fontId="3" fillId="0" borderId="1" xfId="0" applyFont="1" applyBorder="1" applyAlignment="1" applyProtection="1">
      <alignment horizontal="right" vertical="center"/>
      <protection locked="0"/>
    </xf>
    <xf numFmtId="41" fontId="3" fillId="0" borderId="0" xfId="0" applyNumberFormat="1" applyFont="1" applyAlignment="1" applyProtection="1">
      <alignment horizontal="left" vertical="center"/>
      <protection locked="0"/>
    </xf>
    <xf numFmtId="168" fontId="3" fillId="0" borderId="1" xfId="0" applyNumberFormat="1" applyFont="1" applyBorder="1" applyAlignment="1">
      <alignment horizontal="center" vertical="center"/>
    </xf>
    <xf numFmtId="168" fontId="3" fillId="0" borderId="1" xfId="0" applyNumberFormat="1" applyFont="1" applyBorder="1" applyAlignment="1">
      <alignment horizontal="right" vertical="center"/>
    </xf>
    <xf numFmtId="3" fontId="3" fillId="0" borderId="1" xfId="7" applyNumberFormat="1" applyFont="1" applyFill="1" applyBorder="1" applyAlignment="1" applyProtection="1">
      <alignment horizontal="right" vertical="center"/>
    </xf>
    <xf numFmtId="3" fontId="3" fillId="0" borderId="30" xfId="7" applyNumberFormat="1" applyFont="1" applyFill="1" applyBorder="1" applyAlignment="1" applyProtection="1">
      <alignment horizontal="right" vertical="center"/>
    </xf>
    <xf numFmtId="41" fontId="30" fillId="0" borderId="0" xfId="14" applyFont="1" applyFill="1" applyAlignment="1">
      <alignment vertical="center"/>
    </xf>
    <xf numFmtId="0" fontId="32" fillId="33" borderId="0" xfId="0" applyFont="1" applyFill="1" applyAlignment="1">
      <alignment horizontal="center" vertical="center" wrapText="1"/>
    </xf>
    <xf numFmtId="0" fontId="32" fillId="33" borderId="0" xfId="0" applyFont="1" applyFill="1" applyAlignment="1">
      <alignment horizontal="left" vertical="center" wrapText="1"/>
    </xf>
    <xf numFmtId="0" fontId="20" fillId="0" borderId="0" xfId="0" applyFont="1"/>
    <xf numFmtId="41" fontId="3" fillId="0" borderId="0" xfId="14" applyFont="1" applyFill="1" applyAlignment="1" applyProtection="1">
      <alignment vertical="center" wrapText="1"/>
      <protection locked="0"/>
    </xf>
    <xf numFmtId="41" fontId="8" fillId="0" borderId="0" xfId="0" applyNumberFormat="1" applyFont="1" applyAlignment="1" applyProtection="1">
      <alignment vertical="center"/>
      <protection locked="0"/>
    </xf>
    <xf numFmtId="3" fontId="12" fillId="5" borderId="30" xfId="7" applyNumberFormat="1" applyFont="1" applyFill="1" applyBorder="1" applyAlignment="1" applyProtection="1">
      <alignment horizontal="right" vertical="center" wrapText="1"/>
    </xf>
    <xf numFmtId="41" fontId="12" fillId="5" borderId="1" xfId="14" applyFont="1" applyFill="1" applyBorder="1" applyAlignment="1" applyProtection="1">
      <alignment horizontal="right"/>
      <protection locked="0"/>
    </xf>
    <xf numFmtId="3" fontId="12" fillId="5" borderId="1" xfId="14" applyNumberFormat="1" applyFont="1" applyFill="1" applyBorder="1" applyAlignment="1" applyProtection="1">
      <alignment horizontal="right"/>
      <protection locked="0"/>
    </xf>
    <xf numFmtId="0" fontId="16" fillId="9" borderId="0" xfId="0" applyFont="1" applyFill="1" applyAlignment="1" applyProtection="1">
      <alignment wrapText="1"/>
      <protection locked="0"/>
    </xf>
    <xf numFmtId="0" fontId="16" fillId="0" borderId="0" xfId="0" applyFont="1" applyProtection="1">
      <protection locked="0"/>
    </xf>
    <xf numFmtId="0" fontId="16" fillId="9" borderId="0" xfId="0" applyFont="1" applyFill="1" applyProtection="1">
      <protection locked="0"/>
    </xf>
    <xf numFmtId="41" fontId="1" fillId="0" borderId="0" xfId="14" applyFont="1" applyFill="1" applyAlignment="1" applyProtection="1">
      <alignment vertical="center"/>
      <protection locked="0"/>
    </xf>
    <xf numFmtId="0" fontId="44" fillId="9" borderId="0" xfId="0" applyFont="1" applyFill="1" applyAlignment="1">
      <alignment vertical="center"/>
    </xf>
    <xf numFmtId="0" fontId="44" fillId="9" borderId="0" xfId="0" applyFont="1" applyFill="1" applyAlignment="1">
      <alignment horizontal="center" vertical="center"/>
    </xf>
    <xf numFmtId="0" fontId="40" fillId="14" borderId="0" xfId="0" applyFont="1" applyFill="1" applyAlignment="1">
      <alignment horizontal="left" vertical="center" wrapText="1"/>
    </xf>
    <xf numFmtId="3" fontId="32" fillId="21" borderId="0" xfId="0" applyNumberFormat="1" applyFont="1" applyFill="1"/>
    <xf numFmtId="173" fontId="40" fillId="14" borderId="0" xfId="0" applyNumberFormat="1" applyFont="1" applyFill="1" applyAlignment="1">
      <alignment horizontal="right" vertical="center" wrapText="1"/>
    </xf>
    <xf numFmtId="0" fontId="40" fillId="14" borderId="0" xfId="0" applyFont="1" applyFill="1" applyAlignment="1">
      <alignment horizontal="left" vertical="center"/>
    </xf>
    <xf numFmtId="41" fontId="8" fillId="0" borderId="0" xfId="14" applyFont="1" applyFill="1" applyAlignment="1">
      <alignment vertical="center"/>
    </xf>
    <xf numFmtId="41" fontId="3" fillId="0" borderId="0" xfId="14" applyFont="1" applyFill="1" applyAlignment="1" applyProtection="1">
      <alignment vertical="center"/>
      <protection locked="0"/>
    </xf>
    <xf numFmtId="41" fontId="1" fillId="0" borderId="0" xfId="14" applyFont="1" applyFill="1" applyAlignment="1" applyProtection="1">
      <alignment vertical="center" wrapText="1"/>
      <protection locked="0"/>
    </xf>
    <xf numFmtId="0" fontId="32" fillId="23" borderId="0" xfId="0" applyFont="1" applyFill="1" applyAlignment="1">
      <alignment horizontal="center" vertical="center" wrapText="1"/>
    </xf>
    <xf numFmtId="0" fontId="30" fillId="14" borderId="0" xfId="0" applyFont="1" applyFill="1" applyAlignment="1">
      <alignment horizontal="left" vertical="center" wrapText="1"/>
    </xf>
    <xf numFmtId="0" fontId="32" fillId="34" borderId="0" xfId="0" applyFont="1" applyFill="1" applyAlignment="1">
      <alignment horizontal="center" vertical="center" wrapText="1"/>
    </xf>
    <xf numFmtId="0" fontId="32" fillId="34" borderId="0" xfId="0" applyFont="1" applyFill="1" applyAlignment="1">
      <alignment horizontal="left" vertical="center"/>
    </xf>
    <xf numFmtId="41" fontId="1" fillId="9" borderId="0" xfId="0" applyNumberFormat="1" applyFont="1" applyFill="1" applyAlignment="1" applyProtection="1">
      <alignment vertical="center"/>
      <protection locked="0"/>
    </xf>
    <xf numFmtId="41" fontId="1" fillId="0" borderId="0" xfId="0" applyNumberFormat="1" applyFont="1" applyAlignment="1" applyProtection="1">
      <alignment vertical="center"/>
      <protection locked="0"/>
    </xf>
    <xf numFmtId="0" fontId="30" fillId="20" borderId="0" xfId="0" applyFont="1" applyFill="1" applyAlignment="1">
      <alignment horizontal="center" vertical="center" wrapText="1"/>
    </xf>
    <xf numFmtId="0" fontId="30" fillId="20" borderId="0" xfId="0" applyFont="1" applyFill="1" applyAlignment="1">
      <alignment horizontal="left" vertical="center" wrapText="1"/>
    </xf>
    <xf numFmtId="173" fontId="30" fillId="20" borderId="0" xfId="0" applyNumberFormat="1" applyFont="1" applyFill="1" applyAlignment="1">
      <alignment horizontal="right" vertical="center" wrapText="1"/>
    </xf>
    <xf numFmtId="41" fontId="3" fillId="9" borderId="0" xfId="14" applyFont="1" applyFill="1" applyAlignment="1" applyProtection="1">
      <alignment vertical="center" wrapText="1"/>
      <protection locked="0"/>
    </xf>
    <xf numFmtId="1" fontId="3" fillId="9" borderId="1" xfId="14" applyNumberFormat="1" applyFont="1" applyFill="1" applyBorder="1" applyAlignment="1" applyProtection="1">
      <alignment horizontal="right" vertical="center"/>
    </xf>
    <xf numFmtId="9" fontId="1" fillId="9" borderId="0" xfId="7" applyFont="1" applyFill="1" applyAlignment="1">
      <alignment horizontal="center"/>
    </xf>
    <xf numFmtId="9" fontId="16" fillId="11" borderId="1" xfId="7" applyFont="1" applyFill="1" applyBorder="1" applyAlignment="1">
      <alignment horizontal="center" vertical="center"/>
    </xf>
    <xf numFmtId="9" fontId="3" fillId="9" borderId="1" xfId="7" applyFont="1" applyFill="1" applyBorder="1" applyAlignment="1">
      <alignment horizontal="center" vertical="center"/>
    </xf>
    <xf numFmtId="9" fontId="1" fillId="8" borderId="0" xfId="7" applyFont="1" applyFill="1" applyBorder="1" applyAlignment="1">
      <alignment horizontal="center" vertical="center"/>
    </xf>
    <xf numFmtId="9" fontId="1" fillId="0" borderId="1" xfId="7" applyFont="1" applyFill="1" applyBorder="1" applyAlignment="1">
      <alignment horizontal="center" vertical="center"/>
    </xf>
    <xf numFmtId="9" fontId="16" fillId="11" borderId="41" xfId="7" applyFont="1" applyFill="1" applyBorder="1" applyAlignment="1">
      <alignment horizontal="center" vertical="center"/>
    </xf>
    <xf numFmtId="9" fontId="16" fillId="0" borderId="0" xfId="7" applyFont="1" applyFill="1" applyBorder="1" applyAlignment="1">
      <alignment horizontal="center" vertical="center"/>
    </xf>
    <xf numFmtId="9" fontId="2" fillId="7" borderId="1" xfId="7" applyFont="1" applyFill="1" applyBorder="1" applyAlignment="1">
      <alignment horizontal="center" vertical="center"/>
    </xf>
    <xf numFmtId="9" fontId="16" fillId="11" borderId="30" xfId="7" applyFont="1" applyFill="1" applyBorder="1" applyAlignment="1">
      <alignment horizontal="center" vertical="center"/>
    </xf>
    <xf numFmtId="9" fontId="3" fillId="9" borderId="30" xfId="7" applyFont="1" applyFill="1" applyBorder="1" applyAlignment="1">
      <alignment horizontal="center" vertical="center"/>
    </xf>
    <xf numFmtId="9" fontId="2" fillId="7" borderId="30" xfId="7" applyFont="1" applyFill="1" applyBorder="1" applyAlignment="1">
      <alignment horizontal="center" vertical="center" wrapText="1"/>
    </xf>
    <xf numFmtId="9" fontId="1" fillId="0" borderId="0" xfId="7" applyFont="1" applyFill="1" applyBorder="1" applyAlignment="1">
      <alignment horizontal="center"/>
    </xf>
    <xf numFmtId="9" fontId="2" fillId="6" borderId="1" xfId="7" applyFont="1" applyFill="1" applyBorder="1" applyAlignment="1">
      <alignment horizontal="center" vertical="center"/>
    </xf>
    <xf numFmtId="9" fontId="2" fillId="6" borderId="1" xfId="7" applyFont="1" applyFill="1" applyBorder="1" applyAlignment="1">
      <alignment horizontal="center" vertical="center" wrapText="1"/>
    </xf>
    <xf numFmtId="9" fontId="8" fillId="8" borderId="0" xfId="7" applyFont="1" applyFill="1" applyBorder="1" applyAlignment="1">
      <alignment horizontal="center" vertical="center"/>
    </xf>
    <xf numFmtId="10" fontId="12" fillId="9" borderId="1" xfId="7" applyNumberFormat="1" applyFont="1" applyFill="1" applyBorder="1" applyAlignment="1" applyProtection="1">
      <alignment horizontal="center" vertical="center"/>
    </xf>
    <xf numFmtId="167" fontId="12" fillId="9" borderId="1" xfId="0" applyNumberFormat="1" applyFont="1" applyFill="1" applyBorder="1" applyAlignment="1">
      <alignment horizontal="center" vertical="center" wrapText="1"/>
    </xf>
    <xf numFmtId="168" fontId="12" fillId="9" borderId="1" xfId="0" applyNumberFormat="1" applyFont="1" applyFill="1" applyBorder="1" applyAlignment="1">
      <alignment horizontal="center" vertical="center" wrapText="1"/>
    </xf>
    <xf numFmtId="0" fontId="12" fillId="9" borderId="1" xfId="0" applyFont="1" applyFill="1" applyBorder="1" applyAlignment="1">
      <alignment vertical="center"/>
    </xf>
    <xf numFmtId="3" fontId="12" fillId="9" borderId="1" xfId="0" applyNumberFormat="1" applyFont="1" applyFill="1" applyBorder="1" applyAlignment="1">
      <alignment horizontal="right" vertical="center" wrapText="1"/>
    </xf>
    <xf numFmtId="3" fontId="12" fillId="9" borderId="1" xfId="7" applyNumberFormat="1" applyFont="1" applyFill="1" applyBorder="1" applyAlignment="1" applyProtection="1">
      <alignment horizontal="right" vertical="center" wrapText="1"/>
    </xf>
    <xf numFmtId="0" fontId="12" fillId="9" borderId="1" xfId="0" applyFont="1" applyFill="1" applyBorder="1" applyAlignment="1">
      <alignment horizontal="left" vertical="center"/>
    </xf>
    <xf numFmtId="3" fontId="12" fillId="9" borderId="1" xfId="0" applyNumberFormat="1" applyFont="1" applyFill="1" applyBorder="1" applyAlignment="1">
      <alignment vertical="center"/>
    </xf>
    <xf numFmtId="168" fontId="12" fillId="9" borderId="1" xfId="0" quotePrefix="1" applyNumberFormat="1" applyFont="1" applyFill="1" applyBorder="1" applyAlignment="1">
      <alignment horizontal="center" vertical="center" wrapText="1"/>
    </xf>
    <xf numFmtId="168" fontId="3" fillId="5" borderId="1" xfId="0" applyNumberFormat="1" applyFont="1" applyFill="1" applyBorder="1" applyAlignment="1">
      <alignment horizontal="center" vertical="center" wrapText="1"/>
    </xf>
    <xf numFmtId="41" fontId="12" fillId="5" borderId="1" xfId="14" applyFont="1" applyFill="1" applyBorder="1" applyAlignment="1" applyProtection="1">
      <alignment horizontal="center" vertical="center"/>
    </xf>
    <xf numFmtId="41" fontId="12" fillId="5" borderId="1" xfId="14" applyFont="1" applyFill="1" applyBorder="1" applyAlignment="1" applyProtection="1">
      <alignment vertical="center"/>
    </xf>
    <xf numFmtId="3" fontId="12" fillId="5" borderId="1" xfId="14" applyNumberFormat="1" applyFont="1" applyFill="1" applyBorder="1" applyAlignment="1" applyProtection="1">
      <alignment vertical="center"/>
    </xf>
    <xf numFmtId="3" fontId="12" fillId="5" borderId="1" xfId="0" applyNumberFormat="1" applyFont="1" applyFill="1" applyBorder="1" applyAlignment="1" applyProtection="1">
      <alignment vertical="center"/>
      <protection locked="0"/>
    </xf>
    <xf numFmtId="3" fontId="12" fillId="5" borderId="1" xfId="8" applyNumberFormat="1" applyFont="1" applyFill="1" applyBorder="1" applyAlignment="1" applyProtection="1">
      <alignment horizontal="right" vertical="center"/>
      <protection locked="0"/>
    </xf>
    <xf numFmtId="167" fontId="12" fillId="5" borderId="1" xfId="0" applyNumberFormat="1" applyFont="1" applyFill="1" applyBorder="1" applyAlignment="1">
      <alignment horizontal="left" vertical="center" wrapText="1"/>
    </xf>
    <xf numFmtId="3" fontId="12" fillId="5" borderId="1" xfId="14" applyNumberFormat="1" applyFont="1" applyFill="1" applyBorder="1" applyAlignment="1" applyProtection="1">
      <alignment vertical="center" wrapText="1"/>
    </xf>
    <xf numFmtId="0" fontId="3" fillId="35" borderId="1" xfId="0" applyFont="1" applyFill="1" applyBorder="1" applyAlignment="1">
      <alignment horizontal="center" vertical="center" wrapText="1"/>
    </xf>
    <xf numFmtId="167" fontId="3" fillId="35" borderId="1" xfId="0" applyNumberFormat="1" applyFont="1" applyFill="1" applyBorder="1" applyAlignment="1">
      <alignment horizontal="center" vertical="center" wrapText="1"/>
    </xf>
    <xf numFmtId="168" fontId="3" fillId="35" borderId="1" xfId="0" applyNumberFormat="1" applyFont="1" applyFill="1" applyBorder="1" applyAlignment="1">
      <alignment horizontal="center" vertical="center" wrapText="1"/>
    </xf>
    <xf numFmtId="168" fontId="3" fillId="35" borderId="1" xfId="0" applyNumberFormat="1" applyFont="1" applyFill="1" applyBorder="1" applyAlignment="1">
      <alignment horizontal="center" vertical="center"/>
    </xf>
    <xf numFmtId="0" fontId="3" fillId="35" borderId="1" xfId="0" applyFont="1" applyFill="1" applyBorder="1" applyAlignment="1">
      <alignment vertical="center"/>
    </xf>
    <xf numFmtId="3" fontId="3" fillId="35" borderId="1" xfId="0" applyNumberFormat="1" applyFont="1" applyFill="1" applyBorder="1" applyAlignment="1">
      <alignment horizontal="right" vertical="center" wrapText="1"/>
    </xf>
    <xf numFmtId="10" fontId="3" fillId="35" borderId="1" xfId="7" applyNumberFormat="1" applyFont="1" applyFill="1" applyBorder="1" applyAlignment="1" applyProtection="1">
      <alignment horizontal="center" vertical="center"/>
    </xf>
    <xf numFmtId="3" fontId="3" fillId="35" borderId="1" xfId="8" applyNumberFormat="1" applyFont="1" applyFill="1" applyBorder="1" applyAlignment="1" applyProtection="1">
      <alignment horizontal="right" vertical="center"/>
      <protection locked="0"/>
    </xf>
    <xf numFmtId="3" fontId="3" fillId="35" borderId="1" xfId="7" applyNumberFormat="1" applyFont="1" applyFill="1" applyBorder="1" applyAlignment="1" applyProtection="1">
      <alignment horizontal="right" vertical="center" wrapText="1"/>
    </xf>
    <xf numFmtId="3" fontId="3" fillId="35" borderId="1" xfId="7" applyNumberFormat="1" applyFont="1" applyFill="1" applyBorder="1" applyAlignment="1" applyProtection="1">
      <alignment horizontal="right" vertical="center"/>
    </xf>
    <xf numFmtId="3" fontId="3" fillId="35" borderId="1" xfId="0" applyNumberFormat="1" applyFont="1" applyFill="1" applyBorder="1" applyAlignment="1">
      <alignment horizontal="right" vertical="center"/>
    </xf>
    <xf numFmtId="3" fontId="3" fillId="35" borderId="1" xfId="14" applyNumberFormat="1" applyFont="1" applyFill="1" applyBorder="1" applyAlignment="1" applyProtection="1">
      <alignment vertical="center"/>
    </xf>
    <xf numFmtId="41" fontId="3" fillId="35" borderId="1" xfId="14" applyFont="1" applyFill="1" applyBorder="1" applyAlignment="1">
      <alignment vertical="center" wrapText="1"/>
    </xf>
    <xf numFmtId="3" fontId="3" fillId="35" borderId="1" xfId="14" applyNumberFormat="1" applyFont="1" applyFill="1" applyBorder="1" applyAlignment="1" applyProtection="1">
      <alignment vertical="center" wrapText="1"/>
    </xf>
    <xf numFmtId="3" fontId="3" fillId="35" borderId="1" xfId="0" applyNumberFormat="1" applyFont="1" applyFill="1" applyBorder="1" applyAlignment="1" applyProtection="1">
      <alignment horizontal="right" vertical="center"/>
      <protection locked="0"/>
    </xf>
    <xf numFmtId="3" fontId="3" fillId="35" borderId="1" xfId="0" applyNumberFormat="1" applyFont="1" applyFill="1" applyBorder="1" applyAlignment="1" applyProtection="1">
      <alignment vertical="center"/>
      <protection locked="0"/>
    </xf>
    <xf numFmtId="41" fontId="3" fillId="0" borderId="0" xfId="14" applyFont="1" applyFill="1" applyAlignment="1">
      <alignment horizontal="center" vertical="center"/>
    </xf>
    <xf numFmtId="0" fontId="3" fillId="9" borderId="1" xfId="0" applyFont="1" applyFill="1" applyBorder="1" applyAlignment="1">
      <alignment horizontal="center" vertical="center"/>
    </xf>
    <xf numFmtId="1" fontId="3" fillId="9" borderId="1" xfId="14" applyNumberFormat="1" applyFont="1" applyFill="1" applyBorder="1" applyAlignment="1">
      <alignment horizontal="right" vertical="center"/>
    </xf>
    <xf numFmtId="41" fontId="3" fillId="9" borderId="0" xfId="14" applyFont="1" applyFill="1" applyAlignment="1">
      <alignment horizontal="center" vertical="center"/>
    </xf>
    <xf numFmtId="168" fontId="3" fillId="9" borderId="1" xfId="0" quotePrefix="1" applyNumberFormat="1" applyFont="1" applyFill="1" applyBorder="1" applyAlignment="1">
      <alignment horizontal="center" vertical="center"/>
    </xf>
    <xf numFmtId="0" fontId="33" fillId="25" borderId="0" xfId="0" applyFont="1" applyFill="1"/>
    <xf numFmtId="0" fontId="31" fillId="15" borderId="0" xfId="0" applyFont="1" applyFill="1"/>
    <xf numFmtId="0" fontId="32" fillId="15" borderId="0" xfId="0" applyFont="1" applyFill="1"/>
    <xf numFmtId="0" fontId="32" fillId="15" borderId="0" xfId="0" applyFont="1" applyFill="1" applyAlignment="1">
      <alignment vertical="center"/>
    </xf>
    <xf numFmtId="0" fontId="32" fillId="0" borderId="0" xfId="0" applyFont="1"/>
    <xf numFmtId="0" fontId="30" fillId="0" borderId="0" xfId="0" applyFont="1"/>
    <xf numFmtId="174" fontId="32" fillId="15" borderId="0" xfId="0" applyNumberFormat="1" applyFont="1" applyFill="1"/>
    <xf numFmtId="41" fontId="30" fillId="0" borderId="0" xfId="14" applyFont="1" applyAlignment="1"/>
    <xf numFmtId="173" fontId="30" fillId="0" borderId="0" xfId="0" applyNumberFormat="1" applyFont="1"/>
    <xf numFmtId="0" fontId="32" fillId="15" borderId="0" xfId="0" applyFont="1" applyFill="1" applyAlignment="1">
      <alignment horizontal="left" vertical="center" wrapText="1"/>
    </xf>
    <xf numFmtId="0" fontId="30" fillId="0" borderId="0" xfId="0" applyFont="1" applyAlignment="1">
      <alignment horizontal="left"/>
    </xf>
    <xf numFmtId="41" fontId="20" fillId="9" borderId="0" xfId="14" applyFont="1" applyFill="1" applyAlignment="1">
      <alignment vertical="center"/>
    </xf>
    <xf numFmtId="41" fontId="3" fillId="9" borderId="0" xfId="14" applyFont="1" applyFill="1" applyAlignment="1">
      <alignment horizontal="left" vertical="center" wrapText="1"/>
    </xf>
    <xf numFmtId="41" fontId="3" fillId="9" borderId="0" xfId="14" applyFont="1" applyFill="1" applyAlignment="1">
      <alignment horizontal="center" vertical="center" wrapText="1"/>
    </xf>
    <xf numFmtId="41" fontId="3" fillId="9" borderId="0" xfId="14" applyFont="1" applyFill="1" applyAlignment="1">
      <alignment horizontal="left" vertical="center"/>
    </xf>
    <xf numFmtId="0" fontId="3" fillId="9" borderId="1" xfId="0" applyFont="1" applyFill="1" applyBorder="1" applyAlignment="1">
      <alignment vertical="center" wrapText="1"/>
    </xf>
    <xf numFmtId="1" fontId="3" fillId="9" borderId="1" xfId="14" applyNumberFormat="1" applyFont="1" applyFill="1" applyBorder="1" applyAlignment="1">
      <alignment horizontal="right" vertical="center" wrapText="1"/>
    </xf>
    <xf numFmtId="0" fontId="3" fillId="9" borderId="0" xfId="0" applyFont="1" applyFill="1" applyAlignment="1">
      <alignment vertical="center" wrapText="1"/>
    </xf>
    <xf numFmtId="41" fontId="3" fillId="9" borderId="0" xfId="14" applyFont="1" applyFill="1" applyBorder="1" applyAlignment="1">
      <alignment vertical="center"/>
    </xf>
    <xf numFmtId="3" fontId="3" fillId="9" borderId="1" xfId="14" applyNumberFormat="1" applyFont="1" applyFill="1" applyBorder="1" applyAlignment="1">
      <alignment vertical="center"/>
    </xf>
    <xf numFmtId="3" fontId="12" fillId="9" borderId="1" xfId="14" applyNumberFormat="1" applyFont="1" applyFill="1" applyBorder="1" applyAlignment="1">
      <alignment horizontal="right" vertical="center"/>
    </xf>
    <xf numFmtId="1" fontId="3" fillId="9" borderId="1" xfId="7" applyNumberFormat="1" applyFont="1" applyFill="1" applyBorder="1" applyAlignment="1" applyProtection="1">
      <alignment horizontal="right" vertical="center"/>
    </xf>
    <xf numFmtId="3" fontId="12" fillId="9" borderId="1" xfId="14" applyNumberFormat="1" applyFont="1" applyFill="1" applyBorder="1" applyAlignment="1" applyProtection="1">
      <alignment horizontal="right" vertical="center" wrapText="1"/>
    </xf>
    <xf numFmtId="3" fontId="12" fillId="9" borderId="1" xfId="0" applyNumberFormat="1" applyFont="1" applyFill="1" applyBorder="1" applyAlignment="1">
      <alignment vertical="center" wrapText="1"/>
    </xf>
    <xf numFmtId="172" fontId="3" fillId="9" borderId="1" xfId="7" applyNumberFormat="1" applyFont="1" applyFill="1" applyBorder="1" applyAlignment="1">
      <alignment horizontal="right" vertical="center"/>
    </xf>
    <xf numFmtId="172" fontId="3" fillId="9" borderId="1" xfId="7" applyNumberFormat="1" applyFont="1" applyFill="1" applyBorder="1" applyAlignment="1" applyProtection="1">
      <alignment horizontal="right" vertical="center"/>
    </xf>
    <xf numFmtId="172" fontId="3" fillId="9" borderId="1" xfId="7" applyNumberFormat="1" applyFont="1" applyFill="1" applyBorder="1" applyAlignment="1" applyProtection="1">
      <alignment horizontal="center" vertical="center"/>
    </xf>
    <xf numFmtId="172" fontId="12" fillId="5" borderId="1" xfId="7" applyNumberFormat="1" applyFont="1" applyFill="1" applyBorder="1" applyAlignment="1">
      <alignment horizontal="right" vertical="center"/>
    </xf>
    <xf numFmtId="172" fontId="12" fillId="5" borderId="1" xfId="7" applyNumberFormat="1" applyFont="1" applyFill="1" applyBorder="1" applyAlignment="1" applyProtection="1">
      <alignment horizontal="right" vertical="center"/>
    </xf>
    <xf numFmtId="172" fontId="12" fillId="5" borderId="1" xfId="7" applyNumberFormat="1" applyFont="1" applyFill="1" applyBorder="1" applyAlignment="1" applyProtection="1">
      <alignment horizontal="center" vertical="center"/>
    </xf>
    <xf numFmtId="3" fontId="12" fillId="5" borderId="1" xfId="14" applyNumberFormat="1" applyFont="1" applyFill="1" applyBorder="1" applyAlignment="1">
      <alignment vertical="center"/>
    </xf>
    <xf numFmtId="172" fontId="12" fillId="5" borderId="1" xfId="7" applyNumberFormat="1" applyFont="1" applyFill="1" applyBorder="1" applyAlignment="1">
      <alignment horizontal="center" vertical="center"/>
    </xf>
    <xf numFmtId="1" fontId="12" fillId="5" borderId="1" xfId="7" applyNumberFormat="1" applyFont="1" applyFill="1" applyBorder="1" applyAlignment="1" applyProtection="1">
      <alignment horizontal="right" vertical="center"/>
    </xf>
    <xf numFmtId="172" fontId="20" fillId="9" borderId="0" xfId="0" applyNumberFormat="1" applyFont="1" applyFill="1" applyAlignment="1">
      <alignment horizontal="center" vertical="center"/>
    </xf>
    <xf numFmtId="172" fontId="1" fillId="0" borderId="0" xfId="0" applyNumberFormat="1" applyFont="1" applyAlignment="1">
      <alignment horizontal="center" vertical="center"/>
    </xf>
    <xf numFmtId="9" fontId="12" fillId="5" borderId="1" xfId="7" applyFont="1" applyFill="1" applyBorder="1" applyAlignment="1" applyProtection="1">
      <alignment horizontal="center" vertical="center"/>
    </xf>
    <xf numFmtId="9" fontId="3" fillId="9" borderId="1" xfId="7" applyFont="1" applyFill="1" applyBorder="1" applyAlignment="1" applyProtection="1">
      <alignment horizontal="center" vertical="center"/>
    </xf>
    <xf numFmtId="172" fontId="1" fillId="0" borderId="0" xfId="7" applyNumberFormat="1" applyFont="1" applyFill="1" applyBorder="1" applyAlignment="1">
      <alignment horizontal="center" vertical="center"/>
    </xf>
    <xf numFmtId="172" fontId="1" fillId="0" borderId="0" xfId="7" applyNumberFormat="1" applyFont="1" applyAlignment="1">
      <alignment horizontal="center" vertical="center"/>
    </xf>
    <xf numFmtId="0" fontId="30" fillId="19" borderId="0" xfId="0" applyFont="1" applyFill="1" applyAlignment="1">
      <alignment vertical="center"/>
    </xf>
    <xf numFmtId="173" fontId="30" fillId="19" borderId="0" xfId="0" applyNumberFormat="1" applyFont="1" applyFill="1" applyAlignment="1">
      <alignment horizontal="right" vertical="center"/>
    </xf>
    <xf numFmtId="41" fontId="36" fillId="16" borderId="0" xfId="14" applyFont="1" applyFill="1" applyAlignment="1">
      <alignment horizontal="center" vertical="center" wrapText="1"/>
    </xf>
    <xf numFmtId="41" fontId="34" fillId="16" borderId="0" xfId="14" applyFont="1" applyFill="1" applyAlignment="1">
      <alignment horizontal="center" vertical="center" wrapText="1"/>
    </xf>
    <xf numFmtId="0" fontId="34" fillId="29" borderId="0" xfId="0" applyFont="1" applyFill="1" applyAlignment="1">
      <alignment horizontal="center" vertical="center" wrapText="1"/>
    </xf>
    <xf numFmtId="41" fontId="35" fillId="9" borderId="0" xfId="14" applyFont="1" applyFill="1" applyAlignment="1">
      <alignment wrapText="1"/>
    </xf>
    <xf numFmtId="3" fontId="34" fillId="16" borderId="0" xfId="0" applyNumberFormat="1" applyFont="1" applyFill="1" applyAlignment="1">
      <alignment horizontal="center" vertical="center" wrapText="1"/>
    </xf>
    <xf numFmtId="0" fontId="35" fillId="9" borderId="0" xfId="0" applyFont="1" applyFill="1" applyAlignment="1">
      <alignment horizontal="center" vertical="center" wrapText="1"/>
    </xf>
    <xf numFmtId="0" fontId="35" fillId="0" borderId="0" xfId="0" applyFont="1" applyAlignment="1">
      <alignment horizontal="center" vertical="center" wrapText="1"/>
    </xf>
    <xf numFmtId="0" fontId="35" fillId="9" borderId="0" xfId="0" applyFont="1" applyFill="1"/>
    <xf numFmtId="0" fontId="34" fillId="16" borderId="0" xfId="0" applyFont="1" applyFill="1"/>
    <xf numFmtId="3" fontId="35" fillId="9" borderId="0" xfId="0" applyNumberFormat="1" applyFont="1" applyFill="1"/>
    <xf numFmtId="0" fontId="13" fillId="9" borderId="0" xfId="0" applyFont="1" applyFill="1"/>
    <xf numFmtId="173" fontId="35" fillId="9" borderId="0" xfId="0" applyNumberFormat="1" applyFont="1" applyFill="1"/>
    <xf numFmtId="0" fontId="35" fillId="0" borderId="0" xfId="0" applyFont="1"/>
    <xf numFmtId="0" fontId="35" fillId="29" borderId="0" xfId="0" applyFont="1" applyFill="1"/>
    <xf numFmtId="0" fontId="34" fillId="9" borderId="0" xfId="0" applyFont="1" applyFill="1"/>
    <xf numFmtId="0" fontId="34" fillId="30" borderId="0" xfId="0" applyFont="1" applyFill="1"/>
    <xf numFmtId="41" fontId="34" fillId="9" borderId="0" xfId="14" applyFont="1" applyFill="1" applyAlignment="1"/>
    <xf numFmtId="0" fontId="35" fillId="22" borderId="0" xfId="0" applyFont="1" applyFill="1"/>
    <xf numFmtId="41" fontId="35" fillId="22" borderId="0" xfId="14" applyFont="1" applyFill="1" applyAlignment="1"/>
    <xf numFmtId="41" fontId="3" fillId="0" borderId="0" xfId="0" applyNumberFormat="1" applyFont="1" applyAlignment="1">
      <alignment vertical="center"/>
    </xf>
    <xf numFmtId="49" fontId="1" fillId="0" borderId="0" xfId="14" applyNumberFormat="1" applyFont="1" applyFill="1" applyAlignment="1">
      <alignment horizontal="center" vertical="center"/>
    </xf>
    <xf numFmtId="41" fontId="1" fillId="0" borderId="0" xfId="0" applyNumberFormat="1" applyFont="1" applyAlignment="1">
      <alignment vertical="center" wrapText="1"/>
    </xf>
    <xf numFmtId="0" fontId="41" fillId="36" borderId="0" xfId="0" applyFont="1" applyFill="1" applyAlignment="1">
      <alignment horizontal="left" vertical="center"/>
    </xf>
    <xf numFmtId="173" fontId="41" fillId="36" borderId="0" xfId="0" applyNumberFormat="1" applyFont="1" applyFill="1" applyAlignment="1">
      <alignment horizontal="right" vertical="center"/>
    </xf>
    <xf numFmtId="41" fontId="35" fillId="36" borderId="0" xfId="14" applyFont="1" applyFill="1" applyAlignment="1"/>
    <xf numFmtId="41" fontId="35" fillId="9" borderId="0" xfId="14" applyFont="1" applyFill="1" applyAlignment="1">
      <alignment horizontal="center"/>
    </xf>
    <xf numFmtId="3" fontId="35" fillId="9" borderId="0" xfId="0" applyNumberFormat="1" applyFont="1" applyFill="1" applyAlignment="1">
      <alignment horizontal="center"/>
    </xf>
    <xf numFmtId="41" fontId="35" fillId="9" borderId="0" xfId="0" applyNumberFormat="1" applyFont="1" applyFill="1"/>
    <xf numFmtId="3" fontId="3" fillId="0" borderId="0" xfId="0" applyNumberFormat="1" applyFont="1" applyAlignment="1">
      <alignment vertical="center"/>
    </xf>
    <xf numFmtId="3" fontId="3" fillId="0" borderId="1" xfId="7" applyNumberFormat="1" applyFont="1" applyFill="1" applyBorder="1" applyAlignment="1">
      <alignment horizontal="right" vertical="center" wrapText="1"/>
    </xf>
    <xf numFmtId="41" fontId="3" fillId="0" borderId="1" xfId="0" applyNumberFormat="1" applyFont="1" applyBorder="1" applyAlignment="1">
      <alignment vertical="center"/>
    </xf>
    <xf numFmtId="3" fontId="3" fillId="0" borderId="2" xfId="0" applyNumberFormat="1" applyFont="1" applyBorder="1" applyAlignment="1">
      <alignment horizontal="right" vertical="center" wrapText="1"/>
    </xf>
    <xf numFmtId="167" fontId="3" fillId="0" borderId="1" xfId="0" applyNumberFormat="1" applyFont="1" applyBorder="1" applyAlignment="1">
      <alignment horizontal="center" vertical="center"/>
    </xf>
    <xf numFmtId="168" fontId="3" fillId="0" borderId="1" xfId="0" applyNumberFormat="1" applyFont="1" applyBorder="1" applyAlignment="1">
      <alignment horizontal="left" vertical="center"/>
    </xf>
    <xf numFmtId="3" fontId="3" fillId="0" borderId="1" xfId="0" applyNumberFormat="1" applyFont="1" applyBorder="1" applyAlignment="1">
      <alignment horizontal="left" vertical="center"/>
    </xf>
    <xf numFmtId="168" fontId="3" fillId="0" borderId="1" xfId="0" applyNumberFormat="1" applyFont="1" applyBorder="1" applyAlignment="1">
      <alignment vertical="center"/>
    </xf>
    <xf numFmtId="0" fontId="3" fillId="0" borderId="0" xfId="0" applyFont="1" applyAlignment="1">
      <alignment horizontal="center" vertical="center" wrapText="1"/>
    </xf>
    <xf numFmtId="167" fontId="3" fillId="0" borderId="0" xfId="0" applyNumberFormat="1" applyFont="1" applyAlignment="1">
      <alignment horizontal="center" vertical="center"/>
    </xf>
    <xf numFmtId="168" fontId="3" fillId="0" borderId="0" xfId="0" applyNumberFormat="1" applyFont="1" applyAlignment="1">
      <alignment horizontal="center" vertical="center"/>
    </xf>
    <xf numFmtId="0" fontId="37" fillId="0" borderId="0" xfId="0" applyFont="1" applyAlignment="1">
      <alignment horizontal="left" vertical="center"/>
    </xf>
    <xf numFmtId="3" fontId="3" fillId="0" borderId="0" xfId="0" applyNumberFormat="1" applyFont="1" applyAlignment="1">
      <alignment horizontal="right" vertical="center"/>
    </xf>
    <xf numFmtId="41" fontId="3" fillId="0" borderId="0" xfId="14" applyFont="1" applyFill="1" applyBorder="1" applyAlignment="1">
      <alignment horizontal="right" vertical="center"/>
    </xf>
    <xf numFmtId="10" fontId="3" fillId="0" borderId="0" xfId="7" applyNumberFormat="1" applyFont="1" applyFill="1" applyBorder="1" applyAlignment="1">
      <alignment horizontal="center" vertical="center"/>
    </xf>
    <xf numFmtId="10" fontId="3" fillId="0" borderId="0" xfId="7" applyNumberFormat="1" applyFont="1" applyFill="1" applyBorder="1" applyAlignment="1" applyProtection="1">
      <alignment horizontal="center" vertical="center"/>
    </xf>
    <xf numFmtId="172" fontId="3" fillId="0" borderId="0" xfId="7" applyNumberFormat="1" applyFont="1" applyFill="1" applyBorder="1" applyAlignment="1">
      <alignment horizontal="center" vertical="center"/>
    </xf>
    <xf numFmtId="41" fontId="3" fillId="0" borderId="0" xfId="14" applyFont="1" applyFill="1" applyBorder="1" applyAlignment="1">
      <alignment horizontal="center" vertical="center"/>
    </xf>
    <xf numFmtId="10" fontId="12" fillId="0" borderId="0" xfId="7" applyNumberFormat="1" applyFont="1" applyFill="1" applyBorder="1" applyAlignment="1" applyProtection="1">
      <alignment horizontal="center" vertical="center"/>
    </xf>
    <xf numFmtId="1" fontId="1" fillId="0" borderId="0" xfId="14" applyNumberFormat="1" applyFont="1" applyFill="1" applyAlignment="1">
      <alignment horizontal="right" vertical="center"/>
    </xf>
    <xf numFmtId="1" fontId="3" fillId="0" borderId="0" xfId="14" applyNumberFormat="1" applyFont="1" applyFill="1" applyBorder="1" applyAlignment="1">
      <alignment horizontal="right" vertical="center"/>
    </xf>
    <xf numFmtId="3" fontId="3" fillId="0" borderId="0" xfId="14" applyNumberFormat="1" applyFont="1" applyFill="1" applyBorder="1" applyAlignment="1">
      <alignment horizontal="right" vertical="center"/>
    </xf>
    <xf numFmtId="3" fontId="3" fillId="0" borderId="0" xfId="7" applyNumberFormat="1" applyFont="1" applyFill="1" applyBorder="1" applyAlignment="1">
      <alignment horizontal="right" vertical="center"/>
    </xf>
    <xf numFmtId="41" fontId="45" fillId="0" borderId="0" xfId="14" applyFont="1" applyFill="1" applyBorder="1" applyAlignment="1">
      <alignment horizontal="left" vertical="center"/>
    </xf>
    <xf numFmtId="3" fontId="12" fillId="0" borderId="1" xfId="2" applyNumberFormat="1" applyFont="1" applyFill="1" applyBorder="1" applyAlignment="1" applyProtection="1">
      <alignment vertical="center"/>
    </xf>
    <xf numFmtId="41" fontId="3" fillId="0" borderId="0" xfId="14" applyFont="1" applyFill="1" applyAlignment="1">
      <alignment horizontal="right" vertical="center"/>
    </xf>
    <xf numFmtId="1" fontId="3" fillId="0" borderId="0" xfId="14" applyNumberFormat="1" applyFont="1" applyFill="1" applyAlignment="1">
      <alignment horizontal="right" vertical="center"/>
    </xf>
    <xf numFmtId="10" fontId="3" fillId="0" borderId="0" xfId="7" applyNumberFormat="1" applyFont="1" applyFill="1" applyAlignment="1">
      <alignment horizontal="center" vertical="center"/>
    </xf>
    <xf numFmtId="3" fontId="3" fillId="0" borderId="0" xfId="14" applyNumberFormat="1" applyFont="1" applyFill="1" applyAlignment="1">
      <alignment horizontal="right" vertical="center"/>
    </xf>
    <xf numFmtId="172" fontId="3" fillId="0" borderId="0" xfId="7" applyNumberFormat="1" applyFont="1" applyFill="1" applyAlignment="1">
      <alignment horizontal="center" vertical="center"/>
    </xf>
    <xf numFmtId="9" fontId="3" fillId="0" borderId="0" xfId="7" applyFont="1" applyFill="1" applyAlignment="1">
      <alignment horizontal="center" vertical="center"/>
    </xf>
    <xf numFmtId="3" fontId="3" fillId="0" borderId="0" xfId="7" applyNumberFormat="1" applyFont="1" applyFill="1" applyAlignment="1">
      <alignment horizontal="right" vertical="center"/>
    </xf>
    <xf numFmtId="3" fontId="3" fillId="0" borderId="0" xfId="7" applyNumberFormat="1" applyFont="1" applyFill="1" applyAlignment="1">
      <alignment horizontal="center" vertical="center"/>
    </xf>
    <xf numFmtId="1" fontId="3" fillId="0" borderId="0" xfId="14" applyNumberFormat="1" applyFont="1" applyFill="1" applyAlignment="1">
      <alignment horizontal="left" vertical="center"/>
    </xf>
    <xf numFmtId="1" fontId="11" fillId="0" borderId="34" xfId="14" applyNumberFormat="1" applyFont="1" applyFill="1" applyBorder="1" applyAlignment="1">
      <alignment horizontal="right" vertical="center"/>
    </xf>
    <xf numFmtId="1" fontId="2" fillId="0" borderId="1" xfId="14" applyNumberFormat="1" applyFont="1" applyFill="1" applyBorder="1" applyAlignment="1">
      <alignment horizontal="center" vertical="center"/>
    </xf>
    <xf numFmtId="0" fontId="39" fillId="0" borderId="0" xfId="0" applyFont="1" applyAlignment="1">
      <alignment horizontal="left" vertical="center" wrapText="1"/>
    </xf>
    <xf numFmtId="41" fontId="15" fillId="0" borderId="0" xfId="14" applyFont="1" applyFill="1" applyAlignment="1">
      <alignment wrapText="1"/>
    </xf>
    <xf numFmtId="0" fontId="12" fillId="5" borderId="1" xfId="0" applyFont="1" applyFill="1" applyBorder="1" applyAlignment="1">
      <alignment vertical="center" wrapText="1"/>
    </xf>
    <xf numFmtId="49" fontId="12" fillId="9" borderId="1" xfId="0" applyNumberFormat="1" applyFont="1" applyFill="1" applyBorder="1" applyAlignment="1">
      <alignment horizontal="center" vertical="center" wrapText="1"/>
    </xf>
    <xf numFmtId="3" fontId="12" fillId="9" borderId="1" xfId="14" applyNumberFormat="1" applyFont="1" applyFill="1" applyBorder="1" applyAlignment="1">
      <alignment horizontal="right" vertical="center" wrapText="1"/>
    </xf>
    <xf numFmtId="3" fontId="12" fillId="9" borderId="2" xfId="7" applyNumberFormat="1" applyFont="1" applyFill="1" applyBorder="1" applyAlignment="1" applyProtection="1">
      <alignment horizontal="right" vertical="center"/>
    </xf>
    <xf numFmtId="3" fontId="12" fillId="9" borderId="2" xfId="14" applyNumberFormat="1" applyFont="1" applyFill="1" applyBorder="1" applyAlignment="1" applyProtection="1">
      <alignment horizontal="right" vertical="center" wrapText="1"/>
    </xf>
    <xf numFmtId="3" fontId="12" fillId="9" borderId="1" xfId="14" applyNumberFormat="1" applyFont="1" applyFill="1" applyBorder="1" applyAlignment="1">
      <alignment vertical="center" wrapText="1"/>
    </xf>
    <xf numFmtId="3" fontId="12" fillId="9" borderId="1" xfId="7" applyNumberFormat="1" applyFont="1" applyFill="1" applyBorder="1" applyAlignment="1">
      <alignment horizontal="right" vertical="center" wrapText="1"/>
    </xf>
    <xf numFmtId="167" fontId="3" fillId="9" borderId="1" xfId="0" quotePrefix="1" applyNumberFormat="1" applyFont="1" applyFill="1" applyBorder="1" applyAlignment="1">
      <alignment horizontal="center" vertical="center" wrapText="1"/>
    </xf>
    <xf numFmtId="49" fontId="3" fillId="9" borderId="1" xfId="0" applyNumberFormat="1" applyFont="1" applyFill="1" applyBorder="1" applyAlignment="1">
      <alignment horizontal="center" vertical="center"/>
    </xf>
    <xf numFmtId="0" fontId="12" fillId="9" borderId="1" xfId="0" applyFont="1" applyFill="1" applyBorder="1" applyAlignment="1">
      <alignment horizontal="left" vertical="center" wrapText="1"/>
    </xf>
    <xf numFmtId="0" fontId="18" fillId="9" borderId="28" xfId="15" applyFill="1" applyBorder="1" applyAlignment="1">
      <alignment horizontal="center" vertical="center"/>
    </xf>
    <xf numFmtId="10" fontId="18" fillId="9" borderId="28" xfId="15" applyNumberFormat="1" applyFill="1" applyBorder="1" applyAlignment="1">
      <alignment horizontal="center" vertical="center"/>
    </xf>
    <xf numFmtId="0" fontId="3" fillId="0" borderId="1" xfId="0" applyFont="1" applyBorder="1" applyAlignment="1">
      <alignment horizontal="left" vertical="center"/>
    </xf>
    <xf numFmtId="3" fontId="8" fillId="16" borderId="1" xfId="0" applyNumberFormat="1" applyFont="1" applyFill="1" applyBorder="1" applyAlignment="1">
      <alignment horizontal="center" vertical="center"/>
    </xf>
    <xf numFmtId="0" fontId="2" fillId="7" borderId="30" xfId="0" applyFont="1" applyFill="1" applyBorder="1" applyAlignment="1">
      <alignment horizontal="center" vertical="center"/>
    </xf>
    <xf numFmtId="0" fontId="2" fillId="7" borderId="32" xfId="0" applyFont="1" applyFill="1" applyBorder="1" applyAlignment="1">
      <alignment horizontal="center" vertical="center"/>
    </xf>
    <xf numFmtId="0" fontId="2" fillId="7" borderId="2" xfId="0" applyFont="1" applyFill="1" applyBorder="1" applyAlignment="1">
      <alignment horizontal="center" vertical="center"/>
    </xf>
    <xf numFmtId="0" fontId="16" fillId="11" borderId="1" xfId="2" applyFont="1" applyFill="1" applyBorder="1" applyAlignment="1">
      <alignment horizontal="center" vertical="center"/>
    </xf>
    <xf numFmtId="0" fontId="1" fillId="8" borderId="1" xfId="0" applyFont="1" applyFill="1" applyBorder="1" applyAlignment="1">
      <alignment horizontal="center" vertical="center"/>
    </xf>
    <xf numFmtId="0" fontId="1" fillId="0" borderId="1" xfId="0" applyFont="1" applyBorder="1" applyAlignment="1">
      <alignment horizontal="left" vertical="center"/>
    </xf>
    <xf numFmtId="0" fontId="10" fillId="10" borderId="30" xfId="1" applyFont="1" applyFill="1" applyBorder="1" applyAlignment="1">
      <alignment horizontal="center"/>
    </xf>
    <xf numFmtId="0" fontId="10" fillId="10" borderId="32" xfId="1" applyFont="1" applyFill="1" applyBorder="1" applyAlignment="1">
      <alignment horizontal="center"/>
    </xf>
    <xf numFmtId="0" fontId="10" fillId="10" borderId="2" xfId="1" applyFont="1" applyFill="1" applyBorder="1" applyAlignment="1">
      <alignment horizontal="center"/>
    </xf>
    <xf numFmtId="0" fontId="10" fillId="10" borderId="1" xfId="1" applyFont="1" applyFill="1" applyBorder="1" applyAlignment="1">
      <alignment horizontal="center"/>
    </xf>
    <xf numFmtId="0" fontId="2" fillId="6" borderId="1" xfId="0" applyFont="1" applyFill="1" applyBorder="1" applyAlignment="1">
      <alignment horizontal="center" vertical="center"/>
    </xf>
    <xf numFmtId="170" fontId="17" fillId="8" borderId="1" xfId="0" applyNumberFormat="1" applyFont="1" applyFill="1" applyBorder="1" applyAlignment="1">
      <alignment horizontal="center"/>
    </xf>
    <xf numFmtId="0" fontId="16" fillId="10" borderId="12" xfId="1" applyFont="1" applyFill="1" applyBorder="1" applyAlignment="1">
      <alignment horizontal="center" vertical="center"/>
    </xf>
    <xf numFmtId="0" fontId="12" fillId="8"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9" borderId="1" xfId="0" applyFont="1" applyFill="1" applyBorder="1" applyAlignment="1">
      <alignment horizontal="center" vertical="center" wrapText="1"/>
    </xf>
    <xf numFmtId="3" fontId="2" fillId="2" borderId="30" xfId="0" applyNumberFormat="1" applyFont="1" applyFill="1" applyBorder="1" applyAlignment="1">
      <alignment horizontal="center" vertical="center"/>
    </xf>
    <xf numFmtId="3" fontId="2" fillId="2" borderId="2" xfId="0" applyNumberFormat="1" applyFont="1" applyFill="1" applyBorder="1" applyAlignment="1">
      <alignment horizontal="center" vertical="center"/>
    </xf>
    <xf numFmtId="0" fontId="10" fillId="10" borderId="30" xfId="1" applyFont="1" applyFill="1" applyBorder="1" applyAlignment="1">
      <alignment horizontal="center" vertical="center"/>
    </xf>
    <xf numFmtId="0" fontId="10" fillId="10" borderId="2" xfId="1" applyFont="1" applyFill="1" applyBorder="1" applyAlignment="1">
      <alignment horizontal="center" vertical="center"/>
    </xf>
    <xf numFmtId="0" fontId="10" fillId="10" borderId="32" xfId="1" applyFont="1" applyFill="1" applyBorder="1" applyAlignment="1">
      <alignment horizontal="center" vertical="center"/>
    </xf>
    <xf numFmtId="168" fontId="16" fillId="11" borderId="1" xfId="2" applyNumberFormat="1" applyFont="1" applyFill="1" applyBorder="1" applyAlignment="1" applyProtection="1">
      <alignment horizontal="center" vertical="center"/>
    </xf>
    <xf numFmtId="0" fontId="12" fillId="8" borderId="1" xfId="0" applyFont="1" applyFill="1" applyBorder="1" applyAlignment="1">
      <alignment horizontal="center" vertical="center" wrapText="1"/>
    </xf>
    <xf numFmtId="0" fontId="2" fillId="7" borderId="1" xfId="0" applyFont="1" applyFill="1" applyBorder="1" applyAlignment="1">
      <alignment horizontal="center" vertical="center"/>
    </xf>
    <xf numFmtId="0" fontId="32" fillId="18" borderId="0" xfId="0" applyFont="1" applyFill="1" applyAlignment="1">
      <alignment horizontal="center"/>
    </xf>
    <xf numFmtId="17" fontId="32" fillId="18" borderId="0" xfId="14" applyNumberFormat="1" applyFont="1" applyFill="1" applyBorder="1" applyAlignment="1">
      <alignment horizontal="center"/>
    </xf>
    <xf numFmtId="41" fontId="32" fillId="18" borderId="0" xfId="14" applyFont="1" applyFill="1" applyBorder="1" applyAlignment="1">
      <alignment horizontal="center"/>
    </xf>
    <xf numFmtId="17" fontId="32" fillId="18" borderId="0" xfId="0" applyNumberFormat="1" applyFont="1" applyFill="1" applyAlignment="1">
      <alignment horizontal="center"/>
    </xf>
    <xf numFmtId="41" fontId="32" fillId="18" borderId="0" xfId="14" applyFont="1" applyFill="1" applyBorder="1" applyAlignment="1">
      <alignment horizontal="center" vertical="center" wrapText="1"/>
    </xf>
    <xf numFmtId="3" fontId="2" fillId="2" borderId="1" xfId="0" applyNumberFormat="1" applyFont="1" applyFill="1" applyBorder="1" applyAlignment="1">
      <alignment horizontal="center" vertical="center"/>
    </xf>
    <xf numFmtId="0" fontId="16" fillId="11" borderId="1" xfId="2" applyFont="1" applyFill="1" applyBorder="1" applyAlignment="1" applyProtection="1">
      <alignment horizontal="center" vertical="center"/>
    </xf>
    <xf numFmtId="0" fontId="10" fillId="10" borderId="1" xfId="1" applyFont="1" applyFill="1" applyBorder="1" applyAlignment="1">
      <alignment horizontal="center" vertical="center"/>
    </xf>
    <xf numFmtId="3" fontId="10" fillId="10" borderId="1" xfId="1" applyNumberFormat="1" applyFont="1" applyFill="1" applyBorder="1" applyAlignment="1">
      <alignment horizontal="center" vertical="center"/>
    </xf>
    <xf numFmtId="3" fontId="2" fillId="2" borderId="31" xfId="0" applyNumberFormat="1" applyFont="1" applyFill="1" applyBorder="1" applyAlignment="1">
      <alignment horizontal="center" vertical="center"/>
    </xf>
    <xf numFmtId="3" fontId="2" fillId="2" borderId="27" xfId="0" applyNumberFormat="1" applyFont="1" applyFill="1" applyBorder="1" applyAlignment="1">
      <alignment horizontal="center" vertical="center"/>
    </xf>
    <xf numFmtId="3" fontId="10" fillId="10" borderId="30" xfId="1" applyNumberFormat="1" applyFont="1" applyFill="1" applyBorder="1" applyAlignment="1">
      <alignment horizontal="center" vertical="center"/>
    </xf>
    <xf numFmtId="3" fontId="10" fillId="10" borderId="32" xfId="1" applyNumberFormat="1" applyFont="1" applyFill="1" applyBorder="1" applyAlignment="1">
      <alignment horizontal="center" vertical="center"/>
    </xf>
    <xf numFmtId="3" fontId="10" fillId="10" borderId="2" xfId="1" applyNumberFormat="1" applyFont="1" applyFill="1" applyBorder="1" applyAlignment="1">
      <alignment horizontal="center" vertical="center"/>
    </xf>
    <xf numFmtId="0" fontId="12" fillId="0" borderId="1" xfId="0" applyFont="1" applyBorder="1" applyAlignment="1">
      <alignment horizontal="center" vertical="center" wrapText="1"/>
    </xf>
    <xf numFmtId="41" fontId="32" fillId="22" borderId="0" xfId="14" applyFont="1" applyFill="1" applyAlignment="1">
      <alignment horizontal="center" vertical="center" wrapText="1"/>
    </xf>
    <xf numFmtId="0" fontId="32" fillId="22" borderId="0" xfId="0" applyFont="1" applyFill="1" applyAlignment="1">
      <alignment horizontal="center" vertical="center" wrapText="1"/>
    </xf>
    <xf numFmtId="0" fontId="32" fillId="22" borderId="0" xfId="0" applyFont="1" applyFill="1" applyAlignment="1">
      <alignment horizontal="center" vertical="center"/>
    </xf>
    <xf numFmtId="0" fontId="32" fillId="16" borderId="0" xfId="0" applyFont="1" applyFill="1" applyAlignment="1">
      <alignment horizontal="center" vertical="center"/>
    </xf>
    <xf numFmtId="0" fontId="32" fillId="18" borderId="0" xfId="0" applyFont="1" applyFill="1" applyAlignment="1">
      <alignment horizontal="center" vertical="center"/>
    </xf>
    <xf numFmtId="0" fontId="32" fillId="0" borderId="0" xfId="0" applyFont="1" applyAlignment="1">
      <alignment horizontal="center" vertical="center"/>
    </xf>
    <xf numFmtId="17" fontId="32" fillId="16" borderId="0" xfId="0" applyNumberFormat="1" applyFont="1" applyFill="1" applyAlignment="1">
      <alignment horizontal="center" vertical="center"/>
    </xf>
    <xf numFmtId="0" fontId="32" fillId="32" borderId="0" xfId="0" applyFont="1" applyFill="1" applyAlignment="1">
      <alignment horizontal="center" vertical="center"/>
    </xf>
    <xf numFmtId="0" fontId="32" fillId="32" borderId="0" xfId="0" applyFont="1" applyFill="1" applyAlignment="1">
      <alignment horizontal="left" vertical="center"/>
    </xf>
    <xf numFmtId="41" fontId="16" fillId="10" borderId="30" xfId="14" applyFont="1" applyFill="1" applyBorder="1" applyAlignment="1">
      <alignment horizontal="center" vertical="center"/>
    </xf>
    <xf numFmtId="41" fontId="16" fillId="10" borderId="2" xfId="14" applyFont="1" applyFill="1" applyBorder="1" applyAlignment="1">
      <alignment horizontal="center" vertical="center"/>
    </xf>
    <xf numFmtId="41" fontId="16" fillId="10" borderId="31" xfId="14" applyFont="1" applyFill="1" applyBorder="1" applyAlignment="1">
      <alignment horizontal="center" vertical="center"/>
    </xf>
    <xf numFmtId="41" fontId="16" fillId="10" borderId="27" xfId="14" applyFont="1" applyFill="1" applyBorder="1" applyAlignment="1">
      <alignment horizontal="center" vertical="center"/>
    </xf>
    <xf numFmtId="168" fontId="2" fillId="0" borderId="6" xfId="0" applyNumberFormat="1" applyFont="1" applyBorder="1" applyAlignment="1" applyProtection="1">
      <alignment horizontal="right" vertical="center"/>
      <protection locked="0"/>
    </xf>
    <xf numFmtId="168" fontId="2" fillId="0" borderId="35" xfId="0" applyNumberFormat="1" applyFont="1" applyBorder="1" applyAlignment="1" applyProtection="1">
      <alignment horizontal="right" vertical="center"/>
      <protection locked="0"/>
    </xf>
    <xf numFmtId="168" fontId="2" fillId="0" borderId="19" xfId="0" applyNumberFormat="1" applyFont="1" applyBorder="1" applyAlignment="1" applyProtection="1">
      <alignment horizontal="right" vertical="center"/>
      <protection locked="0"/>
    </xf>
    <xf numFmtId="168" fontId="16" fillId="13" borderId="6" xfId="0" applyNumberFormat="1" applyFont="1" applyFill="1" applyBorder="1" applyAlignment="1" applyProtection="1">
      <alignment horizontal="center" vertical="center"/>
      <protection locked="0"/>
    </xf>
    <xf numFmtId="168" fontId="16" fillId="13" borderId="5" xfId="0" applyNumberFormat="1" applyFont="1" applyFill="1" applyBorder="1" applyAlignment="1" applyProtection="1">
      <alignment horizontal="center" vertical="center"/>
      <protection locked="0"/>
    </xf>
    <xf numFmtId="168" fontId="16" fillId="13" borderId="19" xfId="0" applyNumberFormat="1" applyFont="1" applyFill="1" applyBorder="1" applyAlignment="1" applyProtection="1">
      <alignment horizontal="center" vertical="center"/>
      <protection locked="0"/>
    </xf>
    <xf numFmtId="0" fontId="16" fillId="12" borderId="6" xfId="2" applyFont="1" applyFill="1" applyBorder="1" applyAlignment="1">
      <alignment horizontal="center" vertical="center"/>
    </xf>
    <xf numFmtId="0" fontId="16" fillId="12" borderId="5" xfId="2" applyFont="1" applyFill="1" applyBorder="1" applyAlignment="1">
      <alignment horizontal="center" vertical="center"/>
    </xf>
    <xf numFmtId="0" fontId="16" fillId="12" borderId="19" xfId="2" applyFont="1" applyFill="1" applyBorder="1" applyAlignment="1">
      <alignment horizontal="center" vertical="center"/>
    </xf>
    <xf numFmtId="0" fontId="16" fillId="13" borderId="6" xfId="1" applyFont="1" applyFill="1" applyBorder="1" applyAlignment="1">
      <alignment horizontal="center" vertical="center"/>
    </xf>
    <xf numFmtId="0" fontId="16" fillId="13" borderId="19" xfId="1" applyFont="1" applyFill="1" applyBorder="1" applyAlignment="1">
      <alignment horizontal="center" vertical="center"/>
    </xf>
    <xf numFmtId="0" fontId="1" fillId="0" borderId="0" xfId="0" applyFont="1" applyAlignment="1">
      <alignment horizontal="center" vertical="center"/>
    </xf>
    <xf numFmtId="172" fontId="2" fillId="7" borderId="1" xfId="0" applyNumberFormat="1" applyFont="1" applyFill="1" applyBorder="1" applyAlignment="1">
      <alignment horizontal="center" vertical="center"/>
    </xf>
    <xf numFmtId="10" fontId="2" fillId="7" borderId="1" xfId="7" applyNumberFormat="1" applyFont="1" applyFill="1" applyBorder="1" applyAlignment="1">
      <alignment horizontal="center" vertical="center"/>
    </xf>
    <xf numFmtId="0" fontId="16" fillId="10" borderId="30" xfId="1" applyFont="1" applyFill="1" applyBorder="1" applyAlignment="1">
      <alignment horizontal="center" vertical="center"/>
    </xf>
    <xf numFmtId="0" fontId="16" fillId="10" borderId="32" xfId="1" applyFont="1" applyFill="1" applyBorder="1" applyAlignment="1">
      <alignment horizontal="center" vertical="center"/>
    </xf>
    <xf numFmtId="0" fontId="16" fillId="10" borderId="2" xfId="1" applyFont="1" applyFill="1" applyBorder="1" applyAlignment="1">
      <alignment horizontal="center" vertical="center"/>
    </xf>
    <xf numFmtId="3" fontId="2" fillId="2" borderId="1" xfId="0" applyNumberFormat="1" applyFont="1" applyFill="1" applyBorder="1" applyAlignment="1" applyProtection="1">
      <alignment horizontal="center" vertical="center"/>
      <protection locked="0"/>
    </xf>
    <xf numFmtId="41" fontId="16" fillId="10" borderId="1" xfId="14" applyFont="1" applyFill="1" applyBorder="1" applyAlignment="1">
      <alignment horizontal="center" vertical="center"/>
    </xf>
    <xf numFmtId="0" fontId="32" fillId="21" borderId="0" xfId="0" applyFont="1" applyFill="1" applyAlignment="1">
      <alignment horizontal="center" vertical="center"/>
    </xf>
    <xf numFmtId="0" fontId="32" fillId="21" borderId="0" xfId="0" applyFont="1" applyFill="1" applyAlignment="1">
      <alignment horizontal="center"/>
    </xf>
    <xf numFmtId="0" fontId="32" fillId="21" borderId="0" xfId="0" applyFont="1" applyFill="1" applyAlignment="1">
      <alignment horizontal="center" vertical="center" wrapText="1"/>
    </xf>
    <xf numFmtId="0" fontId="32" fillId="9" borderId="0" xfId="0" applyFont="1" applyFill="1" applyAlignment="1">
      <alignment horizontal="center" vertical="center"/>
    </xf>
    <xf numFmtId="17" fontId="32" fillId="21" borderId="0" xfId="0" applyNumberFormat="1" applyFont="1" applyFill="1" applyAlignment="1">
      <alignment horizontal="center" vertical="center"/>
    </xf>
    <xf numFmtId="41" fontId="32" fillId="21" borderId="0" xfId="14" applyFont="1" applyFill="1" applyAlignment="1">
      <alignment horizontal="center" vertical="center"/>
    </xf>
    <xf numFmtId="0" fontId="10" fillId="10" borderId="31" xfId="1" applyFont="1" applyFill="1" applyBorder="1" applyAlignment="1">
      <alignment horizontal="center" vertical="center"/>
    </xf>
    <xf numFmtId="0" fontId="10" fillId="10" borderId="22" xfId="1" applyFont="1" applyFill="1" applyBorder="1" applyAlignment="1">
      <alignment horizontal="center" vertical="center"/>
    </xf>
    <xf numFmtId="0" fontId="10" fillId="10" borderId="27" xfId="1" applyFont="1" applyFill="1" applyBorder="1" applyAlignment="1">
      <alignment horizontal="center" vertical="center"/>
    </xf>
    <xf numFmtId="0" fontId="12" fillId="0" borderId="1" xfId="0" applyFont="1" applyBorder="1" applyAlignment="1">
      <alignment horizontal="center" vertical="center"/>
    </xf>
    <xf numFmtId="0" fontId="34" fillId="9" borderId="0" xfId="0" applyFont="1" applyFill="1" applyAlignment="1">
      <alignment horizontal="center"/>
    </xf>
    <xf numFmtId="0" fontId="36" fillId="16" borderId="0" xfId="0" applyFont="1" applyFill="1" applyAlignment="1">
      <alignment horizontal="center"/>
    </xf>
    <xf numFmtId="0" fontId="34" fillId="16" borderId="0" xfId="0" applyFont="1" applyFill="1" applyAlignment="1">
      <alignment horizontal="center"/>
    </xf>
    <xf numFmtId="0" fontId="30" fillId="9" borderId="0" xfId="0" applyFont="1" applyFill="1" applyAlignment="1">
      <alignment horizontal="center"/>
    </xf>
    <xf numFmtId="17" fontId="30" fillId="18" borderId="0" xfId="0" applyNumberFormat="1" applyFont="1" applyFill="1" applyAlignment="1">
      <alignment horizontal="center"/>
    </xf>
    <xf numFmtId="0" fontId="30" fillId="18" borderId="0" xfId="0" applyFont="1" applyFill="1" applyAlignment="1">
      <alignment horizontal="center"/>
    </xf>
    <xf numFmtId="0" fontId="32" fillId="16" borderId="0" xfId="0" applyFont="1" applyFill="1" applyAlignment="1">
      <alignment horizontal="center"/>
    </xf>
    <xf numFmtId="0" fontId="30" fillId="16" borderId="0" xfId="0" applyFont="1" applyFill="1" applyAlignment="1">
      <alignment horizontal="center" vertical="center" wrapText="1"/>
    </xf>
    <xf numFmtId="0" fontId="30" fillId="16" borderId="0" xfId="0" applyFont="1" applyFill="1" applyAlignment="1">
      <alignment horizontal="center"/>
    </xf>
    <xf numFmtId="17" fontId="30" fillId="16" borderId="0" xfId="0" applyNumberFormat="1" applyFont="1" applyFill="1" applyAlignment="1">
      <alignment horizontal="center"/>
    </xf>
    <xf numFmtId="17" fontId="32" fillId="15" borderId="0" xfId="0" applyNumberFormat="1" applyFont="1" applyFill="1" applyAlignment="1">
      <alignment horizontal="center" vertical="center" wrapText="1"/>
    </xf>
    <xf numFmtId="0" fontId="32" fillId="15" borderId="0" xfId="0" applyFont="1" applyFill="1" applyAlignment="1">
      <alignment horizontal="center" vertical="center" wrapText="1"/>
    </xf>
    <xf numFmtId="0" fontId="30" fillId="19" borderId="0" xfId="0" applyFont="1" applyFill="1" applyAlignment="1">
      <alignment horizontal="center"/>
    </xf>
    <xf numFmtId="0" fontId="30" fillId="22" borderId="0" xfId="0" applyFont="1" applyFill="1" applyAlignment="1">
      <alignment horizontal="center"/>
    </xf>
    <xf numFmtId="0" fontId="30" fillId="22" borderId="0" xfId="0" applyFont="1" applyFill="1" applyAlignment="1">
      <alignment horizontal="center" wrapText="1"/>
    </xf>
    <xf numFmtId="0" fontId="30" fillId="20" borderId="0" xfId="0" applyFont="1" applyFill="1" applyAlignment="1">
      <alignment horizontal="center"/>
    </xf>
    <xf numFmtId="0" fontId="32" fillId="20" borderId="0" xfId="0" applyFont="1" applyFill="1" applyAlignment="1">
      <alignment horizontal="center"/>
    </xf>
    <xf numFmtId="17" fontId="32" fillId="20" borderId="0" xfId="0" applyNumberFormat="1" applyFont="1" applyFill="1" applyAlignment="1">
      <alignment horizontal="center"/>
    </xf>
    <xf numFmtId="0" fontId="32" fillId="20" borderId="0" xfId="0" applyFont="1" applyFill="1" applyAlignment="1">
      <alignment horizontal="center" vertical="center"/>
    </xf>
    <xf numFmtId="0" fontId="32" fillId="9" borderId="0" xfId="0" applyFont="1" applyFill="1" applyAlignment="1">
      <alignment horizontal="center"/>
    </xf>
    <xf numFmtId="17" fontId="32" fillId="20" borderId="0" xfId="0" applyNumberFormat="1" applyFont="1" applyFill="1" applyAlignment="1">
      <alignment horizontal="center" vertical="center"/>
    </xf>
    <xf numFmtId="0" fontId="31" fillId="31" borderId="0" xfId="0" applyFont="1" applyFill="1" applyAlignment="1">
      <alignment horizontal="center"/>
    </xf>
    <xf numFmtId="0" fontId="31" fillId="27" borderId="0" xfId="0" applyFont="1" applyFill="1" applyAlignment="1">
      <alignment horizontal="center"/>
    </xf>
    <xf numFmtId="0" fontId="31" fillId="27" borderId="0" xfId="0" applyFont="1" applyFill="1" applyAlignment="1">
      <alignment horizontal="center" wrapText="1"/>
    </xf>
    <xf numFmtId="0" fontId="31" fillId="26" borderId="0" xfId="0" applyFont="1" applyFill="1" applyAlignment="1">
      <alignment horizontal="center"/>
    </xf>
    <xf numFmtId="0" fontId="31" fillId="23" borderId="0" xfId="0" applyFont="1" applyFill="1" applyAlignment="1">
      <alignment horizontal="center"/>
    </xf>
    <xf numFmtId="0" fontId="31" fillId="0" borderId="0" xfId="0" applyFont="1" applyAlignment="1">
      <alignment horizontal="center"/>
    </xf>
    <xf numFmtId="0" fontId="31" fillId="28" borderId="0" xfId="0" applyFont="1" applyFill="1" applyAlignment="1">
      <alignment horizontal="center" wrapText="1"/>
    </xf>
    <xf numFmtId="0" fontId="31" fillId="28" borderId="0" xfId="0" applyFont="1" applyFill="1" applyAlignment="1">
      <alignment horizontal="center"/>
    </xf>
    <xf numFmtId="0" fontId="31" fillId="16" borderId="0" xfId="0" applyFont="1" applyFill="1" applyAlignment="1">
      <alignment horizontal="center"/>
    </xf>
    <xf numFmtId="0" fontId="31" fillId="16" borderId="0" xfId="0" applyFont="1" applyFill="1" applyAlignment="1">
      <alignment horizontal="center" vertical="center" wrapText="1"/>
    </xf>
    <xf numFmtId="0" fontId="32" fillId="0" borderId="0" xfId="0" applyFont="1" applyAlignment="1">
      <alignment horizontal="center"/>
    </xf>
  </cellXfs>
  <cellStyles count="18">
    <cellStyle name="Bueno" xfId="15" builtinId="26"/>
    <cellStyle name="Énfasis1" xfId="1" builtinId="29"/>
    <cellStyle name="Énfasis2" xfId="2" builtinId="33"/>
    <cellStyle name="Millares" xfId="8" builtinId="3"/>
    <cellStyle name="Millares [0]" xfId="14" builtinId="6"/>
    <cellStyle name="Millares [0] 2" xfId="16"/>
    <cellStyle name="Millares [0] 3" xfId="17"/>
    <cellStyle name="Millares 2" xfId="3"/>
    <cellStyle name="Millares 2 2" xfId="9"/>
    <cellStyle name="Millares 3" xfId="4"/>
    <cellStyle name="Millares 3 2" xfId="10"/>
    <cellStyle name="Millares 4" xfId="13"/>
    <cellStyle name="Moneda 2" xfId="11"/>
    <cellStyle name="Normal" xfId="0" builtinId="0"/>
    <cellStyle name="Normal 2" xfId="5"/>
    <cellStyle name="Normal 2 2" xfId="12"/>
    <cellStyle name="Normal 3" xfId="6"/>
    <cellStyle name="Porcentaje" xfId="7" builtinId="5"/>
  </cellStyles>
  <dxfs count="2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13" formatCode="0%"/>
    </dxf>
  </dxfs>
  <tableStyles count="0" defaultTableStyle="TableStyleMedium9" defaultPivotStyle="PivotStyleLight16"/>
  <colors>
    <mruColors>
      <color rgb="FFEB3C46"/>
      <color rgb="FFFF99FF"/>
      <color rgb="FFFCE010"/>
      <color rgb="FFFFFF99"/>
      <color rgb="FF00FFFF"/>
      <color rgb="FFFF99CC"/>
      <color rgb="FF75DFDD"/>
      <color rgb="FFE1C1D6"/>
      <color rgb="FF66FF99"/>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pivotCacheDefinition" Target="pivotCache/pivotCacheDefinition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[Ejecución Presupuestaria al 30.09.2026 (1).xlsx]GRAFICOS!TablaDinámica1</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kern="1200" cap="all" spc="50" baseline="0">
                <a:solidFill>
                  <a:sysClr val="windowText" lastClr="000000">
                    <a:lumMod val="65000"/>
                    <a:lumOff val="35000"/>
                  </a:sysClr>
                </a:solidFill>
              </a:rPr>
              <a:t>SITUACIóN PRESUPUESTARIA al MES </a:t>
            </a:r>
            <a:r>
              <a:rPr lang="es-ES" sz="1400" b="1" i="0" u="none" strike="noStrike" kern="1200" cap="all" spc="50" baseline="0">
                <a:solidFill>
                  <a:sysClr val="windowText" lastClr="000000">
                    <a:lumMod val="65000"/>
                    <a:lumOff val="35000"/>
                  </a:sysClr>
                </a:solidFill>
              </a:rPr>
              <a:t>de septiembre de 2026</a:t>
            </a:r>
            <a:endParaRPr lang="es-CL" sz="1400" b="1" i="0" u="none" strike="noStrike" kern="1200" cap="all" spc="50" baseline="0">
              <a:solidFill>
                <a:sysClr val="windowText" lastClr="000000">
                  <a:lumMod val="65000"/>
                  <a:lumOff val="35000"/>
                </a:sysClr>
              </a:solidFill>
            </a:endParaRPr>
          </a:p>
          <a:p>
            <a:pPr>
              <a:defRPr/>
            </a:pPr>
            <a:r>
              <a:rPr lang="en-US" sz="1400" b="1" i="0" u="none" strike="noStrike" kern="1200" cap="all" spc="50" baseline="0">
                <a:solidFill>
                  <a:sysClr val="windowText" lastClr="000000">
                    <a:lumMod val="65000"/>
                    <a:lumOff val="35000"/>
                  </a:sysClr>
                </a:solidFill>
              </a:rPr>
              <a:t>consolidado SUBSECRETARíA DE DESARROLLO REGIONAL Y ADMINISTRATIVO</a:t>
            </a:r>
          </a:p>
        </c:rich>
      </c:tx>
      <c:layout>
        <c:manualLayout>
          <c:xMode val="edge"/>
          <c:yMode val="edge"/>
          <c:x val="0.23322996183916134"/>
          <c:y val="6.49762691177212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pivotFmt>
      <c:pivotFmt>
        <c:idx val="4"/>
        <c:spPr>
          <a:solidFill>
            <a:schemeClr val="accent1"/>
          </a:solidFill>
          <a:ln>
            <a:noFill/>
          </a:ln>
          <a:effectLst/>
        </c:spPr>
      </c:pivotFmt>
      <c:pivotFmt>
        <c:idx val="5"/>
        <c:spPr>
          <a:solidFill>
            <a:schemeClr val="accent1"/>
          </a:solidFill>
          <a:ln>
            <a:noFill/>
          </a:ln>
          <a:effectLst/>
        </c:spPr>
        <c:dLbl>
          <c:idx val="0"/>
          <c:layout>
            <c:manualLayout>
              <c:x val="2.510056769743867E-2"/>
              <c:y val="0.12204211571824687"/>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extLst>
            <c:ext xmlns:c15="http://schemas.microsoft.com/office/drawing/2012/chart" uri="{CE6537A1-D6FC-4f65-9D91-7224C49458BB}"/>
          </c:extLst>
        </c:dLbl>
      </c:pivotFmt>
      <c:pivotFmt>
        <c:idx val="7"/>
        <c:spPr>
          <a:solidFill>
            <a:schemeClr val="accent1"/>
          </a:solidFill>
          <a:ln>
            <a:noFill/>
          </a:ln>
          <a:effectLst/>
        </c:spPr>
      </c:pivotFmt>
      <c:pivotFmt>
        <c:idx val="8"/>
        <c:spPr>
          <a:solidFill>
            <a:schemeClr val="accent1"/>
          </a:solidFill>
          <a:ln>
            <a:noFill/>
          </a:ln>
          <a:effectLst/>
        </c:spPr>
        <c:dLbl>
          <c:idx val="0"/>
          <c:layout>
            <c:manualLayout>
              <c:x val="1.6391212738415949E-3"/>
              <c:y val="5.730587159702924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extLst>
            <c:ext xmlns:c15="http://schemas.microsoft.com/office/drawing/2012/chart" uri="{CE6537A1-D6FC-4f65-9D91-7224C49458BB}"/>
          </c:extLst>
        </c:dLbl>
      </c:pivotFmt>
    </c:pivotFmts>
    <c:plotArea>
      <c:layout>
        <c:manualLayout>
          <c:layoutTarget val="inner"/>
          <c:xMode val="edge"/>
          <c:yMode val="edge"/>
          <c:x val="0.30415113013693795"/>
          <c:y val="0.252454064290695"/>
          <c:w val="0.37908367771366286"/>
          <c:h val="0.63771627879635007"/>
        </c:manualLayout>
      </c:layout>
      <c:pieChart>
        <c:varyColors val="1"/>
        <c:ser>
          <c:idx val="0"/>
          <c:order val="0"/>
          <c:tx>
            <c:strRef>
              <c:f>GRAFICOS!$C$3</c:f>
              <c:strCache>
                <c:ptCount val="1"/>
                <c:pt idx="0">
                  <c:v>Total</c:v>
                </c:pt>
              </c:strCache>
            </c:strRef>
          </c:tx>
          <c:dPt>
            <c:idx val="0"/>
            <c:bubble3D val="0"/>
            <c:spPr>
              <a:solidFill>
                <a:schemeClr val="accent1"/>
              </a:solidFill>
              <a:ln>
                <a:noFill/>
              </a:ln>
              <a:effectLst/>
            </c:spPr>
            <c:extLst>
              <c:ext xmlns:c16="http://schemas.microsoft.com/office/drawing/2014/chart" uri="{C3380CC4-5D6E-409C-BE32-E72D297353CC}">
                <c16:uniqueId val="{00000004-5990-49B8-AD55-1A81F42D2754}"/>
              </c:ext>
            </c:extLst>
          </c:dPt>
          <c:dPt>
            <c:idx val="1"/>
            <c:bubble3D val="0"/>
            <c:spPr>
              <a:solidFill>
                <a:schemeClr val="accent2"/>
              </a:solidFill>
              <a:ln>
                <a:noFill/>
              </a:ln>
              <a:effectLst/>
            </c:spPr>
            <c:extLst>
              <c:ext xmlns:c16="http://schemas.microsoft.com/office/drawing/2014/chart" uri="{C3380CC4-5D6E-409C-BE32-E72D297353CC}">
                <c16:uniqueId val="{00000005-5990-49B8-AD55-1A81F42D2754}"/>
              </c:ext>
            </c:extLst>
          </c:dPt>
          <c:dPt>
            <c:idx val="2"/>
            <c:bubble3D val="0"/>
            <c:spPr>
              <a:solidFill>
                <a:schemeClr val="accent3"/>
              </a:solidFill>
              <a:ln>
                <a:noFill/>
              </a:ln>
              <a:effectLst/>
            </c:spPr>
            <c:extLst>
              <c:ext xmlns:c16="http://schemas.microsoft.com/office/drawing/2014/chart" uri="{C3380CC4-5D6E-409C-BE32-E72D297353CC}">
                <c16:uniqueId val="{00000006-5990-49B8-AD55-1A81F42D2754}"/>
              </c:ext>
            </c:extLst>
          </c:dPt>
          <c:dLbls>
            <c:dLbl>
              <c:idx val="2"/>
              <c:layout>
                <c:manualLayout>
                  <c:x val="1.6391212738415949E-3"/>
                  <c:y val="5.73058715970292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5990-49B8-AD55-1A81F42D2754}"/>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GRAFICOS!$B$4:$B$6</c:f>
              <c:strCache>
                <c:ptCount val="3"/>
                <c:pt idx="0">
                  <c:v>Ejecución</c:v>
                </c:pt>
                <c:pt idx="1">
                  <c:v>Saldo disponible.</c:v>
                </c:pt>
                <c:pt idx="2">
                  <c:v>Saldo por ejecutar M$.</c:v>
                </c:pt>
              </c:strCache>
            </c:strRef>
          </c:cat>
          <c:val>
            <c:numRef>
              <c:f>GRAFICOS!$C$4:$C$6</c:f>
              <c:numCache>
                <c:formatCode>General</c:formatCode>
                <c:ptCount val="3"/>
                <c:pt idx="0">
                  <c:v>325408261.84099996</c:v>
                </c:pt>
                <c:pt idx="1">
                  <c:v>109715528.141</c:v>
                </c:pt>
                <c:pt idx="2">
                  <c:v>2740542.0150000164</c:v>
                </c:pt>
              </c:numCache>
            </c:numRef>
          </c:val>
          <c:extLst>
            <c:ext xmlns:c16="http://schemas.microsoft.com/office/drawing/2014/chart" uri="{C3380CC4-5D6E-409C-BE32-E72D297353CC}">
              <c16:uniqueId val="{00000000-5990-49B8-AD55-1A81F42D2754}"/>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75577916549598534"/>
          <c:y val="0.42909404427617903"/>
          <c:w val="0.12916462532784961"/>
          <c:h val="0.2640849018112833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[Ejecución Presupuestaria al 30.09.2026 (1).xlsx]GRAFICOS!TablaDinámica4</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kern="1200" cap="all" spc="50" baseline="0">
                <a:solidFill>
                  <a:sysClr val="windowText" lastClr="000000">
                    <a:lumMod val="65000"/>
                    <a:lumOff val="35000"/>
                  </a:sysClr>
                </a:solidFill>
              </a:rPr>
              <a:t>SITUACIóN PRESUPUESTARIA al MES DE </a:t>
            </a:r>
            <a:r>
              <a:rPr lang="es-ES" sz="1400" b="1" i="0" u="none" strike="noStrike" kern="1200" cap="all" spc="50" baseline="0">
                <a:solidFill>
                  <a:sysClr val="windowText" lastClr="000000">
                    <a:lumMod val="65000"/>
                    <a:lumOff val="35000"/>
                  </a:sysClr>
                </a:solidFill>
              </a:rPr>
              <a:t>septiembre de 2026</a:t>
            </a:r>
            <a:endParaRPr lang="es-CL" sz="1400" b="1" i="0" u="none" strike="noStrike" kern="1200" cap="all" spc="50" baseline="0">
              <a:solidFill>
                <a:sysClr val="windowText" lastClr="000000">
                  <a:lumMod val="65000"/>
                  <a:lumOff val="35000"/>
                </a:sysClr>
              </a:solidFill>
            </a:endParaRPr>
          </a:p>
          <a:p>
            <a:pPr>
              <a:defRPr/>
            </a:pPr>
            <a:r>
              <a:rPr lang="en-US" sz="1400" b="1" i="0" u="none" strike="noStrike" kern="1200" cap="all" spc="50" baseline="0">
                <a:solidFill>
                  <a:sysClr val="windowText" lastClr="000000">
                    <a:lumMod val="65000"/>
                    <a:lumOff val="35000"/>
                  </a:sysClr>
                </a:solidFill>
              </a:rPr>
              <a:t>PROGRAMA P01 SUBSECRETARíA DE DESARROLLO REGIONAL Y ADMINISTRATIVO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pivotFmt>
      <c:pivotFmt>
        <c:idx val="4"/>
        <c:spPr>
          <a:solidFill>
            <a:schemeClr val="accent1"/>
          </a:solidFill>
          <a:ln>
            <a:noFill/>
          </a:ln>
          <a:effectLst/>
        </c:spPr>
      </c:pivotFmt>
      <c:pivotFmt>
        <c:idx val="5"/>
        <c:spPr>
          <a:solidFill>
            <a:schemeClr val="accent1"/>
          </a:solidFill>
          <a:ln>
            <a:noFill/>
          </a:ln>
          <a:effectLst/>
        </c:spPr>
        <c:dLbl>
          <c:idx val="0"/>
          <c:layout>
            <c:manualLayout>
              <c:x val="1.3118610083078248E-2"/>
              <c:y val="8.5951512162162971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extLst>
            <c:ext xmlns:c15="http://schemas.microsoft.com/office/drawing/2012/chart" uri="{CE6537A1-D6FC-4f65-9D91-7224C49458BB}"/>
          </c:extLst>
        </c:dLbl>
      </c:pivotFmt>
      <c:pivotFmt>
        <c:idx val="7"/>
        <c:spPr>
          <a:solidFill>
            <a:schemeClr val="accent1"/>
          </a:solidFill>
          <a:ln>
            <a:noFill/>
          </a:ln>
          <a:effectLst/>
        </c:spPr>
      </c:pivotFmt>
      <c:pivotFmt>
        <c:idx val="8"/>
        <c:spPr>
          <a:solidFill>
            <a:schemeClr val="accent1"/>
          </a:solidFill>
          <a:ln>
            <a:noFill/>
          </a:ln>
          <a:effectLst/>
        </c:spPr>
        <c:dLbl>
          <c:idx val="0"/>
          <c:layout>
            <c:manualLayout>
              <c:x val="2.3145783289068057E-3"/>
              <c:y val="5.1921805492247251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extLst>
            <c:ext xmlns:c15="http://schemas.microsoft.com/office/drawing/2012/chart" uri="{CE6537A1-D6FC-4f65-9D91-7224C49458BB}"/>
          </c:extLst>
        </c:dLbl>
      </c:pivotFmt>
    </c:pivotFmts>
    <c:plotArea>
      <c:layout>
        <c:manualLayout>
          <c:layoutTarget val="inner"/>
          <c:xMode val="edge"/>
          <c:yMode val="edge"/>
          <c:x val="0.28476079481438693"/>
          <c:y val="0.26850578609701897"/>
          <c:w val="0.36971022700507683"/>
          <c:h val="0.63363510402653078"/>
        </c:manualLayout>
      </c:layout>
      <c:pieChart>
        <c:varyColors val="1"/>
        <c:ser>
          <c:idx val="0"/>
          <c:order val="0"/>
          <c:tx>
            <c:strRef>
              <c:f>GRAFICOS!$C$30</c:f>
              <c:strCache>
                <c:ptCount val="1"/>
                <c:pt idx="0">
                  <c:v>Total</c:v>
                </c:pt>
              </c:strCache>
            </c:strRef>
          </c:tx>
          <c:dPt>
            <c:idx val="0"/>
            <c:bubble3D val="0"/>
            <c:spPr>
              <a:solidFill>
                <a:schemeClr val="accent1"/>
              </a:solidFill>
              <a:ln>
                <a:noFill/>
              </a:ln>
              <a:effectLst/>
            </c:spPr>
            <c:extLst>
              <c:ext xmlns:c16="http://schemas.microsoft.com/office/drawing/2014/chart" uri="{C3380CC4-5D6E-409C-BE32-E72D297353CC}">
                <c16:uniqueId val="{00000001-BDD4-46C8-ACC9-086FA0F102AD}"/>
              </c:ext>
            </c:extLst>
          </c:dPt>
          <c:dPt>
            <c:idx val="1"/>
            <c:bubble3D val="0"/>
            <c:spPr>
              <a:solidFill>
                <a:schemeClr val="accent2"/>
              </a:solidFill>
              <a:ln>
                <a:noFill/>
              </a:ln>
              <a:effectLst/>
            </c:spPr>
            <c:extLst>
              <c:ext xmlns:c16="http://schemas.microsoft.com/office/drawing/2014/chart" uri="{C3380CC4-5D6E-409C-BE32-E72D297353CC}">
                <c16:uniqueId val="{00000003-BDD4-46C8-ACC9-086FA0F102AD}"/>
              </c:ext>
            </c:extLst>
          </c:dPt>
          <c:dPt>
            <c:idx val="2"/>
            <c:bubble3D val="0"/>
            <c:spPr>
              <a:solidFill>
                <a:schemeClr val="accent3"/>
              </a:solidFill>
              <a:ln>
                <a:noFill/>
              </a:ln>
              <a:effectLst/>
            </c:spPr>
            <c:extLst>
              <c:ext xmlns:c16="http://schemas.microsoft.com/office/drawing/2014/chart" uri="{C3380CC4-5D6E-409C-BE32-E72D297353CC}">
                <c16:uniqueId val="{00000005-BDD4-46C8-ACC9-086FA0F102AD}"/>
              </c:ext>
            </c:extLst>
          </c:dPt>
          <c:dLbls>
            <c:dLbl>
              <c:idx val="2"/>
              <c:layout>
                <c:manualLayout>
                  <c:x val="2.3145783289068057E-3"/>
                  <c:y val="5.192180549224725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BDD4-46C8-ACC9-086FA0F102AD}"/>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GRAFICOS!$B$31:$B$33</c:f>
              <c:strCache>
                <c:ptCount val="3"/>
                <c:pt idx="0">
                  <c:v>Ejecución</c:v>
                </c:pt>
                <c:pt idx="1">
                  <c:v>Saldo disponible.</c:v>
                </c:pt>
                <c:pt idx="2">
                  <c:v>Saldo por ejecutar M$.</c:v>
                </c:pt>
              </c:strCache>
            </c:strRef>
          </c:cat>
          <c:val>
            <c:numRef>
              <c:f>GRAFICOS!$C$31:$C$33</c:f>
              <c:numCache>
                <c:formatCode>General</c:formatCode>
                <c:ptCount val="3"/>
                <c:pt idx="0">
                  <c:v>56897624.718999989</c:v>
                </c:pt>
                <c:pt idx="1">
                  <c:v>7586594.5009999983</c:v>
                </c:pt>
                <c:pt idx="2">
                  <c:v>684378.78000001609</c:v>
                </c:pt>
              </c:numCache>
            </c:numRef>
          </c:val>
          <c:extLst>
            <c:ext xmlns:c16="http://schemas.microsoft.com/office/drawing/2014/chart" uri="{C3380CC4-5D6E-409C-BE32-E72D297353CC}">
              <c16:uniqueId val="{00000000-A870-4CDF-ABB4-B413950D36E7}"/>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75274430496148725"/>
          <c:y val="0.45600057661650933"/>
          <c:w val="0.15028212788317216"/>
          <c:h val="0.1665960660419182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[Ejecución Presupuestaria al 30.09.2026 (1).xlsx]GRAFICOS!TablaDinámica2</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kern="1200" cap="all" spc="50" baseline="0">
                <a:solidFill>
                  <a:sysClr val="windowText" lastClr="000000">
                    <a:lumMod val="65000"/>
                    <a:lumOff val="35000"/>
                  </a:sysClr>
                </a:solidFill>
              </a:rPr>
              <a:t>SITUACIóN PRESUPUESTARIA al MES </a:t>
            </a:r>
            <a:r>
              <a:rPr lang="es-ES" sz="1400" b="1" i="0" u="none" strike="noStrike" kern="1200" cap="all" spc="50" baseline="0">
                <a:solidFill>
                  <a:sysClr val="windowText" lastClr="000000">
                    <a:lumMod val="65000"/>
                    <a:lumOff val="35000"/>
                  </a:sysClr>
                </a:solidFill>
              </a:rPr>
              <a:t>de septiembre de 2026</a:t>
            </a:r>
            <a:endParaRPr lang="es-CL" sz="1400" b="1" i="0" u="none" strike="noStrike" kern="1200" cap="all" spc="50" baseline="0">
              <a:solidFill>
                <a:sysClr val="windowText" lastClr="000000">
                  <a:lumMod val="65000"/>
                  <a:lumOff val="35000"/>
                </a:sysClr>
              </a:solidFill>
            </a:endParaRPr>
          </a:p>
          <a:p>
            <a:pPr>
              <a:defRPr/>
            </a:pPr>
            <a:r>
              <a:rPr lang="en-US" sz="1400" b="1" i="0" u="none" strike="noStrike" kern="1200" cap="all" spc="50" baseline="0">
                <a:solidFill>
                  <a:sysClr val="windowText" lastClr="000000">
                    <a:lumMod val="65000"/>
                    <a:lumOff val="35000"/>
                  </a:sysClr>
                </a:solidFill>
              </a:rPr>
              <a:t>PROGRAMA P02 </a:t>
            </a:r>
            <a:r>
              <a:rPr lang="en-US" sz="1400" b="1" i="0" u="none" strike="noStrike" kern="1200" cap="none" spc="0" baseline="0">
                <a:solidFill>
                  <a:sysClr val="windowText" lastClr="000000">
                    <a:lumMod val="65000"/>
                    <a:lumOff val="35000"/>
                  </a:sysClr>
                </a:solidFill>
              </a:rPr>
              <a:t>FORTALECIMIENTO DE LA GESTIÓN SUBNACIONAL</a:t>
            </a:r>
            <a:endParaRPr lang="en-US" sz="1400" b="1" i="0" u="none" strike="noStrike" kern="1200" cap="all" spc="50" baseline="0">
              <a:solidFill>
                <a:sysClr val="windowText" lastClr="000000">
                  <a:lumMod val="65000"/>
                  <a:lumOff val="35000"/>
                </a:sysClr>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ivotFmts>
      <c:pivotFmt>
        <c:idx val="0"/>
        <c:spPr>
          <a:solidFill>
            <a:schemeClr val="accent1"/>
          </a:solidFill>
          <a:ln>
            <a:noFill/>
          </a:ln>
          <a:effectLst/>
        </c:spPr>
        <c:marker>
          <c:symbol val="none"/>
        </c:marker>
        <c:dLbl>
          <c:idx val="0"/>
          <c:numFmt formatCode="General"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pivotFmt>
      <c:pivotFmt>
        <c:idx val="4"/>
        <c:spPr>
          <a:solidFill>
            <a:schemeClr val="accent1"/>
          </a:solidFill>
          <a:ln>
            <a:noFill/>
          </a:ln>
          <a:effectLst/>
        </c:spPr>
      </c:pivotFmt>
      <c:pivotFmt>
        <c:idx val="5"/>
        <c:spPr>
          <a:solidFill>
            <a:schemeClr val="accent1"/>
          </a:solidFill>
          <a:ln>
            <a:noFill/>
          </a:ln>
          <a:effectLst/>
        </c:spP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extLst>
            <c:ext xmlns:c15="http://schemas.microsoft.com/office/drawing/2012/chart" uri="{CE6537A1-D6FC-4f65-9D91-7224C49458BB}"/>
          </c:extLst>
        </c:dLbl>
      </c:pivotFmt>
      <c:pivotFmt>
        <c:idx val="10"/>
        <c:spPr>
          <a:solidFill>
            <a:schemeClr val="accent1"/>
          </a:solidFill>
          <a:ln>
            <a:noFill/>
          </a:ln>
          <a:effectLst/>
        </c:spPr>
      </c:pivotFmt>
      <c:pivotFmt>
        <c:idx val="11"/>
        <c:spPr>
          <a:solidFill>
            <a:schemeClr val="accent1"/>
          </a:solidFill>
          <a:ln>
            <a:noFill/>
          </a:ln>
          <a:effectLst/>
        </c:spPr>
      </c:pivotFmt>
    </c:pivotFmts>
    <c:plotArea>
      <c:layout>
        <c:manualLayout>
          <c:layoutTarget val="inner"/>
          <c:xMode val="edge"/>
          <c:yMode val="edge"/>
          <c:x val="0.28747509877053418"/>
          <c:y val="0.27398763807924337"/>
          <c:w val="0.37382590505451485"/>
          <c:h val="0.63610766484520498"/>
        </c:manualLayout>
      </c:layout>
      <c:pieChart>
        <c:varyColors val="1"/>
        <c:ser>
          <c:idx val="0"/>
          <c:order val="0"/>
          <c:tx>
            <c:strRef>
              <c:f>GRAFICOS!$C$57</c:f>
              <c:strCache>
                <c:ptCount val="1"/>
                <c:pt idx="0">
                  <c:v>Total</c:v>
                </c:pt>
              </c:strCache>
            </c:strRef>
          </c:tx>
          <c:dPt>
            <c:idx val="0"/>
            <c:bubble3D val="0"/>
            <c:spPr>
              <a:solidFill>
                <a:schemeClr val="accent1"/>
              </a:solidFill>
              <a:ln>
                <a:noFill/>
              </a:ln>
              <a:effectLst/>
            </c:spPr>
            <c:extLst>
              <c:ext xmlns:c16="http://schemas.microsoft.com/office/drawing/2014/chart" uri="{C3380CC4-5D6E-409C-BE32-E72D297353CC}">
                <c16:uniqueId val="{00000001-98E6-40C8-97B6-32192BFD6DE7}"/>
              </c:ext>
            </c:extLst>
          </c:dPt>
          <c:dPt>
            <c:idx val="1"/>
            <c:bubble3D val="0"/>
            <c:spPr>
              <a:solidFill>
                <a:schemeClr val="accent2"/>
              </a:solidFill>
              <a:ln>
                <a:noFill/>
              </a:ln>
              <a:effectLst/>
            </c:spPr>
            <c:extLst>
              <c:ext xmlns:c16="http://schemas.microsoft.com/office/drawing/2014/chart" uri="{C3380CC4-5D6E-409C-BE32-E72D297353CC}">
                <c16:uniqueId val="{00000003-98E6-40C8-97B6-32192BFD6DE7}"/>
              </c:ext>
            </c:extLst>
          </c:dPt>
          <c:dPt>
            <c:idx val="2"/>
            <c:bubble3D val="0"/>
            <c:spPr>
              <a:solidFill>
                <a:schemeClr val="accent3"/>
              </a:solidFill>
              <a:ln>
                <a:noFill/>
              </a:ln>
              <a:effectLst/>
            </c:spPr>
            <c:extLst>
              <c:ext xmlns:c16="http://schemas.microsoft.com/office/drawing/2014/chart" uri="{C3380CC4-5D6E-409C-BE32-E72D297353CC}">
                <c16:uniqueId val="{00000005-98E6-40C8-97B6-32192BFD6DE7}"/>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GRAFICOS!$B$58:$B$60</c:f>
              <c:strCache>
                <c:ptCount val="3"/>
                <c:pt idx="0">
                  <c:v>Ejecución</c:v>
                </c:pt>
                <c:pt idx="1">
                  <c:v>Saldo disponible.</c:v>
                </c:pt>
                <c:pt idx="2">
                  <c:v>Saldo por ejecutar M$.</c:v>
                </c:pt>
              </c:strCache>
            </c:strRef>
          </c:cat>
          <c:val>
            <c:numRef>
              <c:f>GRAFICOS!$C$58:$C$60</c:f>
              <c:numCache>
                <c:formatCode>General</c:formatCode>
                <c:ptCount val="3"/>
                <c:pt idx="0">
                  <c:v>2862020.9810000001</c:v>
                </c:pt>
                <c:pt idx="1">
                  <c:v>2879278.1520000002</c:v>
                </c:pt>
                <c:pt idx="2">
                  <c:v>1240975.8669999996</c:v>
                </c:pt>
              </c:numCache>
            </c:numRef>
          </c:val>
          <c:extLst>
            <c:ext xmlns:c16="http://schemas.microsoft.com/office/drawing/2014/chart" uri="{C3380CC4-5D6E-409C-BE32-E72D297353CC}">
              <c16:uniqueId val="{00000000-5629-4233-8DFC-F9612A9DD219}"/>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75245036529610321"/>
          <c:y val="0.37456125702775878"/>
          <c:w val="0.15710511553518008"/>
          <c:h val="0.2503779966267872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[Ejecución Presupuestaria al 30.09.2026 (1).xlsx]GRAFICOS!TablaDinámica3</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kern="1200" cap="all" spc="50" baseline="0">
                <a:solidFill>
                  <a:sysClr val="windowText" lastClr="000000">
                    <a:lumMod val="65000"/>
                    <a:lumOff val="35000"/>
                  </a:sysClr>
                </a:solidFill>
              </a:rPr>
              <a:t>SITUACIóN PRESUPUESTARIA al MES </a:t>
            </a:r>
            <a:r>
              <a:rPr lang="es-ES" sz="1400" b="1" i="0" u="none" strike="noStrike" kern="1200" cap="all" spc="50" baseline="0">
                <a:solidFill>
                  <a:sysClr val="windowText" lastClr="000000">
                    <a:lumMod val="65000"/>
                    <a:lumOff val="35000"/>
                  </a:sysClr>
                </a:solidFill>
              </a:rPr>
              <a:t>septiembre de 2026</a:t>
            </a:r>
            <a:endParaRPr lang="es-CL" sz="1400" b="1" i="0" u="none" strike="noStrike" kern="1200" cap="all" spc="50" baseline="0">
              <a:solidFill>
                <a:sysClr val="windowText" lastClr="000000">
                  <a:lumMod val="65000"/>
                  <a:lumOff val="35000"/>
                </a:sysClr>
              </a:solidFill>
            </a:endParaRPr>
          </a:p>
          <a:p>
            <a:pPr>
              <a:defRPr/>
            </a:pPr>
            <a:r>
              <a:rPr lang="en-US" sz="1400" b="1" i="0" u="none" strike="noStrike" kern="1200" cap="all" spc="50" baseline="0">
                <a:solidFill>
                  <a:sysClr val="windowText" lastClr="000000">
                    <a:lumMod val="65000"/>
                    <a:lumOff val="35000"/>
                  </a:sysClr>
                </a:solidFill>
              </a:rPr>
              <a:t>PROGRAMA P03 deSARROLLO LOCAL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dLbl>
          <c:idx val="0"/>
          <c:layout>
            <c:manualLayout>
              <c:x val="-1.3533969539234967E-2"/>
              <c:y val="9.541683701421981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extLst>
            <c:ext xmlns:c15="http://schemas.microsoft.com/office/drawing/2012/chart" uri="{CE6537A1-D6FC-4f65-9D91-7224C49458BB}"/>
          </c:extLst>
        </c:dLbl>
      </c:pivotFmt>
      <c:pivotFmt>
        <c:idx val="4"/>
        <c:spPr>
          <a:solidFill>
            <a:schemeClr val="accent1"/>
          </a:solidFill>
          <a:ln>
            <a:noFill/>
          </a:ln>
          <a:effectLst/>
        </c:spPr>
      </c:pivotFmt>
      <c:pivotFmt>
        <c:idx val="5"/>
        <c:spPr>
          <a:solidFill>
            <a:schemeClr val="accent1"/>
          </a:solidFill>
          <a:ln>
            <a:noFill/>
          </a:ln>
          <a:effectLst/>
        </c:spPr>
      </c:pivotFmt>
      <c:pivotFmt>
        <c:idx val="6"/>
        <c:spPr>
          <a:solidFill>
            <a:schemeClr val="accent1"/>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extLst>
            <c:ext xmlns:c15="http://schemas.microsoft.com/office/drawing/2012/chart" uri="{CE6537A1-D6FC-4f65-9D91-7224C49458BB}"/>
          </c:extLst>
        </c:dLbl>
      </c:pivotFmt>
      <c:pivotFmt>
        <c:idx val="7"/>
        <c:spPr>
          <a:solidFill>
            <a:schemeClr val="accent1"/>
          </a:solidFill>
          <a:ln>
            <a:noFill/>
          </a:ln>
          <a:effectLst/>
        </c:spPr>
      </c:pivotFmt>
      <c:pivotFmt>
        <c:idx val="8"/>
        <c:spPr>
          <a:solidFill>
            <a:schemeClr val="accent1"/>
          </a:solidFill>
          <a:ln>
            <a:noFill/>
          </a:ln>
          <a:effectLst/>
        </c:spPr>
        <c:dLbl>
          <c:idx val="0"/>
          <c:layout>
            <c:manualLayout>
              <c:x val="7.3744692817411042E-3"/>
              <c:y val="6.8431524311297648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extLst>
            <c:ext xmlns:c15="http://schemas.microsoft.com/office/drawing/2012/chart" uri="{CE6537A1-D6FC-4f65-9D91-7224C49458BB}"/>
          </c:extLst>
        </c:dLbl>
      </c:pivotFmt>
    </c:pivotFmts>
    <c:plotArea>
      <c:layout>
        <c:manualLayout>
          <c:layoutTarget val="inner"/>
          <c:xMode val="edge"/>
          <c:yMode val="edge"/>
          <c:x val="0.2922583239396101"/>
          <c:y val="0.27873341619380387"/>
          <c:w val="0.37791105611186604"/>
          <c:h val="0.66197266582176684"/>
        </c:manualLayout>
      </c:layout>
      <c:pieChart>
        <c:varyColors val="1"/>
        <c:ser>
          <c:idx val="0"/>
          <c:order val="0"/>
          <c:tx>
            <c:strRef>
              <c:f>GRAFICOS!$C$85</c:f>
              <c:strCache>
                <c:ptCount val="1"/>
                <c:pt idx="0">
                  <c:v>Total</c:v>
                </c:pt>
              </c:strCache>
            </c:strRef>
          </c:tx>
          <c:dPt>
            <c:idx val="0"/>
            <c:bubble3D val="0"/>
            <c:spPr>
              <a:solidFill>
                <a:schemeClr val="accent1"/>
              </a:solidFill>
              <a:ln>
                <a:noFill/>
              </a:ln>
              <a:effectLst/>
            </c:spPr>
            <c:extLst>
              <c:ext xmlns:c16="http://schemas.microsoft.com/office/drawing/2014/chart" uri="{C3380CC4-5D6E-409C-BE32-E72D297353CC}">
                <c16:uniqueId val="{00000001-033F-4C49-B3F4-820B6905DD36}"/>
              </c:ext>
            </c:extLst>
          </c:dPt>
          <c:dPt>
            <c:idx val="1"/>
            <c:bubble3D val="0"/>
            <c:spPr>
              <a:solidFill>
                <a:schemeClr val="accent2"/>
              </a:solidFill>
              <a:ln>
                <a:noFill/>
              </a:ln>
              <a:effectLst/>
            </c:spPr>
            <c:extLst>
              <c:ext xmlns:c16="http://schemas.microsoft.com/office/drawing/2014/chart" uri="{C3380CC4-5D6E-409C-BE32-E72D297353CC}">
                <c16:uniqueId val="{00000003-033F-4C49-B3F4-820B6905DD36}"/>
              </c:ext>
            </c:extLst>
          </c:dPt>
          <c:dPt>
            <c:idx val="2"/>
            <c:bubble3D val="0"/>
            <c:spPr>
              <a:solidFill>
                <a:schemeClr val="accent3"/>
              </a:solidFill>
              <a:ln>
                <a:noFill/>
              </a:ln>
              <a:effectLst/>
            </c:spPr>
            <c:extLst>
              <c:ext xmlns:c16="http://schemas.microsoft.com/office/drawing/2014/chart" uri="{C3380CC4-5D6E-409C-BE32-E72D297353CC}">
                <c16:uniqueId val="{00000004-DEA5-48D7-A9D9-BE86DE5116B5}"/>
              </c:ext>
            </c:extLst>
          </c:dPt>
          <c:dLbls>
            <c:dLbl>
              <c:idx val="2"/>
              <c:layout>
                <c:manualLayout>
                  <c:x val="7.3744692817411042E-3"/>
                  <c:y val="6.8431524311297648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DEA5-48D7-A9D9-BE86DE5116B5}"/>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GRAFICOS!$B$86:$B$88</c:f>
              <c:strCache>
                <c:ptCount val="3"/>
                <c:pt idx="0">
                  <c:v>Ejecución</c:v>
                </c:pt>
                <c:pt idx="1">
                  <c:v>Saldo disponible.</c:v>
                </c:pt>
                <c:pt idx="2">
                  <c:v>Saldo por ejecutar M$.</c:v>
                </c:pt>
              </c:strCache>
            </c:strRef>
          </c:cat>
          <c:val>
            <c:numRef>
              <c:f>GRAFICOS!$C$86:$C$88</c:f>
              <c:numCache>
                <c:formatCode>General</c:formatCode>
                <c:ptCount val="3"/>
                <c:pt idx="0">
                  <c:v>238250702.141</c:v>
                </c:pt>
                <c:pt idx="1">
                  <c:v>91186730.488000005</c:v>
                </c:pt>
                <c:pt idx="2">
                  <c:v>815187.36800000072</c:v>
                </c:pt>
              </c:numCache>
            </c:numRef>
          </c:val>
          <c:extLst>
            <c:ext xmlns:c16="http://schemas.microsoft.com/office/drawing/2014/chart" uri="{C3380CC4-5D6E-409C-BE32-E72D297353CC}">
              <c16:uniqueId val="{00000000-DEA5-48D7-A9D9-BE86DE5116B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75272293939077506"/>
          <c:y val="0.42585352599003801"/>
          <c:w val="0.14453657371803577"/>
          <c:h val="0.1976065988993955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[Ejecución Presupuestaria al 30.09.2026 (1).xlsx]GRAFICOS!TablaDinámica5</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kern="1200" cap="all" spc="50" baseline="0">
                <a:solidFill>
                  <a:sysClr val="windowText" lastClr="000000">
                    <a:lumMod val="65000"/>
                    <a:lumOff val="35000"/>
                  </a:sysClr>
                </a:solidFill>
              </a:rPr>
              <a:t>SITUACIóN PRESUPUESTARIA al MES </a:t>
            </a:r>
            <a:r>
              <a:rPr lang="es-ES" sz="1400" b="1" i="0" u="none" strike="noStrike" kern="1200" cap="all" spc="50" baseline="0">
                <a:solidFill>
                  <a:sysClr val="windowText" lastClr="000000">
                    <a:lumMod val="65000"/>
                    <a:lumOff val="35000"/>
                  </a:sysClr>
                </a:solidFill>
              </a:rPr>
              <a:t>de septiembre de 2026 </a:t>
            </a:r>
          </a:p>
          <a:p>
            <a:pPr>
              <a:defRPr/>
            </a:pPr>
            <a:r>
              <a:rPr lang="en-US" sz="1400" b="1" i="0" u="none" strike="noStrike" kern="1200" cap="all" spc="50" baseline="0">
                <a:solidFill>
                  <a:sysClr val="windowText" lastClr="000000">
                    <a:lumMod val="65000"/>
                    <a:lumOff val="35000"/>
                  </a:sysClr>
                </a:solidFill>
              </a:rPr>
              <a:t>PROGRAMA p05 TRANSFERENCIAS A GOBIERNOS REGIONALES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dLbl>
          <c:idx val="0"/>
          <c:layout>
            <c:manualLayout>
              <c:x val="-4.0957075083501493E-2"/>
              <c:y val="0.11538244743813765"/>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extLst>
            <c:ext xmlns:c15="http://schemas.microsoft.com/office/drawing/2012/chart" uri="{CE6537A1-D6FC-4f65-9D91-7224C49458BB}"/>
          </c:extLst>
        </c:dLbl>
      </c:pivotFmt>
      <c:pivotFmt>
        <c:idx val="4"/>
        <c:spPr>
          <a:solidFill>
            <a:schemeClr val="accent1"/>
          </a:solidFill>
          <a:ln>
            <a:noFill/>
          </a:ln>
          <a:effectLst/>
        </c:spPr>
        <c:dLbl>
          <c:idx val="0"/>
          <c:layout>
            <c:manualLayout>
              <c:x val="4.4201159219906708E-2"/>
              <c:y val="0.1708470446997887"/>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extLst>
            <c:ext xmlns:c15="http://schemas.microsoft.com/office/drawing/2012/chart" uri="{CE6537A1-D6FC-4f65-9D91-7224C49458BB}"/>
          </c:extLst>
        </c:dLbl>
      </c:pivotFmt>
      <c:pivotFmt>
        <c:idx val="5"/>
        <c:spPr>
          <a:solidFill>
            <a:schemeClr val="accent1"/>
          </a:solidFill>
          <a:ln>
            <a:noFill/>
          </a:ln>
          <a:effectLst/>
        </c:spPr>
      </c:pivotFmt>
      <c:pivotFmt>
        <c:idx val="6"/>
        <c:spPr>
          <a:solidFill>
            <a:schemeClr val="accent1"/>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extLst>
            <c:ext xmlns:c15="http://schemas.microsoft.com/office/drawing/2012/chart" uri="{CE6537A1-D6FC-4f65-9D91-7224C49458BB}"/>
          </c:extLst>
        </c:dLbl>
      </c:pivotFmt>
      <c:pivotFmt>
        <c:idx val="7"/>
        <c:spPr>
          <a:solidFill>
            <a:schemeClr val="accent1"/>
          </a:solidFill>
          <a:ln>
            <a:noFill/>
          </a:ln>
          <a:effectLst/>
        </c:spPr>
      </c:pivotFmt>
    </c:pivotFmts>
    <c:plotArea>
      <c:layout/>
      <c:pieChart>
        <c:varyColors val="1"/>
        <c:ser>
          <c:idx val="0"/>
          <c:order val="0"/>
          <c:tx>
            <c:strRef>
              <c:f>GRAFICOS!$C$113</c:f>
              <c:strCache>
                <c:ptCount val="1"/>
                <c:pt idx="0">
                  <c:v>Total</c:v>
                </c:pt>
              </c:strCache>
            </c:strRef>
          </c:tx>
          <c:dPt>
            <c:idx val="0"/>
            <c:bubble3D val="0"/>
            <c:spPr>
              <a:solidFill>
                <a:schemeClr val="accent1"/>
              </a:solidFill>
              <a:ln>
                <a:noFill/>
              </a:ln>
              <a:effectLst/>
            </c:spPr>
            <c:extLst>
              <c:ext xmlns:c16="http://schemas.microsoft.com/office/drawing/2014/chart" uri="{C3380CC4-5D6E-409C-BE32-E72D297353CC}">
                <c16:uniqueId val="{00000005-A690-4521-82AC-40461618B15C}"/>
              </c:ext>
            </c:extLst>
          </c:dPt>
          <c:dPt>
            <c:idx val="1"/>
            <c:bubble3D val="0"/>
            <c:spPr>
              <a:solidFill>
                <a:schemeClr val="accent2"/>
              </a:solidFill>
              <a:ln>
                <a:noFill/>
              </a:ln>
              <a:effectLst/>
            </c:spPr>
            <c:extLst>
              <c:ext xmlns:c16="http://schemas.microsoft.com/office/drawing/2014/chart" uri="{C3380CC4-5D6E-409C-BE32-E72D297353CC}">
                <c16:uniqueId val="{00000003-F9E6-4ED9-9F53-C556B76718B0}"/>
              </c:ext>
            </c:extLst>
          </c:dPt>
          <c:dPt>
            <c:idx val="2"/>
            <c:bubble3D val="0"/>
            <c:spPr>
              <a:solidFill>
                <a:schemeClr val="accent3"/>
              </a:solidFill>
              <a:ln>
                <a:noFill/>
              </a:ln>
              <a:effectLst/>
            </c:spPr>
            <c:extLst>
              <c:ext xmlns:c16="http://schemas.microsoft.com/office/drawing/2014/chart" uri="{C3380CC4-5D6E-409C-BE32-E72D297353CC}">
                <c16:uniqueId val="{00000004-A690-4521-82AC-40461618B15C}"/>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GRAFICOS!$B$114:$B$115</c:f>
              <c:strCache>
                <c:ptCount val="2"/>
                <c:pt idx="0">
                  <c:v>Suma de Ejecución al  M$</c:v>
                </c:pt>
                <c:pt idx="1">
                  <c:v>Saldo disponible.</c:v>
                </c:pt>
              </c:strCache>
            </c:strRef>
          </c:cat>
          <c:val>
            <c:numRef>
              <c:f>GRAFICOS!$C$114:$C$115</c:f>
              <c:numCache>
                <c:formatCode>General</c:formatCode>
                <c:ptCount val="2"/>
                <c:pt idx="0">
                  <c:v>27397914</c:v>
                </c:pt>
                <c:pt idx="1">
                  <c:v>8062925</c:v>
                </c:pt>
              </c:numCache>
            </c:numRef>
          </c:val>
          <c:extLst>
            <c:ext xmlns:c16="http://schemas.microsoft.com/office/drawing/2014/chart" uri="{C3380CC4-5D6E-409C-BE32-E72D297353CC}">
              <c16:uniqueId val="{00000000-A690-4521-82AC-40461618B15C}"/>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73012530281978982"/>
          <c:y val="0.45139022244817573"/>
          <c:w val="0.17404344302625108"/>
          <c:h val="0.213571977680291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[Ejecución Presupuestaria al 30.09.2026 (1).xlsx]GRAFICOS!TablaDinámica6</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sz="1400" b="1" i="0" u="none" strike="noStrike" kern="1200" cap="all" spc="50" baseline="0">
                <a:solidFill>
                  <a:sysClr val="windowText" lastClr="000000">
                    <a:lumMod val="65000"/>
                    <a:lumOff val="35000"/>
                  </a:sysClr>
                </a:solidFill>
              </a:rPr>
              <a:t>COMPARATIVO PORCENTUAL DE EJECUCIÓN POR PROGRAMA PRESUPUESTARIo </a:t>
            </a:r>
          </a:p>
          <a:p>
            <a:pPr>
              <a:defRPr/>
            </a:pPr>
            <a:r>
              <a:rPr lang="es-CL" sz="1400" b="1" i="0" u="none" strike="noStrike" kern="1200" cap="all" spc="50" baseline="0">
                <a:solidFill>
                  <a:sysClr val="windowText" lastClr="000000">
                    <a:lumMod val="65000"/>
                    <a:lumOff val="35000"/>
                  </a:sysClr>
                </a:solidFill>
              </a:rPr>
              <a:t>AÑO 2025 VS 2026</a:t>
            </a:r>
          </a:p>
          <a:p>
            <a:pPr>
              <a:defRPr/>
            </a:pPr>
            <a:r>
              <a:rPr lang="es-ES" sz="1400" b="1" i="0" u="none" strike="noStrike" kern="1200" cap="all" spc="50" baseline="0">
                <a:solidFill>
                  <a:sysClr val="windowText" lastClr="000000">
                    <a:lumMod val="65000"/>
                    <a:lumOff val="35000"/>
                  </a:sysClr>
                </a:solidFill>
              </a:rPr>
              <a:t>de septiembre</a:t>
            </a:r>
            <a:endParaRPr lang="es-CL" sz="1400" b="1" i="0" u="none" strike="noStrike" kern="1200" cap="all" spc="50" baseline="0">
              <a:solidFill>
                <a:sysClr val="windowText" lastClr="000000">
                  <a:lumMod val="65000"/>
                  <a:lumOff val="35000"/>
                </a:sysClr>
              </a:solidFill>
            </a:endParaRPr>
          </a:p>
          <a:p>
            <a:pPr>
              <a:defRPr/>
            </a:pPr>
            <a:endParaRPr lang="es-C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ivotFmts>
      <c:pivotFmt>
        <c:idx val="0"/>
        <c:spPr>
          <a:solidFill>
            <a:srgbClr val="00206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FFCC6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rgbClr val="00206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rgbClr val="FFCC6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
        <c:idx val="4"/>
        <c:spPr>
          <a:solidFill>
            <a:srgbClr val="00206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rgbClr val="FFC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GRAFICOS!$C$140</c:f>
              <c:strCache>
                <c:ptCount val="1"/>
                <c:pt idx="0">
                  <c:v>% Ejecución 2026</c:v>
                </c:pt>
              </c:strCache>
            </c:strRef>
          </c:tx>
          <c:spPr>
            <a:solidFill>
              <a:srgbClr val="00206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GRAFICOS!$B$141:$B$145</c:f>
              <c:strCache>
                <c:ptCount val="4"/>
                <c:pt idx="0">
                  <c:v>PROGRAMA 01 - SUBSECRETARIA </c:v>
                </c:pt>
                <c:pt idx="1">
                  <c:v>PROGRAMA 02 - SUBNACIONAL</c:v>
                </c:pt>
                <c:pt idx="2">
                  <c:v>PROGRAMA 03 - DESARROLLO LOCAL</c:v>
                </c:pt>
                <c:pt idx="3">
                  <c:v>PROGRAMA 05 - TRANSFERENCIA GORES</c:v>
                </c:pt>
              </c:strCache>
            </c:strRef>
          </c:cat>
          <c:val>
            <c:numRef>
              <c:f>GRAFICOS!$C$141:$C$145</c:f>
              <c:numCache>
                <c:formatCode>0.0%</c:formatCode>
                <c:ptCount val="4"/>
                <c:pt idx="0">
                  <c:v>0.87308345530158538</c:v>
                </c:pt>
                <c:pt idx="1">
                  <c:v>0.40989806058913464</c:v>
                </c:pt>
                <c:pt idx="2">
                  <c:v>0.721419567067066</c:v>
                </c:pt>
                <c:pt idx="3">
                  <c:v>0.77262452814497706</c:v>
                </c:pt>
              </c:numCache>
            </c:numRef>
          </c:val>
          <c:extLst>
            <c:ext xmlns:c16="http://schemas.microsoft.com/office/drawing/2014/chart" uri="{C3380CC4-5D6E-409C-BE32-E72D297353CC}">
              <c16:uniqueId val="{00000001-9646-4624-882A-C6637D3F7064}"/>
            </c:ext>
          </c:extLst>
        </c:ser>
        <c:ser>
          <c:idx val="1"/>
          <c:order val="1"/>
          <c:tx>
            <c:strRef>
              <c:f>GRAFICOS!$D$140</c:f>
              <c:strCache>
                <c:ptCount val="1"/>
                <c:pt idx="0">
                  <c:v>% Ejecución 2025</c:v>
                </c:pt>
              </c:strCache>
            </c:strRef>
          </c:tx>
          <c:spPr>
            <a:solidFill>
              <a:srgbClr val="FFC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GRAFICOS!$B$141:$B$145</c:f>
              <c:strCache>
                <c:ptCount val="4"/>
                <c:pt idx="0">
                  <c:v>PROGRAMA 01 - SUBSECRETARIA </c:v>
                </c:pt>
                <c:pt idx="1">
                  <c:v>PROGRAMA 02 - SUBNACIONAL</c:v>
                </c:pt>
                <c:pt idx="2">
                  <c:v>PROGRAMA 03 - DESARROLLO LOCAL</c:v>
                </c:pt>
                <c:pt idx="3">
                  <c:v>PROGRAMA 05 - TRANSFERENCIA GORES</c:v>
                </c:pt>
              </c:strCache>
            </c:strRef>
          </c:cat>
          <c:val>
            <c:numRef>
              <c:f>GRAFICOS!$D$141:$D$145</c:f>
              <c:numCache>
                <c:formatCode>0.0%</c:formatCode>
                <c:ptCount val="4"/>
                <c:pt idx="0">
                  <c:v>0.8298261680578074</c:v>
                </c:pt>
                <c:pt idx="1">
                  <c:v>0.4695301075667993</c:v>
                </c:pt>
                <c:pt idx="2">
                  <c:v>0.70273974463776545</c:v>
                </c:pt>
                <c:pt idx="3">
                  <c:v>0.11086022031206429</c:v>
                </c:pt>
              </c:numCache>
            </c:numRef>
          </c:val>
          <c:extLst>
            <c:ext xmlns:c16="http://schemas.microsoft.com/office/drawing/2014/chart" uri="{C3380CC4-5D6E-409C-BE32-E72D297353CC}">
              <c16:uniqueId val="{00000003-9646-4624-882A-C6637D3F7064}"/>
            </c:ext>
          </c:extLst>
        </c:ser>
        <c:dLbls>
          <c:showLegendKey val="0"/>
          <c:showVal val="0"/>
          <c:showCatName val="0"/>
          <c:showSerName val="0"/>
          <c:showPercent val="0"/>
          <c:showBubbleSize val="0"/>
        </c:dLbls>
        <c:gapWidth val="150"/>
        <c:axId val="1659341088"/>
        <c:axId val="1659359808"/>
      </c:barChart>
      <c:catAx>
        <c:axId val="16593410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659359808"/>
        <c:crosses val="autoZero"/>
        <c:auto val="1"/>
        <c:lblAlgn val="ctr"/>
        <c:lblOffset val="100"/>
        <c:noMultiLvlLbl val="0"/>
      </c:catAx>
      <c:valAx>
        <c:axId val="165935980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65934108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[Ejecución Presupuestaria al 30.09.2026 (1).xlsx]GRAFICOS!TablaDinámica7</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sz="1400" b="1" i="0" u="none" strike="noStrike" kern="1200" cap="all" spc="50" baseline="0">
                <a:solidFill>
                  <a:sysClr val="windowText" lastClr="000000">
                    <a:lumMod val="65000"/>
                    <a:lumOff val="35000"/>
                  </a:sysClr>
                </a:solidFill>
              </a:rPr>
              <a:t>Comparativo</a:t>
            </a:r>
            <a:r>
              <a:rPr lang="es-CL" sz="1400" b="1" i="0" u="none" strike="noStrike" kern="1200" cap="all" spc="120" normalizeH="0" baseline="0">
                <a:solidFill>
                  <a:sysClr val="windowText" lastClr="000000">
                    <a:lumMod val="65000"/>
                    <a:lumOff val="35000"/>
                  </a:sysClr>
                </a:solidFill>
              </a:rPr>
              <a:t> porcentual de ejecución por subtítulo presupuestario</a:t>
            </a:r>
          </a:p>
          <a:p>
            <a:pPr>
              <a:defRPr/>
            </a:pPr>
            <a:r>
              <a:rPr lang="es-CL" sz="1400" b="1" i="0" u="none" strike="noStrike" kern="1200" cap="all" spc="120" normalizeH="0" baseline="0">
                <a:solidFill>
                  <a:sysClr val="windowText" lastClr="000000">
                    <a:lumMod val="65000"/>
                    <a:lumOff val="35000"/>
                  </a:sysClr>
                </a:solidFill>
              </a:rPr>
              <a:t>año 2025 vs año 2026</a:t>
            </a:r>
          </a:p>
          <a:p>
            <a:pPr>
              <a:defRPr/>
            </a:pPr>
            <a:r>
              <a:rPr lang="es-ES" sz="1400" b="1" i="0" u="none" strike="noStrike" kern="1200" cap="all" spc="120" normalizeH="0" baseline="0">
                <a:solidFill>
                  <a:sysClr val="windowText" lastClr="000000">
                    <a:lumMod val="65000"/>
                    <a:lumOff val="35000"/>
                  </a:sysClr>
                </a:solidFill>
              </a:rPr>
              <a:t>de septiembre</a:t>
            </a:r>
            <a:endParaRPr lang="es-CL" sz="1400" b="1" i="0" u="none" strike="noStrike" kern="1200" cap="all" spc="120" normalizeH="0" baseline="0">
              <a:solidFill>
                <a:sysClr val="windowText" lastClr="000000">
                  <a:lumMod val="65000"/>
                  <a:lumOff val="35000"/>
                </a:sysClr>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ivotFmts>
      <c:pivotFmt>
        <c:idx val="0"/>
        <c:spPr>
          <a:solidFill>
            <a:srgbClr val="00206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FFCC6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
        <c:idx val="4"/>
        <c:spPr>
          <a:solidFill>
            <a:srgbClr val="00206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rgbClr val="FFCC6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
        <c:idx val="6"/>
        <c:spPr>
          <a:solidFill>
            <a:srgbClr val="00206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
        <c:idx val="7"/>
        <c:spPr>
          <a:solidFill>
            <a:srgbClr val="FFC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GRAFICOS!$C$172</c:f>
              <c:strCache>
                <c:ptCount val="1"/>
                <c:pt idx="0">
                  <c:v>% Ejecución 2026</c:v>
                </c:pt>
              </c:strCache>
            </c:strRef>
          </c:tx>
          <c:spPr>
            <a:solidFill>
              <a:srgbClr val="00206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GRAFICOS!$B$173:$B$178</c:f>
              <c:strCache>
                <c:ptCount val="5"/>
                <c:pt idx="0">
                  <c:v>BIENES Y SERVICIOS DE CONSUMO</c:v>
                </c:pt>
                <c:pt idx="1">
                  <c:v>GASTOS EN PERSONAL</c:v>
                </c:pt>
                <c:pt idx="2">
                  <c:v>PRESTAMOS </c:v>
                </c:pt>
                <c:pt idx="3">
                  <c:v>TRANSFERENCIAS CORRIENTES </c:v>
                </c:pt>
                <c:pt idx="4">
                  <c:v>TRANSFERENCIAS DE CAPITAL </c:v>
                </c:pt>
              </c:strCache>
            </c:strRef>
          </c:cat>
          <c:val>
            <c:numRef>
              <c:f>GRAFICOS!$C$173:$C$178</c:f>
              <c:numCache>
                <c:formatCode>0%</c:formatCode>
                <c:ptCount val="5"/>
                <c:pt idx="0">
                  <c:v>0.64331592174530761</c:v>
                </c:pt>
                <c:pt idx="1">
                  <c:v>0.7666885385687281</c:v>
                </c:pt>
                <c:pt idx="2">
                  <c:v>0</c:v>
                </c:pt>
                <c:pt idx="3">
                  <c:v>0.94251089581334102</c:v>
                </c:pt>
                <c:pt idx="4">
                  <c:v>0.47519171497054979</c:v>
                </c:pt>
              </c:numCache>
            </c:numRef>
          </c:val>
          <c:extLst>
            <c:ext xmlns:c16="http://schemas.microsoft.com/office/drawing/2014/chart" uri="{C3380CC4-5D6E-409C-BE32-E72D297353CC}">
              <c16:uniqueId val="{00000002-B0CF-438B-927B-A6E8344D281C}"/>
            </c:ext>
          </c:extLst>
        </c:ser>
        <c:ser>
          <c:idx val="1"/>
          <c:order val="1"/>
          <c:tx>
            <c:strRef>
              <c:f>GRAFICOS!$D$172</c:f>
              <c:strCache>
                <c:ptCount val="1"/>
                <c:pt idx="0">
                  <c:v> %  Ejecución 2025</c:v>
                </c:pt>
              </c:strCache>
            </c:strRef>
          </c:tx>
          <c:spPr>
            <a:solidFill>
              <a:srgbClr val="FFC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GRAFICOS!$B$173:$B$178</c:f>
              <c:strCache>
                <c:ptCount val="5"/>
                <c:pt idx="0">
                  <c:v>BIENES Y SERVICIOS DE CONSUMO</c:v>
                </c:pt>
                <c:pt idx="1">
                  <c:v>GASTOS EN PERSONAL</c:v>
                </c:pt>
                <c:pt idx="2">
                  <c:v>PRESTAMOS </c:v>
                </c:pt>
                <c:pt idx="3">
                  <c:v>TRANSFERENCIAS CORRIENTES </c:v>
                </c:pt>
                <c:pt idx="4">
                  <c:v>TRANSFERENCIAS DE CAPITAL </c:v>
                </c:pt>
              </c:strCache>
            </c:strRef>
          </c:cat>
          <c:val>
            <c:numRef>
              <c:f>GRAFICOS!$D$173:$D$178</c:f>
              <c:numCache>
                <c:formatCode>0%</c:formatCode>
                <c:ptCount val="5"/>
                <c:pt idx="0">
                  <c:v>0.60043883977491108</c:v>
                </c:pt>
                <c:pt idx="1">
                  <c:v>0.77060367716149725</c:v>
                </c:pt>
                <c:pt idx="2">
                  <c:v>0.24645375498312902</c:v>
                </c:pt>
                <c:pt idx="3">
                  <c:v>0.91953016454572356</c:v>
                </c:pt>
                <c:pt idx="4">
                  <c:v>0.45488997260358832</c:v>
                </c:pt>
              </c:numCache>
            </c:numRef>
          </c:val>
          <c:extLst>
            <c:ext xmlns:c16="http://schemas.microsoft.com/office/drawing/2014/chart" uri="{C3380CC4-5D6E-409C-BE32-E72D297353CC}">
              <c16:uniqueId val="{00000003-B0CF-438B-927B-A6E8344D281C}"/>
            </c:ext>
          </c:extLst>
        </c:ser>
        <c:dLbls>
          <c:showLegendKey val="0"/>
          <c:showVal val="0"/>
          <c:showCatName val="0"/>
          <c:showSerName val="0"/>
          <c:showPercent val="0"/>
          <c:showBubbleSize val="0"/>
        </c:dLbls>
        <c:gapWidth val="150"/>
        <c:axId val="1655767840"/>
        <c:axId val="1655768320"/>
      </c:barChart>
      <c:catAx>
        <c:axId val="16557678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655768320"/>
        <c:crosses val="autoZero"/>
        <c:auto val="1"/>
        <c:lblAlgn val="ctr"/>
        <c:lblOffset val="100"/>
        <c:noMultiLvlLbl val="0"/>
      </c:catAx>
      <c:valAx>
        <c:axId val="16557683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65576784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[Ejecución Presupuestaria al 30.09.2026 (1).xlsx]GRAFICOS!TablaDinámica8</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sz="1400" b="1" i="0" u="none" strike="noStrike" kern="1200" cap="all" spc="120" normalizeH="0" baseline="0">
                <a:solidFill>
                  <a:sysClr val="windowText" lastClr="000000">
                    <a:lumMod val="65000"/>
                    <a:lumOff val="35000"/>
                  </a:sysClr>
                </a:solidFill>
              </a:rPr>
              <a:t>COMPARATIVO: PRESUPUESTO INICIAL VS PRESUPUESTO VIGENTE AÑO 2026 </a:t>
            </a:r>
          </a:p>
          <a:p>
            <a:pPr>
              <a:defRPr/>
            </a:pPr>
            <a:r>
              <a:rPr lang="es-CL" sz="1400" b="1" i="0" u="none" strike="noStrike" kern="1200" cap="all" spc="120" normalizeH="0" baseline="0">
                <a:solidFill>
                  <a:sysClr val="windowText" lastClr="000000">
                    <a:lumMod val="65000"/>
                    <a:lumOff val="35000"/>
                  </a:sysClr>
                </a:solidFill>
              </a:rPr>
              <a:t>MES </a:t>
            </a:r>
            <a:r>
              <a:rPr lang="es-ES" sz="1400" b="1" i="0" u="none" strike="noStrike" kern="1200" cap="all" spc="120" normalizeH="0" baseline="0">
                <a:solidFill>
                  <a:sysClr val="windowText" lastClr="000000">
                    <a:lumMod val="65000"/>
                    <a:lumOff val="35000"/>
                  </a:sysClr>
                </a:solidFill>
              </a:rPr>
              <a:t>de septiembre </a:t>
            </a:r>
            <a:r>
              <a:rPr lang="es-CL" sz="1400" b="1" i="0" u="none" strike="noStrike" kern="1200" cap="all" spc="120" normalizeH="0" baseline="0">
                <a:solidFill>
                  <a:sysClr val="windowText" lastClr="000000">
                    <a:lumMod val="65000"/>
                    <a:lumOff val="35000"/>
                  </a:sysClr>
                </a:solidFill>
              </a:rPr>
              <a:t>POR SUBTÍTULO PRESUPUESTARIO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ivotFmts>
      <c:pivotFmt>
        <c:idx val="0"/>
        <c:spPr>
          <a:solidFill>
            <a:srgbClr val="00B05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00206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rgbClr val="002060"/>
          </a:solidFill>
          <a:ln>
            <a:noFill/>
          </a:ln>
          <a:effectLst/>
        </c:spPr>
        <c:dLbl>
          <c:idx val="0"/>
          <c:layout>
            <c:manualLayout>
              <c:x val="1.7931473884202402E-2"/>
              <c:y val="-4.8814499520695425E-3"/>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rgbClr val="002060"/>
          </a:solidFill>
          <a:ln>
            <a:noFill/>
          </a:ln>
          <a:effectLst/>
        </c:spPr>
        <c:dLbl>
          <c:idx val="0"/>
          <c:layout>
            <c:manualLayout>
              <c:x val="1.7740011301348561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
        <c:idx val="4"/>
        <c:spPr>
          <a:solidFill>
            <a:srgbClr val="002060"/>
          </a:solidFill>
          <a:ln>
            <a:noFill/>
          </a:ln>
          <a:effectLst/>
        </c:spPr>
        <c:dLbl>
          <c:idx val="0"/>
          <c:layout>
            <c:manualLayout>
              <c:x val="1.5652951148248578E-2"/>
              <c:y val="6.8627442150759237E-3"/>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rgbClr val="002060"/>
          </a:solidFill>
          <a:ln>
            <a:noFill/>
          </a:ln>
          <a:effectLst/>
        </c:spPr>
        <c:dLbl>
          <c:idx val="0"/>
          <c:layout>
            <c:manualLayout>
              <c:x val="1.5652951148248655E-2"/>
              <c:y val="-1.6775403179296461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
        <c:idx val="6"/>
        <c:spPr>
          <a:solidFill>
            <a:srgbClr val="00B05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
        <c:idx val="7"/>
        <c:spPr>
          <a:solidFill>
            <a:srgbClr val="00206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GRAFICOS!$C$203</c:f>
              <c:strCache>
                <c:ptCount val="1"/>
                <c:pt idx="0">
                  <c:v>Presupuesto Inicial 2026 M$.</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GRAFICOS!$B$204:$B$209</c:f>
              <c:strCache>
                <c:ptCount val="5"/>
                <c:pt idx="0">
                  <c:v>BIENES Y SERVICIOS DE CONSUMO</c:v>
                </c:pt>
                <c:pt idx="1">
                  <c:v>GASTOS EN PERSONAL</c:v>
                </c:pt>
                <c:pt idx="2">
                  <c:v>PRESTAMOS </c:v>
                </c:pt>
                <c:pt idx="3">
                  <c:v>TRANSFERENCIAS CORRIENTES </c:v>
                </c:pt>
                <c:pt idx="4">
                  <c:v>TRANSFERENCIAS DE CAPITAL </c:v>
                </c:pt>
              </c:strCache>
            </c:strRef>
          </c:cat>
          <c:val>
            <c:numRef>
              <c:f>GRAFICOS!$C$204:$C$209</c:f>
              <c:numCache>
                <c:formatCode>#,##0</c:formatCode>
                <c:ptCount val="5"/>
                <c:pt idx="0">
                  <c:v>2207123</c:v>
                </c:pt>
                <c:pt idx="1">
                  <c:v>19882145</c:v>
                </c:pt>
                <c:pt idx="2">
                  <c:v>8699424</c:v>
                </c:pt>
                <c:pt idx="3">
                  <c:v>84992585</c:v>
                </c:pt>
                <c:pt idx="4">
                  <c:v>214637119</c:v>
                </c:pt>
              </c:numCache>
            </c:numRef>
          </c:val>
          <c:extLst>
            <c:ext xmlns:c16="http://schemas.microsoft.com/office/drawing/2014/chart" uri="{C3380CC4-5D6E-409C-BE32-E72D297353CC}">
              <c16:uniqueId val="{0000000C-1B29-43D8-9D96-A0DF03E60A86}"/>
            </c:ext>
          </c:extLst>
        </c:ser>
        <c:ser>
          <c:idx val="1"/>
          <c:order val="1"/>
          <c:tx>
            <c:strRef>
              <c:f>GRAFICOS!$D$203</c:f>
              <c:strCache>
                <c:ptCount val="1"/>
                <c:pt idx="0">
                  <c:v>Presupuesto Vigente 2026 M$</c:v>
                </c:pt>
              </c:strCache>
            </c:strRef>
          </c:tx>
          <c:spPr>
            <a:solidFill>
              <a:srgbClr val="00206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GRAFICOS!$B$204:$B$209</c:f>
              <c:strCache>
                <c:ptCount val="5"/>
                <c:pt idx="0">
                  <c:v>BIENES Y SERVICIOS DE CONSUMO</c:v>
                </c:pt>
                <c:pt idx="1">
                  <c:v>GASTOS EN PERSONAL</c:v>
                </c:pt>
                <c:pt idx="2">
                  <c:v>PRESTAMOS </c:v>
                </c:pt>
                <c:pt idx="3">
                  <c:v>TRANSFERENCIAS CORRIENTES </c:v>
                </c:pt>
                <c:pt idx="4">
                  <c:v>TRANSFERENCIAS DE CAPITAL </c:v>
                </c:pt>
              </c:strCache>
            </c:strRef>
          </c:cat>
          <c:val>
            <c:numRef>
              <c:f>GRAFICOS!$D$204:$D$209</c:f>
              <c:numCache>
                <c:formatCode>#,##0</c:formatCode>
                <c:ptCount val="5"/>
                <c:pt idx="0">
                  <c:v>2714112</c:v>
                </c:pt>
                <c:pt idx="1">
                  <c:v>19466574</c:v>
                </c:pt>
                <c:pt idx="2">
                  <c:v>3347702</c:v>
                </c:pt>
                <c:pt idx="3">
                  <c:v>85561396</c:v>
                </c:pt>
                <c:pt idx="4">
                  <c:v>183969509</c:v>
                </c:pt>
              </c:numCache>
            </c:numRef>
          </c:val>
          <c:extLst>
            <c:ext xmlns:c16="http://schemas.microsoft.com/office/drawing/2014/chart" uri="{C3380CC4-5D6E-409C-BE32-E72D297353CC}">
              <c16:uniqueId val="{0000000D-1B29-43D8-9D96-A0DF03E60A86}"/>
            </c:ext>
          </c:extLst>
        </c:ser>
        <c:dLbls>
          <c:showLegendKey val="0"/>
          <c:showVal val="0"/>
          <c:showCatName val="0"/>
          <c:showSerName val="0"/>
          <c:showPercent val="0"/>
          <c:showBubbleSize val="0"/>
        </c:dLbls>
        <c:gapWidth val="150"/>
        <c:axId val="1393541359"/>
        <c:axId val="1393541839"/>
      </c:barChart>
      <c:catAx>
        <c:axId val="13935413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393541839"/>
        <c:crosses val="autoZero"/>
        <c:auto val="1"/>
        <c:lblAlgn val="ctr"/>
        <c:lblOffset val="100"/>
        <c:noMultiLvlLbl val="0"/>
      </c:catAx>
      <c:valAx>
        <c:axId val="139354183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39354135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415636</xdr:colOff>
      <xdr:row>26</xdr:row>
      <xdr:rowOff>142876</xdr:rowOff>
    </xdr:to>
    <xdr:graphicFrame macro="">
      <xdr:nvGraphicFramePr>
        <xdr:cNvPr id="2" name="Gráfico 1">
          <a:extLst>
            <a:ext uri="{FF2B5EF4-FFF2-40B4-BE49-F238E27FC236}">
              <a16:creationId xmlns:a16="http://schemas.microsoft.com/office/drawing/2014/main" id="{AC1FA1B4-3AB9-FFBB-EE45-54DFFADB1A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xdr:row>
      <xdr:rowOff>169750</xdr:rowOff>
    </xdr:from>
    <xdr:to>
      <xdr:col>11</xdr:col>
      <xdr:colOff>19793</xdr:colOff>
      <xdr:row>53</xdr:row>
      <xdr:rowOff>140113</xdr:rowOff>
    </xdr:to>
    <xdr:graphicFrame macro="">
      <xdr:nvGraphicFramePr>
        <xdr:cNvPr id="4" name="Gráfico 3">
          <a:extLst>
            <a:ext uri="{FF2B5EF4-FFF2-40B4-BE49-F238E27FC236}">
              <a16:creationId xmlns:a16="http://schemas.microsoft.com/office/drawing/2014/main" id="{F5BB3E0C-9258-E39B-B892-9DD98B9D68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53</xdr:row>
      <xdr:rowOff>160865</xdr:rowOff>
    </xdr:from>
    <xdr:to>
      <xdr:col>13</xdr:col>
      <xdr:colOff>10886</xdr:colOff>
      <xdr:row>80</xdr:row>
      <xdr:rowOff>182636</xdr:rowOff>
    </xdr:to>
    <xdr:graphicFrame macro="">
      <xdr:nvGraphicFramePr>
        <xdr:cNvPr id="3" name="Gráfico 2">
          <a:extLst>
            <a:ext uri="{FF2B5EF4-FFF2-40B4-BE49-F238E27FC236}">
              <a16:creationId xmlns:a16="http://schemas.microsoft.com/office/drawing/2014/main" id="{D94B31AF-8490-221B-4654-D0E7F7E898F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81</xdr:row>
      <xdr:rowOff>17234</xdr:rowOff>
    </xdr:from>
    <xdr:to>
      <xdr:col>12</xdr:col>
      <xdr:colOff>538390</xdr:colOff>
      <xdr:row>110</xdr:row>
      <xdr:rowOff>119439</xdr:rowOff>
    </xdr:to>
    <xdr:graphicFrame macro="">
      <xdr:nvGraphicFramePr>
        <xdr:cNvPr id="5" name="Gráfico 4">
          <a:extLst>
            <a:ext uri="{FF2B5EF4-FFF2-40B4-BE49-F238E27FC236}">
              <a16:creationId xmlns:a16="http://schemas.microsoft.com/office/drawing/2014/main" id="{A49BF654-FBD6-0F15-CDED-7F10A5339E7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109</xdr:row>
      <xdr:rowOff>151792</xdr:rowOff>
    </xdr:from>
    <xdr:to>
      <xdr:col>12</xdr:col>
      <xdr:colOff>478971</xdr:colOff>
      <xdr:row>138</xdr:row>
      <xdr:rowOff>190499</xdr:rowOff>
    </xdr:to>
    <xdr:graphicFrame macro="">
      <xdr:nvGraphicFramePr>
        <xdr:cNvPr id="6" name="Gráfico 5">
          <a:extLst>
            <a:ext uri="{FF2B5EF4-FFF2-40B4-BE49-F238E27FC236}">
              <a16:creationId xmlns:a16="http://schemas.microsoft.com/office/drawing/2014/main" id="{8B62BBF4-FA61-BA73-4693-ECC8D352C9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138</xdr:row>
      <xdr:rowOff>188768</xdr:rowOff>
    </xdr:from>
    <xdr:to>
      <xdr:col>12</xdr:col>
      <xdr:colOff>285750</xdr:colOff>
      <xdr:row>169</xdr:row>
      <xdr:rowOff>164819</xdr:rowOff>
    </xdr:to>
    <xdr:graphicFrame macro="">
      <xdr:nvGraphicFramePr>
        <xdr:cNvPr id="7" name="Gráfico 6">
          <a:extLst>
            <a:ext uri="{FF2B5EF4-FFF2-40B4-BE49-F238E27FC236}">
              <a16:creationId xmlns:a16="http://schemas.microsoft.com/office/drawing/2014/main" id="{EE032B99-D462-F8C4-286C-335E7AA464C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64325</xdr:colOff>
      <xdr:row>169</xdr:row>
      <xdr:rowOff>129632</xdr:rowOff>
    </xdr:from>
    <xdr:to>
      <xdr:col>12</xdr:col>
      <xdr:colOff>445325</xdr:colOff>
      <xdr:row>201</xdr:row>
      <xdr:rowOff>177894</xdr:rowOff>
    </xdr:to>
    <xdr:graphicFrame macro="">
      <xdr:nvGraphicFramePr>
        <xdr:cNvPr id="8" name="Gráfico 7">
          <a:extLst>
            <a:ext uri="{FF2B5EF4-FFF2-40B4-BE49-F238E27FC236}">
              <a16:creationId xmlns:a16="http://schemas.microsoft.com/office/drawing/2014/main" id="{007DD5CD-1215-BBCF-8AC3-6480D251BA6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202</xdr:row>
      <xdr:rowOff>50223</xdr:rowOff>
    </xdr:from>
    <xdr:to>
      <xdr:col>12</xdr:col>
      <xdr:colOff>470275</xdr:colOff>
      <xdr:row>240</xdr:row>
      <xdr:rowOff>95335</xdr:rowOff>
    </xdr:to>
    <xdr:graphicFrame macro="">
      <xdr:nvGraphicFramePr>
        <xdr:cNvPr id="9" name="Gráfico 8">
          <a:extLst>
            <a:ext uri="{FF2B5EF4-FFF2-40B4-BE49-F238E27FC236}">
              <a16:creationId xmlns:a16="http://schemas.microsoft.com/office/drawing/2014/main" id="{2D9EB5CA-FF47-6C65-D2E2-F61CB8F78E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30112011\escritorio\Respaldo%20pc%20seba\Respaldo%20pc%20seba\PRESUPUESTO%20SUBDERE\PRESUPUESTO%202014\Presupues%20Para%20Trabajar%202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Presupuesto%202014\Presupuesto%202014\Presupues%20y%20Compromisos%2031.12.201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Mod 1"/>
      <sheetName val="Hoja3"/>
      <sheetName val="Hoja2"/>
      <sheetName val="Clasificador Presupuestario"/>
    </sheetNames>
    <sheetDataSet>
      <sheetData sheetId="0" refreshError="1"/>
      <sheetData sheetId="1" refreshError="1"/>
      <sheetData sheetId="2" refreshError="1"/>
      <sheetData sheetId="3" refreshError="1"/>
      <sheetData sheetId="4">
        <row r="1">
          <cell r="A1" t="str">
            <v>Id</v>
          </cell>
          <cell r="B1" t="str">
            <v>Código</v>
          </cell>
          <cell r="C1" t="str">
            <v>Nombre</v>
          </cell>
        </row>
        <row r="2">
          <cell r="A2">
            <v>201944379</v>
          </cell>
          <cell r="B2">
            <v>1</v>
          </cell>
          <cell r="C2" t="str">
            <v>IMPUESTOS</v>
          </cell>
        </row>
        <row r="3">
          <cell r="A3">
            <v>201944380</v>
          </cell>
          <cell r="B3">
            <v>101</v>
          </cell>
          <cell r="C3" t="str">
            <v>Impuestos a la Renta</v>
          </cell>
        </row>
        <row r="4">
          <cell r="A4">
            <v>201944381</v>
          </cell>
          <cell r="B4">
            <v>101001</v>
          </cell>
          <cell r="C4" t="str">
            <v>Primera Categoria</v>
          </cell>
        </row>
        <row r="5">
          <cell r="A5">
            <v>201944382</v>
          </cell>
          <cell r="B5">
            <v>101002</v>
          </cell>
          <cell r="C5" t="str">
            <v>Segunda Categoria, Sueldos, Salarios y Pensiones</v>
          </cell>
        </row>
        <row r="6">
          <cell r="A6">
            <v>201944383</v>
          </cell>
          <cell r="B6">
            <v>101003</v>
          </cell>
          <cell r="C6" t="str">
            <v>Global Complementario</v>
          </cell>
        </row>
        <row r="7">
          <cell r="A7">
            <v>201944384</v>
          </cell>
          <cell r="B7">
            <v>101004</v>
          </cell>
          <cell r="C7" t="str">
            <v>Adicional</v>
          </cell>
        </row>
        <row r="8">
          <cell r="A8">
            <v>201944385</v>
          </cell>
          <cell r="B8">
            <v>101005</v>
          </cell>
          <cell r="C8" t="str">
            <v>Tasa 40% DL N 2.398 de 1978</v>
          </cell>
        </row>
        <row r="9">
          <cell r="A9">
            <v>201944386</v>
          </cell>
          <cell r="B9">
            <v>101006</v>
          </cell>
          <cell r="C9" t="str">
            <v>Articulo 21 Ley Impuesto a la Renta</v>
          </cell>
        </row>
        <row r="10">
          <cell r="A10">
            <v>201944387</v>
          </cell>
          <cell r="B10">
            <v>101007</v>
          </cell>
          <cell r="C10" t="str">
            <v>Termino de Giro</v>
          </cell>
        </row>
        <row r="11">
          <cell r="A11">
            <v>201944388</v>
          </cell>
          <cell r="B11">
            <v>102</v>
          </cell>
          <cell r="C11" t="str">
            <v>Impuesto al Valor Agregado</v>
          </cell>
        </row>
        <row r="12">
          <cell r="A12">
            <v>201944389</v>
          </cell>
          <cell r="B12">
            <v>102001</v>
          </cell>
          <cell r="C12" t="str">
            <v>Tasa General Debitos</v>
          </cell>
        </row>
        <row r="13">
          <cell r="A13">
            <v>201944390</v>
          </cell>
          <cell r="B13">
            <v>102002</v>
          </cell>
          <cell r="C13" t="str">
            <v>Tasa General Creditos</v>
          </cell>
        </row>
        <row r="14">
          <cell r="A14">
            <v>201944391</v>
          </cell>
          <cell r="B14">
            <v>102101</v>
          </cell>
          <cell r="C14" t="str">
            <v>Tasas Especiales Debitos</v>
          </cell>
        </row>
        <row r="15">
          <cell r="A15">
            <v>201944392</v>
          </cell>
          <cell r="B15">
            <v>102102</v>
          </cell>
          <cell r="C15" t="str">
            <v>Tasas Especiales Creditos</v>
          </cell>
        </row>
        <row r="16">
          <cell r="A16">
            <v>201944393</v>
          </cell>
          <cell r="B16">
            <v>102201</v>
          </cell>
          <cell r="C16" t="str">
            <v>Tasa General de Importaciones</v>
          </cell>
        </row>
        <row r="17">
          <cell r="A17">
            <v>201944394</v>
          </cell>
          <cell r="B17">
            <v>103</v>
          </cell>
          <cell r="C17" t="str">
            <v>Impuestos a Productos Especificos</v>
          </cell>
        </row>
        <row r="18">
          <cell r="A18">
            <v>201944395</v>
          </cell>
          <cell r="B18">
            <v>103001</v>
          </cell>
          <cell r="C18" t="str">
            <v>Tabacos, Cigarros y Cigarrillos</v>
          </cell>
        </row>
        <row r="19">
          <cell r="A19">
            <v>201944396</v>
          </cell>
          <cell r="B19">
            <v>103002</v>
          </cell>
          <cell r="C19" t="str">
            <v>Derechos de Explotacion ENAP</v>
          </cell>
        </row>
        <row r="20">
          <cell r="A20">
            <v>201944397</v>
          </cell>
          <cell r="B20">
            <v>103003</v>
          </cell>
          <cell r="C20" t="str">
            <v>Gasolinas, Petroleo Diesel y Otros</v>
          </cell>
        </row>
        <row r="21">
          <cell r="A21">
            <v>201944398</v>
          </cell>
          <cell r="B21">
            <v>104</v>
          </cell>
          <cell r="C21" t="str">
            <v>Impuestos a los Actos Juridicos</v>
          </cell>
        </row>
        <row r="22">
          <cell r="A22">
            <v>201944399</v>
          </cell>
          <cell r="B22">
            <v>105</v>
          </cell>
          <cell r="C22" t="str">
            <v>Impuestos al Comercio Exterior</v>
          </cell>
        </row>
        <row r="23">
          <cell r="A23">
            <v>201944400</v>
          </cell>
          <cell r="B23">
            <v>105001</v>
          </cell>
          <cell r="C23" t="str">
            <v>Derechos Especificos de Internacion</v>
          </cell>
        </row>
        <row r="24">
          <cell r="A24">
            <v>201944401</v>
          </cell>
          <cell r="B24">
            <v>105002</v>
          </cell>
          <cell r="C24" t="str">
            <v>Derechos Ad-Valorem</v>
          </cell>
        </row>
        <row r="25">
          <cell r="A25">
            <v>201944402</v>
          </cell>
          <cell r="B25">
            <v>105003</v>
          </cell>
          <cell r="C25" t="str">
            <v>Otros</v>
          </cell>
        </row>
        <row r="26">
          <cell r="A26">
            <v>201944403</v>
          </cell>
          <cell r="B26">
            <v>105004</v>
          </cell>
          <cell r="C26" t="str">
            <v>Sistemas de Pago</v>
          </cell>
        </row>
        <row r="27">
          <cell r="A27">
            <v>201944404</v>
          </cell>
          <cell r="B27">
            <v>106</v>
          </cell>
          <cell r="C27" t="str">
            <v>Impuestos Varios</v>
          </cell>
        </row>
        <row r="28">
          <cell r="A28">
            <v>201944405</v>
          </cell>
          <cell r="B28">
            <v>106001</v>
          </cell>
          <cell r="C28" t="str">
            <v>Herencias y Donaciones</v>
          </cell>
        </row>
        <row r="29">
          <cell r="A29">
            <v>201944406</v>
          </cell>
          <cell r="B29">
            <v>106002</v>
          </cell>
          <cell r="C29" t="str">
            <v>Patentes Mineras</v>
          </cell>
        </row>
        <row r="30">
          <cell r="A30">
            <v>201944407</v>
          </cell>
          <cell r="B30">
            <v>106004</v>
          </cell>
          <cell r="C30" t="str">
            <v>Juegos de Azar</v>
          </cell>
        </row>
        <row r="31">
          <cell r="A31">
            <v>201944408</v>
          </cell>
          <cell r="B31">
            <v>106006</v>
          </cell>
          <cell r="C31" t="str">
            <v>Otros</v>
          </cell>
        </row>
        <row r="32">
          <cell r="A32">
            <v>201944409</v>
          </cell>
          <cell r="B32">
            <v>107</v>
          </cell>
          <cell r="C32" t="str">
            <v>Otros Ingresos Tributarios</v>
          </cell>
        </row>
        <row r="33">
          <cell r="A33">
            <v>201944410</v>
          </cell>
          <cell r="B33">
            <v>107001</v>
          </cell>
          <cell r="C33" t="str">
            <v>Reajuste de Impuestos de Declaracion Anual</v>
          </cell>
        </row>
        <row r="34">
          <cell r="A34">
            <v>201944411</v>
          </cell>
          <cell r="B34">
            <v>107002</v>
          </cell>
          <cell r="C34" t="str">
            <v>Multas e Intereses por Impuestos</v>
          </cell>
        </row>
        <row r="35">
          <cell r="A35">
            <v>201944412</v>
          </cell>
          <cell r="B35">
            <v>109</v>
          </cell>
          <cell r="C35" t="str">
            <v>Sistema de Pago de Impuestos</v>
          </cell>
        </row>
        <row r="36">
          <cell r="A36">
            <v>201944413</v>
          </cell>
          <cell r="B36">
            <v>109001</v>
          </cell>
          <cell r="C36" t="str">
            <v>Pagos Provisionales del Ano</v>
          </cell>
        </row>
        <row r="37">
          <cell r="A37">
            <v>201944414</v>
          </cell>
          <cell r="B37">
            <v>109002</v>
          </cell>
          <cell r="C37" t="str">
            <v>Creditos para Declaracion Anual de Renta</v>
          </cell>
        </row>
        <row r="38">
          <cell r="A38">
            <v>201944415</v>
          </cell>
          <cell r="B38">
            <v>109003</v>
          </cell>
          <cell r="C38" t="str">
            <v>Devoluciones Determinadas Declaracion Anual de Renta</v>
          </cell>
        </row>
        <row r="39">
          <cell r="A39">
            <v>201944416</v>
          </cell>
          <cell r="B39">
            <v>109004</v>
          </cell>
          <cell r="C39" t="str">
            <v>Devoluciones de Renta</v>
          </cell>
        </row>
        <row r="40">
          <cell r="A40">
            <v>201944417</v>
          </cell>
          <cell r="B40">
            <v>109005</v>
          </cell>
          <cell r="C40" t="str">
            <v>Reintegro de Devoluciones de Renta</v>
          </cell>
        </row>
        <row r="41">
          <cell r="A41">
            <v>201944418</v>
          </cell>
          <cell r="B41">
            <v>109101</v>
          </cell>
          <cell r="C41" t="str">
            <v>IVA Remanente Credito del Periodo</v>
          </cell>
        </row>
        <row r="42">
          <cell r="A42">
            <v>201944419</v>
          </cell>
          <cell r="B42">
            <v>109102</v>
          </cell>
          <cell r="C42" t="str">
            <v>IVA Remanente Credito Periodos Anteriores</v>
          </cell>
        </row>
        <row r="43">
          <cell r="A43">
            <v>201944420</v>
          </cell>
          <cell r="B43">
            <v>109103</v>
          </cell>
          <cell r="C43" t="str">
            <v>Devoluciones de IVA</v>
          </cell>
        </row>
        <row r="44">
          <cell r="A44">
            <v>201944421</v>
          </cell>
          <cell r="B44">
            <v>109104</v>
          </cell>
          <cell r="C44" t="str">
            <v>Reintegro de Devoluciones de IVA</v>
          </cell>
        </row>
        <row r="45">
          <cell r="A45">
            <v>201944422</v>
          </cell>
          <cell r="B45">
            <v>109201</v>
          </cell>
          <cell r="C45" t="str">
            <v>Devoluciones de Aduanas</v>
          </cell>
        </row>
        <row r="46">
          <cell r="A46">
            <v>201944423</v>
          </cell>
          <cell r="B46">
            <v>109202</v>
          </cell>
          <cell r="C46" t="str">
            <v>Devoluciones de Otros Impuestos</v>
          </cell>
        </row>
        <row r="47">
          <cell r="A47">
            <v>201944424</v>
          </cell>
          <cell r="B47">
            <v>109301</v>
          </cell>
          <cell r="C47" t="str">
            <v>Fluctuacion Deudores del Periodo</v>
          </cell>
        </row>
        <row r="48">
          <cell r="A48">
            <v>201944425</v>
          </cell>
          <cell r="B48">
            <v>109302</v>
          </cell>
          <cell r="C48" t="str">
            <v>Fluctuacion Deudores de Periodos Anteriores</v>
          </cell>
        </row>
        <row r="49">
          <cell r="A49">
            <v>201944426</v>
          </cell>
          <cell r="B49">
            <v>109303</v>
          </cell>
          <cell r="C49" t="str">
            <v>Reajuste por Pago Fuera de Plazo</v>
          </cell>
        </row>
        <row r="50">
          <cell r="A50">
            <v>201944427</v>
          </cell>
          <cell r="B50">
            <v>109401</v>
          </cell>
          <cell r="C50" t="str">
            <v>Diferencias de Pago</v>
          </cell>
        </row>
        <row r="51">
          <cell r="A51">
            <v>201944428</v>
          </cell>
          <cell r="B51">
            <v>109501</v>
          </cell>
          <cell r="C51" t="str">
            <v>Impuestos de Declaracion y Pago Simultaneo Mensual de Empresas Constructoras</v>
          </cell>
        </row>
        <row r="52">
          <cell r="A52">
            <v>201944429</v>
          </cell>
          <cell r="B52">
            <v>109502</v>
          </cell>
          <cell r="C52" t="str">
            <v>Recuperacion Peajes Ley N 19.764</v>
          </cell>
        </row>
        <row r="53">
          <cell r="A53">
            <v>201944430</v>
          </cell>
          <cell r="B53">
            <v>109601</v>
          </cell>
          <cell r="C53" t="str">
            <v>Aplicacion Articulo 8 Ley N 18.566</v>
          </cell>
        </row>
        <row r="54">
          <cell r="A54">
            <v>201944431</v>
          </cell>
          <cell r="B54">
            <v>109701</v>
          </cell>
          <cell r="C54" t="str">
            <v>Conversion de Pagos en Moneda Extranjera</v>
          </cell>
        </row>
        <row r="55">
          <cell r="A55">
            <v>201944432</v>
          </cell>
          <cell r="B55">
            <v>4</v>
          </cell>
          <cell r="C55" t="str">
            <v>IMPOSICIONES PREVISIONALES</v>
          </cell>
        </row>
        <row r="56">
          <cell r="A56">
            <v>201944433</v>
          </cell>
          <cell r="B56">
            <v>401</v>
          </cell>
          <cell r="C56" t="str">
            <v>Aportes del Empleador</v>
          </cell>
        </row>
        <row r="57">
          <cell r="A57">
            <v>201944434</v>
          </cell>
          <cell r="B57">
            <v>401001</v>
          </cell>
          <cell r="C57" t="str">
            <v>Cotizaciones para la Ley de Accidentes del Trabajo</v>
          </cell>
        </row>
        <row r="58">
          <cell r="A58">
            <v>201944435</v>
          </cell>
          <cell r="B58">
            <v>401999</v>
          </cell>
          <cell r="C58" t="str">
            <v>Otros</v>
          </cell>
        </row>
        <row r="59">
          <cell r="A59">
            <v>201944436</v>
          </cell>
          <cell r="B59">
            <v>402</v>
          </cell>
          <cell r="C59" t="str">
            <v>Aportes del Trabajador</v>
          </cell>
        </row>
        <row r="60">
          <cell r="A60">
            <v>201944437</v>
          </cell>
          <cell r="B60">
            <v>402001</v>
          </cell>
          <cell r="C60" t="str">
            <v>Cotizaciones para el Fondo de Pensiones</v>
          </cell>
        </row>
        <row r="61">
          <cell r="A61">
            <v>201944438</v>
          </cell>
          <cell r="B61">
            <v>402002</v>
          </cell>
          <cell r="C61" t="str">
            <v>Cotizaciones para Salud</v>
          </cell>
        </row>
        <row r="62">
          <cell r="A62">
            <v>201944439</v>
          </cell>
          <cell r="B62">
            <v>402999</v>
          </cell>
          <cell r="C62" t="str">
            <v>Otros</v>
          </cell>
        </row>
        <row r="63">
          <cell r="A63">
            <v>201944440</v>
          </cell>
          <cell r="B63">
            <v>5</v>
          </cell>
          <cell r="C63" t="str">
            <v>TRANSFERENCIAS CORRIENTES</v>
          </cell>
        </row>
        <row r="64">
          <cell r="A64">
            <v>201944541</v>
          </cell>
          <cell r="B64">
            <v>501</v>
          </cell>
          <cell r="C64" t="str">
            <v>Del Sector Privado</v>
          </cell>
        </row>
        <row r="65">
          <cell r="A65">
            <v>201944542</v>
          </cell>
          <cell r="B65">
            <v>502</v>
          </cell>
          <cell r="C65" t="str">
            <v>Del Gobierno Central</v>
          </cell>
        </row>
        <row r="66">
          <cell r="A66">
            <v>201944543</v>
          </cell>
          <cell r="B66">
            <v>503</v>
          </cell>
          <cell r="C66" t="str">
            <v>De Otras Entidades Publicas</v>
          </cell>
        </row>
        <row r="67">
          <cell r="A67">
            <v>201944544</v>
          </cell>
          <cell r="B67">
            <v>504</v>
          </cell>
          <cell r="C67" t="str">
            <v>De Empresas Publicas no Financieras</v>
          </cell>
        </row>
        <row r="68">
          <cell r="A68">
            <v>201944545</v>
          </cell>
          <cell r="B68">
            <v>505</v>
          </cell>
          <cell r="C68" t="str">
            <v>De Empresas Publicas Financieras</v>
          </cell>
        </row>
        <row r="69">
          <cell r="A69">
            <v>201944546</v>
          </cell>
          <cell r="B69">
            <v>506</v>
          </cell>
          <cell r="C69" t="str">
            <v>De Gobiernos Extranjeros</v>
          </cell>
        </row>
        <row r="70">
          <cell r="A70">
            <v>201944547</v>
          </cell>
          <cell r="B70">
            <v>507</v>
          </cell>
          <cell r="C70" t="str">
            <v>De Organismos Internacionales</v>
          </cell>
        </row>
        <row r="71">
          <cell r="A71">
            <v>201944548</v>
          </cell>
          <cell r="B71">
            <v>6</v>
          </cell>
          <cell r="C71" t="str">
            <v>RENTAS DE LA PROPIEDAD</v>
          </cell>
        </row>
        <row r="72">
          <cell r="A72">
            <v>201944549</v>
          </cell>
          <cell r="B72">
            <v>601</v>
          </cell>
          <cell r="C72" t="str">
            <v>Arriendo de Activos No Financieros</v>
          </cell>
        </row>
        <row r="73">
          <cell r="A73">
            <v>201944550</v>
          </cell>
          <cell r="B73">
            <v>602</v>
          </cell>
          <cell r="C73" t="str">
            <v>Dividendos</v>
          </cell>
        </row>
        <row r="74">
          <cell r="A74">
            <v>201944551</v>
          </cell>
          <cell r="B74">
            <v>603</v>
          </cell>
          <cell r="C74" t="str">
            <v>Intereses</v>
          </cell>
        </row>
        <row r="75">
          <cell r="A75">
            <v>201944552</v>
          </cell>
          <cell r="B75">
            <v>604</v>
          </cell>
          <cell r="C75" t="str">
            <v>Participacion de Utilidades</v>
          </cell>
        </row>
        <row r="76">
          <cell r="A76">
            <v>201944553</v>
          </cell>
          <cell r="B76">
            <v>699</v>
          </cell>
          <cell r="C76" t="str">
            <v>Otras Rentas de la Propiedad</v>
          </cell>
        </row>
        <row r="77">
          <cell r="A77">
            <v>201944554</v>
          </cell>
          <cell r="B77">
            <v>7</v>
          </cell>
          <cell r="C77" t="str">
            <v>INGRESOS DE OPERACIN</v>
          </cell>
        </row>
        <row r="78">
          <cell r="A78">
            <v>201944555</v>
          </cell>
          <cell r="B78">
            <v>701</v>
          </cell>
          <cell r="C78" t="str">
            <v>Venta de Bienes</v>
          </cell>
        </row>
        <row r="79">
          <cell r="A79">
            <v>201944556</v>
          </cell>
          <cell r="B79">
            <v>702</v>
          </cell>
          <cell r="C79" t="str">
            <v>Venta de Servicios</v>
          </cell>
        </row>
        <row r="80">
          <cell r="A80">
            <v>201944557</v>
          </cell>
          <cell r="B80">
            <v>8</v>
          </cell>
          <cell r="C80" t="str">
            <v>OTROS INGRESOS CORRIENTES</v>
          </cell>
        </row>
        <row r="81">
          <cell r="A81">
            <v>201944558</v>
          </cell>
          <cell r="B81">
            <v>801</v>
          </cell>
          <cell r="C81" t="str">
            <v>Recuperaciones y Reembolsos por Licencias Medicas</v>
          </cell>
        </row>
        <row r="82">
          <cell r="A82">
            <v>201943631</v>
          </cell>
          <cell r="B82">
            <v>801001</v>
          </cell>
          <cell r="C82" t="str">
            <v>Reembolsos Art. 4 Ley N 19.345 y Ley N 19.117 Art. nico</v>
          </cell>
        </row>
        <row r="83">
          <cell r="A83">
            <v>201943632</v>
          </cell>
          <cell r="B83">
            <v>801002</v>
          </cell>
          <cell r="C83" t="str">
            <v>Recuperaciones Art. 12 Ley N 18.196 y Ley N 19.117 Art. nico</v>
          </cell>
        </row>
        <row r="84">
          <cell r="A84">
            <v>201943633</v>
          </cell>
          <cell r="B84">
            <v>802</v>
          </cell>
          <cell r="C84" t="str">
            <v>Multas y Sanciones Pecuniarias</v>
          </cell>
        </row>
        <row r="85">
          <cell r="A85">
            <v>201943634</v>
          </cell>
          <cell r="B85">
            <v>804</v>
          </cell>
          <cell r="C85" t="str">
            <v>Fondos de Terceros</v>
          </cell>
        </row>
        <row r="86">
          <cell r="A86">
            <v>201943635</v>
          </cell>
          <cell r="B86">
            <v>899</v>
          </cell>
          <cell r="C86" t="str">
            <v>Otros</v>
          </cell>
        </row>
        <row r="87">
          <cell r="A87">
            <v>201943636</v>
          </cell>
          <cell r="B87">
            <v>899001</v>
          </cell>
          <cell r="C87" t="str">
            <v>Devoluciones y Reintegros no Provenientes de Impuestos</v>
          </cell>
        </row>
        <row r="88">
          <cell r="A88">
            <v>201943637</v>
          </cell>
          <cell r="B88">
            <v>899003</v>
          </cell>
          <cell r="C88" t="str">
            <v>Fondos en Administracion en Banco Central</v>
          </cell>
        </row>
        <row r="89">
          <cell r="A89">
            <v>201943638</v>
          </cell>
          <cell r="B89">
            <v>899004</v>
          </cell>
          <cell r="C89" t="str">
            <v>ntegros Ley N 19.030</v>
          </cell>
        </row>
        <row r="90">
          <cell r="A90">
            <v>201943639</v>
          </cell>
          <cell r="B90">
            <v>899999</v>
          </cell>
          <cell r="C90" t="str">
            <v>Otros</v>
          </cell>
        </row>
        <row r="91">
          <cell r="A91">
            <v>201943640</v>
          </cell>
          <cell r="B91">
            <v>9</v>
          </cell>
          <cell r="C91" t="str">
            <v>APORTE FISCAL</v>
          </cell>
        </row>
        <row r="92">
          <cell r="A92">
            <v>201943641</v>
          </cell>
          <cell r="B92">
            <v>901</v>
          </cell>
          <cell r="C92" t="str">
            <v>Libre</v>
          </cell>
        </row>
        <row r="93">
          <cell r="A93">
            <v>201944574</v>
          </cell>
          <cell r="B93">
            <v>901001</v>
          </cell>
          <cell r="C93" t="str">
            <v>Remuneraciones</v>
          </cell>
        </row>
        <row r="94">
          <cell r="A94">
            <v>201944575</v>
          </cell>
          <cell r="B94">
            <v>901002</v>
          </cell>
          <cell r="C94" t="str">
            <v>Resto</v>
          </cell>
        </row>
        <row r="95">
          <cell r="A95">
            <v>201943642</v>
          </cell>
          <cell r="B95">
            <v>902</v>
          </cell>
          <cell r="C95" t="str">
            <v>Servicio de la Deuda Interna</v>
          </cell>
        </row>
        <row r="96">
          <cell r="A96">
            <v>201943643</v>
          </cell>
          <cell r="B96">
            <v>902001</v>
          </cell>
          <cell r="C96" t="str">
            <v>Amortizaciones</v>
          </cell>
        </row>
        <row r="97">
          <cell r="A97">
            <v>201943644</v>
          </cell>
          <cell r="B97">
            <v>902002</v>
          </cell>
          <cell r="C97" t="str">
            <v>Intereses</v>
          </cell>
        </row>
        <row r="98">
          <cell r="A98">
            <v>201943645</v>
          </cell>
          <cell r="B98">
            <v>902003</v>
          </cell>
          <cell r="C98" t="str">
            <v>Otros Gastos Financieros</v>
          </cell>
        </row>
        <row r="99">
          <cell r="A99">
            <v>201943646</v>
          </cell>
          <cell r="B99">
            <v>903</v>
          </cell>
          <cell r="C99" t="str">
            <v>Servicio de la Deuda Externa</v>
          </cell>
        </row>
        <row r="100">
          <cell r="A100">
            <v>201943647</v>
          </cell>
          <cell r="B100">
            <v>903001</v>
          </cell>
          <cell r="C100" t="str">
            <v>Amortizaciones</v>
          </cell>
        </row>
        <row r="101">
          <cell r="A101">
            <v>201943648</v>
          </cell>
          <cell r="B101">
            <v>903002</v>
          </cell>
          <cell r="C101" t="str">
            <v>Intereses</v>
          </cell>
        </row>
        <row r="102">
          <cell r="A102">
            <v>201944567</v>
          </cell>
          <cell r="B102">
            <v>903002001</v>
          </cell>
          <cell r="C102" t="str">
            <v>Intereses Servicio a la Deuda</v>
          </cell>
        </row>
        <row r="103">
          <cell r="A103">
            <v>201944566</v>
          </cell>
          <cell r="B103">
            <v>903002002</v>
          </cell>
          <cell r="C103" t="str">
            <v>Comisiones Servicio a la Deuda</v>
          </cell>
        </row>
        <row r="104">
          <cell r="A104">
            <v>201943649</v>
          </cell>
          <cell r="B104">
            <v>903003</v>
          </cell>
          <cell r="C104" t="str">
            <v>Otros Gastos Financieros</v>
          </cell>
        </row>
        <row r="105">
          <cell r="A105">
            <v>201943650</v>
          </cell>
          <cell r="B105">
            <v>10</v>
          </cell>
          <cell r="C105" t="str">
            <v>VENTA DE ACTIVOS NO FINANCIEROS</v>
          </cell>
        </row>
        <row r="106">
          <cell r="A106">
            <v>201943651</v>
          </cell>
          <cell r="B106">
            <v>1001</v>
          </cell>
          <cell r="C106" t="str">
            <v>Terrenos</v>
          </cell>
        </row>
        <row r="107">
          <cell r="A107">
            <v>201943652</v>
          </cell>
          <cell r="B107">
            <v>1002</v>
          </cell>
          <cell r="C107" t="str">
            <v>Edificios</v>
          </cell>
        </row>
        <row r="108">
          <cell r="A108">
            <v>201943653</v>
          </cell>
          <cell r="B108">
            <v>1003</v>
          </cell>
          <cell r="C108" t="str">
            <v>Vehiculos</v>
          </cell>
        </row>
        <row r="109">
          <cell r="A109">
            <v>201943654</v>
          </cell>
          <cell r="B109">
            <v>1004</v>
          </cell>
          <cell r="C109" t="str">
            <v>Mobiliario y Otros</v>
          </cell>
        </row>
        <row r="110">
          <cell r="A110">
            <v>201943655</v>
          </cell>
          <cell r="B110">
            <v>1005</v>
          </cell>
          <cell r="C110" t="str">
            <v>Maquinas y Equipos</v>
          </cell>
        </row>
        <row r="111">
          <cell r="A111">
            <v>201943656</v>
          </cell>
          <cell r="B111">
            <v>1006</v>
          </cell>
          <cell r="C111" t="str">
            <v>Equipos Informaticos</v>
          </cell>
        </row>
        <row r="112">
          <cell r="A112">
            <v>201943657</v>
          </cell>
          <cell r="B112">
            <v>1007</v>
          </cell>
          <cell r="C112" t="str">
            <v>Programas Informaticos</v>
          </cell>
        </row>
        <row r="113">
          <cell r="A113">
            <v>201943658</v>
          </cell>
          <cell r="B113">
            <v>1099</v>
          </cell>
          <cell r="C113" t="str">
            <v>Otros Activos no Financieros</v>
          </cell>
        </row>
        <row r="114">
          <cell r="A114">
            <v>201943659</v>
          </cell>
          <cell r="B114">
            <v>11</v>
          </cell>
          <cell r="C114" t="str">
            <v>VENTA DE ACTIVOS FINANCIEROS</v>
          </cell>
        </row>
        <row r="115">
          <cell r="A115">
            <v>201943660</v>
          </cell>
          <cell r="B115">
            <v>1101</v>
          </cell>
          <cell r="C115" t="str">
            <v>Venta o Rescate de Titulos y Valores</v>
          </cell>
        </row>
        <row r="116">
          <cell r="A116">
            <v>201943661</v>
          </cell>
          <cell r="B116">
            <v>1101001</v>
          </cell>
          <cell r="C116" t="str">
            <v>Depositos a Plazo</v>
          </cell>
        </row>
        <row r="117">
          <cell r="A117">
            <v>201943662</v>
          </cell>
          <cell r="B117">
            <v>1101002</v>
          </cell>
          <cell r="C117" t="str">
            <v>Pactos de Retrocompra</v>
          </cell>
        </row>
        <row r="118">
          <cell r="A118">
            <v>201943663</v>
          </cell>
          <cell r="B118">
            <v>1101003</v>
          </cell>
          <cell r="C118" t="str">
            <v>Cuotas de Fondos Mutuos</v>
          </cell>
        </row>
        <row r="119">
          <cell r="A119">
            <v>201943664</v>
          </cell>
          <cell r="B119">
            <v>1101004</v>
          </cell>
          <cell r="C119" t="str">
            <v>Bonos o Pagares</v>
          </cell>
        </row>
        <row r="120">
          <cell r="A120">
            <v>201943665</v>
          </cell>
          <cell r="B120">
            <v>1101005</v>
          </cell>
          <cell r="C120" t="str">
            <v>Letras Hipotecarias</v>
          </cell>
        </row>
        <row r="121">
          <cell r="A121">
            <v>201943666</v>
          </cell>
          <cell r="B121">
            <v>1101999</v>
          </cell>
          <cell r="C121" t="str">
            <v>Otros</v>
          </cell>
        </row>
        <row r="122">
          <cell r="A122">
            <v>201943667</v>
          </cell>
          <cell r="B122">
            <v>1102</v>
          </cell>
          <cell r="C122" t="str">
            <v>Venta de Acciones y Participaciones de Capital</v>
          </cell>
        </row>
        <row r="123">
          <cell r="A123">
            <v>201943668</v>
          </cell>
          <cell r="B123">
            <v>1103</v>
          </cell>
          <cell r="C123" t="str">
            <v>Operaciones de Cambio</v>
          </cell>
        </row>
        <row r="124">
          <cell r="A124">
            <v>201943669</v>
          </cell>
          <cell r="B124">
            <v>1199</v>
          </cell>
          <cell r="C124" t="str">
            <v>Otros Activos Financieros</v>
          </cell>
        </row>
        <row r="125">
          <cell r="A125">
            <v>201943670</v>
          </cell>
          <cell r="B125">
            <v>12</v>
          </cell>
          <cell r="C125" t="str">
            <v>RECUPERACION DE PRESTAMOS</v>
          </cell>
        </row>
        <row r="126">
          <cell r="A126">
            <v>201943671</v>
          </cell>
          <cell r="B126">
            <v>1201</v>
          </cell>
          <cell r="C126" t="str">
            <v>De Asistencia Social</v>
          </cell>
        </row>
        <row r="127">
          <cell r="A127">
            <v>201943672</v>
          </cell>
          <cell r="B127">
            <v>1202</v>
          </cell>
          <cell r="C127" t="str">
            <v>Hipotecarios</v>
          </cell>
        </row>
        <row r="128">
          <cell r="A128">
            <v>201943673</v>
          </cell>
          <cell r="B128">
            <v>1203</v>
          </cell>
          <cell r="C128" t="str">
            <v>Pignoraticios</v>
          </cell>
        </row>
        <row r="129">
          <cell r="A129">
            <v>201943674</v>
          </cell>
          <cell r="B129">
            <v>1204</v>
          </cell>
          <cell r="C129" t="str">
            <v>De Fomento</v>
          </cell>
        </row>
        <row r="130">
          <cell r="A130">
            <v>201943675</v>
          </cell>
          <cell r="B130">
            <v>1205</v>
          </cell>
          <cell r="C130" t="str">
            <v>Medicos</v>
          </cell>
        </row>
        <row r="131">
          <cell r="A131">
            <v>201943676</v>
          </cell>
          <cell r="B131">
            <v>1206</v>
          </cell>
          <cell r="C131" t="str">
            <v>Por Anticipos a Contratistas</v>
          </cell>
        </row>
        <row r="132">
          <cell r="A132">
            <v>201943677</v>
          </cell>
          <cell r="B132">
            <v>1207</v>
          </cell>
          <cell r="C132" t="str">
            <v>Por Anticipos por Cambio de Residencia</v>
          </cell>
        </row>
        <row r="133">
          <cell r="A133">
            <v>201943678</v>
          </cell>
          <cell r="B133">
            <v>1209</v>
          </cell>
          <cell r="C133" t="str">
            <v>Por Ventas a Plazo</v>
          </cell>
        </row>
        <row r="134">
          <cell r="A134">
            <v>201943679</v>
          </cell>
          <cell r="B134">
            <v>1210</v>
          </cell>
          <cell r="C134" t="str">
            <v>Ingresos por Percibir</v>
          </cell>
        </row>
        <row r="135">
          <cell r="A135">
            <v>201943680</v>
          </cell>
          <cell r="B135">
            <v>13</v>
          </cell>
          <cell r="C135" t="str">
            <v>TRANSFERENCIAS PARA GASTOS DE CAPITAL</v>
          </cell>
        </row>
        <row r="136">
          <cell r="A136">
            <v>201943681</v>
          </cell>
          <cell r="B136">
            <v>1301</v>
          </cell>
          <cell r="C136" t="str">
            <v>Del Sector Privado</v>
          </cell>
        </row>
        <row r="137">
          <cell r="A137">
            <v>201943682</v>
          </cell>
          <cell r="B137">
            <v>1302</v>
          </cell>
          <cell r="C137" t="str">
            <v>Del Gobierno Central</v>
          </cell>
        </row>
        <row r="138">
          <cell r="A138">
            <v>201944576</v>
          </cell>
          <cell r="B138">
            <v>1302006</v>
          </cell>
          <cell r="C138" t="str">
            <v>Subsecretaria de Educacion</v>
          </cell>
        </row>
        <row r="139">
          <cell r="A139">
            <v>201946402</v>
          </cell>
          <cell r="B139">
            <v>1302080</v>
          </cell>
          <cell r="C139" t="str">
            <v>Tesoro Publico Ley N20.378 - Fondo De Apoyo Regional (FAR)</v>
          </cell>
        </row>
        <row r="140">
          <cell r="A140">
            <v>201943683</v>
          </cell>
          <cell r="B140">
            <v>1303</v>
          </cell>
          <cell r="C140" t="str">
            <v>De Otras Entidades Publicas</v>
          </cell>
        </row>
        <row r="141">
          <cell r="A141">
            <v>201943684</v>
          </cell>
          <cell r="B141">
            <v>1304</v>
          </cell>
          <cell r="C141" t="str">
            <v>De Empresas Publicas no Financieras</v>
          </cell>
        </row>
        <row r="142">
          <cell r="A142">
            <v>201943685</v>
          </cell>
          <cell r="B142">
            <v>1305</v>
          </cell>
          <cell r="C142" t="str">
            <v>De Empresas Publicas Financieras</v>
          </cell>
        </row>
        <row r="143">
          <cell r="A143">
            <v>201943686</v>
          </cell>
          <cell r="B143">
            <v>1306</v>
          </cell>
          <cell r="C143" t="str">
            <v>De Gobiernos Extranjeros</v>
          </cell>
        </row>
        <row r="144">
          <cell r="A144">
            <v>201943687</v>
          </cell>
          <cell r="B144">
            <v>1307</v>
          </cell>
          <cell r="C144" t="str">
            <v>De Organismos Internacionales</v>
          </cell>
        </row>
        <row r="145">
          <cell r="A145">
            <v>201943688</v>
          </cell>
          <cell r="B145">
            <v>14</v>
          </cell>
          <cell r="C145" t="str">
            <v>ENDEUDAMIENTO</v>
          </cell>
        </row>
        <row r="146">
          <cell r="A146">
            <v>201943689</v>
          </cell>
          <cell r="B146">
            <v>1401</v>
          </cell>
          <cell r="C146" t="str">
            <v>Endeudamiento Interno</v>
          </cell>
        </row>
        <row r="147">
          <cell r="A147">
            <v>201943690</v>
          </cell>
          <cell r="B147">
            <v>1401001</v>
          </cell>
          <cell r="C147" t="str">
            <v>Colocacion de Valores</v>
          </cell>
        </row>
        <row r="148">
          <cell r="A148">
            <v>201943691</v>
          </cell>
          <cell r="B148">
            <v>1401002</v>
          </cell>
          <cell r="C148" t="str">
            <v>Emprestitos</v>
          </cell>
        </row>
        <row r="149">
          <cell r="A149">
            <v>201943692</v>
          </cell>
          <cell r="B149">
            <v>1401003</v>
          </cell>
          <cell r="C149" t="str">
            <v>Creditos de Proveedores</v>
          </cell>
        </row>
        <row r="150">
          <cell r="A150">
            <v>201943693</v>
          </cell>
          <cell r="B150">
            <v>1402</v>
          </cell>
          <cell r="C150" t="str">
            <v>Endeudamiento Externo</v>
          </cell>
        </row>
        <row r="151">
          <cell r="A151">
            <v>201943694</v>
          </cell>
          <cell r="B151">
            <v>1402001</v>
          </cell>
          <cell r="C151" t="str">
            <v>Colocacion de Valores</v>
          </cell>
        </row>
        <row r="152">
          <cell r="A152">
            <v>201943695</v>
          </cell>
          <cell r="B152">
            <v>1402002</v>
          </cell>
          <cell r="C152" t="str">
            <v>Emprestitos</v>
          </cell>
        </row>
        <row r="153">
          <cell r="A153">
            <v>201943696</v>
          </cell>
          <cell r="B153">
            <v>1402003</v>
          </cell>
          <cell r="C153" t="str">
            <v>Creditos de Proveedores</v>
          </cell>
        </row>
        <row r="154">
          <cell r="A154">
            <v>201943697</v>
          </cell>
          <cell r="B154">
            <v>15</v>
          </cell>
          <cell r="C154" t="str">
            <v>SALDO INICIAL DE CAJA</v>
          </cell>
        </row>
        <row r="155">
          <cell r="A155">
            <v>201943698</v>
          </cell>
          <cell r="B155">
            <v>21</v>
          </cell>
          <cell r="C155" t="str">
            <v>GASTOS EN PERSONAL</v>
          </cell>
        </row>
        <row r="156">
          <cell r="A156">
            <v>201943699</v>
          </cell>
          <cell r="B156">
            <v>2101</v>
          </cell>
          <cell r="C156" t="str">
            <v>Personal de Planta</v>
          </cell>
        </row>
        <row r="157">
          <cell r="A157">
            <v>201943700</v>
          </cell>
          <cell r="B157">
            <v>2101001</v>
          </cell>
          <cell r="C157" t="str">
            <v>Sueldos y Sobresueldos</v>
          </cell>
        </row>
        <row r="158">
          <cell r="A158">
            <v>201943701</v>
          </cell>
          <cell r="B158">
            <v>2101001001</v>
          </cell>
          <cell r="C158" t="str">
            <v>Sueldos Bases</v>
          </cell>
        </row>
        <row r="159">
          <cell r="A159">
            <v>201943702</v>
          </cell>
          <cell r="B159">
            <v>2101001002</v>
          </cell>
          <cell r="C159" t="str">
            <v>Asignacion de Antigedad</v>
          </cell>
        </row>
        <row r="160">
          <cell r="A160">
            <v>201943703</v>
          </cell>
          <cell r="B160">
            <v>2101001003</v>
          </cell>
          <cell r="C160" t="str">
            <v>Asignacion Profesional</v>
          </cell>
        </row>
        <row r="161">
          <cell r="A161">
            <v>201943704</v>
          </cell>
          <cell r="B161">
            <v>2101001004</v>
          </cell>
          <cell r="C161" t="str">
            <v>Asignacion de Zona</v>
          </cell>
        </row>
        <row r="162">
          <cell r="A162">
            <v>201943705</v>
          </cell>
          <cell r="B162">
            <v>2101001005</v>
          </cell>
          <cell r="C162" t="str">
            <v>Asignacion de Rancho</v>
          </cell>
        </row>
        <row r="163">
          <cell r="A163">
            <v>201943706</v>
          </cell>
          <cell r="B163">
            <v>2101001006</v>
          </cell>
          <cell r="C163" t="str">
            <v>Asignaciones del DL N 2.411, de 1978</v>
          </cell>
        </row>
        <row r="164">
          <cell r="A164">
            <v>201943707</v>
          </cell>
          <cell r="B164">
            <v>2101001007</v>
          </cell>
          <cell r="C164" t="str">
            <v>Asignaciones del DL N 3.551, de 1981</v>
          </cell>
        </row>
        <row r="165">
          <cell r="A165">
            <v>201943708</v>
          </cell>
          <cell r="B165">
            <v>2101001008</v>
          </cell>
          <cell r="C165" t="str">
            <v>Asignacion de Nivelacion</v>
          </cell>
        </row>
        <row r="166">
          <cell r="A166">
            <v>201943709</v>
          </cell>
          <cell r="B166">
            <v>2101001009</v>
          </cell>
          <cell r="C166" t="str">
            <v>Asignaciones Especiales</v>
          </cell>
        </row>
        <row r="167">
          <cell r="A167">
            <v>201943710</v>
          </cell>
          <cell r="B167">
            <v>2101001010</v>
          </cell>
          <cell r="C167" t="str">
            <v>Asignacion de Perdida de Caja</v>
          </cell>
        </row>
        <row r="168">
          <cell r="A168">
            <v>201943711</v>
          </cell>
          <cell r="B168">
            <v>2101001011</v>
          </cell>
          <cell r="C168" t="str">
            <v>Asignacion de Movilizacion</v>
          </cell>
        </row>
        <row r="169">
          <cell r="A169">
            <v>201943712</v>
          </cell>
          <cell r="B169">
            <v>2101001012</v>
          </cell>
          <cell r="C169" t="str">
            <v>Gastos de Representacion</v>
          </cell>
        </row>
        <row r="170">
          <cell r="A170">
            <v>201943713</v>
          </cell>
          <cell r="B170">
            <v>2101001013</v>
          </cell>
          <cell r="C170" t="str">
            <v>Asignacion de Direccion Superior</v>
          </cell>
        </row>
        <row r="171">
          <cell r="A171">
            <v>201943714</v>
          </cell>
          <cell r="B171">
            <v>2101001014</v>
          </cell>
          <cell r="C171" t="str">
            <v>Asignaciones Compensatorias</v>
          </cell>
        </row>
        <row r="172">
          <cell r="A172">
            <v>201943715</v>
          </cell>
          <cell r="B172">
            <v>2101001015</v>
          </cell>
          <cell r="C172" t="str">
            <v>Asignaciones Sustitutivas</v>
          </cell>
        </row>
        <row r="173">
          <cell r="A173">
            <v>201943716</v>
          </cell>
          <cell r="B173">
            <v>2101001016</v>
          </cell>
          <cell r="C173" t="str">
            <v>Asignacion de Dedicacion Exclusiva</v>
          </cell>
        </row>
        <row r="174">
          <cell r="A174">
            <v>201943717</v>
          </cell>
          <cell r="B174">
            <v>2101001017</v>
          </cell>
          <cell r="C174" t="str">
            <v>Asignacion para Operador de Maquinaria Pesada</v>
          </cell>
        </row>
        <row r="175">
          <cell r="A175">
            <v>201943718</v>
          </cell>
          <cell r="B175">
            <v>2101001018</v>
          </cell>
          <cell r="C175" t="str">
            <v>Asignacion de Defensa Judicial Estatal</v>
          </cell>
        </row>
        <row r="176">
          <cell r="A176">
            <v>201943719</v>
          </cell>
          <cell r="B176">
            <v>2101001019</v>
          </cell>
          <cell r="C176" t="str">
            <v>Asignacion de Responsabilidad</v>
          </cell>
        </row>
        <row r="177">
          <cell r="A177">
            <v>201943720</v>
          </cell>
          <cell r="B177">
            <v>2101001020</v>
          </cell>
          <cell r="C177" t="str">
            <v>Asignacion por Turno</v>
          </cell>
        </row>
        <row r="178">
          <cell r="A178">
            <v>201943721</v>
          </cell>
          <cell r="B178">
            <v>2101001021</v>
          </cell>
          <cell r="C178" t="str">
            <v>Asignacion Articulo 1 Ley N 19.264</v>
          </cell>
        </row>
        <row r="179">
          <cell r="A179">
            <v>201943722</v>
          </cell>
          <cell r="B179">
            <v>2101001022</v>
          </cell>
          <cell r="C179" t="str">
            <v>Componente Base Asignacion de Desempeno</v>
          </cell>
        </row>
        <row r="180">
          <cell r="A180">
            <v>201943723</v>
          </cell>
          <cell r="B180">
            <v>2101001023</v>
          </cell>
          <cell r="C180" t="str">
            <v>Asignacion de Control</v>
          </cell>
        </row>
        <row r="181">
          <cell r="A181">
            <v>201943724</v>
          </cell>
          <cell r="B181">
            <v>2101001024</v>
          </cell>
          <cell r="C181" t="str">
            <v>Asignacion de Defensa Penal Publica</v>
          </cell>
        </row>
        <row r="182">
          <cell r="A182">
            <v>201943725</v>
          </cell>
          <cell r="B182">
            <v>2101001025</v>
          </cell>
          <cell r="C182" t="str">
            <v>Asignacion Articulo 1 Ley N 19. 112</v>
          </cell>
        </row>
        <row r="183">
          <cell r="A183">
            <v>201943726</v>
          </cell>
          <cell r="B183">
            <v>2101001026</v>
          </cell>
          <cell r="C183" t="str">
            <v>Asignacion Articulo 1 Ley N 19.432</v>
          </cell>
        </row>
        <row r="184">
          <cell r="A184">
            <v>201943727</v>
          </cell>
          <cell r="B184">
            <v>2101001027</v>
          </cell>
          <cell r="C184" t="str">
            <v>Asignacion de Estimulo Personal Medico Diurno</v>
          </cell>
        </row>
        <row r="185">
          <cell r="A185">
            <v>201943728</v>
          </cell>
          <cell r="B185">
            <v>2101001028</v>
          </cell>
          <cell r="C185" t="str">
            <v>Asignacion de Estimulo Personal Medico y Profesores</v>
          </cell>
        </row>
        <row r="186">
          <cell r="A186">
            <v>201943729</v>
          </cell>
          <cell r="B186">
            <v>2101001029</v>
          </cell>
          <cell r="C186" t="str">
            <v>Aplicacion Articulo 7 Ley N 19.112</v>
          </cell>
        </row>
        <row r="187">
          <cell r="A187">
            <v>201943730</v>
          </cell>
          <cell r="B187">
            <v>2101001030</v>
          </cell>
          <cell r="C187" t="str">
            <v>Asignacion de Estimulo por Falencia</v>
          </cell>
        </row>
        <row r="188">
          <cell r="A188">
            <v>201943731</v>
          </cell>
          <cell r="B188">
            <v>2101001031</v>
          </cell>
          <cell r="C188" t="str">
            <v>Asignacion de Experiencia Calificada</v>
          </cell>
        </row>
        <row r="189">
          <cell r="A189">
            <v>201943732</v>
          </cell>
          <cell r="B189">
            <v>2101001032</v>
          </cell>
          <cell r="C189" t="str">
            <v>Asignacion de Reforzamiento Profesional Diurno</v>
          </cell>
        </row>
        <row r="190">
          <cell r="A190">
            <v>201943733</v>
          </cell>
          <cell r="B190">
            <v>2101001033</v>
          </cell>
          <cell r="C190" t="str">
            <v>Asignacion Judicial</v>
          </cell>
        </row>
        <row r="191">
          <cell r="A191">
            <v>201943734</v>
          </cell>
          <cell r="B191">
            <v>2101001034</v>
          </cell>
          <cell r="C191" t="str">
            <v>Asignacion de Casa</v>
          </cell>
        </row>
        <row r="192">
          <cell r="A192">
            <v>201943735</v>
          </cell>
          <cell r="B192">
            <v>2101001035</v>
          </cell>
          <cell r="C192" t="str">
            <v>Asignacion Legislativa</v>
          </cell>
        </row>
        <row r="193">
          <cell r="A193">
            <v>201943736</v>
          </cell>
          <cell r="B193">
            <v>2101001036</v>
          </cell>
          <cell r="C193" t="str">
            <v>Asignacion Articulo 11 Ley N 19.041</v>
          </cell>
        </row>
        <row r="194">
          <cell r="A194">
            <v>201943737</v>
          </cell>
          <cell r="B194">
            <v>2101001037</v>
          </cell>
          <cell r="C194" t="str">
            <v>Asignacion nica</v>
          </cell>
        </row>
        <row r="195">
          <cell r="A195">
            <v>201943738</v>
          </cell>
          <cell r="B195">
            <v>2101001038</v>
          </cell>
          <cell r="C195" t="str">
            <v>Asignacion Zonas Extremas</v>
          </cell>
        </row>
        <row r="196">
          <cell r="A196">
            <v>201943739</v>
          </cell>
          <cell r="B196">
            <v>2101001039</v>
          </cell>
          <cell r="C196" t="str">
            <v>Asignacion de Responsabilidad Superior</v>
          </cell>
        </row>
        <row r="197">
          <cell r="A197">
            <v>201943740</v>
          </cell>
          <cell r="B197">
            <v>2101001040</v>
          </cell>
          <cell r="C197" t="str">
            <v>Asignacion Familiar en el Exterior</v>
          </cell>
        </row>
        <row r="198">
          <cell r="A198">
            <v>201943741</v>
          </cell>
          <cell r="B198">
            <v>2101001041</v>
          </cell>
          <cell r="C198" t="str">
            <v>Asignaciones Exclusivas de las Fuerzas Armadas y de Orden</v>
          </cell>
        </row>
        <row r="199">
          <cell r="A199">
            <v>201943742</v>
          </cell>
          <cell r="B199">
            <v>2101001042</v>
          </cell>
          <cell r="C199" t="str">
            <v>Asignaciones por Desempeno en el Exterior</v>
          </cell>
        </row>
        <row r="200">
          <cell r="A200">
            <v>201943743</v>
          </cell>
          <cell r="B200">
            <v>2101001043</v>
          </cell>
          <cell r="C200" t="str">
            <v>Asignacion Inherente al Cargo Ley N 18.695</v>
          </cell>
        </row>
        <row r="201">
          <cell r="A201">
            <v>201943744</v>
          </cell>
          <cell r="B201">
            <v>2101001999</v>
          </cell>
          <cell r="C201" t="str">
            <v>Otras Asignaciones</v>
          </cell>
        </row>
        <row r="202">
          <cell r="A202">
            <v>201943745</v>
          </cell>
          <cell r="B202">
            <v>2101002</v>
          </cell>
          <cell r="C202" t="str">
            <v>Aportes del Empleador</v>
          </cell>
        </row>
        <row r="203">
          <cell r="A203">
            <v>201943746</v>
          </cell>
          <cell r="B203">
            <v>2101002001</v>
          </cell>
          <cell r="C203" t="str">
            <v>A Servicios de Bienestar</v>
          </cell>
        </row>
        <row r="204">
          <cell r="A204">
            <v>201943747</v>
          </cell>
          <cell r="B204">
            <v>2101002002</v>
          </cell>
          <cell r="C204" t="str">
            <v>Otras Cotizaciones Previsionales</v>
          </cell>
        </row>
        <row r="205">
          <cell r="A205">
            <v>201943748</v>
          </cell>
          <cell r="B205">
            <v>2101002003</v>
          </cell>
          <cell r="C205" t="str">
            <v>Cotizacion Adicional, Articulo 8 Ley N 18.566</v>
          </cell>
        </row>
        <row r="206">
          <cell r="A206">
            <v>201943749</v>
          </cell>
          <cell r="B206">
            <v>2101003</v>
          </cell>
          <cell r="C206" t="str">
            <v>Asignaciones por Desempeno</v>
          </cell>
        </row>
        <row r="207">
          <cell r="A207">
            <v>201943750</v>
          </cell>
          <cell r="B207">
            <v>2101003001</v>
          </cell>
          <cell r="C207" t="str">
            <v>Desempeno Institucional</v>
          </cell>
        </row>
        <row r="208">
          <cell r="A208">
            <v>201943751</v>
          </cell>
          <cell r="B208">
            <v>2101003002</v>
          </cell>
          <cell r="C208" t="str">
            <v>Desempeno Colectivo</v>
          </cell>
        </row>
        <row r="209">
          <cell r="A209">
            <v>201943752</v>
          </cell>
          <cell r="B209">
            <v>2101003003</v>
          </cell>
          <cell r="C209" t="str">
            <v>Desempeno Individual</v>
          </cell>
        </row>
        <row r="210">
          <cell r="A210">
            <v>201947065</v>
          </cell>
          <cell r="B210">
            <v>2101003004</v>
          </cell>
          <cell r="C210" t="str">
            <v>Asignacion por Produccion</v>
          </cell>
        </row>
        <row r="211">
          <cell r="A211">
            <v>201947066</v>
          </cell>
          <cell r="B211">
            <v>2101003005</v>
          </cell>
          <cell r="C211" t="str">
            <v>Asignacion Mejoramiento de Trato a los Usuarios</v>
          </cell>
        </row>
        <row r="212">
          <cell r="A212">
            <v>201943753</v>
          </cell>
          <cell r="B212">
            <v>2101004</v>
          </cell>
          <cell r="C212" t="str">
            <v>Remuneraciones Variables</v>
          </cell>
        </row>
        <row r="213">
          <cell r="A213">
            <v>201943754</v>
          </cell>
          <cell r="B213">
            <v>2101004001</v>
          </cell>
          <cell r="C213" t="str">
            <v>Asignacion Articulo 12 Ley N 19.041</v>
          </cell>
        </row>
        <row r="214">
          <cell r="A214">
            <v>201943755</v>
          </cell>
          <cell r="B214">
            <v>2101004002</v>
          </cell>
          <cell r="C214" t="str">
            <v>Asignacion de Estimulo Jornadas Prioritarias</v>
          </cell>
        </row>
        <row r="215">
          <cell r="A215">
            <v>201943756</v>
          </cell>
          <cell r="B215">
            <v>2101004003</v>
          </cell>
          <cell r="C215" t="str">
            <v>Asignacion Articulo 3 Ley N 19.264</v>
          </cell>
        </row>
        <row r="216">
          <cell r="A216">
            <v>201943757</v>
          </cell>
          <cell r="B216">
            <v>2101004004</v>
          </cell>
          <cell r="C216" t="str">
            <v>Asignacion por Desempeno de Funciones Criticas</v>
          </cell>
        </row>
        <row r="217">
          <cell r="A217">
            <v>201943758</v>
          </cell>
          <cell r="B217">
            <v>2101004005</v>
          </cell>
          <cell r="C217" t="str">
            <v>Trabajos Extraordinarios</v>
          </cell>
        </row>
        <row r="218">
          <cell r="A218">
            <v>201943759</v>
          </cell>
          <cell r="B218">
            <v>2101004006</v>
          </cell>
          <cell r="C218" t="str">
            <v>Comisiones de Servicios en el Pais</v>
          </cell>
        </row>
        <row r="219">
          <cell r="A219">
            <v>201943760</v>
          </cell>
          <cell r="B219">
            <v>2101004007</v>
          </cell>
          <cell r="C219" t="str">
            <v>Comisiones de Servicios en el Exterior</v>
          </cell>
        </row>
        <row r="220">
          <cell r="A220">
            <v>201943761</v>
          </cell>
          <cell r="B220">
            <v>2101005</v>
          </cell>
          <cell r="C220" t="str">
            <v>Aguinaldos y Bonos</v>
          </cell>
        </row>
        <row r="221">
          <cell r="A221">
            <v>201943762</v>
          </cell>
          <cell r="B221">
            <v>2101005001</v>
          </cell>
          <cell r="C221" t="str">
            <v>Aguinaldos</v>
          </cell>
        </row>
        <row r="222">
          <cell r="A222">
            <v>201943763</v>
          </cell>
          <cell r="B222">
            <v>2101005002</v>
          </cell>
          <cell r="C222" t="str">
            <v>Bono de Escolaridad</v>
          </cell>
        </row>
        <row r="223">
          <cell r="A223">
            <v>201943764</v>
          </cell>
          <cell r="B223">
            <v>2101005003</v>
          </cell>
          <cell r="C223" t="str">
            <v>Bonos Especiales</v>
          </cell>
        </row>
        <row r="224">
          <cell r="A224">
            <v>201943765</v>
          </cell>
          <cell r="B224">
            <v>2101005004</v>
          </cell>
          <cell r="C224" t="str">
            <v>Bonificacion Adicional al Bono de Escolaridad</v>
          </cell>
        </row>
        <row r="225">
          <cell r="A225">
            <v>201943766</v>
          </cell>
          <cell r="B225">
            <v>2102</v>
          </cell>
          <cell r="C225" t="str">
            <v>Personal a Contrata</v>
          </cell>
        </row>
        <row r="226">
          <cell r="A226">
            <v>201943767</v>
          </cell>
          <cell r="B226">
            <v>2102001</v>
          </cell>
          <cell r="C226" t="str">
            <v>Sueldos y Sobresueldos</v>
          </cell>
        </row>
        <row r="227">
          <cell r="A227">
            <v>201943768</v>
          </cell>
          <cell r="B227">
            <v>2102001001</v>
          </cell>
          <cell r="C227" t="str">
            <v>Sueldos Bases</v>
          </cell>
        </row>
        <row r="228">
          <cell r="A228">
            <v>201943769</v>
          </cell>
          <cell r="B228">
            <v>2102001002</v>
          </cell>
          <cell r="C228" t="str">
            <v>Asignacion de Antigedad</v>
          </cell>
        </row>
        <row r="229">
          <cell r="A229">
            <v>201943770</v>
          </cell>
          <cell r="B229">
            <v>2102001003</v>
          </cell>
          <cell r="C229" t="str">
            <v>Asignacion Profesional</v>
          </cell>
        </row>
        <row r="230">
          <cell r="A230">
            <v>201943771</v>
          </cell>
          <cell r="B230">
            <v>2102001004</v>
          </cell>
          <cell r="C230" t="str">
            <v>Asignacion de Zona</v>
          </cell>
        </row>
        <row r="231">
          <cell r="A231">
            <v>201943772</v>
          </cell>
          <cell r="B231">
            <v>2102001005</v>
          </cell>
          <cell r="C231" t="str">
            <v>Asignacion de Rancho</v>
          </cell>
        </row>
        <row r="232">
          <cell r="A232">
            <v>201943773</v>
          </cell>
          <cell r="B232">
            <v>2102001006</v>
          </cell>
          <cell r="C232" t="str">
            <v>Asignaciones del DL N 2.411, de 1978</v>
          </cell>
        </row>
        <row r="233">
          <cell r="A233">
            <v>201943774</v>
          </cell>
          <cell r="B233">
            <v>2102001007</v>
          </cell>
          <cell r="C233" t="str">
            <v>Asignaciones del DL N 3.551, de 1981</v>
          </cell>
        </row>
        <row r="234">
          <cell r="A234">
            <v>201943775</v>
          </cell>
          <cell r="B234">
            <v>2102001008</v>
          </cell>
          <cell r="C234" t="str">
            <v>Asignacion de Nivelacion</v>
          </cell>
        </row>
        <row r="235">
          <cell r="A235">
            <v>201943776</v>
          </cell>
          <cell r="B235">
            <v>2102001009</v>
          </cell>
          <cell r="C235" t="str">
            <v>Asignaciones Especiales</v>
          </cell>
        </row>
        <row r="236">
          <cell r="A236">
            <v>201943777</v>
          </cell>
          <cell r="B236">
            <v>2102001010</v>
          </cell>
          <cell r="C236" t="str">
            <v>Asignacion de Perdida de Caja</v>
          </cell>
        </row>
        <row r="237">
          <cell r="A237">
            <v>201943778</v>
          </cell>
          <cell r="B237">
            <v>2102001011</v>
          </cell>
          <cell r="C237" t="str">
            <v>Asignacion de Movilizacion</v>
          </cell>
        </row>
        <row r="238">
          <cell r="A238">
            <v>201943779</v>
          </cell>
          <cell r="B238">
            <v>2102001012</v>
          </cell>
          <cell r="C238" t="str">
            <v>Gastos de Representacion</v>
          </cell>
        </row>
        <row r="239">
          <cell r="A239">
            <v>201943780</v>
          </cell>
          <cell r="B239">
            <v>2102001013</v>
          </cell>
          <cell r="C239" t="str">
            <v>Asignaciones Compensatorias</v>
          </cell>
        </row>
        <row r="240">
          <cell r="A240">
            <v>201943781</v>
          </cell>
          <cell r="B240">
            <v>2102001014</v>
          </cell>
          <cell r="C240" t="str">
            <v>Asignaciones Sustitutivas</v>
          </cell>
        </row>
        <row r="241">
          <cell r="A241">
            <v>201943782</v>
          </cell>
          <cell r="B241">
            <v>2102001015</v>
          </cell>
          <cell r="C241" t="str">
            <v>Asignacion de Dedicacion Exclusiva</v>
          </cell>
        </row>
        <row r="242">
          <cell r="A242">
            <v>201943783</v>
          </cell>
          <cell r="B242">
            <v>2102001016</v>
          </cell>
          <cell r="C242" t="str">
            <v>Asignacion para Operador de Maquinaria Pesada</v>
          </cell>
        </row>
        <row r="243">
          <cell r="A243">
            <v>201943784</v>
          </cell>
          <cell r="B243">
            <v>2102001017</v>
          </cell>
          <cell r="C243" t="str">
            <v>Asignacion de Defensa Judicial Estatal</v>
          </cell>
        </row>
        <row r="244">
          <cell r="A244">
            <v>201943785</v>
          </cell>
          <cell r="B244">
            <v>2102001018</v>
          </cell>
          <cell r="C244" t="str">
            <v>Asignacion de Responsabilidad</v>
          </cell>
        </row>
        <row r="245">
          <cell r="A245">
            <v>201943786</v>
          </cell>
          <cell r="B245">
            <v>2102001019</v>
          </cell>
          <cell r="C245" t="str">
            <v>Asignacion por Turno</v>
          </cell>
        </row>
        <row r="246">
          <cell r="A246">
            <v>201943787</v>
          </cell>
          <cell r="B246">
            <v>2102001020</v>
          </cell>
          <cell r="C246" t="str">
            <v>Asignacion Articulo 1 Ley N 19.264</v>
          </cell>
        </row>
        <row r="247">
          <cell r="A247">
            <v>201943788</v>
          </cell>
          <cell r="B247">
            <v>2102001021</v>
          </cell>
          <cell r="C247" t="str">
            <v>Componente Base Asignacion de Desempeno</v>
          </cell>
        </row>
        <row r="248">
          <cell r="A248">
            <v>201943789</v>
          </cell>
          <cell r="B248">
            <v>2102001022</v>
          </cell>
          <cell r="C248" t="str">
            <v>Asignacion de Control</v>
          </cell>
        </row>
        <row r="249">
          <cell r="A249">
            <v>201943790</v>
          </cell>
          <cell r="B249">
            <v>2102001023</v>
          </cell>
          <cell r="C249" t="str">
            <v>Asignacion de Defensa Penal Publica</v>
          </cell>
        </row>
        <row r="250">
          <cell r="A250">
            <v>201943791</v>
          </cell>
          <cell r="B250">
            <v>2102001024</v>
          </cell>
          <cell r="C250" t="str">
            <v>Asignacion Articulo 1 Ley N 19. 112</v>
          </cell>
        </row>
        <row r="251">
          <cell r="A251">
            <v>201943792</v>
          </cell>
          <cell r="B251">
            <v>2102001025</v>
          </cell>
          <cell r="C251" t="str">
            <v>Asignacion Articulo 1 Ley N 19.432</v>
          </cell>
        </row>
        <row r="252">
          <cell r="A252">
            <v>201943793</v>
          </cell>
          <cell r="B252">
            <v>2102001026</v>
          </cell>
          <cell r="C252" t="str">
            <v>Asignacion de Estimulo Personal Medico Diurno</v>
          </cell>
        </row>
        <row r="253">
          <cell r="A253">
            <v>201943794</v>
          </cell>
          <cell r="B253">
            <v>2102001027</v>
          </cell>
          <cell r="C253" t="str">
            <v>Asignacion de Estimulo Personal Medico y Profesores</v>
          </cell>
        </row>
        <row r="254">
          <cell r="A254">
            <v>201943795</v>
          </cell>
          <cell r="B254">
            <v>2102001028</v>
          </cell>
          <cell r="C254" t="str">
            <v>Aplicacion Articulo 7 Ley N 19.112</v>
          </cell>
        </row>
        <row r="255">
          <cell r="A255">
            <v>201943796</v>
          </cell>
          <cell r="B255">
            <v>2102001029</v>
          </cell>
          <cell r="C255" t="str">
            <v>Asignacion de Estimulo por Falencia</v>
          </cell>
        </row>
        <row r="256">
          <cell r="A256">
            <v>201943797</v>
          </cell>
          <cell r="B256">
            <v>2102001030</v>
          </cell>
          <cell r="C256" t="str">
            <v>Asignacion de Experiencia Calificada</v>
          </cell>
        </row>
        <row r="257">
          <cell r="A257">
            <v>201943798</v>
          </cell>
          <cell r="B257">
            <v>2102001031</v>
          </cell>
          <cell r="C257" t="str">
            <v>Asignacion de Reforzamiento Profesional Diurno</v>
          </cell>
        </row>
        <row r="258">
          <cell r="A258">
            <v>201943799</v>
          </cell>
          <cell r="B258">
            <v>2102001032</v>
          </cell>
          <cell r="C258" t="str">
            <v>Asignacion Judicial</v>
          </cell>
        </row>
        <row r="259">
          <cell r="A259">
            <v>201943800</v>
          </cell>
          <cell r="B259">
            <v>2102001033</v>
          </cell>
          <cell r="C259" t="str">
            <v>Asignacion de Casa</v>
          </cell>
        </row>
        <row r="260">
          <cell r="A260">
            <v>201943801</v>
          </cell>
          <cell r="B260">
            <v>2102001034</v>
          </cell>
          <cell r="C260" t="str">
            <v>Asignacion Legislativa</v>
          </cell>
        </row>
        <row r="261">
          <cell r="A261">
            <v>201943802</v>
          </cell>
          <cell r="B261">
            <v>2102001035</v>
          </cell>
          <cell r="C261" t="str">
            <v>Asignacion Articulo 11 Ley N 19.041</v>
          </cell>
        </row>
        <row r="262">
          <cell r="A262">
            <v>201943803</v>
          </cell>
          <cell r="B262">
            <v>2102001036</v>
          </cell>
          <cell r="C262" t="str">
            <v>Asignacion nica</v>
          </cell>
        </row>
        <row r="263">
          <cell r="A263">
            <v>201943804</v>
          </cell>
          <cell r="B263">
            <v>2102001037</v>
          </cell>
          <cell r="C263" t="str">
            <v>Asignacion Zonas Extremas</v>
          </cell>
        </row>
        <row r="264">
          <cell r="A264">
            <v>201943805</v>
          </cell>
          <cell r="B264">
            <v>2102001038</v>
          </cell>
          <cell r="C264" t="str">
            <v>Asignacion de Responsabilidad Superior</v>
          </cell>
        </row>
        <row r="265">
          <cell r="A265">
            <v>201943806</v>
          </cell>
          <cell r="B265">
            <v>2102001039</v>
          </cell>
          <cell r="C265" t="str">
            <v>Asignacion Familiar en el Exterior</v>
          </cell>
        </row>
        <row r="266">
          <cell r="A266">
            <v>201943807</v>
          </cell>
          <cell r="B266">
            <v>2102001040</v>
          </cell>
          <cell r="C266" t="str">
            <v>Asignaciones Exclusivas de las Fuerzas Armadas y de Orden</v>
          </cell>
        </row>
        <row r="267">
          <cell r="A267">
            <v>201943808</v>
          </cell>
          <cell r="B267">
            <v>2102001041</v>
          </cell>
          <cell r="C267" t="str">
            <v>Asignaciones por Desempeno en el Exterior</v>
          </cell>
        </row>
        <row r="268">
          <cell r="A268">
            <v>201943809</v>
          </cell>
          <cell r="B268">
            <v>2102001999</v>
          </cell>
          <cell r="C268" t="str">
            <v>Otras Asignaciones</v>
          </cell>
        </row>
        <row r="269">
          <cell r="A269">
            <v>201943810</v>
          </cell>
          <cell r="B269">
            <v>2102002</v>
          </cell>
          <cell r="C269" t="str">
            <v>Aportes del Empleador</v>
          </cell>
        </row>
        <row r="270">
          <cell r="A270">
            <v>201943811</v>
          </cell>
          <cell r="B270">
            <v>2102002001</v>
          </cell>
          <cell r="C270" t="str">
            <v>A Servicios de Bienestar</v>
          </cell>
        </row>
        <row r="271">
          <cell r="A271">
            <v>201943812</v>
          </cell>
          <cell r="B271">
            <v>2102002002</v>
          </cell>
          <cell r="C271" t="str">
            <v>Otras Cotizaciones Previsionales</v>
          </cell>
        </row>
        <row r="272">
          <cell r="A272">
            <v>201943813</v>
          </cell>
          <cell r="B272">
            <v>2102002003</v>
          </cell>
          <cell r="C272" t="str">
            <v>Cotizacion Adicional, Articulo 8 Ley N 18.566</v>
          </cell>
        </row>
        <row r="273">
          <cell r="A273">
            <v>201943814</v>
          </cell>
          <cell r="B273">
            <v>2102003</v>
          </cell>
          <cell r="C273" t="str">
            <v>Asignaciones por Desempeno</v>
          </cell>
        </row>
        <row r="274">
          <cell r="A274">
            <v>201943815</v>
          </cell>
          <cell r="B274">
            <v>2102003001</v>
          </cell>
          <cell r="C274" t="str">
            <v>Desempeno Institucional</v>
          </cell>
        </row>
        <row r="275">
          <cell r="A275">
            <v>201943816</v>
          </cell>
          <cell r="B275">
            <v>2102003002</v>
          </cell>
          <cell r="C275" t="str">
            <v>Desempeno Colectivo</v>
          </cell>
        </row>
        <row r="276">
          <cell r="A276">
            <v>201943817</v>
          </cell>
          <cell r="B276">
            <v>2102003003</v>
          </cell>
          <cell r="C276" t="str">
            <v>Desempeno Individual</v>
          </cell>
        </row>
        <row r="277">
          <cell r="A277">
            <v>201947067</v>
          </cell>
          <cell r="B277">
            <v>2102003004</v>
          </cell>
          <cell r="C277" t="str">
            <v>Asignacion por Produccion</v>
          </cell>
        </row>
        <row r="278">
          <cell r="A278">
            <v>201947068</v>
          </cell>
          <cell r="B278">
            <v>2102003005</v>
          </cell>
          <cell r="C278" t="str">
            <v>Asignacion Mejoramiento de Trato a los Usuarios</v>
          </cell>
        </row>
        <row r="279">
          <cell r="A279">
            <v>201943818</v>
          </cell>
          <cell r="B279">
            <v>2102004</v>
          </cell>
          <cell r="C279" t="str">
            <v>Remuneraciones Variables</v>
          </cell>
        </row>
        <row r="280">
          <cell r="A280">
            <v>201943819</v>
          </cell>
          <cell r="B280">
            <v>2102004001</v>
          </cell>
          <cell r="C280" t="str">
            <v>Asignacion Articulo 12 Ley N 19.041</v>
          </cell>
        </row>
        <row r="281">
          <cell r="A281">
            <v>201943820</v>
          </cell>
          <cell r="B281">
            <v>2102004002</v>
          </cell>
          <cell r="C281" t="str">
            <v>Asignacion de Estimulo Jornadas Prioritarias</v>
          </cell>
        </row>
        <row r="282">
          <cell r="A282">
            <v>201943821</v>
          </cell>
          <cell r="B282">
            <v>2102004003</v>
          </cell>
          <cell r="C282" t="str">
            <v>Asignacion Articulo 3 Ley N 19.264</v>
          </cell>
        </row>
        <row r="283">
          <cell r="A283">
            <v>201943822</v>
          </cell>
          <cell r="B283">
            <v>2102004004</v>
          </cell>
          <cell r="C283" t="str">
            <v>Asignacion por Desempeno de Funciones Criticas</v>
          </cell>
        </row>
        <row r="284">
          <cell r="A284">
            <v>201943823</v>
          </cell>
          <cell r="B284">
            <v>2102004005</v>
          </cell>
          <cell r="C284" t="str">
            <v>Trabajos Extraordinarios</v>
          </cell>
        </row>
        <row r="285">
          <cell r="A285">
            <v>201943824</v>
          </cell>
          <cell r="B285">
            <v>2102004006</v>
          </cell>
          <cell r="C285" t="str">
            <v>Comisiones de Servicios en el Pais</v>
          </cell>
        </row>
        <row r="286">
          <cell r="A286">
            <v>201943825</v>
          </cell>
          <cell r="B286">
            <v>2102004007</v>
          </cell>
          <cell r="C286" t="str">
            <v>Comisiones de Servicios en el Exterior</v>
          </cell>
        </row>
        <row r="287">
          <cell r="A287">
            <v>201943826</v>
          </cell>
          <cell r="B287">
            <v>2102005</v>
          </cell>
          <cell r="C287" t="str">
            <v>Aguinaldos y Bonos</v>
          </cell>
        </row>
        <row r="288">
          <cell r="A288">
            <v>201943827</v>
          </cell>
          <cell r="B288">
            <v>2102005001</v>
          </cell>
          <cell r="C288" t="str">
            <v>Aguinaldos</v>
          </cell>
        </row>
        <row r="289">
          <cell r="A289">
            <v>201943828</v>
          </cell>
          <cell r="B289">
            <v>2102005002</v>
          </cell>
          <cell r="C289" t="str">
            <v>Bono de Escolaridad</v>
          </cell>
        </row>
        <row r="290">
          <cell r="A290">
            <v>201943829</v>
          </cell>
          <cell r="B290">
            <v>2102005003</v>
          </cell>
          <cell r="C290" t="str">
            <v>Bonos Especiales</v>
          </cell>
        </row>
        <row r="291">
          <cell r="A291">
            <v>201943830</v>
          </cell>
          <cell r="B291">
            <v>2102005004</v>
          </cell>
          <cell r="C291" t="str">
            <v>Bonificacion Adicional al Bono de Escolaridad</v>
          </cell>
        </row>
        <row r="292">
          <cell r="A292">
            <v>201943831</v>
          </cell>
          <cell r="B292">
            <v>2103</v>
          </cell>
          <cell r="C292" t="str">
            <v>Otras Remuneraciones</v>
          </cell>
        </row>
        <row r="293">
          <cell r="A293">
            <v>201943832</v>
          </cell>
          <cell r="B293">
            <v>2103001</v>
          </cell>
          <cell r="C293" t="str">
            <v>Honorarios a Suma Alzada - Personas Naturales</v>
          </cell>
        </row>
        <row r="294">
          <cell r="A294">
            <v>201944570</v>
          </cell>
          <cell r="B294">
            <v>2103001001</v>
          </cell>
          <cell r="C294" t="str">
            <v>Honorarios a Suma Alzada-Honorarios</v>
          </cell>
        </row>
        <row r="295">
          <cell r="A295">
            <v>201944569</v>
          </cell>
          <cell r="B295">
            <v>2103001002</v>
          </cell>
          <cell r="C295" t="str">
            <v>Honorarios a Suma Alzada-Viaticos</v>
          </cell>
        </row>
        <row r="296">
          <cell r="A296">
            <v>201944561</v>
          </cell>
          <cell r="B296">
            <v>2103001111</v>
          </cell>
          <cell r="C296" t="str">
            <v>Honorarios AGES</v>
          </cell>
        </row>
        <row r="297">
          <cell r="A297">
            <v>201943833</v>
          </cell>
          <cell r="B297">
            <v>2103002</v>
          </cell>
          <cell r="C297" t="str">
            <v>Honorarios Asimilados a Grados</v>
          </cell>
        </row>
        <row r="298">
          <cell r="A298">
            <v>201943834</v>
          </cell>
          <cell r="B298">
            <v>2103003</v>
          </cell>
          <cell r="C298" t="str">
            <v>Jornales</v>
          </cell>
        </row>
        <row r="299">
          <cell r="A299">
            <v>201943835</v>
          </cell>
          <cell r="B299">
            <v>2103004</v>
          </cell>
          <cell r="C299" t="str">
            <v>Remuneraciones Reguladas por el Codigo del Trabajo</v>
          </cell>
        </row>
        <row r="300">
          <cell r="A300">
            <v>201943836</v>
          </cell>
          <cell r="B300">
            <v>2103005</v>
          </cell>
          <cell r="C300" t="str">
            <v>Suplencias y Reemplazos</v>
          </cell>
        </row>
        <row r="301">
          <cell r="A301">
            <v>201943837</v>
          </cell>
          <cell r="B301">
            <v>2103006</v>
          </cell>
          <cell r="C301" t="str">
            <v>Personal a Trato y/o Temporal</v>
          </cell>
        </row>
        <row r="302">
          <cell r="A302">
            <v>201943838</v>
          </cell>
          <cell r="B302">
            <v>2103007</v>
          </cell>
          <cell r="C302" t="str">
            <v>Alumnos en Practica</v>
          </cell>
        </row>
        <row r="303">
          <cell r="A303">
            <v>201943839</v>
          </cell>
          <cell r="B303">
            <v>2103999</v>
          </cell>
          <cell r="C303" t="str">
            <v>Otras</v>
          </cell>
        </row>
        <row r="304">
          <cell r="A304">
            <v>201943840</v>
          </cell>
          <cell r="B304">
            <v>2104</v>
          </cell>
          <cell r="C304" t="str">
            <v>Otros Gastos en Personal</v>
          </cell>
        </row>
        <row r="305">
          <cell r="A305">
            <v>201943841</v>
          </cell>
          <cell r="B305">
            <v>2104001</v>
          </cell>
          <cell r="C305" t="str">
            <v>Asignacion de Traslado</v>
          </cell>
        </row>
        <row r="306">
          <cell r="A306">
            <v>201943842</v>
          </cell>
          <cell r="B306">
            <v>2104002</v>
          </cell>
          <cell r="C306" t="str">
            <v>Dieta Parlamentaria</v>
          </cell>
        </row>
        <row r="307">
          <cell r="A307">
            <v>201943843</v>
          </cell>
          <cell r="B307">
            <v>2104003</v>
          </cell>
          <cell r="C307" t="str">
            <v>Dietas a Juntas, Consejos y Comisiones</v>
          </cell>
        </row>
        <row r="308">
          <cell r="A308">
            <v>201943844</v>
          </cell>
          <cell r="B308">
            <v>22</v>
          </cell>
          <cell r="C308" t="str">
            <v>BIENES Y SERVICIOS DE CONSUMO</v>
          </cell>
        </row>
        <row r="309">
          <cell r="A309">
            <v>201943845</v>
          </cell>
          <cell r="B309">
            <v>2201</v>
          </cell>
          <cell r="C309" t="str">
            <v>Alimentos y Bebidas</v>
          </cell>
        </row>
        <row r="310">
          <cell r="A310">
            <v>201943846</v>
          </cell>
          <cell r="B310">
            <v>2201001</v>
          </cell>
          <cell r="C310" t="str">
            <v>Para Personas</v>
          </cell>
        </row>
        <row r="311">
          <cell r="A311">
            <v>201943847</v>
          </cell>
          <cell r="B311">
            <v>2201002</v>
          </cell>
          <cell r="C311" t="str">
            <v>Para Animales</v>
          </cell>
        </row>
        <row r="312">
          <cell r="A312">
            <v>201943848</v>
          </cell>
          <cell r="B312">
            <v>2202</v>
          </cell>
          <cell r="C312" t="str">
            <v>Textiles, Vestuario y Calzado</v>
          </cell>
        </row>
        <row r="313">
          <cell r="A313">
            <v>201943849</v>
          </cell>
          <cell r="B313">
            <v>2202001</v>
          </cell>
          <cell r="C313" t="str">
            <v>Textiles y Acabados Textiles</v>
          </cell>
        </row>
        <row r="314">
          <cell r="A314">
            <v>201943850</v>
          </cell>
          <cell r="B314">
            <v>2202002</v>
          </cell>
          <cell r="C314" t="str">
            <v>Vestuario, Accesorios y Prendas Diversas</v>
          </cell>
        </row>
        <row r="315">
          <cell r="A315">
            <v>201943851</v>
          </cell>
          <cell r="B315">
            <v>2202003</v>
          </cell>
          <cell r="C315" t="str">
            <v>Calzado</v>
          </cell>
        </row>
        <row r="316">
          <cell r="A316">
            <v>201943852</v>
          </cell>
          <cell r="B316">
            <v>2203</v>
          </cell>
          <cell r="C316" t="str">
            <v>Combustibles y Lubricantes</v>
          </cell>
        </row>
        <row r="317">
          <cell r="A317">
            <v>201943853</v>
          </cell>
          <cell r="B317">
            <v>2203001</v>
          </cell>
          <cell r="C317" t="str">
            <v>Para Vehiculos</v>
          </cell>
        </row>
        <row r="318">
          <cell r="A318">
            <v>201943854</v>
          </cell>
          <cell r="B318">
            <v>2203002</v>
          </cell>
          <cell r="C318" t="str">
            <v>Para Maquinarias, Equipos de Produccion, Traccion y Elevacion</v>
          </cell>
        </row>
        <row r="319">
          <cell r="A319">
            <v>201943855</v>
          </cell>
          <cell r="B319">
            <v>2203003</v>
          </cell>
          <cell r="C319" t="str">
            <v>Para Calefaccion</v>
          </cell>
        </row>
        <row r="320">
          <cell r="A320">
            <v>201943856</v>
          </cell>
          <cell r="B320">
            <v>2203999</v>
          </cell>
          <cell r="C320" t="str">
            <v>Para Otros</v>
          </cell>
        </row>
        <row r="321">
          <cell r="A321">
            <v>201943952</v>
          </cell>
          <cell r="B321">
            <v>2204</v>
          </cell>
          <cell r="C321" t="str">
            <v>Materiales de Uso o Consumo</v>
          </cell>
        </row>
        <row r="322">
          <cell r="A322">
            <v>201943953</v>
          </cell>
          <cell r="B322">
            <v>2204001</v>
          </cell>
          <cell r="C322" t="str">
            <v>Materiales de Oficina</v>
          </cell>
        </row>
        <row r="323">
          <cell r="A323">
            <v>201943954</v>
          </cell>
          <cell r="B323">
            <v>2204002</v>
          </cell>
          <cell r="C323" t="str">
            <v>Textos y Otros Materiales de Ensenanza</v>
          </cell>
        </row>
        <row r="324">
          <cell r="A324">
            <v>201943955</v>
          </cell>
          <cell r="B324">
            <v>2204003</v>
          </cell>
          <cell r="C324" t="str">
            <v>Productos Quimicos</v>
          </cell>
        </row>
        <row r="325">
          <cell r="A325">
            <v>201943956</v>
          </cell>
          <cell r="B325">
            <v>2204004</v>
          </cell>
          <cell r="C325" t="str">
            <v>Productos Farmaceuticos</v>
          </cell>
        </row>
        <row r="326">
          <cell r="A326">
            <v>201943957</v>
          </cell>
          <cell r="B326">
            <v>2204005</v>
          </cell>
          <cell r="C326" t="str">
            <v>Materiales y tiles Quirurgicos</v>
          </cell>
        </row>
        <row r="327">
          <cell r="A327">
            <v>201943958</v>
          </cell>
          <cell r="B327">
            <v>2204006</v>
          </cell>
          <cell r="C327" t="str">
            <v>Fertilizantes, Insecticidas, Fungicidas y Otros</v>
          </cell>
        </row>
        <row r="328">
          <cell r="A328">
            <v>201943959</v>
          </cell>
          <cell r="B328">
            <v>2204007</v>
          </cell>
          <cell r="C328" t="str">
            <v>Materiales y tiles de Aseo</v>
          </cell>
        </row>
        <row r="329">
          <cell r="A329">
            <v>201943960</v>
          </cell>
          <cell r="B329">
            <v>2204008</v>
          </cell>
          <cell r="C329" t="str">
            <v>Menaje para Oficina, Casino y Otros</v>
          </cell>
        </row>
        <row r="330">
          <cell r="A330">
            <v>201943961</v>
          </cell>
          <cell r="B330">
            <v>2204009</v>
          </cell>
          <cell r="C330" t="str">
            <v>Insumos, Repuestos y Accesorios Computacionales</v>
          </cell>
        </row>
        <row r="331">
          <cell r="A331">
            <v>201943962</v>
          </cell>
          <cell r="B331">
            <v>2204010</v>
          </cell>
          <cell r="C331" t="str">
            <v>Materiales para Mantenimiento y Reparaciones de Inmuebles</v>
          </cell>
        </row>
        <row r="332">
          <cell r="A332">
            <v>201943963</v>
          </cell>
          <cell r="B332">
            <v>2204011</v>
          </cell>
          <cell r="C332" t="str">
            <v>Repuestos y Accesorios para Mantenimiento y Reparaciones de Vehiculos</v>
          </cell>
        </row>
        <row r="333">
          <cell r="A333">
            <v>201943964</v>
          </cell>
          <cell r="B333">
            <v>2204012</v>
          </cell>
          <cell r="C333" t="str">
            <v>Otros Materiales, Repuestos y tiles Diversos para Mantenimiento y Reparaciones</v>
          </cell>
        </row>
        <row r="334">
          <cell r="A334">
            <v>201943965</v>
          </cell>
          <cell r="B334">
            <v>2204013</v>
          </cell>
          <cell r="C334" t="str">
            <v>Equipos Menores</v>
          </cell>
        </row>
        <row r="335">
          <cell r="A335">
            <v>201943966</v>
          </cell>
          <cell r="B335">
            <v>2204014</v>
          </cell>
          <cell r="C335" t="str">
            <v>Productos Elaborados de Cuero, Caucho y Plasticos</v>
          </cell>
        </row>
        <row r="336">
          <cell r="A336">
            <v>201943967</v>
          </cell>
          <cell r="B336">
            <v>2204015</v>
          </cell>
          <cell r="C336" t="str">
            <v>Productos Agropecuarios y Forestales</v>
          </cell>
        </row>
        <row r="337">
          <cell r="A337">
            <v>201943968</v>
          </cell>
          <cell r="B337">
            <v>2204016</v>
          </cell>
          <cell r="C337" t="str">
            <v>Materias Primas y Semielaboradas</v>
          </cell>
        </row>
        <row r="338">
          <cell r="A338">
            <v>201943969</v>
          </cell>
          <cell r="B338">
            <v>2204999</v>
          </cell>
          <cell r="C338" t="str">
            <v>Otros</v>
          </cell>
        </row>
        <row r="339">
          <cell r="A339">
            <v>201943970</v>
          </cell>
          <cell r="B339">
            <v>2205</v>
          </cell>
          <cell r="C339" t="str">
            <v>Servicios Basicos</v>
          </cell>
        </row>
        <row r="340">
          <cell r="A340">
            <v>201943971</v>
          </cell>
          <cell r="B340">
            <v>2205001</v>
          </cell>
          <cell r="C340" t="str">
            <v>Electricidad</v>
          </cell>
        </row>
        <row r="341">
          <cell r="A341">
            <v>201943972</v>
          </cell>
          <cell r="B341">
            <v>2205002</v>
          </cell>
          <cell r="C341" t="str">
            <v>Agua</v>
          </cell>
        </row>
        <row r="342">
          <cell r="A342">
            <v>201943973</v>
          </cell>
          <cell r="B342">
            <v>2205003</v>
          </cell>
          <cell r="C342" t="str">
            <v>Gas</v>
          </cell>
        </row>
        <row r="343">
          <cell r="A343">
            <v>201943974</v>
          </cell>
          <cell r="B343">
            <v>2205004</v>
          </cell>
          <cell r="C343" t="str">
            <v>Correo</v>
          </cell>
        </row>
        <row r="344">
          <cell r="A344">
            <v>201943975</v>
          </cell>
          <cell r="B344">
            <v>2205005</v>
          </cell>
          <cell r="C344" t="str">
            <v>Telefonia Fija</v>
          </cell>
        </row>
        <row r="345">
          <cell r="A345">
            <v>201943976</v>
          </cell>
          <cell r="B345">
            <v>2205006</v>
          </cell>
          <cell r="C345" t="str">
            <v>Telefonia Celular</v>
          </cell>
        </row>
        <row r="346">
          <cell r="A346">
            <v>201943977</v>
          </cell>
          <cell r="B346">
            <v>2205007</v>
          </cell>
          <cell r="C346" t="str">
            <v>Acceso a Internet</v>
          </cell>
        </row>
        <row r="347">
          <cell r="A347">
            <v>201943978</v>
          </cell>
          <cell r="B347">
            <v>2205008</v>
          </cell>
          <cell r="C347" t="str">
            <v>Enlaces de Telecomunicaciones</v>
          </cell>
        </row>
        <row r="348">
          <cell r="A348">
            <v>201943979</v>
          </cell>
          <cell r="B348">
            <v>2205999</v>
          </cell>
          <cell r="C348" t="str">
            <v>Otros</v>
          </cell>
        </row>
        <row r="349">
          <cell r="A349">
            <v>201943980</v>
          </cell>
          <cell r="B349">
            <v>2206</v>
          </cell>
          <cell r="C349" t="str">
            <v>Mantenimiento y Reparaciones</v>
          </cell>
        </row>
        <row r="350">
          <cell r="A350">
            <v>201943981</v>
          </cell>
          <cell r="B350">
            <v>2206001</v>
          </cell>
          <cell r="C350" t="str">
            <v>Mantenimiento y Reparacion de Edificaciones</v>
          </cell>
        </row>
        <row r="351">
          <cell r="A351">
            <v>201943982</v>
          </cell>
          <cell r="B351">
            <v>2206002</v>
          </cell>
          <cell r="C351" t="str">
            <v>Mantenimiento y Reparacion de Vehiculos</v>
          </cell>
        </row>
        <row r="352">
          <cell r="A352">
            <v>201943983</v>
          </cell>
          <cell r="B352">
            <v>2206003</v>
          </cell>
          <cell r="C352" t="str">
            <v>Mantenimiento y Reparacion de Mobiliarios y Otros</v>
          </cell>
        </row>
        <row r="353">
          <cell r="A353">
            <v>201943984</v>
          </cell>
          <cell r="B353">
            <v>2206004</v>
          </cell>
          <cell r="C353" t="str">
            <v>Mantenimiento y Reparacion de Maquinas y Equipos de Oficina</v>
          </cell>
        </row>
        <row r="354">
          <cell r="A354">
            <v>201943985</v>
          </cell>
          <cell r="B354">
            <v>2206005</v>
          </cell>
          <cell r="C354" t="str">
            <v>Mantenimiento y Reparaciones de Maquinarias y Equipos de Produccion</v>
          </cell>
        </row>
        <row r="355">
          <cell r="A355">
            <v>201943986</v>
          </cell>
          <cell r="B355">
            <v>2206006</v>
          </cell>
          <cell r="C355" t="str">
            <v>Mantenimiento y Reparacion de Otras Maquinarias y Equipos</v>
          </cell>
        </row>
        <row r="356">
          <cell r="A356">
            <v>201943987</v>
          </cell>
          <cell r="B356">
            <v>2206007</v>
          </cell>
          <cell r="C356" t="str">
            <v>Mantenimiento y Reparacion de Equipos Informaticos</v>
          </cell>
        </row>
        <row r="357">
          <cell r="A357">
            <v>201943988</v>
          </cell>
          <cell r="B357">
            <v>2206999</v>
          </cell>
          <cell r="C357" t="str">
            <v>Otros</v>
          </cell>
        </row>
        <row r="358">
          <cell r="A358">
            <v>201943989</v>
          </cell>
          <cell r="B358">
            <v>2207</v>
          </cell>
          <cell r="C358" t="str">
            <v>Publicidad y Difusion</v>
          </cell>
        </row>
        <row r="359">
          <cell r="A359">
            <v>201943990</v>
          </cell>
          <cell r="B359">
            <v>2207001</v>
          </cell>
          <cell r="C359" t="str">
            <v>Servicios de Publicidad</v>
          </cell>
        </row>
        <row r="360">
          <cell r="A360">
            <v>201943991</v>
          </cell>
          <cell r="B360">
            <v>2207002</v>
          </cell>
          <cell r="C360" t="str">
            <v>Servicios de Impresion</v>
          </cell>
        </row>
        <row r="361">
          <cell r="A361">
            <v>201943992</v>
          </cell>
          <cell r="B361">
            <v>2207003</v>
          </cell>
          <cell r="C361" t="str">
            <v>Servicios de Encuadernacion y Empaste</v>
          </cell>
        </row>
        <row r="362">
          <cell r="A362">
            <v>201943993</v>
          </cell>
          <cell r="B362">
            <v>2207999</v>
          </cell>
          <cell r="C362" t="str">
            <v>Otros</v>
          </cell>
        </row>
        <row r="363">
          <cell r="A363">
            <v>201943994</v>
          </cell>
          <cell r="B363">
            <v>2208</v>
          </cell>
          <cell r="C363" t="str">
            <v>Servicios Generales</v>
          </cell>
        </row>
        <row r="364">
          <cell r="A364">
            <v>201943995</v>
          </cell>
          <cell r="B364">
            <v>2208001</v>
          </cell>
          <cell r="C364" t="str">
            <v>Servicios de Aseo</v>
          </cell>
        </row>
        <row r="365">
          <cell r="A365">
            <v>201943996</v>
          </cell>
          <cell r="B365">
            <v>2208002</v>
          </cell>
          <cell r="C365" t="str">
            <v>Servicios de Vigilancia</v>
          </cell>
        </row>
        <row r="366">
          <cell r="A366">
            <v>201943997</v>
          </cell>
          <cell r="B366">
            <v>2208003</v>
          </cell>
          <cell r="C366" t="str">
            <v>Servicios de Mantencion de Jardines</v>
          </cell>
        </row>
        <row r="367">
          <cell r="A367">
            <v>201943998</v>
          </cell>
          <cell r="B367">
            <v>2208007</v>
          </cell>
          <cell r="C367" t="str">
            <v>Pasajes, Fletes y Bodegajes</v>
          </cell>
        </row>
        <row r="368">
          <cell r="A368">
            <v>201943999</v>
          </cell>
          <cell r="B368">
            <v>2208008</v>
          </cell>
          <cell r="C368" t="str">
            <v>Salas Cunas y/o Jardines Infantiles</v>
          </cell>
        </row>
        <row r="369">
          <cell r="A369">
            <v>201944000</v>
          </cell>
          <cell r="B369">
            <v>2208009</v>
          </cell>
          <cell r="C369" t="str">
            <v>Servicios de Pago y Cobranza</v>
          </cell>
        </row>
        <row r="370">
          <cell r="A370">
            <v>201944001</v>
          </cell>
          <cell r="B370">
            <v>2208010</v>
          </cell>
          <cell r="C370" t="str">
            <v>Servicios de Suscripcion y Similares</v>
          </cell>
        </row>
        <row r="371">
          <cell r="A371">
            <v>201944002</v>
          </cell>
          <cell r="B371">
            <v>2208011</v>
          </cell>
          <cell r="C371" t="str">
            <v>Servicios de Produccion y Desarrollo de Eventos</v>
          </cell>
        </row>
        <row r="372">
          <cell r="A372">
            <v>201944003</v>
          </cell>
          <cell r="B372">
            <v>2208999</v>
          </cell>
          <cell r="C372" t="str">
            <v>Otros</v>
          </cell>
        </row>
        <row r="373">
          <cell r="A373">
            <v>201944004</v>
          </cell>
          <cell r="B373">
            <v>2209</v>
          </cell>
          <cell r="C373" t="str">
            <v>Arriendos</v>
          </cell>
        </row>
        <row r="374">
          <cell r="A374">
            <v>201944005</v>
          </cell>
          <cell r="B374">
            <v>2209001</v>
          </cell>
          <cell r="C374" t="str">
            <v>Arriendo de Terrenos</v>
          </cell>
        </row>
        <row r="375">
          <cell r="A375">
            <v>201944006</v>
          </cell>
          <cell r="B375">
            <v>2209002</v>
          </cell>
          <cell r="C375" t="str">
            <v>Arriendo de Edificios</v>
          </cell>
        </row>
        <row r="376">
          <cell r="A376">
            <v>201944007</v>
          </cell>
          <cell r="B376">
            <v>2209003</v>
          </cell>
          <cell r="C376" t="str">
            <v>Arriendo de Vehiculos</v>
          </cell>
        </row>
        <row r="377">
          <cell r="A377">
            <v>201944008</v>
          </cell>
          <cell r="B377">
            <v>2209004</v>
          </cell>
          <cell r="C377" t="str">
            <v>Arriendo de Mobiliario y Otros</v>
          </cell>
        </row>
        <row r="378">
          <cell r="A378">
            <v>201944009</v>
          </cell>
          <cell r="B378">
            <v>2209005</v>
          </cell>
          <cell r="C378" t="str">
            <v>Arriendo de Maquinas y Equipos</v>
          </cell>
        </row>
        <row r="379">
          <cell r="A379">
            <v>201944010</v>
          </cell>
          <cell r="B379">
            <v>2209006</v>
          </cell>
          <cell r="C379" t="str">
            <v>Arriendo de Equipos Informaticos</v>
          </cell>
        </row>
        <row r="380">
          <cell r="A380">
            <v>201944011</v>
          </cell>
          <cell r="B380">
            <v>2209999</v>
          </cell>
          <cell r="C380" t="str">
            <v>Otros</v>
          </cell>
        </row>
        <row r="381">
          <cell r="A381">
            <v>201944012</v>
          </cell>
          <cell r="B381">
            <v>2210</v>
          </cell>
          <cell r="C381" t="str">
            <v>Servicios Financieros y de Seguros</v>
          </cell>
        </row>
        <row r="382">
          <cell r="A382">
            <v>201944013</v>
          </cell>
          <cell r="B382">
            <v>2210001</v>
          </cell>
          <cell r="C382" t="str">
            <v>Gastos Financieros por Compra y Venta de Titulos y Valores</v>
          </cell>
        </row>
        <row r="383">
          <cell r="A383">
            <v>201944014</v>
          </cell>
          <cell r="B383">
            <v>2210002</v>
          </cell>
          <cell r="C383" t="str">
            <v>Primas y Gastos de Seguros</v>
          </cell>
        </row>
        <row r="384">
          <cell r="A384">
            <v>201944015</v>
          </cell>
          <cell r="B384">
            <v>2210003</v>
          </cell>
          <cell r="C384" t="str">
            <v>Servicios de Giros y Remesas</v>
          </cell>
        </row>
        <row r="385">
          <cell r="A385">
            <v>201944016</v>
          </cell>
          <cell r="B385">
            <v>2210004</v>
          </cell>
          <cell r="C385" t="str">
            <v>Gastos Bancarios</v>
          </cell>
        </row>
        <row r="386">
          <cell r="A386">
            <v>201944017</v>
          </cell>
          <cell r="B386">
            <v>2210999</v>
          </cell>
          <cell r="C386" t="str">
            <v>Otros</v>
          </cell>
        </row>
        <row r="387">
          <cell r="A387">
            <v>201944018</v>
          </cell>
          <cell r="B387">
            <v>2211</v>
          </cell>
          <cell r="C387" t="str">
            <v>Servicios Tecnicos y Profesionales</v>
          </cell>
        </row>
        <row r="388">
          <cell r="A388">
            <v>201944019</v>
          </cell>
          <cell r="B388">
            <v>2211001</v>
          </cell>
          <cell r="C388" t="str">
            <v>Estudios e Investigaciones</v>
          </cell>
        </row>
        <row r="389">
          <cell r="A389">
            <v>201944020</v>
          </cell>
          <cell r="B389">
            <v>2211002</v>
          </cell>
          <cell r="C389" t="str">
            <v>Cursos de Capacitacion</v>
          </cell>
        </row>
        <row r="390">
          <cell r="A390">
            <v>201944021</v>
          </cell>
          <cell r="B390">
            <v>2211003</v>
          </cell>
          <cell r="C390" t="str">
            <v>Servicios Informaticos</v>
          </cell>
        </row>
        <row r="391">
          <cell r="A391">
            <v>201944022</v>
          </cell>
          <cell r="B391">
            <v>2211999</v>
          </cell>
          <cell r="C391" t="str">
            <v>Otros</v>
          </cell>
        </row>
        <row r="392">
          <cell r="A392">
            <v>201944023</v>
          </cell>
          <cell r="B392">
            <v>2212</v>
          </cell>
          <cell r="C392" t="str">
            <v>Otros Gastos en Bienes y Servicios de Consumo</v>
          </cell>
        </row>
        <row r="393">
          <cell r="A393">
            <v>201944024</v>
          </cell>
          <cell r="B393">
            <v>2212001</v>
          </cell>
          <cell r="C393" t="str">
            <v>Gastos Reservados</v>
          </cell>
        </row>
        <row r="394">
          <cell r="A394">
            <v>201944025</v>
          </cell>
          <cell r="B394">
            <v>2212002</v>
          </cell>
          <cell r="C394" t="str">
            <v>Gastos Menores</v>
          </cell>
        </row>
        <row r="395">
          <cell r="A395">
            <v>201944026</v>
          </cell>
          <cell r="B395">
            <v>2212003</v>
          </cell>
          <cell r="C395" t="str">
            <v>Gastos de Representacion, Protocolo y Ceremonial</v>
          </cell>
        </row>
        <row r="396">
          <cell r="A396">
            <v>201944027</v>
          </cell>
          <cell r="B396">
            <v>2212004</v>
          </cell>
          <cell r="C396" t="str">
            <v>Intereses, Multas y Recargos</v>
          </cell>
        </row>
        <row r="397">
          <cell r="A397">
            <v>201944028</v>
          </cell>
          <cell r="B397">
            <v>2212005</v>
          </cell>
          <cell r="C397" t="str">
            <v>Derechos y Tasas</v>
          </cell>
        </row>
        <row r="398">
          <cell r="A398">
            <v>201944029</v>
          </cell>
          <cell r="B398">
            <v>2212006</v>
          </cell>
          <cell r="C398" t="str">
            <v>Contribuciones</v>
          </cell>
        </row>
        <row r="399">
          <cell r="A399">
            <v>201944030</v>
          </cell>
          <cell r="B399">
            <v>2212999</v>
          </cell>
          <cell r="C399" t="str">
            <v>Otros</v>
          </cell>
        </row>
        <row r="400">
          <cell r="A400">
            <v>201944031</v>
          </cell>
          <cell r="B400">
            <v>2215</v>
          </cell>
          <cell r="C400" t="str">
            <v>Material Policial y Militar</v>
          </cell>
        </row>
        <row r="401">
          <cell r="A401">
            <v>201944032</v>
          </cell>
          <cell r="B401">
            <v>23</v>
          </cell>
          <cell r="C401" t="str">
            <v>PRESTACIONES DE SEGURIDAD SOCIAL</v>
          </cell>
        </row>
        <row r="402">
          <cell r="A402">
            <v>201944033</v>
          </cell>
          <cell r="B402">
            <v>2301</v>
          </cell>
          <cell r="C402" t="str">
            <v>Prestaciones Previsionales</v>
          </cell>
        </row>
        <row r="403">
          <cell r="A403">
            <v>201944034</v>
          </cell>
          <cell r="B403">
            <v>2301001</v>
          </cell>
          <cell r="C403" t="str">
            <v>Jubilaciones, Pensiones y Montepios</v>
          </cell>
        </row>
        <row r="404">
          <cell r="A404">
            <v>201944035</v>
          </cell>
          <cell r="B404">
            <v>2301002</v>
          </cell>
          <cell r="C404" t="str">
            <v>Bonificaciones</v>
          </cell>
        </row>
        <row r="405">
          <cell r="A405">
            <v>201944036</v>
          </cell>
          <cell r="B405">
            <v>2301003</v>
          </cell>
          <cell r="C405" t="str">
            <v>Bono de Reconocimiento</v>
          </cell>
        </row>
        <row r="406">
          <cell r="A406">
            <v>201944037</v>
          </cell>
          <cell r="B406">
            <v>2301004</v>
          </cell>
          <cell r="C406" t="str">
            <v>Desahucios e Indemnizaciones</v>
          </cell>
        </row>
        <row r="407">
          <cell r="A407">
            <v>201944038</v>
          </cell>
          <cell r="B407">
            <v>2301005</v>
          </cell>
          <cell r="C407" t="str">
            <v>Fondo de Seguro Social de los Empleados Publicos</v>
          </cell>
        </row>
        <row r="408">
          <cell r="A408">
            <v>201944039</v>
          </cell>
          <cell r="B408">
            <v>2301006</v>
          </cell>
          <cell r="C408" t="str">
            <v>Asignacion por Muerte</v>
          </cell>
        </row>
        <row r="409">
          <cell r="A409">
            <v>201944040</v>
          </cell>
          <cell r="B409">
            <v>2301007</v>
          </cell>
          <cell r="C409" t="str">
            <v>Seguro de Vida</v>
          </cell>
        </row>
        <row r="410">
          <cell r="A410">
            <v>201944041</v>
          </cell>
          <cell r="B410">
            <v>2301008</v>
          </cell>
          <cell r="C410" t="str">
            <v>Devolucion de Imposiciones</v>
          </cell>
        </row>
        <row r="411">
          <cell r="A411">
            <v>201944042</v>
          </cell>
          <cell r="B411">
            <v>2301009</v>
          </cell>
          <cell r="C411" t="str">
            <v>Bonificaciones de Salud</v>
          </cell>
        </row>
        <row r="412">
          <cell r="A412">
            <v>201944043</v>
          </cell>
          <cell r="B412">
            <v>2301010</v>
          </cell>
          <cell r="C412" t="str">
            <v>Subsidios de Reposo Preventivo</v>
          </cell>
        </row>
        <row r="413">
          <cell r="A413">
            <v>201944044</v>
          </cell>
          <cell r="B413">
            <v>2301011</v>
          </cell>
          <cell r="C413" t="str">
            <v>Subsidio de Enfermedad y Medicina Curativa</v>
          </cell>
        </row>
        <row r="414">
          <cell r="A414">
            <v>201944045</v>
          </cell>
          <cell r="B414">
            <v>2301012</v>
          </cell>
          <cell r="C414" t="str">
            <v>Subsidios por Accidentes del Trabajo</v>
          </cell>
        </row>
        <row r="415">
          <cell r="A415">
            <v>201944046</v>
          </cell>
          <cell r="B415">
            <v>2301013</v>
          </cell>
          <cell r="C415" t="str">
            <v>Subsidios de Reposo Maternal, Articulo 196 Codigo del Trabajo</v>
          </cell>
        </row>
        <row r="416">
          <cell r="A416">
            <v>201944047</v>
          </cell>
          <cell r="B416">
            <v>2301014</v>
          </cell>
          <cell r="C416" t="str">
            <v>Subsidio Cajas de Compensacion de Asignacion Familiar</v>
          </cell>
        </row>
        <row r="417">
          <cell r="A417">
            <v>201944048</v>
          </cell>
          <cell r="B417">
            <v>2301015</v>
          </cell>
          <cell r="C417" t="str">
            <v>Aporte Fondo de Cesantia Solidario Ley N 19.728</v>
          </cell>
        </row>
        <row r="418">
          <cell r="A418">
            <v>201944150</v>
          </cell>
          <cell r="B418">
            <v>2301016</v>
          </cell>
          <cell r="C418" t="str">
            <v>Bonificacion por Hijo para las Mujeres</v>
          </cell>
        </row>
        <row r="419">
          <cell r="A419">
            <v>201944151</v>
          </cell>
          <cell r="B419">
            <v>2301017</v>
          </cell>
          <cell r="C419" t="str">
            <v>Fondo Bono Laboral Ley N 20.305</v>
          </cell>
        </row>
        <row r="420">
          <cell r="A420">
            <v>201944152</v>
          </cell>
          <cell r="B420">
            <v>2302</v>
          </cell>
          <cell r="C420" t="str">
            <v>Prestaciones de Asistencia Social</v>
          </cell>
        </row>
        <row r="421">
          <cell r="A421">
            <v>201944153</v>
          </cell>
          <cell r="B421">
            <v>2302001</v>
          </cell>
          <cell r="C421" t="str">
            <v>Asignacion Familiar</v>
          </cell>
        </row>
        <row r="422">
          <cell r="A422">
            <v>201944154</v>
          </cell>
          <cell r="B422">
            <v>2302002</v>
          </cell>
          <cell r="C422" t="str">
            <v>Pensiones Asistenciales</v>
          </cell>
        </row>
        <row r="423">
          <cell r="A423">
            <v>201944155</v>
          </cell>
          <cell r="B423">
            <v>2302003</v>
          </cell>
          <cell r="C423" t="str">
            <v>Garantia Estatal Pensiones Minimas</v>
          </cell>
        </row>
        <row r="424">
          <cell r="A424">
            <v>201944156</v>
          </cell>
          <cell r="B424">
            <v>2302004</v>
          </cell>
          <cell r="C424" t="str">
            <v>Ayudas Economicas y Otros Pagos Preventivos</v>
          </cell>
        </row>
        <row r="425">
          <cell r="A425">
            <v>201944157</v>
          </cell>
          <cell r="B425">
            <v>2302005</v>
          </cell>
          <cell r="C425" t="str">
            <v>Subsidios de Reposo Maternal y Cuidado del Nino</v>
          </cell>
        </row>
        <row r="426">
          <cell r="A426">
            <v>201944158</v>
          </cell>
          <cell r="B426">
            <v>2302006</v>
          </cell>
          <cell r="C426" t="str">
            <v>Subsidio de Cesantia</v>
          </cell>
        </row>
        <row r="427">
          <cell r="A427">
            <v>201944159</v>
          </cell>
          <cell r="B427">
            <v>2302007</v>
          </cell>
          <cell r="C427" t="str">
            <v>Pensiones Basicas Solidarias de Vejez</v>
          </cell>
        </row>
        <row r="428">
          <cell r="A428">
            <v>201944160</v>
          </cell>
          <cell r="B428">
            <v>2302008</v>
          </cell>
          <cell r="C428" t="str">
            <v>Pensiones Basicas Solidarias de Invalidez</v>
          </cell>
        </row>
        <row r="429">
          <cell r="A429">
            <v>201944161</v>
          </cell>
          <cell r="B429">
            <v>2302009</v>
          </cell>
          <cell r="C429" t="str">
            <v>Subsidio de Discapacidad Mental</v>
          </cell>
        </row>
        <row r="430">
          <cell r="A430">
            <v>201944162</v>
          </cell>
          <cell r="B430">
            <v>2302010</v>
          </cell>
          <cell r="C430" t="str">
            <v>Bono para Conyuges que cumplan Cincuenta Anos de Matrimonio</v>
          </cell>
        </row>
        <row r="431">
          <cell r="A431">
            <v>201944163</v>
          </cell>
          <cell r="B431">
            <v>2302011</v>
          </cell>
          <cell r="C431" t="str">
            <v>Bonificacion Ley N20.531</v>
          </cell>
        </row>
        <row r="432">
          <cell r="A432">
            <v>201944164</v>
          </cell>
          <cell r="B432">
            <v>2303</v>
          </cell>
          <cell r="C432" t="str">
            <v>Prestaciones Sociales del Empleador</v>
          </cell>
        </row>
        <row r="433">
          <cell r="A433">
            <v>201944165</v>
          </cell>
          <cell r="B433">
            <v>2303001</v>
          </cell>
          <cell r="C433" t="str">
            <v>Indemnizacion de Cargo Fiscal</v>
          </cell>
        </row>
        <row r="434">
          <cell r="A434">
            <v>201944166</v>
          </cell>
          <cell r="B434">
            <v>2303002</v>
          </cell>
          <cell r="C434" t="str">
            <v>Beneficios Medicos</v>
          </cell>
        </row>
        <row r="435">
          <cell r="A435">
            <v>201944167</v>
          </cell>
          <cell r="B435">
            <v>2303003</v>
          </cell>
          <cell r="C435" t="str">
            <v>Fondo Retiro Funcionarios Publicos Ley N 19.882</v>
          </cell>
        </row>
        <row r="436">
          <cell r="A436">
            <v>201944168</v>
          </cell>
          <cell r="B436">
            <v>2303004</v>
          </cell>
          <cell r="C436" t="str">
            <v>Otras Indemnizaciones</v>
          </cell>
        </row>
        <row r="437">
          <cell r="A437">
            <v>201944169</v>
          </cell>
          <cell r="B437">
            <v>24</v>
          </cell>
          <cell r="C437" t="str">
            <v>TRANSFERENCIAS CORRIENTES</v>
          </cell>
        </row>
        <row r="438">
          <cell r="A438">
            <v>201944170</v>
          </cell>
          <cell r="B438">
            <v>2401</v>
          </cell>
          <cell r="C438" t="str">
            <v>Al Sector Privado</v>
          </cell>
        </row>
        <row r="439">
          <cell r="A439">
            <v>201944171</v>
          </cell>
          <cell r="B439">
            <v>2402</v>
          </cell>
          <cell r="C439" t="str">
            <v>Al Gobierno Central</v>
          </cell>
        </row>
        <row r="440">
          <cell r="A440">
            <v>201944663</v>
          </cell>
          <cell r="B440">
            <v>2402005</v>
          </cell>
          <cell r="C440" t="str">
            <v>A la Direccion de Bibliotecas Archivos y Museos</v>
          </cell>
        </row>
        <row r="441">
          <cell r="A441">
            <v>201944172</v>
          </cell>
          <cell r="B441">
            <v>2403</v>
          </cell>
          <cell r="C441" t="str">
            <v>A Otras Entidades Publicas</v>
          </cell>
        </row>
        <row r="442">
          <cell r="A442">
            <v>201944560</v>
          </cell>
          <cell r="B442">
            <v>2403024</v>
          </cell>
          <cell r="C442" t="str">
            <v>Capacitacion en Desarrollo Regional y Comunal</v>
          </cell>
        </row>
        <row r="443">
          <cell r="A443">
            <v>201944664</v>
          </cell>
          <cell r="B443">
            <v>2403026</v>
          </cell>
          <cell r="C443" t="str">
            <v>Programa Academia Capacitacion Municipal y Regional</v>
          </cell>
        </row>
        <row r="444">
          <cell r="A444">
            <v>201944577</v>
          </cell>
          <cell r="B444">
            <v>2403029</v>
          </cell>
          <cell r="C444" t="str">
            <v>Municipalidades</v>
          </cell>
        </row>
        <row r="445">
          <cell r="A445">
            <v>201944573</v>
          </cell>
          <cell r="B445">
            <v>2403031</v>
          </cell>
          <cell r="C445" t="str">
            <v>Programa de Apoyo a la Acreditacion de Calidad de Servicios Municipales</v>
          </cell>
        </row>
        <row r="446">
          <cell r="A446">
            <v>201944559</v>
          </cell>
          <cell r="B446">
            <v>2403032</v>
          </cell>
          <cell r="C446" t="str">
            <v>Programa de Mejoramiento de la Gestion Municipal</v>
          </cell>
        </row>
        <row r="447">
          <cell r="A447">
            <v>201944665</v>
          </cell>
          <cell r="B447">
            <v>2403112</v>
          </cell>
          <cell r="C447" t="str">
            <v>Oficina Fondo Recuperacion de Ciudades</v>
          </cell>
        </row>
        <row r="448">
          <cell r="A448">
            <v>201944653</v>
          </cell>
          <cell r="B448">
            <v>2403399</v>
          </cell>
          <cell r="C448" t="str">
            <v>Oficina Credito de Apoyo a la Gestion Subnacional</v>
          </cell>
        </row>
        <row r="449">
          <cell r="A449">
            <v>201944568</v>
          </cell>
          <cell r="B449">
            <v>2403403</v>
          </cell>
          <cell r="C449" t="str">
            <v>Municipalidades (Compensacion por Predios Exentos)</v>
          </cell>
        </row>
        <row r="450">
          <cell r="A450">
            <v>201944572</v>
          </cell>
          <cell r="B450">
            <v>2403405</v>
          </cell>
          <cell r="C450" t="str">
            <v>Oficina Credito Puesta en Valor del Patrimonio</v>
          </cell>
        </row>
        <row r="451">
          <cell r="A451">
            <v>201944173</v>
          </cell>
          <cell r="B451">
            <v>2404</v>
          </cell>
          <cell r="C451" t="str">
            <v>A Empresas Publicas no Financieras</v>
          </cell>
        </row>
        <row r="452">
          <cell r="A452">
            <v>201944174</v>
          </cell>
          <cell r="B452">
            <v>2405</v>
          </cell>
          <cell r="C452" t="str">
            <v>A Empresas Publicas Financieras</v>
          </cell>
        </row>
        <row r="453">
          <cell r="A453">
            <v>201944175</v>
          </cell>
          <cell r="B453">
            <v>2406</v>
          </cell>
          <cell r="C453" t="str">
            <v>A Gobiernos Extranjeros</v>
          </cell>
        </row>
        <row r="454">
          <cell r="A454">
            <v>201944176</v>
          </cell>
          <cell r="B454">
            <v>2407</v>
          </cell>
          <cell r="C454" t="str">
            <v>A Organismos Internacionales</v>
          </cell>
        </row>
        <row r="455">
          <cell r="A455">
            <v>201944177</v>
          </cell>
          <cell r="B455">
            <v>25</v>
          </cell>
          <cell r="C455" t="str">
            <v>INTEGROS AL FISCO</v>
          </cell>
        </row>
        <row r="456">
          <cell r="A456">
            <v>201944178</v>
          </cell>
          <cell r="B456">
            <v>2501</v>
          </cell>
          <cell r="C456" t="str">
            <v>Impuestos</v>
          </cell>
        </row>
        <row r="457">
          <cell r="A457">
            <v>201944179</v>
          </cell>
          <cell r="B457">
            <v>2502</v>
          </cell>
          <cell r="C457" t="str">
            <v>Anticipos y/o Utilidades</v>
          </cell>
        </row>
        <row r="458">
          <cell r="A458">
            <v>201944180</v>
          </cell>
          <cell r="B458">
            <v>2503</v>
          </cell>
          <cell r="C458" t="str">
            <v>Excedentes de Caja</v>
          </cell>
        </row>
        <row r="459">
          <cell r="A459">
            <v>201944181</v>
          </cell>
          <cell r="B459">
            <v>2599</v>
          </cell>
          <cell r="C459" t="str">
            <v>Otros ntegros al Fisco</v>
          </cell>
        </row>
        <row r="460">
          <cell r="A460">
            <v>201944182</v>
          </cell>
          <cell r="B460">
            <v>26</v>
          </cell>
          <cell r="C460" t="str">
            <v>OTROS GASTOS CORRIENTES</v>
          </cell>
        </row>
        <row r="461">
          <cell r="A461">
            <v>201944183</v>
          </cell>
          <cell r="B461">
            <v>2601</v>
          </cell>
          <cell r="C461" t="str">
            <v>Devoluciones</v>
          </cell>
        </row>
        <row r="462">
          <cell r="A462">
            <v>201944184</v>
          </cell>
          <cell r="B462">
            <v>2602</v>
          </cell>
          <cell r="C462" t="str">
            <v>Compensaciones por Danos a Terceros y/o a la Propiedad</v>
          </cell>
        </row>
        <row r="463">
          <cell r="A463">
            <v>201944185</v>
          </cell>
          <cell r="B463">
            <v>2603</v>
          </cell>
          <cell r="C463" t="str">
            <v>2% Constitucional</v>
          </cell>
        </row>
        <row r="464">
          <cell r="A464">
            <v>201944186</v>
          </cell>
          <cell r="B464">
            <v>2604</v>
          </cell>
          <cell r="C464" t="str">
            <v>Aplicacion Fondos de Terceros</v>
          </cell>
        </row>
        <row r="465">
          <cell r="A465">
            <v>201944187</v>
          </cell>
          <cell r="B465">
            <v>27</v>
          </cell>
          <cell r="C465" t="str">
            <v>APORTE FISCAL LIBRE</v>
          </cell>
        </row>
        <row r="466">
          <cell r="A466">
            <v>201944188</v>
          </cell>
          <cell r="B466">
            <v>28</v>
          </cell>
          <cell r="C466" t="str">
            <v>APORTE FISCAL PARA SERVICIO DE LA DEUDA</v>
          </cell>
        </row>
        <row r="467">
          <cell r="A467">
            <v>201944189</v>
          </cell>
          <cell r="B467">
            <v>29</v>
          </cell>
          <cell r="C467" t="str">
            <v>ADQUISICION DE ACTIVOS NO FINANCIEROS</v>
          </cell>
        </row>
        <row r="468">
          <cell r="A468">
            <v>201944190</v>
          </cell>
          <cell r="B468">
            <v>2901</v>
          </cell>
          <cell r="C468" t="str">
            <v>Terrenos</v>
          </cell>
        </row>
        <row r="469">
          <cell r="A469">
            <v>201944191</v>
          </cell>
          <cell r="B469">
            <v>2902</v>
          </cell>
          <cell r="C469" t="str">
            <v>Edificios</v>
          </cell>
        </row>
        <row r="470">
          <cell r="A470">
            <v>201944192</v>
          </cell>
          <cell r="B470">
            <v>2903</v>
          </cell>
          <cell r="C470" t="str">
            <v>Vehiculos</v>
          </cell>
        </row>
        <row r="471">
          <cell r="A471">
            <v>201944193</v>
          </cell>
          <cell r="B471">
            <v>2904</v>
          </cell>
          <cell r="C471" t="str">
            <v>Mobiliario y Otros</v>
          </cell>
        </row>
        <row r="472">
          <cell r="A472">
            <v>201944194</v>
          </cell>
          <cell r="B472">
            <v>2905</v>
          </cell>
          <cell r="C472" t="str">
            <v>Maquinas y Equipos</v>
          </cell>
        </row>
        <row r="473">
          <cell r="A473">
            <v>201944195</v>
          </cell>
          <cell r="B473">
            <v>2905001</v>
          </cell>
          <cell r="C473" t="str">
            <v>Maquinas y Equipos de Oficina</v>
          </cell>
        </row>
        <row r="474">
          <cell r="A474">
            <v>201944196</v>
          </cell>
          <cell r="B474">
            <v>2905002</v>
          </cell>
          <cell r="C474" t="str">
            <v>Maquinarias y Equipos para la Produccion</v>
          </cell>
        </row>
        <row r="475">
          <cell r="A475">
            <v>201944197</v>
          </cell>
          <cell r="B475">
            <v>2905999</v>
          </cell>
          <cell r="C475" t="str">
            <v>Otras</v>
          </cell>
        </row>
        <row r="476">
          <cell r="A476">
            <v>201944198</v>
          </cell>
          <cell r="B476">
            <v>2906</v>
          </cell>
          <cell r="C476" t="str">
            <v>Equipos Informaticos</v>
          </cell>
        </row>
        <row r="477">
          <cell r="A477">
            <v>201944199</v>
          </cell>
          <cell r="B477">
            <v>2906001</v>
          </cell>
          <cell r="C477" t="str">
            <v>Equipos Computacionales y Perifericos</v>
          </cell>
        </row>
        <row r="478">
          <cell r="A478">
            <v>201944441</v>
          </cell>
          <cell r="B478">
            <v>2906002</v>
          </cell>
          <cell r="C478" t="str">
            <v>Equipos de Comunicaciones para Redes Informaticas</v>
          </cell>
        </row>
        <row r="479">
          <cell r="A479">
            <v>201944442</v>
          </cell>
          <cell r="B479">
            <v>2907</v>
          </cell>
          <cell r="C479" t="str">
            <v>Programas Informaticos</v>
          </cell>
        </row>
        <row r="480">
          <cell r="A480">
            <v>201944443</v>
          </cell>
          <cell r="B480">
            <v>2907001</v>
          </cell>
          <cell r="C480" t="str">
            <v>Programas Computacionales</v>
          </cell>
        </row>
        <row r="481">
          <cell r="A481">
            <v>201944444</v>
          </cell>
          <cell r="B481">
            <v>2907002</v>
          </cell>
          <cell r="C481" t="str">
            <v>Sistemas de Informacion</v>
          </cell>
        </row>
        <row r="482">
          <cell r="A482">
            <v>201944445</v>
          </cell>
          <cell r="B482">
            <v>2999</v>
          </cell>
          <cell r="C482" t="str">
            <v>Otros Activos no Financieros</v>
          </cell>
        </row>
        <row r="483">
          <cell r="A483">
            <v>201944446</v>
          </cell>
          <cell r="B483">
            <v>30</v>
          </cell>
          <cell r="C483" t="str">
            <v>ADQUISICION DE ACTIVOS FINANCIEROS</v>
          </cell>
        </row>
        <row r="484">
          <cell r="A484">
            <v>201944447</v>
          </cell>
          <cell r="B484">
            <v>3001</v>
          </cell>
          <cell r="C484" t="str">
            <v>Compra de Titulos y Valores</v>
          </cell>
        </row>
        <row r="485">
          <cell r="A485">
            <v>201944448</v>
          </cell>
          <cell r="B485">
            <v>3001001</v>
          </cell>
          <cell r="C485" t="str">
            <v>Depositos a Plazo</v>
          </cell>
        </row>
        <row r="486">
          <cell r="A486">
            <v>201944449</v>
          </cell>
          <cell r="B486">
            <v>3001002</v>
          </cell>
          <cell r="C486" t="str">
            <v>Pactos de Retrocompra</v>
          </cell>
        </row>
        <row r="487">
          <cell r="A487">
            <v>201944450</v>
          </cell>
          <cell r="B487">
            <v>3001003</v>
          </cell>
          <cell r="C487" t="str">
            <v>Cuotas de Fondos Mutuos</v>
          </cell>
        </row>
        <row r="488">
          <cell r="A488">
            <v>201944451</v>
          </cell>
          <cell r="B488">
            <v>3001004</v>
          </cell>
          <cell r="C488" t="str">
            <v>Bonos o Pagares</v>
          </cell>
        </row>
        <row r="489">
          <cell r="A489">
            <v>201944452</v>
          </cell>
          <cell r="B489">
            <v>3001005</v>
          </cell>
          <cell r="C489" t="str">
            <v>Letras Hipotecarias</v>
          </cell>
        </row>
        <row r="490">
          <cell r="A490">
            <v>201944453</v>
          </cell>
          <cell r="B490">
            <v>3001999</v>
          </cell>
          <cell r="C490" t="str">
            <v>Otros</v>
          </cell>
        </row>
        <row r="491">
          <cell r="A491">
            <v>201944454</v>
          </cell>
          <cell r="B491">
            <v>3002</v>
          </cell>
          <cell r="C491" t="str">
            <v>Compra de Acciones y Participaciones de Capital</v>
          </cell>
        </row>
        <row r="492">
          <cell r="A492">
            <v>201944455</v>
          </cell>
          <cell r="B492">
            <v>3003</v>
          </cell>
          <cell r="C492" t="str">
            <v>Operaciones de Cambio</v>
          </cell>
        </row>
        <row r="493">
          <cell r="A493">
            <v>201944456</v>
          </cell>
          <cell r="B493">
            <v>3099</v>
          </cell>
          <cell r="C493" t="str">
            <v>Otros Activos Financieros</v>
          </cell>
        </row>
        <row r="494">
          <cell r="A494">
            <v>201944457</v>
          </cell>
          <cell r="B494">
            <v>31</v>
          </cell>
          <cell r="C494" t="str">
            <v>INICIATIVAS DE INVERSION</v>
          </cell>
        </row>
        <row r="495">
          <cell r="A495">
            <v>201944458</v>
          </cell>
          <cell r="B495">
            <v>3101</v>
          </cell>
          <cell r="C495" t="str">
            <v>Estudios Basicos</v>
          </cell>
        </row>
        <row r="496">
          <cell r="A496">
            <v>201944459</v>
          </cell>
          <cell r="B496">
            <v>3101001</v>
          </cell>
          <cell r="C496" t="str">
            <v>Gastos Administrativos</v>
          </cell>
        </row>
        <row r="497">
          <cell r="A497">
            <v>201944460</v>
          </cell>
          <cell r="B497">
            <v>3101002</v>
          </cell>
          <cell r="C497" t="str">
            <v>Consultorias</v>
          </cell>
        </row>
        <row r="498">
          <cell r="A498">
            <v>201944461</v>
          </cell>
          <cell r="B498">
            <v>3102</v>
          </cell>
          <cell r="C498" t="str">
            <v>Proyectos</v>
          </cell>
        </row>
        <row r="499">
          <cell r="A499">
            <v>201944462</v>
          </cell>
          <cell r="B499">
            <v>3102001</v>
          </cell>
          <cell r="C499" t="str">
            <v>Gastos Administrativos</v>
          </cell>
        </row>
        <row r="500">
          <cell r="A500">
            <v>201944463</v>
          </cell>
          <cell r="B500">
            <v>3102002</v>
          </cell>
          <cell r="C500" t="str">
            <v>Consultorias</v>
          </cell>
        </row>
        <row r="501">
          <cell r="A501">
            <v>201944464</v>
          </cell>
          <cell r="B501">
            <v>3102003</v>
          </cell>
          <cell r="C501" t="str">
            <v>Terrenos</v>
          </cell>
        </row>
        <row r="502">
          <cell r="A502">
            <v>201944465</v>
          </cell>
          <cell r="B502">
            <v>3102004</v>
          </cell>
          <cell r="C502" t="str">
            <v>Obras Civiles</v>
          </cell>
        </row>
        <row r="503">
          <cell r="A503">
            <v>201944466</v>
          </cell>
          <cell r="B503">
            <v>3102005</v>
          </cell>
          <cell r="C503" t="str">
            <v>Equipamiento</v>
          </cell>
        </row>
        <row r="504">
          <cell r="A504">
            <v>201944467</v>
          </cell>
          <cell r="B504">
            <v>3102006</v>
          </cell>
          <cell r="C504" t="str">
            <v>Equipos</v>
          </cell>
        </row>
        <row r="505">
          <cell r="A505">
            <v>201944468</v>
          </cell>
          <cell r="B505">
            <v>3102007</v>
          </cell>
          <cell r="C505" t="str">
            <v>Vehiculos</v>
          </cell>
        </row>
        <row r="506">
          <cell r="A506">
            <v>201944469</v>
          </cell>
          <cell r="B506">
            <v>3102999</v>
          </cell>
          <cell r="C506" t="str">
            <v>Otros Gastos</v>
          </cell>
        </row>
        <row r="507">
          <cell r="A507">
            <v>201944470</v>
          </cell>
          <cell r="B507">
            <v>3103</v>
          </cell>
          <cell r="C507" t="str">
            <v>Programas de Inversion</v>
          </cell>
        </row>
        <row r="508">
          <cell r="A508">
            <v>201944471</v>
          </cell>
          <cell r="B508">
            <v>3103001</v>
          </cell>
          <cell r="C508" t="str">
            <v>Gastos Administrativos</v>
          </cell>
        </row>
        <row r="509">
          <cell r="A509">
            <v>201944472</v>
          </cell>
          <cell r="B509">
            <v>3103002</v>
          </cell>
          <cell r="C509" t="str">
            <v>Consultorias</v>
          </cell>
        </row>
        <row r="510">
          <cell r="A510">
            <v>201944473</v>
          </cell>
          <cell r="B510">
            <v>3103003</v>
          </cell>
          <cell r="C510" t="str">
            <v>Contratacion del Programa</v>
          </cell>
        </row>
        <row r="511">
          <cell r="A511">
            <v>201944474</v>
          </cell>
          <cell r="B511">
            <v>32</v>
          </cell>
          <cell r="C511" t="str">
            <v>PRESTAMOS</v>
          </cell>
        </row>
        <row r="512">
          <cell r="A512">
            <v>201944475</v>
          </cell>
          <cell r="B512">
            <v>3201</v>
          </cell>
          <cell r="C512" t="str">
            <v>De Asistencia Social</v>
          </cell>
        </row>
        <row r="513">
          <cell r="A513">
            <v>201944476</v>
          </cell>
          <cell r="B513">
            <v>3202</v>
          </cell>
          <cell r="C513" t="str">
            <v>Hipotecarios</v>
          </cell>
        </row>
        <row r="514">
          <cell r="A514">
            <v>201944477</v>
          </cell>
          <cell r="B514">
            <v>3203</v>
          </cell>
          <cell r="C514" t="str">
            <v>Pignoraticios</v>
          </cell>
        </row>
        <row r="515">
          <cell r="A515">
            <v>201944478</v>
          </cell>
          <cell r="B515">
            <v>3204</v>
          </cell>
          <cell r="C515" t="str">
            <v>De Fomento</v>
          </cell>
        </row>
        <row r="516">
          <cell r="A516">
            <v>201944667</v>
          </cell>
          <cell r="B516">
            <v>3204002</v>
          </cell>
          <cell r="C516" t="str">
            <v>Municipalidades</v>
          </cell>
        </row>
        <row r="517">
          <cell r="A517">
            <v>201944479</v>
          </cell>
          <cell r="B517">
            <v>3205</v>
          </cell>
          <cell r="C517" t="str">
            <v>Medicos</v>
          </cell>
        </row>
        <row r="518">
          <cell r="A518">
            <v>201944480</v>
          </cell>
          <cell r="B518">
            <v>3206</v>
          </cell>
          <cell r="C518" t="str">
            <v>Por Anticipos a Contratistas</v>
          </cell>
        </row>
        <row r="519">
          <cell r="A519">
            <v>201944481</v>
          </cell>
          <cell r="B519">
            <v>3207</v>
          </cell>
          <cell r="C519" t="str">
            <v>Por Anticipos por Cambio de Residencia</v>
          </cell>
        </row>
        <row r="520">
          <cell r="A520">
            <v>201944482</v>
          </cell>
          <cell r="B520">
            <v>3209</v>
          </cell>
          <cell r="C520" t="str">
            <v>Por Ventas a Plazo</v>
          </cell>
        </row>
        <row r="521">
          <cell r="A521">
            <v>201944483</v>
          </cell>
          <cell r="B521">
            <v>33</v>
          </cell>
          <cell r="C521" t="str">
            <v>TRANSFERENCIAS DE CAPITAL</v>
          </cell>
        </row>
        <row r="522">
          <cell r="A522">
            <v>201944484</v>
          </cell>
          <cell r="B522">
            <v>3301</v>
          </cell>
          <cell r="C522" t="str">
            <v>Al Sector Privado</v>
          </cell>
        </row>
        <row r="523">
          <cell r="A523">
            <v>201944485</v>
          </cell>
          <cell r="B523">
            <v>3302</v>
          </cell>
          <cell r="C523" t="str">
            <v>Al Gobierno Central</v>
          </cell>
        </row>
        <row r="524">
          <cell r="A524">
            <v>201944578</v>
          </cell>
          <cell r="B524">
            <v>3302001</v>
          </cell>
          <cell r="C524" t="str">
            <v>Programa Inversion Regional Region I</v>
          </cell>
        </row>
        <row r="525">
          <cell r="A525">
            <v>201944579</v>
          </cell>
          <cell r="B525">
            <v>3302002</v>
          </cell>
          <cell r="C525" t="str">
            <v>Programa Inversion Regional Region II</v>
          </cell>
        </row>
        <row r="526">
          <cell r="A526">
            <v>201944580</v>
          </cell>
          <cell r="B526">
            <v>3302003</v>
          </cell>
          <cell r="C526" t="str">
            <v>Programa Inversion Regional Region III</v>
          </cell>
        </row>
        <row r="527">
          <cell r="A527">
            <v>201944581</v>
          </cell>
          <cell r="B527">
            <v>3302004</v>
          </cell>
          <cell r="C527" t="str">
            <v>Programa Inversion Regional Region IV</v>
          </cell>
        </row>
        <row r="528">
          <cell r="A528">
            <v>201944582</v>
          </cell>
          <cell r="B528">
            <v>3302005</v>
          </cell>
          <cell r="C528" t="str">
            <v>Programa Inversion Regional Region V</v>
          </cell>
        </row>
        <row r="529">
          <cell r="A529">
            <v>201944583</v>
          </cell>
          <cell r="B529">
            <v>3302006</v>
          </cell>
          <cell r="C529" t="str">
            <v>Programa Inversion Regional Region VI</v>
          </cell>
        </row>
        <row r="530">
          <cell r="A530">
            <v>201944584</v>
          </cell>
          <cell r="B530">
            <v>3302007</v>
          </cell>
          <cell r="C530" t="str">
            <v>Programa Inversion Regional Region VII</v>
          </cell>
        </row>
        <row r="531">
          <cell r="A531">
            <v>201944585</v>
          </cell>
          <cell r="B531">
            <v>3302008</v>
          </cell>
          <cell r="C531" t="str">
            <v>Programa Inversion Regional Region VIII</v>
          </cell>
        </row>
        <row r="532">
          <cell r="A532">
            <v>201944586</v>
          </cell>
          <cell r="B532">
            <v>3302009</v>
          </cell>
          <cell r="C532" t="str">
            <v>Programa Inversion Regional Region IX</v>
          </cell>
        </row>
        <row r="533">
          <cell r="A533">
            <v>201944587</v>
          </cell>
          <cell r="B533">
            <v>3302010</v>
          </cell>
          <cell r="C533" t="str">
            <v>Programa Inversion Regional Region X</v>
          </cell>
        </row>
        <row r="534">
          <cell r="A534">
            <v>201944658</v>
          </cell>
          <cell r="B534">
            <v>3302011</v>
          </cell>
          <cell r="C534" t="str">
            <v>Programa Inversion Regional Region XI</v>
          </cell>
        </row>
        <row r="535">
          <cell r="A535">
            <v>201944588</v>
          </cell>
          <cell r="B535">
            <v>3302012</v>
          </cell>
          <cell r="C535" t="str">
            <v>Programa Inversion Regional Region XII</v>
          </cell>
        </row>
        <row r="536">
          <cell r="A536">
            <v>201944642</v>
          </cell>
          <cell r="B536">
            <v>3302013</v>
          </cell>
          <cell r="C536" t="str">
            <v>Programa Inversion Regional Region Metropolitana</v>
          </cell>
        </row>
        <row r="537">
          <cell r="A537">
            <v>201944656</v>
          </cell>
          <cell r="B537">
            <v>3302014</v>
          </cell>
          <cell r="C537" t="str">
            <v>Programa Inversion Regional Region XIV</v>
          </cell>
        </row>
        <row r="538">
          <cell r="A538">
            <v>201944657</v>
          </cell>
          <cell r="B538">
            <v>3302015</v>
          </cell>
          <cell r="C538" t="str">
            <v>Programa Inversion Regional Region XV</v>
          </cell>
        </row>
        <row r="539">
          <cell r="A539">
            <v>201946403</v>
          </cell>
          <cell r="B539">
            <v>3302016</v>
          </cell>
          <cell r="C539" t="str">
            <v>Al Consejo Nacional De La Cultura Y Las Artes</v>
          </cell>
        </row>
        <row r="540">
          <cell r="A540">
            <v>201944486</v>
          </cell>
          <cell r="B540">
            <v>3303</v>
          </cell>
          <cell r="C540" t="str">
            <v>A Otras Entidades Publicas</v>
          </cell>
        </row>
        <row r="541">
          <cell r="A541">
            <v>201944643</v>
          </cell>
          <cell r="B541">
            <v>3303001</v>
          </cell>
          <cell r="C541" t="str">
            <v>Provision Fondo Nacional de Desarrollo Regional</v>
          </cell>
        </row>
        <row r="542">
          <cell r="A542">
            <v>201944644</v>
          </cell>
          <cell r="B542">
            <v>3303003</v>
          </cell>
          <cell r="C542" t="str">
            <v>Provision Infraestructura Educacional</v>
          </cell>
        </row>
        <row r="543">
          <cell r="A543">
            <v>201944645</v>
          </cell>
          <cell r="B543">
            <v>3303005</v>
          </cell>
          <cell r="C543" t="str">
            <v>Municipalidades (Programa Mejoramiento Urbano y Equipamiento Comunal)</v>
          </cell>
        </row>
        <row r="544">
          <cell r="A544">
            <v>201944650</v>
          </cell>
          <cell r="B544">
            <v>3303005001</v>
          </cell>
          <cell r="C544" t="str">
            <v>Emergencia</v>
          </cell>
        </row>
        <row r="545">
          <cell r="A545">
            <v>201944651</v>
          </cell>
          <cell r="B545">
            <v>3303005002</v>
          </cell>
          <cell r="C545" t="str">
            <v>Tradicional</v>
          </cell>
        </row>
        <row r="546">
          <cell r="A546">
            <v>201944652</v>
          </cell>
          <cell r="B546">
            <v>3303005003</v>
          </cell>
          <cell r="C546" t="str">
            <v>Emergencia FIE</v>
          </cell>
        </row>
        <row r="547">
          <cell r="A547">
            <v>201944646</v>
          </cell>
          <cell r="B547">
            <v>3303006</v>
          </cell>
          <cell r="C547" t="str">
            <v>Municipalidades (Programa Mejoramiento de Barrios)</v>
          </cell>
        </row>
        <row r="548">
          <cell r="A548">
            <v>201944571</v>
          </cell>
          <cell r="B548">
            <v>3303016</v>
          </cell>
          <cell r="C548" t="str">
            <v>Municipalidades - Sistema Informacion Financiera Municipal</v>
          </cell>
        </row>
        <row r="549">
          <cell r="A549">
            <v>201944647</v>
          </cell>
          <cell r="B549">
            <v>3303017</v>
          </cell>
          <cell r="C549" t="str">
            <v>Provision Programa Infraestructura Rural</v>
          </cell>
        </row>
        <row r="550">
          <cell r="A550">
            <v>201944659</v>
          </cell>
          <cell r="B550">
            <v>3303021</v>
          </cell>
          <cell r="C550" t="str">
            <v>Provision Puesta en Valor del Patrimonio</v>
          </cell>
        </row>
        <row r="551">
          <cell r="A551">
            <v>201944654</v>
          </cell>
          <cell r="B551">
            <v>3303024</v>
          </cell>
          <cell r="C551" t="str">
            <v>Provision Programa Fondo de Innovacion para la Competitividad</v>
          </cell>
        </row>
        <row r="552">
          <cell r="A552">
            <v>201944655</v>
          </cell>
          <cell r="B552">
            <v>3303025</v>
          </cell>
          <cell r="C552" t="str">
            <v>Provision de Apoyo a la Gestion Subnacional</v>
          </cell>
        </row>
        <row r="553">
          <cell r="A553">
            <v>201944565</v>
          </cell>
          <cell r="B553">
            <v>3303100</v>
          </cell>
          <cell r="C553" t="str">
            <v>Municipalidades (Fondo Recuperacion de Ciudades)</v>
          </cell>
        </row>
        <row r="554">
          <cell r="A554">
            <v>201944666</v>
          </cell>
          <cell r="B554">
            <v>3303110</v>
          </cell>
          <cell r="C554" t="str">
            <v>Municipalidades (Fondo de Incentivo al Mejoramiento de la Gestion Municipal)</v>
          </cell>
        </row>
        <row r="555">
          <cell r="A555">
            <v>201944648</v>
          </cell>
          <cell r="B555">
            <v>3303130</v>
          </cell>
          <cell r="C555" t="str">
            <v>Provision Programa Saneamiento Sanitario</v>
          </cell>
        </row>
        <row r="556">
          <cell r="A556">
            <v>201944649</v>
          </cell>
          <cell r="B556">
            <v>3303190</v>
          </cell>
          <cell r="C556" t="str">
            <v>Provision Programa Residuos Solidos</v>
          </cell>
        </row>
        <row r="557">
          <cell r="A557">
            <v>201944660</v>
          </cell>
          <cell r="B557">
            <v>3303418</v>
          </cell>
          <cell r="C557" t="str">
            <v>Provision Ley N 20.378 - Fondo de Apoyo Regional (FAR)</v>
          </cell>
        </row>
        <row r="558">
          <cell r="A558">
            <v>201944564</v>
          </cell>
          <cell r="B558">
            <v>3303421</v>
          </cell>
          <cell r="C558" t="str">
            <v>Provision Incorporacion Mayores Ingresos Propios</v>
          </cell>
        </row>
        <row r="559">
          <cell r="A559">
            <v>201944563</v>
          </cell>
          <cell r="B559">
            <v>3303423</v>
          </cell>
          <cell r="C559" t="str">
            <v>Provision Recuperacion Infraestructura Local Zona Centro Sur</v>
          </cell>
        </row>
        <row r="560">
          <cell r="A560">
            <v>201944562</v>
          </cell>
          <cell r="B560">
            <v>3303426</v>
          </cell>
          <cell r="C560" t="str">
            <v>Provision Energizacion</v>
          </cell>
        </row>
        <row r="561">
          <cell r="A561">
            <v>201944487</v>
          </cell>
          <cell r="B561">
            <v>3304</v>
          </cell>
          <cell r="C561" t="str">
            <v>A Empresas Publicas no Financieras</v>
          </cell>
        </row>
        <row r="562">
          <cell r="A562">
            <v>201944488</v>
          </cell>
          <cell r="B562">
            <v>3305</v>
          </cell>
          <cell r="C562" t="str">
            <v>A Empresas Publicas Financieras</v>
          </cell>
        </row>
        <row r="563">
          <cell r="A563">
            <v>201944489</v>
          </cell>
          <cell r="B563">
            <v>3306</v>
          </cell>
          <cell r="C563" t="str">
            <v>A Gobiernos Extranjeros</v>
          </cell>
        </row>
        <row r="564">
          <cell r="A564">
            <v>201944490</v>
          </cell>
          <cell r="B564">
            <v>3307</v>
          </cell>
          <cell r="C564" t="str">
            <v>A Organismos Internacionales</v>
          </cell>
        </row>
        <row r="565">
          <cell r="A565">
            <v>201944491</v>
          </cell>
          <cell r="B565">
            <v>34</v>
          </cell>
          <cell r="C565" t="str">
            <v>SERVICIO DE LA DEUDA</v>
          </cell>
        </row>
        <row r="566">
          <cell r="A566">
            <v>201944492</v>
          </cell>
          <cell r="B566">
            <v>3401</v>
          </cell>
          <cell r="C566" t="str">
            <v>Amortizacion Deuda Interna</v>
          </cell>
        </row>
        <row r="567">
          <cell r="A567">
            <v>201944589</v>
          </cell>
          <cell r="B567">
            <v>3401001</v>
          </cell>
          <cell r="C567" t="str">
            <v>Rescate de Valores</v>
          </cell>
        </row>
        <row r="568">
          <cell r="A568">
            <v>201944590</v>
          </cell>
          <cell r="B568">
            <v>3401002</v>
          </cell>
          <cell r="C568" t="str">
            <v>Emprestitos</v>
          </cell>
        </row>
        <row r="569">
          <cell r="A569">
            <v>201944591</v>
          </cell>
          <cell r="B569">
            <v>3401003</v>
          </cell>
          <cell r="C569" t="str">
            <v>Creditos de Proveedores</v>
          </cell>
        </row>
        <row r="570">
          <cell r="A570">
            <v>201944592</v>
          </cell>
          <cell r="B570">
            <v>3402</v>
          </cell>
          <cell r="C570" t="str">
            <v>Amortizacion Deuda Externa</v>
          </cell>
        </row>
        <row r="571">
          <cell r="A571">
            <v>201944593</v>
          </cell>
          <cell r="B571">
            <v>3402001</v>
          </cell>
          <cell r="C571" t="str">
            <v>Rescate de Valores</v>
          </cell>
        </row>
        <row r="572">
          <cell r="A572">
            <v>201944594</v>
          </cell>
          <cell r="B572">
            <v>3402002</v>
          </cell>
          <cell r="C572" t="str">
            <v>Emprestitos</v>
          </cell>
        </row>
        <row r="573">
          <cell r="A573">
            <v>201944595</v>
          </cell>
          <cell r="B573">
            <v>3402003</v>
          </cell>
          <cell r="C573" t="str">
            <v>Creditos de Proveedores</v>
          </cell>
        </row>
        <row r="574">
          <cell r="A574">
            <v>201944596</v>
          </cell>
          <cell r="B574">
            <v>3403</v>
          </cell>
          <cell r="C574" t="str">
            <v>Intereses Deuda Interna</v>
          </cell>
        </row>
        <row r="575">
          <cell r="A575">
            <v>201944597</v>
          </cell>
          <cell r="B575">
            <v>3403001</v>
          </cell>
          <cell r="C575" t="str">
            <v>Por Emision de Valores</v>
          </cell>
        </row>
        <row r="576">
          <cell r="A576">
            <v>201944598</v>
          </cell>
          <cell r="B576">
            <v>3403002</v>
          </cell>
          <cell r="C576" t="str">
            <v>Emprestitos</v>
          </cell>
        </row>
        <row r="577">
          <cell r="A577">
            <v>201944599</v>
          </cell>
          <cell r="B577">
            <v>3403003</v>
          </cell>
          <cell r="C577" t="str">
            <v>Creditos de Proveedores</v>
          </cell>
        </row>
        <row r="578">
          <cell r="A578">
            <v>201944600</v>
          </cell>
          <cell r="B578">
            <v>3404</v>
          </cell>
          <cell r="C578" t="str">
            <v>Intereses Deuda Externa</v>
          </cell>
        </row>
        <row r="579">
          <cell r="A579">
            <v>201944601</v>
          </cell>
          <cell r="B579">
            <v>3404001</v>
          </cell>
          <cell r="C579" t="str">
            <v>Por Emision de Valores</v>
          </cell>
        </row>
        <row r="580">
          <cell r="A580">
            <v>201944602</v>
          </cell>
          <cell r="B580">
            <v>3404002</v>
          </cell>
          <cell r="C580" t="str">
            <v>Emprestitos</v>
          </cell>
        </row>
        <row r="581">
          <cell r="A581">
            <v>201944661</v>
          </cell>
          <cell r="B581">
            <v>3404002001</v>
          </cell>
          <cell r="C581" t="str">
            <v>Intereses Deuda Publica</v>
          </cell>
        </row>
        <row r="582">
          <cell r="A582">
            <v>201944662</v>
          </cell>
          <cell r="B582">
            <v>3404002002</v>
          </cell>
          <cell r="C582" t="str">
            <v>Comisiones Deuda Publica</v>
          </cell>
        </row>
        <row r="583">
          <cell r="A583">
            <v>201944603</v>
          </cell>
          <cell r="B583">
            <v>3404003</v>
          </cell>
          <cell r="C583" t="str">
            <v>Creditos de Proveedores</v>
          </cell>
        </row>
        <row r="584">
          <cell r="A584">
            <v>201944604</v>
          </cell>
          <cell r="B584">
            <v>3405</v>
          </cell>
          <cell r="C584" t="str">
            <v>Otros Gastos Financieros Deuda Interna</v>
          </cell>
        </row>
        <row r="585">
          <cell r="A585">
            <v>201944605</v>
          </cell>
          <cell r="B585">
            <v>3405001</v>
          </cell>
          <cell r="C585" t="str">
            <v>Por Emision de Valores</v>
          </cell>
        </row>
        <row r="586">
          <cell r="A586">
            <v>201944606</v>
          </cell>
          <cell r="B586">
            <v>3405002</v>
          </cell>
          <cell r="C586" t="str">
            <v>Emprestitos</v>
          </cell>
        </row>
        <row r="587">
          <cell r="A587">
            <v>201944607</v>
          </cell>
          <cell r="B587">
            <v>3405003</v>
          </cell>
          <cell r="C587" t="str">
            <v>Creditos de Proveedores</v>
          </cell>
        </row>
        <row r="588">
          <cell r="A588">
            <v>201944608</v>
          </cell>
          <cell r="B588">
            <v>3406</v>
          </cell>
          <cell r="C588" t="str">
            <v>Otros Gastos Financieros Deuda Externa</v>
          </cell>
        </row>
        <row r="589">
          <cell r="A589">
            <v>201944609</v>
          </cell>
          <cell r="B589">
            <v>3406001</v>
          </cell>
          <cell r="C589" t="str">
            <v>Por Emision de Valores</v>
          </cell>
        </row>
        <row r="590">
          <cell r="A590">
            <v>201944610</v>
          </cell>
          <cell r="B590">
            <v>3406002</v>
          </cell>
          <cell r="C590" t="str">
            <v>Emprestitos</v>
          </cell>
        </row>
        <row r="591">
          <cell r="A591">
            <v>201944611</v>
          </cell>
          <cell r="B591">
            <v>3406003</v>
          </cell>
          <cell r="C591" t="str">
            <v>Creditos de Proveedores</v>
          </cell>
        </row>
        <row r="592">
          <cell r="A592">
            <v>201944612</v>
          </cell>
          <cell r="B592">
            <v>3407</v>
          </cell>
          <cell r="C592" t="str">
            <v>Deuda Flotante</v>
          </cell>
        </row>
        <row r="593">
          <cell r="A593">
            <v>201944613</v>
          </cell>
          <cell r="B593">
            <v>35</v>
          </cell>
          <cell r="C593" t="str">
            <v>SALDO FINAL DE CAJA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6 (2)"/>
      <sheetName val="Hoja6"/>
      <sheetName val="Analisis 21"/>
      <sheetName val="Compromisos Arrastre 2015"/>
      <sheetName val="Informatica"/>
      <sheetName val="Modificacion Sifim"/>
      <sheetName val="Academia 26"/>
      <sheetName val="Municipalidades 029"/>
      <sheetName val="Acreditación 031"/>
      <sheetName val="Mejoramiento 032"/>
      <sheetName val="Sifim 016"/>
      <sheetName val="Clasificador Presupuestario"/>
    </sheetNames>
    <sheetDataSet>
      <sheetData sheetId="0"/>
      <sheetData sheetId="1"/>
      <sheetData sheetId="2"/>
      <sheetData sheetId="3"/>
      <sheetData sheetId="4"/>
      <sheetData sheetId="5"/>
      <sheetData sheetId="6"/>
      <sheetData sheetId="7"/>
      <sheetData sheetId="8"/>
      <sheetData sheetId="9"/>
      <sheetData sheetId="10"/>
      <sheetData sheetId="11">
        <row r="1">
          <cell r="A1" t="str">
            <v>Id</v>
          </cell>
          <cell r="B1" t="str">
            <v>Código</v>
          </cell>
          <cell r="C1" t="str">
            <v>Nombre</v>
          </cell>
        </row>
        <row r="2">
          <cell r="A2">
            <v>201944379</v>
          </cell>
          <cell r="B2">
            <v>1</v>
          </cell>
          <cell r="C2" t="str">
            <v>IMPUESTOS</v>
          </cell>
        </row>
        <row r="3">
          <cell r="A3">
            <v>201944380</v>
          </cell>
          <cell r="B3">
            <v>101</v>
          </cell>
          <cell r="C3" t="str">
            <v>Impuestos a la Renta</v>
          </cell>
        </row>
        <row r="4">
          <cell r="A4">
            <v>201944381</v>
          </cell>
          <cell r="B4">
            <v>101001</v>
          </cell>
          <cell r="C4" t="str">
            <v>Primera Categoria</v>
          </cell>
        </row>
        <row r="5">
          <cell r="A5">
            <v>201944382</v>
          </cell>
          <cell r="B5">
            <v>101002</v>
          </cell>
          <cell r="C5" t="str">
            <v>Segunda Categoria, Sueldos, Salarios y Pensiones</v>
          </cell>
        </row>
        <row r="6">
          <cell r="A6">
            <v>201944383</v>
          </cell>
          <cell r="B6">
            <v>101003</v>
          </cell>
          <cell r="C6" t="str">
            <v>Global Complementario</v>
          </cell>
        </row>
        <row r="7">
          <cell r="A7">
            <v>201944384</v>
          </cell>
          <cell r="B7">
            <v>101004</v>
          </cell>
          <cell r="C7" t="str">
            <v>Adicional</v>
          </cell>
        </row>
        <row r="8">
          <cell r="A8">
            <v>201944385</v>
          </cell>
          <cell r="B8">
            <v>101005</v>
          </cell>
          <cell r="C8" t="str">
            <v>Tasa 40% DL N 2.398 de 1978</v>
          </cell>
        </row>
        <row r="9">
          <cell r="A9">
            <v>201944386</v>
          </cell>
          <cell r="B9">
            <v>101006</v>
          </cell>
          <cell r="C9" t="str">
            <v>Articulo 21 Ley Impuesto a la Renta</v>
          </cell>
        </row>
        <row r="10">
          <cell r="A10">
            <v>201944387</v>
          </cell>
          <cell r="B10">
            <v>101007</v>
          </cell>
          <cell r="C10" t="str">
            <v>Termino de Giro</v>
          </cell>
        </row>
        <row r="11">
          <cell r="A11">
            <v>201944388</v>
          </cell>
          <cell r="B11">
            <v>102</v>
          </cell>
          <cell r="C11" t="str">
            <v>Impuesto al Valor Agregado</v>
          </cell>
        </row>
        <row r="12">
          <cell r="A12">
            <v>201944389</v>
          </cell>
          <cell r="B12">
            <v>102001</v>
          </cell>
          <cell r="C12" t="str">
            <v>Tasa General Debitos</v>
          </cell>
        </row>
        <row r="13">
          <cell r="A13">
            <v>201944390</v>
          </cell>
          <cell r="B13">
            <v>102002</v>
          </cell>
          <cell r="C13" t="str">
            <v>Tasa General Creditos</v>
          </cell>
        </row>
        <row r="14">
          <cell r="A14">
            <v>201944391</v>
          </cell>
          <cell r="B14">
            <v>102101</v>
          </cell>
          <cell r="C14" t="str">
            <v>Tasas Especiales Debitos</v>
          </cell>
        </row>
        <row r="15">
          <cell r="A15">
            <v>201944392</v>
          </cell>
          <cell r="B15">
            <v>102102</v>
          </cell>
          <cell r="C15" t="str">
            <v>Tasas Especiales Creditos</v>
          </cell>
        </row>
        <row r="16">
          <cell r="A16">
            <v>201944393</v>
          </cell>
          <cell r="B16">
            <v>102201</v>
          </cell>
          <cell r="C16" t="str">
            <v>Tasa General de Importaciones</v>
          </cell>
        </row>
        <row r="17">
          <cell r="A17">
            <v>201944394</v>
          </cell>
          <cell r="B17">
            <v>103</v>
          </cell>
          <cell r="C17" t="str">
            <v>Impuestos a Productos Especificos</v>
          </cell>
        </row>
        <row r="18">
          <cell r="A18">
            <v>201944395</v>
          </cell>
          <cell r="B18">
            <v>103001</v>
          </cell>
          <cell r="C18" t="str">
            <v>Tabacos, Cigarros y Cigarrillos</v>
          </cell>
        </row>
        <row r="19">
          <cell r="A19">
            <v>201944396</v>
          </cell>
          <cell r="B19">
            <v>103002</v>
          </cell>
          <cell r="C19" t="str">
            <v>Derechos de Explotacion ENAP</v>
          </cell>
        </row>
        <row r="20">
          <cell r="A20">
            <v>201944397</v>
          </cell>
          <cell r="B20">
            <v>103003</v>
          </cell>
          <cell r="C20" t="str">
            <v>Gasolinas, Petroleo Diesel y Otros</v>
          </cell>
        </row>
        <row r="21">
          <cell r="A21">
            <v>201944398</v>
          </cell>
          <cell r="B21">
            <v>104</v>
          </cell>
          <cell r="C21" t="str">
            <v>Impuestos a los Actos Juridicos</v>
          </cell>
        </row>
        <row r="22">
          <cell r="A22">
            <v>201944399</v>
          </cell>
          <cell r="B22">
            <v>105</v>
          </cell>
          <cell r="C22" t="str">
            <v>Impuestos al Comercio Exterior</v>
          </cell>
        </row>
        <row r="23">
          <cell r="A23">
            <v>201944400</v>
          </cell>
          <cell r="B23">
            <v>105001</v>
          </cell>
          <cell r="C23" t="str">
            <v>Derechos Especificos de Internacion</v>
          </cell>
        </row>
        <row r="24">
          <cell r="A24">
            <v>201944401</v>
          </cell>
          <cell r="B24">
            <v>105002</v>
          </cell>
          <cell r="C24" t="str">
            <v>Derechos Ad-Valorem</v>
          </cell>
        </row>
        <row r="25">
          <cell r="A25">
            <v>201944402</v>
          </cell>
          <cell r="B25">
            <v>105003</v>
          </cell>
          <cell r="C25" t="str">
            <v>Otros</v>
          </cell>
        </row>
        <row r="26">
          <cell r="A26">
            <v>201944403</v>
          </cell>
          <cell r="B26">
            <v>105004</v>
          </cell>
          <cell r="C26" t="str">
            <v>Sistemas de Pago</v>
          </cell>
        </row>
        <row r="27">
          <cell r="A27">
            <v>201944404</v>
          </cell>
          <cell r="B27">
            <v>106</v>
          </cell>
          <cell r="C27" t="str">
            <v>Impuestos Varios</v>
          </cell>
        </row>
        <row r="28">
          <cell r="A28">
            <v>201944405</v>
          </cell>
          <cell r="B28">
            <v>106001</v>
          </cell>
          <cell r="C28" t="str">
            <v>Herencias y Donaciones</v>
          </cell>
        </row>
        <row r="29">
          <cell r="A29">
            <v>201944406</v>
          </cell>
          <cell r="B29">
            <v>106002</v>
          </cell>
          <cell r="C29" t="str">
            <v>Patentes Mineras</v>
          </cell>
        </row>
        <row r="30">
          <cell r="A30">
            <v>201944407</v>
          </cell>
          <cell r="B30">
            <v>106004</v>
          </cell>
          <cell r="C30" t="str">
            <v>Juegos de Azar</v>
          </cell>
        </row>
        <row r="31">
          <cell r="A31">
            <v>201944408</v>
          </cell>
          <cell r="B31">
            <v>106006</v>
          </cell>
          <cell r="C31" t="str">
            <v>Otros</v>
          </cell>
        </row>
        <row r="32">
          <cell r="A32">
            <v>201944409</v>
          </cell>
          <cell r="B32">
            <v>107</v>
          </cell>
          <cell r="C32" t="str">
            <v>Otros Ingresos Tributarios</v>
          </cell>
        </row>
        <row r="33">
          <cell r="A33">
            <v>201944410</v>
          </cell>
          <cell r="B33">
            <v>107001</v>
          </cell>
          <cell r="C33" t="str">
            <v>Reajuste de Impuestos de Declaracion Anual</v>
          </cell>
        </row>
        <row r="34">
          <cell r="A34">
            <v>201944411</v>
          </cell>
          <cell r="B34">
            <v>107002</v>
          </cell>
          <cell r="C34" t="str">
            <v>Multas e Intereses por Impuestos</v>
          </cell>
        </row>
        <row r="35">
          <cell r="A35">
            <v>201944412</v>
          </cell>
          <cell r="B35">
            <v>109</v>
          </cell>
          <cell r="C35" t="str">
            <v>Sistema de Pago de Impuestos</v>
          </cell>
        </row>
        <row r="36">
          <cell r="A36">
            <v>201944413</v>
          </cell>
          <cell r="B36">
            <v>109001</v>
          </cell>
          <cell r="C36" t="str">
            <v>Pagos Provisionales del Ano</v>
          </cell>
        </row>
        <row r="37">
          <cell r="A37">
            <v>201944414</v>
          </cell>
          <cell r="B37">
            <v>109002</v>
          </cell>
          <cell r="C37" t="str">
            <v>Creditos para Declaracion Anual de Renta</v>
          </cell>
        </row>
        <row r="38">
          <cell r="A38">
            <v>201944415</v>
          </cell>
          <cell r="B38">
            <v>109003</v>
          </cell>
          <cell r="C38" t="str">
            <v>Devoluciones Determinadas Declaracion Anual de Renta</v>
          </cell>
        </row>
        <row r="39">
          <cell r="A39">
            <v>201944416</v>
          </cell>
          <cell r="B39">
            <v>109004</v>
          </cell>
          <cell r="C39" t="str">
            <v>Devoluciones de Renta</v>
          </cell>
        </row>
        <row r="40">
          <cell r="A40">
            <v>201944417</v>
          </cell>
          <cell r="B40">
            <v>109005</v>
          </cell>
          <cell r="C40" t="str">
            <v>Reintegro de Devoluciones de Renta</v>
          </cell>
        </row>
        <row r="41">
          <cell r="A41">
            <v>201944418</v>
          </cell>
          <cell r="B41">
            <v>109101</v>
          </cell>
          <cell r="C41" t="str">
            <v>IVA Remanente Credito del Periodo</v>
          </cell>
        </row>
        <row r="42">
          <cell r="A42">
            <v>201944419</v>
          </cell>
          <cell r="B42">
            <v>109102</v>
          </cell>
          <cell r="C42" t="str">
            <v>IVA Remanente Credito Periodos Anteriores</v>
          </cell>
        </row>
        <row r="43">
          <cell r="A43">
            <v>201944420</v>
          </cell>
          <cell r="B43">
            <v>109103</v>
          </cell>
          <cell r="C43" t="str">
            <v>Devoluciones de IVA</v>
          </cell>
        </row>
        <row r="44">
          <cell r="A44">
            <v>201944421</v>
          </cell>
          <cell r="B44">
            <v>109104</v>
          </cell>
          <cell r="C44" t="str">
            <v>Reintegro de Devoluciones de IVA</v>
          </cell>
        </row>
        <row r="45">
          <cell r="A45">
            <v>201944422</v>
          </cell>
          <cell r="B45">
            <v>109201</v>
          </cell>
          <cell r="C45" t="str">
            <v>Devoluciones de Aduanas</v>
          </cell>
        </row>
        <row r="46">
          <cell r="A46">
            <v>201944423</v>
          </cell>
          <cell r="B46">
            <v>109202</v>
          </cell>
          <cell r="C46" t="str">
            <v>Devoluciones de Otros Impuestos</v>
          </cell>
        </row>
        <row r="47">
          <cell r="A47">
            <v>201944424</v>
          </cell>
          <cell r="B47">
            <v>109301</v>
          </cell>
          <cell r="C47" t="str">
            <v>Fluctuacion Deudores del Periodo</v>
          </cell>
        </row>
        <row r="48">
          <cell r="A48">
            <v>201944425</v>
          </cell>
          <cell r="B48">
            <v>109302</v>
          </cell>
          <cell r="C48" t="str">
            <v>Fluctuacion Deudores de Periodos Anteriores</v>
          </cell>
        </row>
        <row r="49">
          <cell r="A49">
            <v>201944426</v>
          </cell>
          <cell r="B49">
            <v>109303</v>
          </cell>
          <cell r="C49" t="str">
            <v>Reajuste por Pago Fuera de Plazo</v>
          </cell>
        </row>
        <row r="50">
          <cell r="A50">
            <v>201944427</v>
          </cell>
          <cell r="B50">
            <v>109401</v>
          </cell>
          <cell r="C50" t="str">
            <v>Diferencias de Pago</v>
          </cell>
        </row>
        <row r="51">
          <cell r="A51">
            <v>201944428</v>
          </cell>
          <cell r="B51">
            <v>109501</v>
          </cell>
          <cell r="C51" t="str">
            <v>Impuestos de Declaracion y Pago Simultaneo Mensual de Empresas Constructoras</v>
          </cell>
        </row>
        <row r="52">
          <cell r="A52">
            <v>201944429</v>
          </cell>
          <cell r="B52">
            <v>109502</v>
          </cell>
          <cell r="C52" t="str">
            <v>Recuperacion Peajes Ley N 19.764</v>
          </cell>
        </row>
        <row r="53">
          <cell r="A53">
            <v>201944430</v>
          </cell>
          <cell r="B53">
            <v>109601</v>
          </cell>
          <cell r="C53" t="str">
            <v>Aplicacion Articulo 8 Ley N 18.566</v>
          </cell>
        </row>
        <row r="54">
          <cell r="A54">
            <v>201944431</v>
          </cell>
          <cell r="B54">
            <v>109701</v>
          </cell>
          <cell r="C54" t="str">
            <v>Conversion de Pagos en Moneda Extranjera</v>
          </cell>
        </row>
        <row r="55">
          <cell r="A55">
            <v>201944432</v>
          </cell>
          <cell r="B55">
            <v>4</v>
          </cell>
          <cell r="C55" t="str">
            <v>IMPOSICIONES PREVISIONALES</v>
          </cell>
        </row>
        <row r="56">
          <cell r="A56">
            <v>201944433</v>
          </cell>
          <cell r="B56">
            <v>401</v>
          </cell>
          <cell r="C56" t="str">
            <v>Aportes del Empleador</v>
          </cell>
        </row>
        <row r="57">
          <cell r="A57">
            <v>201944434</v>
          </cell>
          <cell r="B57">
            <v>401001</v>
          </cell>
          <cell r="C57" t="str">
            <v>Cotizaciones para la Ley de Accidentes del Trabajo</v>
          </cell>
        </row>
        <row r="58">
          <cell r="A58">
            <v>201944435</v>
          </cell>
          <cell r="B58">
            <v>401999</v>
          </cell>
          <cell r="C58" t="str">
            <v>Otros</v>
          </cell>
        </row>
        <row r="59">
          <cell r="A59">
            <v>201944436</v>
          </cell>
          <cell r="B59">
            <v>402</v>
          </cell>
          <cell r="C59" t="str">
            <v>Aportes del Trabajador</v>
          </cell>
        </row>
        <row r="60">
          <cell r="A60">
            <v>201944437</v>
          </cell>
          <cell r="B60">
            <v>402001</v>
          </cell>
          <cell r="C60" t="str">
            <v>Cotizaciones para el Fondo de Pensiones</v>
          </cell>
        </row>
        <row r="61">
          <cell r="A61">
            <v>201944438</v>
          </cell>
          <cell r="B61">
            <v>402002</v>
          </cell>
          <cell r="C61" t="str">
            <v>Cotizaciones para Salud</v>
          </cell>
        </row>
        <row r="62">
          <cell r="A62">
            <v>201944439</v>
          </cell>
          <cell r="B62">
            <v>402999</v>
          </cell>
          <cell r="C62" t="str">
            <v>Otros</v>
          </cell>
        </row>
        <row r="63">
          <cell r="A63">
            <v>201944440</v>
          </cell>
          <cell r="B63">
            <v>5</v>
          </cell>
          <cell r="C63" t="str">
            <v>TRANSFERENCIAS CORRIENTES</v>
          </cell>
        </row>
        <row r="64">
          <cell r="A64">
            <v>201944541</v>
          </cell>
          <cell r="B64">
            <v>501</v>
          </cell>
          <cell r="C64" t="str">
            <v>Del Sector Privado</v>
          </cell>
        </row>
        <row r="65">
          <cell r="A65">
            <v>201944542</v>
          </cell>
          <cell r="B65">
            <v>502</v>
          </cell>
          <cell r="C65" t="str">
            <v>Del Gobierno Central</v>
          </cell>
        </row>
        <row r="66">
          <cell r="A66">
            <v>201947082</v>
          </cell>
          <cell r="B66">
            <v>502112</v>
          </cell>
          <cell r="C66" t="str">
            <v>Subsecretaria de Desarrollo Regional y Administrativo - Programa 05</v>
          </cell>
        </row>
        <row r="67">
          <cell r="A67">
            <v>201947142</v>
          </cell>
          <cell r="B67">
            <v>502113</v>
          </cell>
          <cell r="C67" t="str">
            <v>Subsecretaria de Desarrollo Regional y Administrativo - Programa 03</v>
          </cell>
        </row>
        <row r="68">
          <cell r="A68">
            <v>201944543</v>
          </cell>
          <cell r="B68">
            <v>503</v>
          </cell>
          <cell r="C68" t="str">
            <v>De Otras Entidades Publicas</v>
          </cell>
        </row>
        <row r="69">
          <cell r="A69">
            <v>201944544</v>
          </cell>
          <cell r="B69">
            <v>504</v>
          </cell>
          <cell r="C69" t="str">
            <v>De Empresas Publicas no Financieras</v>
          </cell>
        </row>
        <row r="70">
          <cell r="A70">
            <v>201944545</v>
          </cell>
          <cell r="B70">
            <v>505</v>
          </cell>
          <cell r="C70" t="str">
            <v>De Empresas Publicas Financieras</v>
          </cell>
        </row>
        <row r="71">
          <cell r="A71">
            <v>201944546</v>
          </cell>
          <cell r="B71">
            <v>506</v>
          </cell>
          <cell r="C71" t="str">
            <v>De Gobiernos Extranjeros</v>
          </cell>
        </row>
        <row r="72">
          <cell r="A72">
            <v>201944547</v>
          </cell>
          <cell r="B72">
            <v>507</v>
          </cell>
          <cell r="C72" t="str">
            <v>De Organismos Internacionales</v>
          </cell>
        </row>
        <row r="73">
          <cell r="A73">
            <v>201944548</v>
          </cell>
          <cell r="B73">
            <v>6</v>
          </cell>
          <cell r="C73" t="str">
            <v>RENTAS DE LA PROPIEDAD</v>
          </cell>
        </row>
        <row r="74">
          <cell r="A74">
            <v>201944549</v>
          </cell>
          <cell r="B74">
            <v>601</v>
          </cell>
          <cell r="C74" t="str">
            <v>Arriendo de Activos No Financieros</v>
          </cell>
        </row>
        <row r="75">
          <cell r="A75">
            <v>201944550</v>
          </cell>
          <cell r="B75">
            <v>602</v>
          </cell>
          <cell r="C75" t="str">
            <v>Dividendos</v>
          </cell>
        </row>
        <row r="76">
          <cell r="A76">
            <v>201944551</v>
          </cell>
          <cell r="B76">
            <v>603</v>
          </cell>
          <cell r="C76" t="str">
            <v>Intereses</v>
          </cell>
        </row>
        <row r="77">
          <cell r="A77">
            <v>201944552</v>
          </cell>
          <cell r="B77">
            <v>604</v>
          </cell>
          <cell r="C77" t="str">
            <v>Participacion de Utilidades</v>
          </cell>
        </row>
        <row r="78">
          <cell r="A78">
            <v>201944553</v>
          </cell>
          <cell r="B78">
            <v>699</v>
          </cell>
          <cell r="C78" t="str">
            <v>Otras Rentas de la Propiedad</v>
          </cell>
        </row>
        <row r="79">
          <cell r="A79">
            <v>201944554</v>
          </cell>
          <cell r="B79">
            <v>7</v>
          </cell>
          <cell r="C79" t="str">
            <v>INGRESOS DE OPERACIN</v>
          </cell>
        </row>
        <row r="80">
          <cell r="A80">
            <v>201944555</v>
          </cell>
          <cell r="B80">
            <v>701</v>
          </cell>
          <cell r="C80" t="str">
            <v>Venta de Bienes</v>
          </cell>
        </row>
        <row r="81">
          <cell r="A81">
            <v>201944556</v>
          </cell>
          <cell r="B81">
            <v>702</v>
          </cell>
          <cell r="C81" t="str">
            <v>Venta de Servicios</v>
          </cell>
        </row>
        <row r="82">
          <cell r="A82">
            <v>201944557</v>
          </cell>
          <cell r="B82">
            <v>8</v>
          </cell>
          <cell r="C82" t="str">
            <v>OTROS INGRESOS CORRIENTES</v>
          </cell>
        </row>
        <row r="83">
          <cell r="A83">
            <v>201944558</v>
          </cell>
          <cell r="B83">
            <v>801</v>
          </cell>
          <cell r="C83" t="str">
            <v>Recuperaciones y Reembolsos por Licencias Medicas</v>
          </cell>
        </row>
        <row r="84">
          <cell r="A84">
            <v>201943631</v>
          </cell>
          <cell r="B84">
            <v>801001</v>
          </cell>
          <cell r="C84" t="str">
            <v>Reembolsos Art. 4 Ley N 19.345 y Ley N 19.117 Art. nico</v>
          </cell>
        </row>
        <row r="85">
          <cell r="A85">
            <v>201943632</v>
          </cell>
          <cell r="B85">
            <v>801002</v>
          </cell>
          <cell r="C85" t="str">
            <v>Recuperaciones Art. 12 Ley N 18.196 y Ley N 19.117 Art. nico</v>
          </cell>
        </row>
        <row r="86">
          <cell r="A86">
            <v>201943633</v>
          </cell>
          <cell r="B86">
            <v>802</v>
          </cell>
          <cell r="C86" t="str">
            <v>Multas y Sanciones Pecuniarias</v>
          </cell>
        </row>
        <row r="87">
          <cell r="A87">
            <v>201943634</v>
          </cell>
          <cell r="B87">
            <v>804</v>
          </cell>
          <cell r="C87" t="str">
            <v>Fondos de Terceros</v>
          </cell>
        </row>
        <row r="88">
          <cell r="A88">
            <v>201943635</v>
          </cell>
          <cell r="B88">
            <v>899</v>
          </cell>
          <cell r="C88" t="str">
            <v>Otros</v>
          </cell>
        </row>
        <row r="89">
          <cell r="A89">
            <v>201943636</v>
          </cell>
          <cell r="B89">
            <v>899001</v>
          </cell>
          <cell r="C89" t="str">
            <v>Devoluciones y Reintegros no Provenientes de Impuestos</v>
          </cell>
        </row>
        <row r="90">
          <cell r="A90">
            <v>201943637</v>
          </cell>
          <cell r="B90">
            <v>899003</v>
          </cell>
          <cell r="C90" t="str">
            <v>Fondos en Administracion en Banco Central</v>
          </cell>
        </row>
        <row r="91">
          <cell r="A91">
            <v>201943638</v>
          </cell>
          <cell r="B91">
            <v>899004</v>
          </cell>
          <cell r="C91" t="str">
            <v>ntegros Ley N 19.030</v>
          </cell>
        </row>
        <row r="92">
          <cell r="A92">
            <v>201943639</v>
          </cell>
          <cell r="B92">
            <v>899999</v>
          </cell>
          <cell r="C92" t="str">
            <v>Otros</v>
          </cell>
        </row>
        <row r="93">
          <cell r="A93">
            <v>201943640</v>
          </cell>
          <cell r="B93">
            <v>9</v>
          </cell>
          <cell r="C93" t="str">
            <v>APORTE FISCAL</v>
          </cell>
        </row>
        <row r="94">
          <cell r="A94">
            <v>201943641</v>
          </cell>
          <cell r="B94">
            <v>901</v>
          </cell>
          <cell r="C94" t="str">
            <v>Libre</v>
          </cell>
        </row>
        <row r="95">
          <cell r="A95">
            <v>201944574</v>
          </cell>
          <cell r="B95">
            <v>901001</v>
          </cell>
          <cell r="C95" t="str">
            <v>Remuneraciones</v>
          </cell>
        </row>
        <row r="96">
          <cell r="A96">
            <v>201944575</v>
          </cell>
          <cell r="B96">
            <v>901002</v>
          </cell>
          <cell r="C96" t="str">
            <v>Resto</v>
          </cell>
        </row>
        <row r="97">
          <cell r="A97">
            <v>201943642</v>
          </cell>
          <cell r="B97">
            <v>902</v>
          </cell>
          <cell r="C97" t="str">
            <v>Servicio de la Deuda Interna</v>
          </cell>
        </row>
        <row r="98">
          <cell r="A98">
            <v>201943643</v>
          </cell>
          <cell r="B98">
            <v>902001</v>
          </cell>
          <cell r="C98" t="str">
            <v>Amortizaciones</v>
          </cell>
        </row>
        <row r="99">
          <cell r="A99">
            <v>201943644</v>
          </cell>
          <cell r="B99">
            <v>902002</v>
          </cell>
          <cell r="C99" t="str">
            <v>Intereses</v>
          </cell>
        </row>
        <row r="100">
          <cell r="A100">
            <v>201943645</v>
          </cell>
          <cell r="B100">
            <v>902003</v>
          </cell>
          <cell r="C100" t="str">
            <v>Otros Gastos Financieros</v>
          </cell>
        </row>
        <row r="101">
          <cell r="A101">
            <v>201943646</v>
          </cell>
          <cell r="B101">
            <v>903</v>
          </cell>
          <cell r="C101" t="str">
            <v>Servicio de la Deuda Externa</v>
          </cell>
        </row>
        <row r="102">
          <cell r="A102">
            <v>201943647</v>
          </cell>
          <cell r="B102">
            <v>903001</v>
          </cell>
          <cell r="C102" t="str">
            <v>Amortizaciones</v>
          </cell>
        </row>
        <row r="103">
          <cell r="A103">
            <v>201943648</v>
          </cell>
          <cell r="B103">
            <v>903002</v>
          </cell>
          <cell r="C103" t="str">
            <v>Intereses</v>
          </cell>
        </row>
        <row r="104">
          <cell r="A104">
            <v>201944567</v>
          </cell>
          <cell r="B104">
            <v>903002001</v>
          </cell>
          <cell r="C104" t="str">
            <v>Intereses Servicio a la Deuda</v>
          </cell>
        </row>
        <row r="105">
          <cell r="A105">
            <v>201944566</v>
          </cell>
          <cell r="B105">
            <v>903002002</v>
          </cell>
          <cell r="C105" t="str">
            <v>Comisiones Servicio a la Deuda</v>
          </cell>
        </row>
        <row r="106">
          <cell r="A106">
            <v>201943649</v>
          </cell>
          <cell r="B106">
            <v>903003</v>
          </cell>
          <cell r="C106" t="str">
            <v>Otros Gastos Financieros</v>
          </cell>
        </row>
        <row r="107">
          <cell r="A107">
            <v>201943650</v>
          </cell>
          <cell r="B107">
            <v>10</v>
          </cell>
          <cell r="C107" t="str">
            <v>VENTA DE ACTIVOS NO FINANCIEROS</v>
          </cell>
        </row>
        <row r="108">
          <cell r="A108">
            <v>201943651</v>
          </cell>
          <cell r="B108">
            <v>1001</v>
          </cell>
          <cell r="C108" t="str">
            <v>Terrenos</v>
          </cell>
        </row>
        <row r="109">
          <cell r="A109">
            <v>201943652</v>
          </cell>
          <cell r="B109">
            <v>1002</v>
          </cell>
          <cell r="C109" t="str">
            <v>Edificios</v>
          </cell>
        </row>
        <row r="110">
          <cell r="A110">
            <v>201943653</v>
          </cell>
          <cell r="B110">
            <v>1003</v>
          </cell>
          <cell r="C110" t="str">
            <v>Vehiculos</v>
          </cell>
        </row>
        <row r="111">
          <cell r="A111">
            <v>201943654</v>
          </cell>
          <cell r="B111">
            <v>1004</v>
          </cell>
          <cell r="C111" t="str">
            <v>Mobiliario y Otros</v>
          </cell>
        </row>
        <row r="112">
          <cell r="A112">
            <v>201943655</v>
          </cell>
          <cell r="B112">
            <v>1005</v>
          </cell>
          <cell r="C112" t="str">
            <v>Maquinas y Equipos</v>
          </cell>
        </row>
        <row r="113">
          <cell r="A113">
            <v>201943656</v>
          </cell>
          <cell r="B113">
            <v>1006</v>
          </cell>
          <cell r="C113" t="str">
            <v>Equipos Informaticos</v>
          </cell>
        </row>
        <row r="114">
          <cell r="A114">
            <v>201943657</v>
          </cell>
          <cell r="B114">
            <v>1007</v>
          </cell>
          <cell r="C114" t="str">
            <v>Programas Informaticos</v>
          </cell>
        </row>
        <row r="115">
          <cell r="A115">
            <v>201943658</v>
          </cell>
          <cell r="B115">
            <v>1099</v>
          </cell>
          <cell r="C115" t="str">
            <v>Otros Activos no Financieros</v>
          </cell>
        </row>
        <row r="116">
          <cell r="A116">
            <v>201943659</v>
          </cell>
          <cell r="B116">
            <v>11</v>
          </cell>
          <cell r="C116" t="str">
            <v>VENTA DE ACTIVOS FINANCIEROS</v>
          </cell>
        </row>
        <row r="117">
          <cell r="A117">
            <v>201943660</v>
          </cell>
          <cell r="B117">
            <v>1101</v>
          </cell>
          <cell r="C117" t="str">
            <v>Venta o Rescate de Titulos y Valores</v>
          </cell>
        </row>
        <row r="118">
          <cell r="A118">
            <v>201943661</v>
          </cell>
          <cell r="B118">
            <v>1101001</v>
          </cell>
          <cell r="C118" t="str">
            <v>Depositos a Plazo</v>
          </cell>
        </row>
        <row r="119">
          <cell r="A119">
            <v>201943662</v>
          </cell>
          <cell r="B119">
            <v>1101002</v>
          </cell>
          <cell r="C119" t="str">
            <v>Pactos de Retrocompra</v>
          </cell>
        </row>
        <row r="120">
          <cell r="A120">
            <v>201943663</v>
          </cell>
          <cell r="B120">
            <v>1101003</v>
          </cell>
          <cell r="C120" t="str">
            <v>Cuotas de Fondos Mutuos</v>
          </cell>
        </row>
        <row r="121">
          <cell r="A121">
            <v>201943664</v>
          </cell>
          <cell r="B121">
            <v>1101004</v>
          </cell>
          <cell r="C121" t="str">
            <v>Bonos o Pagares</v>
          </cell>
        </row>
        <row r="122">
          <cell r="A122">
            <v>201943665</v>
          </cell>
          <cell r="B122">
            <v>1101005</v>
          </cell>
          <cell r="C122" t="str">
            <v>Letras Hipotecarias</v>
          </cell>
        </row>
        <row r="123">
          <cell r="A123">
            <v>201943666</v>
          </cell>
          <cell r="B123">
            <v>1101999</v>
          </cell>
          <cell r="C123" t="str">
            <v>Otros</v>
          </cell>
        </row>
        <row r="124">
          <cell r="A124">
            <v>201943667</v>
          </cell>
          <cell r="B124">
            <v>1102</v>
          </cell>
          <cell r="C124" t="str">
            <v>Venta de Acciones y Participaciones de Capital</v>
          </cell>
        </row>
        <row r="125">
          <cell r="A125">
            <v>201943668</v>
          </cell>
          <cell r="B125">
            <v>1103</v>
          </cell>
          <cell r="C125" t="str">
            <v>Operaciones de Cambio</v>
          </cell>
        </row>
        <row r="126">
          <cell r="A126">
            <v>201943669</v>
          </cell>
          <cell r="B126">
            <v>1199</v>
          </cell>
          <cell r="C126" t="str">
            <v>Otros Activos Financieros</v>
          </cell>
        </row>
        <row r="127">
          <cell r="A127">
            <v>201943670</v>
          </cell>
          <cell r="B127">
            <v>12</v>
          </cell>
          <cell r="C127" t="str">
            <v>RECUPERACION DE PRESTAMOS</v>
          </cell>
        </row>
        <row r="128">
          <cell r="A128">
            <v>201943671</v>
          </cell>
          <cell r="B128">
            <v>1201</v>
          </cell>
          <cell r="C128" t="str">
            <v>De Asistencia Social</v>
          </cell>
        </row>
        <row r="129">
          <cell r="A129">
            <v>201943672</v>
          </cell>
          <cell r="B129">
            <v>1202</v>
          </cell>
          <cell r="C129" t="str">
            <v>Hipotecarios</v>
          </cell>
        </row>
        <row r="130">
          <cell r="A130">
            <v>201943673</v>
          </cell>
          <cell r="B130">
            <v>1203</v>
          </cell>
          <cell r="C130" t="str">
            <v>Pignoraticios</v>
          </cell>
        </row>
        <row r="131">
          <cell r="A131">
            <v>201943674</v>
          </cell>
          <cell r="B131">
            <v>1204</v>
          </cell>
          <cell r="C131" t="str">
            <v>De Fomento</v>
          </cell>
        </row>
        <row r="132">
          <cell r="A132">
            <v>201943675</v>
          </cell>
          <cell r="B132">
            <v>1205</v>
          </cell>
          <cell r="C132" t="str">
            <v>Medicos</v>
          </cell>
        </row>
        <row r="133">
          <cell r="A133">
            <v>201943676</v>
          </cell>
          <cell r="B133">
            <v>1206</v>
          </cell>
          <cell r="C133" t="str">
            <v>Por Anticipos a Contratistas</v>
          </cell>
        </row>
        <row r="134">
          <cell r="A134">
            <v>201943677</v>
          </cell>
          <cell r="B134">
            <v>1207</v>
          </cell>
          <cell r="C134" t="str">
            <v>Por Anticipos por Cambio de Residencia</v>
          </cell>
        </row>
        <row r="135">
          <cell r="A135">
            <v>201943678</v>
          </cell>
          <cell r="B135">
            <v>1209</v>
          </cell>
          <cell r="C135" t="str">
            <v>Por Ventas a Plazo</v>
          </cell>
        </row>
        <row r="136">
          <cell r="A136">
            <v>201943679</v>
          </cell>
          <cell r="B136">
            <v>1210</v>
          </cell>
          <cell r="C136" t="str">
            <v>Ingresos por Percibir</v>
          </cell>
        </row>
        <row r="137">
          <cell r="A137">
            <v>201943680</v>
          </cell>
          <cell r="B137">
            <v>13</v>
          </cell>
          <cell r="C137" t="str">
            <v>TRANSFERENCIAS PARA GASTOS DE CAPITAL</v>
          </cell>
        </row>
        <row r="138">
          <cell r="A138">
            <v>201943681</v>
          </cell>
          <cell r="B138">
            <v>1301</v>
          </cell>
          <cell r="C138" t="str">
            <v>Del Sector Privado</v>
          </cell>
        </row>
        <row r="139">
          <cell r="A139">
            <v>201943682</v>
          </cell>
          <cell r="B139">
            <v>1302</v>
          </cell>
          <cell r="C139" t="str">
            <v>Del Gobierno Central</v>
          </cell>
        </row>
        <row r="140">
          <cell r="A140">
            <v>201944576</v>
          </cell>
          <cell r="B140">
            <v>1302006</v>
          </cell>
          <cell r="C140" t="str">
            <v>Subsecretaria de Educacion</v>
          </cell>
        </row>
        <row r="141">
          <cell r="A141">
            <v>201946402</v>
          </cell>
          <cell r="B141">
            <v>1302080</v>
          </cell>
          <cell r="C141" t="str">
            <v>Tesoro Publico Ley N20.378 - Fondo De Apoyo Regional (FAR)</v>
          </cell>
        </row>
        <row r="142">
          <cell r="A142">
            <v>201947078</v>
          </cell>
          <cell r="B142">
            <v>1302113</v>
          </cell>
          <cell r="C142" t="str">
            <v>Subsecretaria de Desarrollo Regional y Administrativo - Programa 05</v>
          </cell>
        </row>
        <row r="143">
          <cell r="A143">
            <v>201947128</v>
          </cell>
          <cell r="B143">
            <v>1302114</v>
          </cell>
          <cell r="C143" t="str">
            <v>Gobierno Regional del Bio Bio - Programa 02</v>
          </cell>
        </row>
        <row r="144">
          <cell r="A144">
            <v>201947133</v>
          </cell>
          <cell r="B144">
            <v>1302115</v>
          </cell>
          <cell r="C144" t="str">
            <v>Gobierno Regional Region IX Araucania - Programa 02</v>
          </cell>
        </row>
        <row r="145">
          <cell r="A145">
            <v>201943683</v>
          </cell>
          <cell r="B145">
            <v>1303</v>
          </cell>
          <cell r="C145" t="str">
            <v>De Otras Entidades Publicas</v>
          </cell>
        </row>
        <row r="146">
          <cell r="A146">
            <v>201943684</v>
          </cell>
          <cell r="B146">
            <v>1304</v>
          </cell>
          <cell r="C146" t="str">
            <v>De Empresas Publicas no Financieras</v>
          </cell>
        </row>
        <row r="147">
          <cell r="A147">
            <v>201943685</v>
          </cell>
          <cell r="B147">
            <v>1305</v>
          </cell>
          <cell r="C147" t="str">
            <v>De Empresas Publicas Financieras</v>
          </cell>
        </row>
        <row r="148">
          <cell r="A148">
            <v>201943686</v>
          </cell>
          <cell r="B148">
            <v>1306</v>
          </cell>
          <cell r="C148" t="str">
            <v>De Gobiernos Extranjeros</v>
          </cell>
        </row>
        <row r="149">
          <cell r="A149">
            <v>201947162</v>
          </cell>
          <cell r="B149">
            <v>1306001</v>
          </cell>
          <cell r="C149" t="str">
            <v>Del Gobierno Espanol - Instituto de Credito Oficial de Espana</v>
          </cell>
        </row>
        <row r="150">
          <cell r="A150">
            <v>201943687</v>
          </cell>
          <cell r="B150">
            <v>1307</v>
          </cell>
          <cell r="C150" t="str">
            <v>De Organismos Internacionales</v>
          </cell>
        </row>
        <row r="151">
          <cell r="A151">
            <v>201943688</v>
          </cell>
          <cell r="B151">
            <v>14</v>
          </cell>
          <cell r="C151" t="str">
            <v>ENDEUDAMIENTO</v>
          </cell>
        </row>
        <row r="152">
          <cell r="A152">
            <v>201943689</v>
          </cell>
          <cell r="B152">
            <v>1401</v>
          </cell>
          <cell r="C152" t="str">
            <v>Endeudamiento Interno</v>
          </cell>
        </row>
        <row r="153">
          <cell r="A153">
            <v>201943690</v>
          </cell>
          <cell r="B153">
            <v>1401001</v>
          </cell>
          <cell r="C153" t="str">
            <v>Colocacion de Valores</v>
          </cell>
        </row>
        <row r="154">
          <cell r="A154">
            <v>201943691</v>
          </cell>
          <cell r="B154">
            <v>1401002</v>
          </cell>
          <cell r="C154" t="str">
            <v>Emprestitos</v>
          </cell>
        </row>
        <row r="155">
          <cell r="A155">
            <v>201943692</v>
          </cell>
          <cell r="B155">
            <v>1401003</v>
          </cell>
          <cell r="C155" t="str">
            <v>Creditos de Proveedores</v>
          </cell>
        </row>
        <row r="156">
          <cell r="A156">
            <v>201943693</v>
          </cell>
          <cell r="B156">
            <v>1402</v>
          </cell>
          <cell r="C156" t="str">
            <v>Endeudamiento Externo</v>
          </cell>
        </row>
        <row r="157">
          <cell r="A157">
            <v>201943694</v>
          </cell>
          <cell r="B157">
            <v>1402001</v>
          </cell>
          <cell r="C157" t="str">
            <v>Colocacion de Valores</v>
          </cell>
        </row>
        <row r="158">
          <cell r="A158">
            <v>201943695</v>
          </cell>
          <cell r="B158">
            <v>1402002</v>
          </cell>
          <cell r="C158" t="str">
            <v>Emprestitos</v>
          </cell>
        </row>
        <row r="159">
          <cell r="A159">
            <v>201943696</v>
          </cell>
          <cell r="B159">
            <v>1402003</v>
          </cell>
          <cell r="C159" t="str">
            <v>Creditos de Proveedores</v>
          </cell>
        </row>
        <row r="160">
          <cell r="A160">
            <v>201943697</v>
          </cell>
          <cell r="B160">
            <v>15</v>
          </cell>
          <cell r="C160" t="str">
            <v>SALDO INICIAL DE CAJA</v>
          </cell>
        </row>
        <row r="161">
          <cell r="A161">
            <v>201943698</v>
          </cell>
          <cell r="B161">
            <v>21</v>
          </cell>
          <cell r="C161" t="str">
            <v>GASTOS EN PERSONAL</v>
          </cell>
        </row>
        <row r="162">
          <cell r="A162">
            <v>201943699</v>
          </cell>
          <cell r="B162">
            <v>2101</v>
          </cell>
          <cell r="C162" t="str">
            <v>Personal de Planta</v>
          </cell>
        </row>
        <row r="163">
          <cell r="A163">
            <v>201943700</v>
          </cell>
          <cell r="B163">
            <v>2101001</v>
          </cell>
          <cell r="C163" t="str">
            <v>Sueldos y Sobresueldos</v>
          </cell>
        </row>
        <row r="164">
          <cell r="A164">
            <v>201943701</v>
          </cell>
          <cell r="B164">
            <v>2101001001</v>
          </cell>
          <cell r="C164" t="str">
            <v>Sueldos Bases</v>
          </cell>
        </row>
        <row r="165">
          <cell r="A165">
            <v>201943702</v>
          </cell>
          <cell r="B165">
            <v>2101001002</v>
          </cell>
          <cell r="C165" t="str">
            <v>Asignacion de Antigedad</v>
          </cell>
        </row>
        <row r="166">
          <cell r="A166">
            <v>201943703</v>
          </cell>
          <cell r="B166">
            <v>2101001003</v>
          </cell>
          <cell r="C166" t="str">
            <v>Asignacion Profesional</v>
          </cell>
        </row>
        <row r="167">
          <cell r="A167">
            <v>201943704</v>
          </cell>
          <cell r="B167">
            <v>2101001004</v>
          </cell>
          <cell r="C167" t="str">
            <v>Asignacion de Zona</v>
          </cell>
        </row>
        <row r="168">
          <cell r="A168">
            <v>201943705</v>
          </cell>
          <cell r="B168">
            <v>2101001005</v>
          </cell>
          <cell r="C168" t="str">
            <v>Asignacion de Rancho</v>
          </cell>
        </row>
        <row r="169">
          <cell r="A169">
            <v>201943706</v>
          </cell>
          <cell r="B169">
            <v>2101001006</v>
          </cell>
          <cell r="C169" t="str">
            <v>Asignaciones del DL N 2.411, de 1978</v>
          </cell>
        </row>
        <row r="170">
          <cell r="A170">
            <v>201943707</v>
          </cell>
          <cell r="B170">
            <v>2101001007</v>
          </cell>
          <cell r="C170" t="str">
            <v>Asignaciones del DL N 3.551, de 1981</v>
          </cell>
        </row>
        <row r="171">
          <cell r="A171">
            <v>201943708</v>
          </cell>
          <cell r="B171">
            <v>2101001008</v>
          </cell>
          <cell r="C171" t="str">
            <v>Asignacion de Nivelacion</v>
          </cell>
        </row>
        <row r="172">
          <cell r="A172">
            <v>201943709</v>
          </cell>
          <cell r="B172">
            <v>2101001009</v>
          </cell>
          <cell r="C172" t="str">
            <v>Asignaciones Especiales</v>
          </cell>
        </row>
        <row r="173">
          <cell r="A173">
            <v>201943710</v>
          </cell>
          <cell r="B173">
            <v>2101001010</v>
          </cell>
          <cell r="C173" t="str">
            <v>Asignacion de Perdida de Caja</v>
          </cell>
        </row>
        <row r="174">
          <cell r="A174">
            <v>201943711</v>
          </cell>
          <cell r="B174">
            <v>2101001011</v>
          </cell>
          <cell r="C174" t="str">
            <v>Asignacion de Movilizacion</v>
          </cell>
        </row>
        <row r="175">
          <cell r="A175">
            <v>201943712</v>
          </cell>
          <cell r="B175">
            <v>2101001012</v>
          </cell>
          <cell r="C175" t="str">
            <v>Gastos de Representacion</v>
          </cell>
        </row>
        <row r="176">
          <cell r="A176">
            <v>201943713</v>
          </cell>
          <cell r="B176">
            <v>2101001013</v>
          </cell>
          <cell r="C176" t="str">
            <v>Asignacion de Direccion Superior</v>
          </cell>
        </row>
        <row r="177">
          <cell r="A177">
            <v>201943714</v>
          </cell>
          <cell r="B177">
            <v>2101001014</v>
          </cell>
          <cell r="C177" t="str">
            <v>Asignaciones Compensatorias</v>
          </cell>
        </row>
        <row r="178">
          <cell r="A178">
            <v>201943715</v>
          </cell>
          <cell r="B178">
            <v>2101001015</v>
          </cell>
          <cell r="C178" t="str">
            <v>Asignaciones Sustitutivas</v>
          </cell>
        </row>
        <row r="179">
          <cell r="A179">
            <v>201943716</v>
          </cell>
          <cell r="B179">
            <v>2101001016</v>
          </cell>
          <cell r="C179" t="str">
            <v>Asignacion de Dedicacion Exclusiva</v>
          </cell>
        </row>
        <row r="180">
          <cell r="A180">
            <v>201943717</v>
          </cell>
          <cell r="B180">
            <v>2101001017</v>
          </cell>
          <cell r="C180" t="str">
            <v>Asignacion para Operador de Maquinaria Pesada</v>
          </cell>
        </row>
        <row r="181">
          <cell r="A181">
            <v>201943718</v>
          </cell>
          <cell r="B181">
            <v>2101001018</v>
          </cell>
          <cell r="C181" t="str">
            <v>Asignacion de Defensa Judicial Estatal</v>
          </cell>
        </row>
        <row r="182">
          <cell r="A182">
            <v>201943719</v>
          </cell>
          <cell r="B182">
            <v>2101001019</v>
          </cell>
          <cell r="C182" t="str">
            <v>Asignacion de Responsabilidad</v>
          </cell>
        </row>
        <row r="183">
          <cell r="A183">
            <v>201943720</v>
          </cell>
          <cell r="B183">
            <v>2101001020</v>
          </cell>
          <cell r="C183" t="str">
            <v>Asignacion por Turno</v>
          </cell>
        </row>
        <row r="184">
          <cell r="A184">
            <v>201943721</v>
          </cell>
          <cell r="B184">
            <v>2101001021</v>
          </cell>
          <cell r="C184" t="str">
            <v>Asignacion Articulo 1 Ley N 19.264</v>
          </cell>
        </row>
        <row r="185">
          <cell r="A185">
            <v>201943722</v>
          </cell>
          <cell r="B185">
            <v>2101001022</v>
          </cell>
          <cell r="C185" t="str">
            <v>Componente Base Asignacion de Desempeno</v>
          </cell>
        </row>
        <row r="186">
          <cell r="A186">
            <v>201943723</v>
          </cell>
          <cell r="B186">
            <v>2101001023</v>
          </cell>
          <cell r="C186" t="str">
            <v>Asignacion de Control</v>
          </cell>
        </row>
        <row r="187">
          <cell r="A187">
            <v>201943724</v>
          </cell>
          <cell r="B187">
            <v>2101001024</v>
          </cell>
          <cell r="C187" t="str">
            <v>Asignacion de Defensa Penal Publica</v>
          </cell>
        </row>
        <row r="188">
          <cell r="A188">
            <v>201943725</v>
          </cell>
          <cell r="B188">
            <v>2101001025</v>
          </cell>
          <cell r="C188" t="str">
            <v>Asignacion Articulo 1 Ley N 19. 112</v>
          </cell>
        </row>
        <row r="189">
          <cell r="A189">
            <v>201943726</v>
          </cell>
          <cell r="B189">
            <v>2101001026</v>
          </cell>
          <cell r="C189" t="str">
            <v>Asignacion Articulo 1 Ley N 19.432</v>
          </cell>
        </row>
        <row r="190">
          <cell r="A190">
            <v>201943727</v>
          </cell>
          <cell r="B190">
            <v>2101001027</v>
          </cell>
          <cell r="C190" t="str">
            <v>Asignacion de Estimulo Personal Medico Diurno</v>
          </cell>
        </row>
        <row r="191">
          <cell r="A191">
            <v>201943728</v>
          </cell>
          <cell r="B191">
            <v>2101001028</v>
          </cell>
          <cell r="C191" t="str">
            <v>Asignacion de Estimulo Personal Medico y Profesores</v>
          </cell>
        </row>
        <row r="192">
          <cell r="A192">
            <v>201943729</v>
          </cell>
          <cell r="B192">
            <v>2101001029</v>
          </cell>
          <cell r="C192" t="str">
            <v>Aplicacion Articulo 7 Ley N 19.112</v>
          </cell>
        </row>
        <row r="193">
          <cell r="A193">
            <v>201943730</v>
          </cell>
          <cell r="B193">
            <v>2101001030</v>
          </cell>
          <cell r="C193" t="str">
            <v>Asignacion de Estimulo por Falencia</v>
          </cell>
        </row>
        <row r="194">
          <cell r="A194">
            <v>201943731</v>
          </cell>
          <cell r="B194">
            <v>2101001031</v>
          </cell>
          <cell r="C194" t="str">
            <v>Asignacion de Experiencia Calificada</v>
          </cell>
        </row>
        <row r="195">
          <cell r="A195">
            <v>201943732</v>
          </cell>
          <cell r="B195">
            <v>2101001032</v>
          </cell>
          <cell r="C195" t="str">
            <v>Asignacion de Reforzamiento Profesional Diurno</v>
          </cell>
        </row>
        <row r="196">
          <cell r="A196">
            <v>201943733</v>
          </cell>
          <cell r="B196">
            <v>2101001033</v>
          </cell>
          <cell r="C196" t="str">
            <v>Asignacion Judicial</v>
          </cell>
        </row>
        <row r="197">
          <cell r="A197">
            <v>201943734</v>
          </cell>
          <cell r="B197">
            <v>2101001034</v>
          </cell>
          <cell r="C197" t="str">
            <v>Asignacion de Casa</v>
          </cell>
        </row>
        <row r="198">
          <cell r="A198">
            <v>201943735</v>
          </cell>
          <cell r="B198">
            <v>2101001035</v>
          </cell>
          <cell r="C198" t="str">
            <v>Asignacion Legislativa</v>
          </cell>
        </row>
        <row r="199">
          <cell r="A199">
            <v>201943736</v>
          </cell>
          <cell r="B199">
            <v>2101001036</v>
          </cell>
          <cell r="C199" t="str">
            <v>Asignacion Articulo 11 Ley N 19.041</v>
          </cell>
        </row>
        <row r="200">
          <cell r="A200">
            <v>201943737</v>
          </cell>
          <cell r="B200">
            <v>2101001037</v>
          </cell>
          <cell r="C200" t="str">
            <v>Asignacion nica</v>
          </cell>
        </row>
        <row r="201">
          <cell r="A201">
            <v>201943738</v>
          </cell>
          <cell r="B201">
            <v>2101001038</v>
          </cell>
          <cell r="C201" t="str">
            <v>Asignacion Zonas Extremas</v>
          </cell>
        </row>
        <row r="202">
          <cell r="A202">
            <v>201943739</v>
          </cell>
          <cell r="B202">
            <v>2101001039</v>
          </cell>
          <cell r="C202" t="str">
            <v>Asignacion de Responsabilidad Superior</v>
          </cell>
        </row>
        <row r="203">
          <cell r="A203">
            <v>201943740</v>
          </cell>
          <cell r="B203">
            <v>2101001040</v>
          </cell>
          <cell r="C203" t="str">
            <v>Asignacion Familiar en el Exterior</v>
          </cell>
        </row>
        <row r="204">
          <cell r="A204">
            <v>201943741</v>
          </cell>
          <cell r="B204">
            <v>2101001041</v>
          </cell>
          <cell r="C204" t="str">
            <v>Asignaciones Exclusivas de las Fuerzas Armadas y de Orden</v>
          </cell>
        </row>
        <row r="205">
          <cell r="A205">
            <v>201943742</v>
          </cell>
          <cell r="B205">
            <v>2101001042</v>
          </cell>
          <cell r="C205" t="str">
            <v>Asignaciones por Desempeno en el Exterior</v>
          </cell>
        </row>
        <row r="206">
          <cell r="A206">
            <v>201943743</v>
          </cell>
          <cell r="B206">
            <v>2101001043</v>
          </cell>
          <cell r="C206" t="str">
            <v>Asignacion Inherente al Cargo Ley N 18.695</v>
          </cell>
        </row>
        <row r="207">
          <cell r="A207">
            <v>201943744</v>
          </cell>
          <cell r="B207">
            <v>2101001999</v>
          </cell>
          <cell r="C207" t="str">
            <v>Otras Asignaciones</v>
          </cell>
        </row>
        <row r="208">
          <cell r="A208">
            <v>201943745</v>
          </cell>
          <cell r="B208">
            <v>2101002</v>
          </cell>
          <cell r="C208" t="str">
            <v>Aportes del Empleador</v>
          </cell>
        </row>
        <row r="209">
          <cell r="A209">
            <v>201943746</v>
          </cell>
          <cell r="B209">
            <v>2101002001</v>
          </cell>
          <cell r="C209" t="str">
            <v>A Servicios de Bienestar</v>
          </cell>
        </row>
        <row r="210">
          <cell r="A210">
            <v>201943747</v>
          </cell>
          <cell r="B210">
            <v>2101002002</v>
          </cell>
          <cell r="C210" t="str">
            <v>Otras Cotizaciones Previsionales</v>
          </cell>
        </row>
        <row r="211">
          <cell r="A211">
            <v>201943748</v>
          </cell>
          <cell r="B211">
            <v>2101002003</v>
          </cell>
          <cell r="C211" t="str">
            <v>Cotizacion Adicional, Articulo 8 Ley N 18.566</v>
          </cell>
        </row>
        <row r="212">
          <cell r="A212">
            <v>201943749</v>
          </cell>
          <cell r="B212">
            <v>2101003</v>
          </cell>
          <cell r="C212" t="str">
            <v>Asignaciones por Desempeno</v>
          </cell>
        </row>
        <row r="213">
          <cell r="A213">
            <v>201943750</v>
          </cell>
          <cell r="B213">
            <v>2101003001</v>
          </cell>
          <cell r="C213" t="str">
            <v>Desempeno Institucional</v>
          </cell>
        </row>
        <row r="214">
          <cell r="A214">
            <v>201943751</v>
          </cell>
          <cell r="B214">
            <v>2101003002</v>
          </cell>
          <cell r="C214" t="str">
            <v>Desempeno Colectivo</v>
          </cell>
        </row>
        <row r="215">
          <cell r="A215">
            <v>201943752</v>
          </cell>
          <cell r="B215">
            <v>2101003003</v>
          </cell>
          <cell r="C215" t="str">
            <v>Desempeno Individual</v>
          </cell>
        </row>
        <row r="216">
          <cell r="A216">
            <v>201947065</v>
          </cell>
          <cell r="B216">
            <v>2101003004</v>
          </cell>
          <cell r="C216" t="str">
            <v>Asignacion por Produccion</v>
          </cell>
        </row>
        <row r="217">
          <cell r="A217">
            <v>201947066</v>
          </cell>
          <cell r="B217">
            <v>2101003005</v>
          </cell>
          <cell r="C217" t="str">
            <v>Asignacion Mejoramiento de Trato a los Usuarios</v>
          </cell>
        </row>
        <row r="218">
          <cell r="A218">
            <v>201943753</v>
          </cell>
          <cell r="B218">
            <v>2101004</v>
          </cell>
          <cell r="C218" t="str">
            <v>Remuneraciones Variables</v>
          </cell>
        </row>
        <row r="219">
          <cell r="A219">
            <v>201943754</v>
          </cell>
          <cell r="B219">
            <v>2101004001</v>
          </cell>
          <cell r="C219" t="str">
            <v>Asignacion Articulo 12 Ley N 19.041</v>
          </cell>
        </row>
        <row r="220">
          <cell r="A220">
            <v>201943755</v>
          </cell>
          <cell r="B220">
            <v>2101004002</v>
          </cell>
          <cell r="C220" t="str">
            <v>Asignacion de Estimulo Jornadas Prioritarias</v>
          </cell>
        </row>
        <row r="221">
          <cell r="A221">
            <v>201943756</v>
          </cell>
          <cell r="B221">
            <v>2101004003</v>
          </cell>
          <cell r="C221" t="str">
            <v>Asignacion Articulo 3 Ley N 19.264</v>
          </cell>
        </row>
        <row r="222">
          <cell r="A222">
            <v>201943757</v>
          </cell>
          <cell r="B222">
            <v>2101004004</v>
          </cell>
          <cell r="C222" t="str">
            <v>Asignacion por Desempeno de Funciones Criticas</v>
          </cell>
        </row>
        <row r="223">
          <cell r="A223">
            <v>201943758</v>
          </cell>
          <cell r="B223">
            <v>2101004005</v>
          </cell>
          <cell r="C223" t="str">
            <v>Trabajos Extraordinarios</v>
          </cell>
        </row>
        <row r="224">
          <cell r="A224">
            <v>201943759</v>
          </cell>
          <cell r="B224">
            <v>2101004006</v>
          </cell>
          <cell r="C224" t="str">
            <v>Comisiones de Servicios en el Pais</v>
          </cell>
        </row>
        <row r="225">
          <cell r="A225">
            <v>201943760</v>
          </cell>
          <cell r="B225">
            <v>2101004007</v>
          </cell>
          <cell r="C225" t="str">
            <v>Comisiones de Servicios en el Exterior</v>
          </cell>
        </row>
        <row r="226">
          <cell r="A226">
            <v>201943761</v>
          </cell>
          <cell r="B226">
            <v>2101005</v>
          </cell>
          <cell r="C226" t="str">
            <v>Aguinaldos y Bonos</v>
          </cell>
        </row>
        <row r="227">
          <cell r="A227">
            <v>201943762</v>
          </cell>
          <cell r="B227">
            <v>2101005001</v>
          </cell>
          <cell r="C227" t="str">
            <v>Aguinaldos</v>
          </cell>
        </row>
        <row r="228">
          <cell r="A228">
            <v>201943763</v>
          </cell>
          <cell r="B228">
            <v>2101005002</v>
          </cell>
          <cell r="C228" t="str">
            <v>Bono de Escolaridad</v>
          </cell>
        </row>
        <row r="229">
          <cell r="A229">
            <v>201943764</v>
          </cell>
          <cell r="B229">
            <v>2101005003</v>
          </cell>
          <cell r="C229" t="str">
            <v>Bonos Especiales</v>
          </cell>
        </row>
        <row r="230">
          <cell r="A230">
            <v>201943765</v>
          </cell>
          <cell r="B230">
            <v>2101005004</v>
          </cell>
          <cell r="C230" t="str">
            <v>Bonificacion Adicional al Bono de Escolaridad</v>
          </cell>
        </row>
        <row r="231">
          <cell r="A231">
            <v>201943766</v>
          </cell>
          <cell r="B231">
            <v>2102</v>
          </cell>
          <cell r="C231" t="str">
            <v>Personal a Contrata</v>
          </cell>
        </row>
        <row r="232">
          <cell r="A232">
            <v>201943767</v>
          </cell>
          <cell r="B232">
            <v>2102001</v>
          </cell>
          <cell r="C232" t="str">
            <v>Sueldos y Sobresueldos</v>
          </cell>
        </row>
        <row r="233">
          <cell r="A233">
            <v>201943768</v>
          </cell>
          <cell r="B233">
            <v>2102001001</v>
          </cell>
          <cell r="C233" t="str">
            <v>Sueldos Bases</v>
          </cell>
        </row>
        <row r="234">
          <cell r="A234">
            <v>201943769</v>
          </cell>
          <cell r="B234">
            <v>2102001002</v>
          </cell>
          <cell r="C234" t="str">
            <v>Asignacion de Antigedad</v>
          </cell>
        </row>
        <row r="235">
          <cell r="A235">
            <v>201943770</v>
          </cell>
          <cell r="B235">
            <v>2102001003</v>
          </cell>
          <cell r="C235" t="str">
            <v>Asignacion Profesional</v>
          </cell>
        </row>
        <row r="236">
          <cell r="A236">
            <v>201943771</v>
          </cell>
          <cell r="B236">
            <v>2102001004</v>
          </cell>
          <cell r="C236" t="str">
            <v>Asignacion de Zona</v>
          </cell>
        </row>
        <row r="237">
          <cell r="A237">
            <v>201943772</v>
          </cell>
          <cell r="B237">
            <v>2102001005</v>
          </cell>
          <cell r="C237" t="str">
            <v>Asignacion de Rancho</v>
          </cell>
        </row>
        <row r="238">
          <cell r="A238">
            <v>201943773</v>
          </cell>
          <cell r="B238">
            <v>2102001006</v>
          </cell>
          <cell r="C238" t="str">
            <v>Asignaciones del DL N 2.411, de 1978</v>
          </cell>
        </row>
        <row r="239">
          <cell r="A239">
            <v>201943774</v>
          </cell>
          <cell r="B239">
            <v>2102001007</v>
          </cell>
          <cell r="C239" t="str">
            <v>Asignaciones del DL N 3.551, de 1981</v>
          </cell>
        </row>
        <row r="240">
          <cell r="A240">
            <v>201943775</v>
          </cell>
          <cell r="B240">
            <v>2102001008</v>
          </cell>
          <cell r="C240" t="str">
            <v>Asignacion de Nivelacion</v>
          </cell>
        </row>
        <row r="241">
          <cell r="A241">
            <v>201943776</v>
          </cell>
          <cell r="B241">
            <v>2102001009</v>
          </cell>
          <cell r="C241" t="str">
            <v>Asignaciones Especiales</v>
          </cell>
        </row>
        <row r="242">
          <cell r="A242">
            <v>201943777</v>
          </cell>
          <cell r="B242">
            <v>2102001010</v>
          </cell>
          <cell r="C242" t="str">
            <v>Asignacion de Perdida de Caja</v>
          </cell>
        </row>
        <row r="243">
          <cell r="A243">
            <v>201943778</v>
          </cell>
          <cell r="B243">
            <v>2102001011</v>
          </cell>
          <cell r="C243" t="str">
            <v>Asignacion de Movilizacion</v>
          </cell>
        </row>
        <row r="244">
          <cell r="A244">
            <v>201943779</v>
          </cell>
          <cell r="B244">
            <v>2102001012</v>
          </cell>
          <cell r="C244" t="str">
            <v>Gastos de Representacion</v>
          </cell>
        </row>
        <row r="245">
          <cell r="A245">
            <v>201943780</v>
          </cell>
          <cell r="B245">
            <v>2102001013</v>
          </cell>
          <cell r="C245" t="str">
            <v>Asignaciones Compensatorias</v>
          </cell>
        </row>
        <row r="246">
          <cell r="A246">
            <v>201943781</v>
          </cell>
          <cell r="B246">
            <v>2102001014</v>
          </cell>
          <cell r="C246" t="str">
            <v>Asignaciones Sustitutivas</v>
          </cell>
        </row>
        <row r="247">
          <cell r="A247">
            <v>201943782</v>
          </cell>
          <cell r="B247">
            <v>2102001015</v>
          </cell>
          <cell r="C247" t="str">
            <v>Asignacion de Dedicacion Exclusiva</v>
          </cell>
        </row>
        <row r="248">
          <cell r="A248">
            <v>201943783</v>
          </cell>
          <cell r="B248">
            <v>2102001016</v>
          </cell>
          <cell r="C248" t="str">
            <v>Asignacion para Operador de Maquinaria Pesada</v>
          </cell>
        </row>
        <row r="249">
          <cell r="A249">
            <v>201943784</v>
          </cell>
          <cell r="B249">
            <v>2102001017</v>
          </cell>
          <cell r="C249" t="str">
            <v>Asignacion de Defensa Judicial Estatal</v>
          </cell>
        </row>
        <row r="250">
          <cell r="A250">
            <v>201943785</v>
          </cell>
          <cell r="B250">
            <v>2102001018</v>
          </cell>
          <cell r="C250" t="str">
            <v>Asignacion de Responsabilidad</v>
          </cell>
        </row>
        <row r="251">
          <cell r="A251">
            <v>201943786</v>
          </cell>
          <cell r="B251">
            <v>2102001019</v>
          </cell>
          <cell r="C251" t="str">
            <v>Asignacion por Turno</v>
          </cell>
        </row>
        <row r="252">
          <cell r="A252">
            <v>201943787</v>
          </cell>
          <cell r="B252">
            <v>2102001020</v>
          </cell>
          <cell r="C252" t="str">
            <v>Asignacion Articulo 1 Ley N 19.264</v>
          </cell>
        </row>
        <row r="253">
          <cell r="A253">
            <v>201943788</v>
          </cell>
          <cell r="B253">
            <v>2102001021</v>
          </cell>
          <cell r="C253" t="str">
            <v>Componente Base Asignacion de Desempeno</v>
          </cell>
        </row>
        <row r="254">
          <cell r="A254">
            <v>201943789</v>
          </cell>
          <cell r="B254">
            <v>2102001022</v>
          </cell>
          <cell r="C254" t="str">
            <v>Asignacion de Control</v>
          </cell>
        </row>
        <row r="255">
          <cell r="A255">
            <v>201943790</v>
          </cell>
          <cell r="B255">
            <v>2102001023</v>
          </cell>
          <cell r="C255" t="str">
            <v>Asignacion de Defensa Penal Publica</v>
          </cell>
        </row>
        <row r="256">
          <cell r="A256">
            <v>201943791</v>
          </cell>
          <cell r="B256">
            <v>2102001024</v>
          </cell>
          <cell r="C256" t="str">
            <v>Asignacion Articulo 1 Ley N 19. 112</v>
          </cell>
        </row>
        <row r="257">
          <cell r="A257">
            <v>201943792</v>
          </cell>
          <cell r="B257">
            <v>2102001025</v>
          </cell>
          <cell r="C257" t="str">
            <v>Asignacion Articulo 1 Ley N 19.432</v>
          </cell>
        </row>
        <row r="258">
          <cell r="A258">
            <v>201943793</v>
          </cell>
          <cell r="B258">
            <v>2102001026</v>
          </cell>
          <cell r="C258" t="str">
            <v>Asignacion de Estimulo Personal Medico Diurno</v>
          </cell>
        </row>
        <row r="259">
          <cell r="A259">
            <v>201943794</v>
          </cell>
          <cell r="B259">
            <v>2102001027</v>
          </cell>
          <cell r="C259" t="str">
            <v>Asignacion de Estimulo Personal Medico y Profesores</v>
          </cell>
        </row>
        <row r="260">
          <cell r="A260">
            <v>201943795</v>
          </cell>
          <cell r="B260">
            <v>2102001028</v>
          </cell>
          <cell r="C260" t="str">
            <v>Aplicacion Articulo 7 Ley N 19.112</v>
          </cell>
        </row>
        <row r="261">
          <cell r="A261">
            <v>201943796</v>
          </cell>
          <cell r="B261">
            <v>2102001029</v>
          </cell>
          <cell r="C261" t="str">
            <v>Asignacion de Estimulo por Falencia</v>
          </cell>
        </row>
        <row r="262">
          <cell r="A262">
            <v>201943797</v>
          </cell>
          <cell r="B262">
            <v>2102001030</v>
          </cell>
          <cell r="C262" t="str">
            <v>Asignacion de Experiencia Calificada</v>
          </cell>
        </row>
        <row r="263">
          <cell r="A263">
            <v>201943798</v>
          </cell>
          <cell r="B263">
            <v>2102001031</v>
          </cell>
          <cell r="C263" t="str">
            <v>Asignacion de Reforzamiento Profesional Diurno</v>
          </cell>
        </row>
        <row r="264">
          <cell r="A264">
            <v>201943799</v>
          </cell>
          <cell r="B264">
            <v>2102001032</v>
          </cell>
          <cell r="C264" t="str">
            <v>Asignacion Judicial</v>
          </cell>
        </row>
        <row r="265">
          <cell r="A265">
            <v>201943800</v>
          </cell>
          <cell r="B265">
            <v>2102001033</v>
          </cell>
          <cell r="C265" t="str">
            <v>Asignacion de Casa</v>
          </cell>
        </row>
        <row r="266">
          <cell r="A266">
            <v>201943801</v>
          </cell>
          <cell r="B266">
            <v>2102001034</v>
          </cell>
          <cell r="C266" t="str">
            <v>Asignacion Legislativa</v>
          </cell>
        </row>
        <row r="267">
          <cell r="A267">
            <v>201943802</v>
          </cell>
          <cell r="B267">
            <v>2102001035</v>
          </cell>
          <cell r="C267" t="str">
            <v>Asignacion Articulo 11 Ley N 19.041</v>
          </cell>
        </row>
        <row r="268">
          <cell r="A268">
            <v>201943803</v>
          </cell>
          <cell r="B268">
            <v>2102001036</v>
          </cell>
          <cell r="C268" t="str">
            <v>Asignacion nica</v>
          </cell>
        </row>
        <row r="269">
          <cell r="A269">
            <v>201943804</v>
          </cell>
          <cell r="B269">
            <v>2102001037</v>
          </cell>
          <cell r="C269" t="str">
            <v>Asignacion Zonas Extremas</v>
          </cell>
        </row>
        <row r="270">
          <cell r="A270">
            <v>201943805</v>
          </cell>
          <cell r="B270">
            <v>2102001038</v>
          </cell>
          <cell r="C270" t="str">
            <v>Asignacion de Responsabilidad Superior</v>
          </cell>
        </row>
        <row r="271">
          <cell r="A271">
            <v>201943806</v>
          </cell>
          <cell r="B271">
            <v>2102001039</v>
          </cell>
          <cell r="C271" t="str">
            <v>Asignacion Familiar en el Exterior</v>
          </cell>
        </row>
        <row r="272">
          <cell r="A272">
            <v>201943807</v>
          </cell>
          <cell r="B272">
            <v>2102001040</v>
          </cell>
          <cell r="C272" t="str">
            <v>Asignaciones Exclusivas de las Fuerzas Armadas y de Orden</v>
          </cell>
        </row>
        <row r="273">
          <cell r="A273">
            <v>201943808</v>
          </cell>
          <cell r="B273">
            <v>2102001041</v>
          </cell>
          <cell r="C273" t="str">
            <v>Asignaciones por Desempeno en el Exterior</v>
          </cell>
        </row>
        <row r="274">
          <cell r="A274">
            <v>201943809</v>
          </cell>
          <cell r="B274">
            <v>2102001999</v>
          </cell>
          <cell r="C274" t="str">
            <v>Otras Asignaciones</v>
          </cell>
        </row>
        <row r="275">
          <cell r="A275">
            <v>201943810</v>
          </cell>
          <cell r="B275">
            <v>2102002</v>
          </cell>
          <cell r="C275" t="str">
            <v>Aportes del Empleador</v>
          </cell>
        </row>
        <row r="276">
          <cell r="A276">
            <v>201943811</v>
          </cell>
          <cell r="B276">
            <v>2102002001</v>
          </cell>
          <cell r="C276" t="str">
            <v>A Servicios de Bienestar</v>
          </cell>
        </row>
        <row r="277">
          <cell r="A277">
            <v>201943812</v>
          </cell>
          <cell r="B277">
            <v>2102002002</v>
          </cell>
          <cell r="C277" t="str">
            <v>Otras Cotizaciones Previsionales</v>
          </cell>
        </row>
        <row r="278">
          <cell r="A278">
            <v>201943813</v>
          </cell>
          <cell r="B278">
            <v>2102002003</v>
          </cell>
          <cell r="C278" t="str">
            <v>Cotizacion Adicional, Articulo 8 Ley N 18.566</v>
          </cell>
        </row>
        <row r="279">
          <cell r="A279">
            <v>201943814</v>
          </cell>
          <cell r="B279">
            <v>2102003</v>
          </cell>
          <cell r="C279" t="str">
            <v>Asignaciones por Desempeno</v>
          </cell>
        </row>
        <row r="280">
          <cell r="A280">
            <v>201943815</v>
          </cell>
          <cell r="B280">
            <v>2102003001</v>
          </cell>
          <cell r="C280" t="str">
            <v>Desempeno Institucional</v>
          </cell>
        </row>
        <row r="281">
          <cell r="A281">
            <v>201943816</v>
          </cell>
          <cell r="B281">
            <v>2102003002</v>
          </cell>
          <cell r="C281" t="str">
            <v>Desempeno Colectivo</v>
          </cell>
        </row>
        <row r="282">
          <cell r="A282">
            <v>201943817</v>
          </cell>
          <cell r="B282">
            <v>2102003003</v>
          </cell>
          <cell r="C282" t="str">
            <v>Desempeno Individual</v>
          </cell>
        </row>
        <row r="283">
          <cell r="A283">
            <v>201947067</v>
          </cell>
          <cell r="B283">
            <v>2102003004</v>
          </cell>
          <cell r="C283" t="str">
            <v>Asignacion por Produccion</v>
          </cell>
        </row>
        <row r="284">
          <cell r="A284">
            <v>201947068</v>
          </cell>
          <cell r="B284">
            <v>2102003005</v>
          </cell>
          <cell r="C284" t="str">
            <v>Asignacion Mejoramiento de Trato a los Usuarios</v>
          </cell>
        </row>
        <row r="285">
          <cell r="A285">
            <v>201943818</v>
          </cell>
          <cell r="B285">
            <v>2102004</v>
          </cell>
          <cell r="C285" t="str">
            <v>Remuneraciones Variables</v>
          </cell>
        </row>
        <row r="286">
          <cell r="A286">
            <v>201943819</v>
          </cell>
          <cell r="B286">
            <v>2102004001</v>
          </cell>
          <cell r="C286" t="str">
            <v>Asignacion Articulo 12 Ley N 19.041</v>
          </cell>
        </row>
        <row r="287">
          <cell r="A287">
            <v>201943820</v>
          </cell>
          <cell r="B287">
            <v>2102004002</v>
          </cell>
          <cell r="C287" t="str">
            <v>Asignacion de Estimulo Jornadas Prioritarias</v>
          </cell>
        </row>
        <row r="288">
          <cell r="A288">
            <v>201943821</v>
          </cell>
          <cell r="B288">
            <v>2102004003</v>
          </cell>
          <cell r="C288" t="str">
            <v>Asignacion Articulo 3 Ley N 19.264</v>
          </cell>
        </row>
        <row r="289">
          <cell r="A289">
            <v>201943822</v>
          </cell>
          <cell r="B289">
            <v>2102004004</v>
          </cell>
          <cell r="C289" t="str">
            <v>Asignacion por Desempeno de Funciones Criticas</v>
          </cell>
        </row>
        <row r="290">
          <cell r="A290">
            <v>201943823</v>
          </cell>
          <cell r="B290">
            <v>2102004005</v>
          </cell>
          <cell r="C290" t="str">
            <v>Trabajos Extraordinarios</v>
          </cell>
        </row>
        <row r="291">
          <cell r="A291">
            <v>201943824</v>
          </cell>
          <cell r="B291">
            <v>2102004006</v>
          </cell>
          <cell r="C291" t="str">
            <v>Comisiones de Servicios en el Pais</v>
          </cell>
        </row>
        <row r="292">
          <cell r="A292">
            <v>201943825</v>
          </cell>
          <cell r="B292">
            <v>2102004007</v>
          </cell>
          <cell r="C292" t="str">
            <v>Comisiones de Servicios en el Exterior</v>
          </cell>
        </row>
        <row r="293">
          <cell r="A293">
            <v>201943826</v>
          </cell>
          <cell r="B293">
            <v>2102005</v>
          </cell>
          <cell r="C293" t="str">
            <v>Aguinaldos y Bonos</v>
          </cell>
        </row>
        <row r="294">
          <cell r="A294">
            <v>201943827</v>
          </cell>
          <cell r="B294">
            <v>2102005001</v>
          </cell>
          <cell r="C294" t="str">
            <v>Aguinaldos</v>
          </cell>
        </row>
        <row r="295">
          <cell r="A295">
            <v>201943828</v>
          </cell>
          <cell r="B295">
            <v>2102005002</v>
          </cell>
          <cell r="C295" t="str">
            <v>Bono de Escolaridad</v>
          </cell>
        </row>
        <row r="296">
          <cell r="A296">
            <v>201943829</v>
          </cell>
          <cell r="B296">
            <v>2102005003</v>
          </cell>
          <cell r="C296" t="str">
            <v>Bonos Especiales</v>
          </cell>
        </row>
        <row r="297">
          <cell r="A297">
            <v>201943830</v>
          </cell>
          <cell r="B297">
            <v>2102005004</v>
          </cell>
          <cell r="C297" t="str">
            <v>Bonificacion Adicional al Bono de Escolaridad</v>
          </cell>
        </row>
        <row r="298">
          <cell r="A298">
            <v>201943831</v>
          </cell>
          <cell r="B298">
            <v>2103</v>
          </cell>
          <cell r="C298" t="str">
            <v>Otras Remuneraciones</v>
          </cell>
        </row>
        <row r="299">
          <cell r="A299">
            <v>201943832</v>
          </cell>
          <cell r="B299">
            <v>2103001</v>
          </cell>
          <cell r="C299" t="str">
            <v>Honorarios a Suma Alzada - Personas Naturales</v>
          </cell>
        </row>
        <row r="300">
          <cell r="A300">
            <v>201944570</v>
          </cell>
          <cell r="B300">
            <v>2103001001</v>
          </cell>
          <cell r="C300" t="str">
            <v>Honorarios a Suma Alzada-Honorarios</v>
          </cell>
        </row>
        <row r="301">
          <cell r="A301">
            <v>201944569</v>
          </cell>
          <cell r="B301">
            <v>2103001002</v>
          </cell>
          <cell r="C301" t="str">
            <v>Honorarios a Suma Alzada-Viaticos</v>
          </cell>
        </row>
        <row r="302">
          <cell r="A302">
            <v>201944561</v>
          </cell>
          <cell r="B302">
            <v>2103001111</v>
          </cell>
          <cell r="C302" t="str">
            <v>Honorarios AGES</v>
          </cell>
        </row>
        <row r="303">
          <cell r="A303">
            <v>201943833</v>
          </cell>
          <cell r="B303">
            <v>2103002</v>
          </cell>
          <cell r="C303" t="str">
            <v>Honorarios Asimilados a Grados</v>
          </cell>
        </row>
        <row r="304">
          <cell r="A304">
            <v>201943834</v>
          </cell>
          <cell r="B304">
            <v>2103003</v>
          </cell>
          <cell r="C304" t="str">
            <v>Jornales</v>
          </cell>
        </row>
        <row r="305">
          <cell r="A305">
            <v>201943835</v>
          </cell>
          <cell r="B305">
            <v>2103004</v>
          </cell>
          <cell r="C305" t="str">
            <v>Remuneraciones Reguladas por el Codigo del Trabajo</v>
          </cell>
        </row>
        <row r="306">
          <cell r="A306">
            <v>201943836</v>
          </cell>
          <cell r="B306">
            <v>2103005</v>
          </cell>
          <cell r="C306" t="str">
            <v>Suplencias y Reemplazos</v>
          </cell>
        </row>
        <row r="307">
          <cell r="A307">
            <v>201943837</v>
          </cell>
          <cell r="B307">
            <v>2103006</v>
          </cell>
          <cell r="C307" t="str">
            <v>Personal a Trato y/o Temporal</v>
          </cell>
        </row>
        <row r="308">
          <cell r="A308">
            <v>201943838</v>
          </cell>
          <cell r="B308">
            <v>2103007</v>
          </cell>
          <cell r="C308" t="str">
            <v>Alumnos en Practica</v>
          </cell>
        </row>
        <row r="309">
          <cell r="A309">
            <v>201943839</v>
          </cell>
          <cell r="B309">
            <v>2103999</v>
          </cell>
          <cell r="C309" t="str">
            <v>Otras</v>
          </cell>
        </row>
        <row r="310">
          <cell r="A310">
            <v>201943840</v>
          </cell>
          <cell r="B310">
            <v>2104</v>
          </cell>
          <cell r="C310" t="str">
            <v>Otros Gastos en Personal</v>
          </cell>
        </row>
        <row r="311">
          <cell r="A311">
            <v>201943841</v>
          </cell>
          <cell r="B311">
            <v>2104001</v>
          </cell>
          <cell r="C311" t="str">
            <v>Asignacion de Traslado</v>
          </cell>
        </row>
        <row r="312">
          <cell r="A312">
            <v>201943842</v>
          </cell>
          <cell r="B312">
            <v>2104002</v>
          </cell>
          <cell r="C312" t="str">
            <v>Dieta Parlamentaria</v>
          </cell>
        </row>
        <row r="313">
          <cell r="A313">
            <v>201943843</v>
          </cell>
          <cell r="B313">
            <v>2104003</v>
          </cell>
          <cell r="C313" t="str">
            <v>Dietas a Juntas, Consejos y Comisiones</v>
          </cell>
        </row>
        <row r="314">
          <cell r="A314">
            <v>201943844</v>
          </cell>
          <cell r="B314">
            <v>22</v>
          </cell>
          <cell r="C314" t="str">
            <v>BIENES Y SERVICIOS DE CONSUMO</v>
          </cell>
        </row>
        <row r="315">
          <cell r="A315">
            <v>201943845</v>
          </cell>
          <cell r="B315">
            <v>2201</v>
          </cell>
          <cell r="C315" t="str">
            <v>Alimentos y Bebidas</v>
          </cell>
        </row>
        <row r="316">
          <cell r="A316">
            <v>201943846</v>
          </cell>
          <cell r="B316">
            <v>2201001</v>
          </cell>
          <cell r="C316" t="str">
            <v>Para Personas</v>
          </cell>
        </row>
        <row r="317">
          <cell r="A317">
            <v>201943847</v>
          </cell>
          <cell r="B317">
            <v>2201002</v>
          </cell>
          <cell r="C317" t="str">
            <v>Para Animales</v>
          </cell>
        </row>
        <row r="318">
          <cell r="A318">
            <v>201943848</v>
          </cell>
          <cell r="B318">
            <v>2202</v>
          </cell>
          <cell r="C318" t="str">
            <v>Textiles, Vestuario y Calzado</v>
          </cell>
        </row>
        <row r="319">
          <cell r="A319">
            <v>201943849</v>
          </cell>
          <cell r="B319">
            <v>2202001</v>
          </cell>
          <cell r="C319" t="str">
            <v>Textiles y Acabados Textiles</v>
          </cell>
        </row>
        <row r="320">
          <cell r="A320">
            <v>201943850</v>
          </cell>
          <cell r="B320">
            <v>2202002</v>
          </cell>
          <cell r="C320" t="str">
            <v>Vestuario, Accesorios y Prendas Diversas</v>
          </cell>
        </row>
        <row r="321">
          <cell r="A321">
            <v>201943851</v>
          </cell>
          <cell r="B321">
            <v>2202003</v>
          </cell>
          <cell r="C321" t="str">
            <v>Calzado</v>
          </cell>
        </row>
        <row r="322">
          <cell r="A322">
            <v>201943852</v>
          </cell>
          <cell r="B322">
            <v>2203</v>
          </cell>
          <cell r="C322" t="str">
            <v>Combustibles y Lubricantes</v>
          </cell>
        </row>
        <row r="323">
          <cell r="A323">
            <v>201943853</v>
          </cell>
          <cell r="B323">
            <v>2203001</v>
          </cell>
          <cell r="C323" t="str">
            <v>Para Vehiculos</v>
          </cell>
        </row>
        <row r="324">
          <cell r="A324">
            <v>201943854</v>
          </cell>
          <cell r="B324">
            <v>2203002</v>
          </cell>
          <cell r="C324" t="str">
            <v>Para Maquinarias, Equipos de Produccion, Traccion y Elevacion</v>
          </cell>
        </row>
        <row r="325">
          <cell r="A325">
            <v>201943855</v>
          </cell>
          <cell r="B325">
            <v>2203003</v>
          </cell>
          <cell r="C325" t="str">
            <v>Para Calefaccion</v>
          </cell>
        </row>
        <row r="326">
          <cell r="A326">
            <v>201943856</v>
          </cell>
          <cell r="B326">
            <v>2203999</v>
          </cell>
          <cell r="C326" t="str">
            <v>Para Otros</v>
          </cell>
        </row>
        <row r="327">
          <cell r="A327">
            <v>201943952</v>
          </cell>
          <cell r="B327">
            <v>2204</v>
          </cell>
          <cell r="C327" t="str">
            <v>Materiales de Uso o Consumo</v>
          </cell>
        </row>
        <row r="328">
          <cell r="A328">
            <v>201943953</v>
          </cell>
          <cell r="B328">
            <v>2204001</v>
          </cell>
          <cell r="C328" t="str">
            <v>Materiales de Oficina</v>
          </cell>
        </row>
        <row r="329">
          <cell r="A329">
            <v>201943954</v>
          </cell>
          <cell r="B329">
            <v>2204002</v>
          </cell>
          <cell r="C329" t="str">
            <v>Textos y Otros Materiales de Ensenanza</v>
          </cell>
        </row>
        <row r="330">
          <cell r="A330">
            <v>201943955</v>
          </cell>
          <cell r="B330">
            <v>2204003</v>
          </cell>
          <cell r="C330" t="str">
            <v>Productos Quimicos</v>
          </cell>
        </row>
        <row r="331">
          <cell r="A331">
            <v>201943956</v>
          </cell>
          <cell r="B331">
            <v>2204004</v>
          </cell>
          <cell r="C331" t="str">
            <v>Productos Farmaceuticos</v>
          </cell>
        </row>
        <row r="332">
          <cell r="A332">
            <v>201943957</v>
          </cell>
          <cell r="B332">
            <v>2204005</v>
          </cell>
          <cell r="C332" t="str">
            <v>Materiales y tiles Quirurgicos</v>
          </cell>
        </row>
        <row r="333">
          <cell r="A333">
            <v>201943958</v>
          </cell>
          <cell r="B333">
            <v>2204006</v>
          </cell>
          <cell r="C333" t="str">
            <v>Fertilizantes, Insecticidas, Fungicidas y Otros</v>
          </cell>
        </row>
        <row r="334">
          <cell r="A334">
            <v>201943959</v>
          </cell>
          <cell r="B334">
            <v>2204007</v>
          </cell>
          <cell r="C334" t="str">
            <v>Materiales y tiles de Aseo</v>
          </cell>
        </row>
        <row r="335">
          <cell r="A335">
            <v>201943960</v>
          </cell>
          <cell r="B335">
            <v>2204008</v>
          </cell>
          <cell r="C335" t="str">
            <v>Menaje para Oficina, Casino y Otros</v>
          </cell>
        </row>
        <row r="336">
          <cell r="A336">
            <v>201943961</v>
          </cell>
          <cell r="B336">
            <v>2204009</v>
          </cell>
          <cell r="C336" t="str">
            <v>Insumos, Repuestos y Accesorios Computacionales</v>
          </cell>
        </row>
        <row r="337">
          <cell r="A337">
            <v>201943962</v>
          </cell>
          <cell r="B337">
            <v>2204010</v>
          </cell>
          <cell r="C337" t="str">
            <v>Materiales para Mantenimiento y Reparaciones de Inmuebles</v>
          </cell>
        </row>
        <row r="338">
          <cell r="A338">
            <v>201943963</v>
          </cell>
          <cell r="B338">
            <v>2204011</v>
          </cell>
          <cell r="C338" t="str">
            <v>Repuestos y Accesorios para Mantenimiento y Reparaciones de Vehiculos</v>
          </cell>
        </row>
        <row r="339">
          <cell r="A339">
            <v>201943964</v>
          </cell>
          <cell r="B339">
            <v>2204012</v>
          </cell>
          <cell r="C339" t="str">
            <v>Otros Materiales, Repuestos y tiles Diversos para Mantenimiento y Reparaciones</v>
          </cell>
        </row>
        <row r="340">
          <cell r="A340">
            <v>201943965</v>
          </cell>
          <cell r="B340">
            <v>2204013</v>
          </cell>
          <cell r="C340" t="str">
            <v>Equipos Menores</v>
          </cell>
        </row>
        <row r="341">
          <cell r="A341">
            <v>201943966</v>
          </cell>
          <cell r="B341">
            <v>2204014</v>
          </cell>
          <cell r="C341" t="str">
            <v>Productos Elaborados de Cuero, Caucho y Plasticos</v>
          </cell>
        </row>
        <row r="342">
          <cell r="A342">
            <v>201943967</v>
          </cell>
          <cell r="B342">
            <v>2204015</v>
          </cell>
          <cell r="C342" t="str">
            <v>Productos Agropecuarios y Forestales</v>
          </cell>
        </row>
        <row r="343">
          <cell r="A343">
            <v>201943968</v>
          </cell>
          <cell r="B343">
            <v>2204016</v>
          </cell>
          <cell r="C343" t="str">
            <v>Materias Primas y Semielaboradas</v>
          </cell>
        </row>
        <row r="344">
          <cell r="A344">
            <v>201943969</v>
          </cell>
          <cell r="B344">
            <v>2204999</v>
          </cell>
          <cell r="C344" t="str">
            <v>Otros</v>
          </cell>
        </row>
        <row r="345">
          <cell r="A345">
            <v>201943970</v>
          </cell>
          <cell r="B345">
            <v>2205</v>
          </cell>
          <cell r="C345" t="str">
            <v>Servicios Basicos</v>
          </cell>
        </row>
        <row r="346">
          <cell r="A346">
            <v>201943971</v>
          </cell>
          <cell r="B346">
            <v>2205001</v>
          </cell>
          <cell r="C346" t="str">
            <v>Electricidad</v>
          </cell>
        </row>
        <row r="347">
          <cell r="A347">
            <v>201943972</v>
          </cell>
          <cell r="B347">
            <v>2205002</v>
          </cell>
          <cell r="C347" t="str">
            <v>Agua</v>
          </cell>
        </row>
        <row r="348">
          <cell r="A348">
            <v>201943973</v>
          </cell>
          <cell r="B348">
            <v>2205003</v>
          </cell>
          <cell r="C348" t="str">
            <v>Gas</v>
          </cell>
        </row>
        <row r="349">
          <cell r="A349">
            <v>201943974</v>
          </cell>
          <cell r="B349">
            <v>2205004</v>
          </cell>
          <cell r="C349" t="str">
            <v>Correo</v>
          </cell>
        </row>
        <row r="350">
          <cell r="A350">
            <v>201943975</v>
          </cell>
          <cell r="B350">
            <v>2205005</v>
          </cell>
          <cell r="C350" t="str">
            <v>Telefonia Fija</v>
          </cell>
        </row>
        <row r="351">
          <cell r="A351">
            <v>201943976</v>
          </cell>
          <cell r="B351">
            <v>2205006</v>
          </cell>
          <cell r="C351" t="str">
            <v>Telefonia Celular</v>
          </cell>
        </row>
        <row r="352">
          <cell r="A352">
            <v>201943977</v>
          </cell>
          <cell r="B352">
            <v>2205007</v>
          </cell>
          <cell r="C352" t="str">
            <v>Acceso a Internet</v>
          </cell>
        </row>
        <row r="353">
          <cell r="A353">
            <v>201943978</v>
          </cell>
          <cell r="B353">
            <v>2205008</v>
          </cell>
          <cell r="C353" t="str">
            <v>Enlaces de Telecomunicaciones</v>
          </cell>
        </row>
        <row r="354">
          <cell r="A354">
            <v>201943979</v>
          </cell>
          <cell r="B354">
            <v>2205999</v>
          </cell>
          <cell r="C354" t="str">
            <v>Otros</v>
          </cell>
        </row>
        <row r="355">
          <cell r="A355">
            <v>201943980</v>
          </cell>
          <cell r="B355">
            <v>2206</v>
          </cell>
          <cell r="C355" t="str">
            <v>Mantenimiento y Reparaciones</v>
          </cell>
        </row>
        <row r="356">
          <cell r="A356">
            <v>201943981</v>
          </cell>
          <cell r="B356">
            <v>2206001</v>
          </cell>
          <cell r="C356" t="str">
            <v>Mantenimiento y Reparacion de Edificaciones</v>
          </cell>
        </row>
        <row r="357">
          <cell r="A357">
            <v>201943982</v>
          </cell>
          <cell r="B357">
            <v>2206002</v>
          </cell>
          <cell r="C357" t="str">
            <v>Mantenimiento y Reparacion de Vehiculos</v>
          </cell>
        </row>
        <row r="358">
          <cell r="A358">
            <v>201943983</v>
          </cell>
          <cell r="B358">
            <v>2206003</v>
          </cell>
          <cell r="C358" t="str">
            <v>Mantenimiento y Reparacion de Mobiliarios y Otros</v>
          </cell>
        </row>
        <row r="359">
          <cell r="A359">
            <v>201943984</v>
          </cell>
          <cell r="B359">
            <v>2206004</v>
          </cell>
          <cell r="C359" t="str">
            <v>Mantenimiento y Reparacion de Maquinas y Equipos de Oficina</v>
          </cell>
        </row>
        <row r="360">
          <cell r="A360">
            <v>201943985</v>
          </cell>
          <cell r="B360">
            <v>2206005</v>
          </cell>
          <cell r="C360" t="str">
            <v>Mantenimiento y Reparaciones de Maquinarias y Equipos de Produccion</v>
          </cell>
        </row>
        <row r="361">
          <cell r="A361">
            <v>201943986</v>
          </cell>
          <cell r="B361">
            <v>2206006</v>
          </cell>
          <cell r="C361" t="str">
            <v>Mantenimiento y Reparacion de Otras Maquinarias y Equipos</v>
          </cell>
        </row>
        <row r="362">
          <cell r="A362">
            <v>201943987</v>
          </cell>
          <cell r="B362">
            <v>2206007</v>
          </cell>
          <cell r="C362" t="str">
            <v>Mantenimiento y Reparacion de Equipos Informaticos</v>
          </cell>
        </row>
        <row r="363">
          <cell r="A363">
            <v>201943988</v>
          </cell>
          <cell r="B363">
            <v>2206999</v>
          </cell>
          <cell r="C363" t="str">
            <v>Otros</v>
          </cell>
        </row>
        <row r="364">
          <cell r="A364">
            <v>201943989</v>
          </cell>
          <cell r="B364">
            <v>2207</v>
          </cell>
          <cell r="C364" t="str">
            <v>Publicidad y Difusion</v>
          </cell>
        </row>
        <row r="365">
          <cell r="A365">
            <v>201943990</v>
          </cell>
          <cell r="B365">
            <v>2207001</v>
          </cell>
          <cell r="C365" t="str">
            <v>Servicios de Publicidad</v>
          </cell>
        </row>
        <row r="366">
          <cell r="A366">
            <v>201943991</v>
          </cell>
          <cell r="B366">
            <v>2207002</v>
          </cell>
          <cell r="C366" t="str">
            <v>Servicios de Impresion</v>
          </cell>
        </row>
        <row r="367">
          <cell r="A367">
            <v>201943992</v>
          </cell>
          <cell r="B367">
            <v>2207003</v>
          </cell>
          <cell r="C367" t="str">
            <v>Servicios de Encuadernacion y Empaste</v>
          </cell>
        </row>
        <row r="368">
          <cell r="A368">
            <v>201943993</v>
          </cell>
          <cell r="B368">
            <v>2207999</v>
          </cell>
          <cell r="C368" t="str">
            <v>Otros</v>
          </cell>
        </row>
        <row r="369">
          <cell r="A369">
            <v>201943994</v>
          </cell>
          <cell r="B369">
            <v>2208</v>
          </cell>
          <cell r="C369" t="str">
            <v>Servicios Generales</v>
          </cell>
        </row>
        <row r="370">
          <cell r="A370">
            <v>201943995</v>
          </cell>
          <cell r="B370">
            <v>2208001</v>
          </cell>
          <cell r="C370" t="str">
            <v>Servicios de Aseo</v>
          </cell>
        </row>
        <row r="371">
          <cell r="A371">
            <v>201943996</v>
          </cell>
          <cell r="B371">
            <v>2208002</v>
          </cell>
          <cell r="C371" t="str">
            <v>Servicios de Vigilancia</v>
          </cell>
        </row>
        <row r="372">
          <cell r="A372">
            <v>201943997</v>
          </cell>
          <cell r="B372">
            <v>2208003</v>
          </cell>
          <cell r="C372" t="str">
            <v>Servicios de Mantencion de Jardines</v>
          </cell>
        </row>
        <row r="373">
          <cell r="A373">
            <v>201943998</v>
          </cell>
          <cell r="B373">
            <v>2208007</v>
          </cell>
          <cell r="C373" t="str">
            <v>Pasajes, Fletes y Bodegajes</v>
          </cell>
        </row>
        <row r="374">
          <cell r="A374">
            <v>201943999</v>
          </cell>
          <cell r="B374">
            <v>2208008</v>
          </cell>
          <cell r="C374" t="str">
            <v>Salas Cunas y/o Jardines Infantiles</v>
          </cell>
        </row>
        <row r="375">
          <cell r="A375">
            <v>201944000</v>
          </cell>
          <cell r="B375">
            <v>2208009</v>
          </cell>
          <cell r="C375" t="str">
            <v>Servicios de Pago y Cobranza</v>
          </cell>
        </row>
        <row r="376">
          <cell r="A376">
            <v>201944001</v>
          </cell>
          <cell r="B376">
            <v>2208010</v>
          </cell>
          <cell r="C376" t="str">
            <v>Servicios de Suscripcion y Similares</v>
          </cell>
        </row>
        <row r="377">
          <cell r="A377">
            <v>201944002</v>
          </cell>
          <cell r="B377">
            <v>2208011</v>
          </cell>
          <cell r="C377" t="str">
            <v>Servicios de Produccion y Desarrollo de Eventos</v>
          </cell>
        </row>
        <row r="378">
          <cell r="A378">
            <v>201944003</v>
          </cell>
          <cell r="B378">
            <v>2208999</v>
          </cell>
          <cell r="C378" t="str">
            <v>Otros</v>
          </cell>
        </row>
        <row r="379">
          <cell r="A379">
            <v>201944004</v>
          </cell>
          <cell r="B379">
            <v>2209</v>
          </cell>
          <cell r="C379" t="str">
            <v>Arriendos</v>
          </cell>
        </row>
        <row r="380">
          <cell r="A380">
            <v>201944005</v>
          </cell>
          <cell r="B380">
            <v>2209001</v>
          </cell>
          <cell r="C380" t="str">
            <v>Arriendo de Terrenos</v>
          </cell>
        </row>
        <row r="381">
          <cell r="A381">
            <v>201944006</v>
          </cell>
          <cell r="B381">
            <v>2209002</v>
          </cell>
          <cell r="C381" t="str">
            <v>Arriendo de Edificios</v>
          </cell>
        </row>
        <row r="382">
          <cell r="A382">
            <v>201944007</v>
          </cell>
          <cell r="B382">
            <v>2209003</v>
          </cell>
          <cell r="C382" t="str">
            <v>Arriendo de Vehiculos</v>
          </cell>
        </row>
        <row r="383">
          <cell r="A383">
            <v>201944008</v>
          </cell>
          <cell r="B383">
            <v>2209004</v>
          </cell>
          <cell r="C383" t="str">
            <v>Arriendo de Mobiliario y Otros</v>
          </cell>
        </row>
        <row r="384">
          <cell r="A384">
            <v>201944009</v>
          </cell>
          <cell r="B384">
            <v>2209005</v>
          </cell>
          <cell r="C384" t="str">
            <v>Arriendo de Maquinas y Equipos</v>
          </cell>
        </row>
        <row r="385">
          <cell r="A385">
            <v>201944010</v>
          </cell>
          <cell r="B385">
            <v>2209006</v>
          </cell>
          <cell r="C385" t="str">
            <v>Arriendo de Equipos Informaticos</v>
          </cell>
        </row>
        <row r="386">
          <cell r="A386">
            <v>201944011</v>
          </cell>
          <cell r="B386">
            <v>2209999</v>
          </cell>
          <cell r="C386" t="str">
            <v>Otros</v>
          </cell>
        </row>
        <row r="387">
          <cell r="A387">
            <v>201944012</v>
          </cell>
          <cell r="B387">
            <v>2210</v>
          </cell>
          <cell r="C387" t="str">
            <v>Servicios Financieros y de Seguros</v>
          </cell>
        </row>
        <row r="388">
          <cell r="A388">
            <v>201944013</v>
          </cell>
          <cell r="B388">
            <v>2210001</v>
          </cell>
          <cell r="C388" t="str">
            <v>Gastos Financieros por Compra y Venta de Titulos y Valores</v>
          </cell>
        </row>
        <row r="389">
          <cell r="A389">
            <v>201944014</v>
          </cell>
          <cell r="B389">
            <v>2210002</v>
          </cell>
          <cell r="C389" t="str">
            <v>Primas y Gastos de Seguros</v>
          </cell>
        </row>
        <row r="390">
          <cell r="A390">
            <v>201944015</v>
          </cell>
          <cell r="B390">
            <v>2210003</v>
          </cell>
          <cell r="C390" t="str">
            <v>Servicios de Giros y Remesas</v>
          </cell>
        </row>
        <row r="391">
          <cell r="A391">
            <v>201944016</v>
          </cell>
          <cell r="B391">
            <v>2210004</v>
          </cell>
          <cell r="C391" t="str">
            <v>Gastos Bancarios</v>
          </cell>
        </row>
        <row r="392">
          <cell r="A392">
            <v>201944017</v>
          </cell>
          <cell r="B392">
            <v>2210999</v>
          </cell>
          <cell r="C392" t="str">
            <v>Otros</v>
          </cell>
        </row>
        <row r="393">
          <cell r="A393">
            <v>201944018</v>
          </cell>
          <cell r="B393">
            <v>2211</v>
          </cell>
          <cell r="C393" t="str">
            <v>Servicios Tecnicos y Profesionales</v>
          </cell>
        </row>
        <row r="394">
          <cell r="A394">
            <v>201944019</v>
          </cell>
          <cell r="B394">
            <v>2211001</v>
          </cell>
          <cell r="C394" t="str">
            <v>Estudios e Investigaciones</v>
          </cell>
        </row>
        <row r="395">
          <cell r="A395">
            <v>201944020</v>
          </cell>
          <cell r="B395">
            <v>2211002</v>
          </cell>
          <cell r="C395" t="str">
            <v>Cursos de Capacitacion</v>
          </cell>
        </row>
        <row r="396">
          <cell r="A396">
            <v>201944021</v>
          </cell>
          <cell r="B396">
            <v>2211003</v>
          </cell>
          <cell r="C396" t="str">
            <v>Servicios Informaticos</v>
          </cell>
        </row>
        <row r="397">
          <cell r="A397">
            <v>201944022</v>
          </cell>
          <cell r="B397">
            <v>2211999</v>
          </cell>
          <cell r="C397" t="str">
            <v>Otros</v>
          </cell>
        </row>
        <row r="398">
          <cell r="A398">
            <v>201944023</v>
          </cell>
          <cell r="B398">
            <v>2212</v>
          </cell>
          <cell r="C398" t="str">
            <v>Otros Gastos en Bienes y Servicios de Consumo</v>
          </cell>
        </row>
        <row r="399">
          <cell r="A399">
            <v>201944024</v>
          </cell>
          <cell r="B399">
            <v>2212001</v>
          </cell>
          <cell r="C399" t="str">
            <v>Gastos Reservados</v>
          </cell>
        </row>
        <row r="400">
          <cell r="A400">
            <v>201944025</v>
          </cell>
          <cell r="B400">
            <v>2212002</v>
          </cell>
          <cell r="C400" t="str">
            <v>Gastos Menores</v>
          </cell>
        </row>
        <row r="401">
          <cell r="A401">
            <v>201944026</v>
          </cell>
          <cell r="B401">
            <v>2212003</v>
          </cell>
          <cell r="C401" t="str">
            <v>Gastos de Representacion, Protocolo y Ceremonial</v>
          </cell>
        </row>
        <row r="402">
          <cell r="A402">
            <v>201944027</v>
          </cell>
          <cell r="B402">
            <v>2212004</v>
          </cell>
          <cell r="C402" t="str">
            <v>Intereses, Multas y Recargos</v>
          </cell>
        </row>
        <row r="403">
          <cell r="A403">
            <v>201944028</v>
          </cell>
          <cell r="B403">
            <v>2212005</v>
          </cell>
          <cell r="C403" t="str">
            <v>Derechos y Tasas</v>
          </cell>
        </row>
        <row r="404">
          <cell r="A404">
            <v>201944029</v>
          </cell>
          <cell r="B404">
            <v>2212006</v>
          </cell>
          <cell r="C404" t="str">
            <v>Contribuciones</v>
          </cell>
        </row>
        <row r="405">
          <cell r="A405">
            <v>201944030</v>
          </cell>
          <cell r="B405">
            <v>2212999</v>
          </cell>
          <cell r="C405" t="str">
            <v>Otros</v>
          </cell>
        </row>
        <row r="406">
          <cell r="A406">
            <v>201944031</v>
          </cell>
          <cell r="B406">
            <v>2215</v>
          </cell>
          <cell r="C406" t="str">
            <v>Material Policial y Militar</v>
          </cell>
        </row>
        <row r="407">
          <cell r="A407">
            <v>201944032</v>
          </cell>
          <cell r="B407">
            <v>23</v>
          </cell>
          <cell r="C407" t="str">
            <v>PRESTACIONES DE SEGURIDAD SOCIAL</v>
          </cell>
        </row>
        <row r="408">
          <cell r="A408">
            <v>201944033</v>
          </cell>
          <cell r="B408">
            <v>2301</v>
          </cell>
          <cell r="C408" t="str">
            <v>Prestaciones Previsionales</v>
          </cell>
        </row>
        <row r="409">
          <cell r="A409">
            <v>201944034</v>
          </cell>
          <cell r="B409">
            <v>2301001</v>
          </cell>
          <cell r="C409" t="str">
            <v>Jubilaciones, Pensiones y Montepios</v>
          </cell>
        </row>
        <row r="410">
          <cell r="A410">
            <v>201944035</v>
          </cell>
          <cell r="B410">
            <v>2301002</v>
          </cell>
          <cell r="C410" t="str">
            <v>Bonificaciones</v>
          </cell>
        </row>
        <row r="411">
          <cell r="A411">
            <v>201944036</v>
          </cell>
          <cell r="B411">
            <v>2301003</v>
          </cell>
          <cell r="C411" t="str">
            <v>Bono de Reconocimiento</v>
          </cell>
        </row>
        <row r="412">
          <cell r="A412">
            <v>201944037</v>
          </cell>
          <cell r="B412">
            <v>2301004</v>
          </cell>
          <cell r="C412" t="str">
            <v>Desahucios e Indemnizaciones</v>
          </cell>
        </row>
        <row r="413">
          <cell r="A413">
            <v>201944038</v>
          </cell>
          <cell r="B413">
            <v>2301005</v>
          </cell>
          <cell r="C413" t="str">
            <v>Fondo de Seguro Social de los Empleados Publicos</v>
          </cell>
        </row>
        <row r="414">
          <cell r="A414">
            <v>201944039</v>
          </cell>
          <cell r="B414">
            <v>2301006</v>
          </cell>
          <cell r="C414" t="str">
            <v>Asignacion por Muerte</v>
          </cell>
        </row>
        <row r="415">
          <cell r="A415">
            <v>201944040</v>
          </cell>
          <cell r="B415">
            <v>2301007</v>
          </cell>
          <cell r="C415" t="str">
            <v>Seguro de Vida</v>
          </cell>
        </row>
        <row r="416">
          <cell r="A416">
            <v>201944041</v>
          </cell>
          <cell r="B416">
            <v>2301008</v>
          </cell>
          <cell r="C416" t="str">
            <v>Devolucion de Imposiciones</v>
          </cell>
        </row>
        <row r="417">
          <cell r="A417">
            <v>201944042</v>
          </cell>
          <cell r="B417">
            <v>2301009</v>
          </cell>
          <cell r="C417" t="str">
            <v>Bonificaciones de Salud</v>
          </cell>
        </row>
        <row r="418">
          <cell r="A418">
            <v>201944043</v>
          </cell>
          <cell r="B418">
            <v>2301010</v>
          </cell>
          <cell r="C418" t="str">
            <v>Subsidios de Reposo Preventivo</v>
          </cell>
        </row>
        <row r="419">
          <cell r="A419">
            <v>201944044</v>
          </cell>
          <cell r="B419">
            <v>2301011</v>
          </cell>
          <cell r="C419" t="str">
            <v>Subsidio de Enfermedad y Medicina Curativa</v>
          </cell>
        </row>
        <row r="420">
          <cell r="A420">
            <v>201944045</v>
          </cell>
          <cell r="B420">
            <v>2301012</v>
          </cell>
          <cell r="C420" t="str">
            <v>Subsidios por Accidentes del Trabajo</v>
          </cell>
        </row>
        <row r="421">
          <cell r="A421">
            <v>201944046</v>
          </cell>
          <cell r="B421">
            <v>2301013</v>
          </cell>
          <cell r="C421" t="str">
            <v>Subsidios de Reposo Maternal, Articulo 196 Codigo del Trabajo</v>
          </cell>
        </row>
        <row r="422">
          <cell r="A422">
            <v>201944047</v>
          </cell>
          <cell r="B422">
            <v>2301014</v>
          </cell>
          <cell r="C422" t="str">
            <v>Subsidio Cajas de Compensacion de Asignacion Familiar</v>
          </cell>
        </row>
        <row r="423">
          <cell r="A423">
            <v>201944048</v>
          </cell>
          <cell r="B423">
            <v>2301015</v>
          </cell>
          <cell r="C423" t="str">
            <v>Aporte Fondo de Cesantia Solidario Ley N 19.728</v>
          </cell>
        </row>
        <row r="424">
          <cell r="A424">
            <v>201944150</v>
          </cell>
          <cell r="B424">
            <v>2301016</v>
          </cell>
          <cell r="C424" t="str">
            <v>Bonificacion por Hijo para las Mujeres</v>
          </cell>
        </row>
        <row r="425">
          <cell r="A425">
            <v>201944151</v>
          </cell>
          <cell r="B425">
            <v>2301017</v>
          </cell>
          <cell r="C425" t="str">
            <v>Fondo Bono Laboral Ley N 20.305</v>
          </cell>
        </row>
        <row r="426">
          <cell r="A426">
            <v>201944152</v>
          </cell>
          <cell r="B426">
            <v>2302</v>
          </cell>
          <cell r="C426" t="str">
            <v>Prestaciones de Asistencia Social</v>
          </cell>
        </row>
        <row r="427">
          <cell r="A427">
            <v>201944153</v>
          </cell>
          <cell r="B427">
            <v>2302001</v>
          </cell>
          <cell r="C427" t="str">
            <v>Asignacion Familiar</v>
          </cell>
        </row>
        <row r="428">
          <cell r="A428">
            <v>201944154</v>
          </cell>
          <cell r="B428">
            <v>2302002</v>
          </cell>
          <cell r="C428" t="str">
            <v>Pensiones Asistenciales</v>
          </cell>
        </row>
        <row r="429">
          <cell r="A429">
            <v>201944155</v>
          </cell>
          <cell r="B429">
            <v>2302003</v>
          </cell>
          <cell r="C429" t="str">
            <v>Garantia Estatal Pensiones Minimas</v>
          </cell>
        </row>
        <row r="430">
          <cell r="A430">
            <v>201944156</v>
          </cell>
          <cell r="B430">
            <v>2302004</v>
          </cell>
          <cell r="C430" t="str">
            <v>Ayudas Economicas y Otros Pagos Preventivos</v>
          </cell>
        </row>
        <row r="431">
          <cell r="A431">
            <v>201944157</v>
          </cell>
          <cell r="B431">
            <v>2302005</v>
          </cell>
          <cell r="C431" t="str">
            <v>Subsidios de Reposo Maternal y Cuidado del Nino</v>
          </cell>
        </row>
        <row r="432">
          <cell r="A432">
            <v>201944158</v>
          </cell>
          <cell r="B432">
            <v>2302006</v>
          </cell>
          <cell r="C432" t="str">
            <v>Subsidio de Cesantia</v>
          </cell>
        </row>
        <row r="433">
          <cell r="A433">
            <v>201944159</v>
          </cell>
          <cell r="B433">
            <v>2302007</v>
          </cell>
          <cell r="C433" t="str">
            <v>Pensiones Basicas Solidarias de Vejez</v>
          </cell>
        </row>
        <row r="434">
          <cell r="A434">
            <v>201944160</v>
          </cell>
          <cell r="B434">
            <v>2302008</v>
          </cell>
          <cell r="C434" t="str">
            <v>Pensiones Basicas Solidarias de Invalidez</v>
          </cell>
        </row>
        <row r="435">
          <cell r="A435">
            <v>201944161</v>
          </cell>
          <cell r="B435">
            <v>2302009</v>
          </cell>
          <cell r="C435" t="str">
            <v>Subsidio de Discapacidad Mental</v>
          </cell>
        </row>
        <row r="436">
          <cell r="A436">
            <v>201944162</v>
          </cell>
          <cell r="B436">
            <v>2302010</v>
          </cell>
          <cell r="C436" t="str">
            <v>Bono para Conyuges que cumplan Cincuenta Anos de Matrimonio</v>
          </cell>
        </row>
        <row r="437">
          <cell r="A437">
            <v>201944163</v>
          </cell>
          <cell r="B437">
            <v>2302011</v>
          </cell>
          <cell r="C437" t="str">
            <v>Bonificacion Ley N20.531</v>
          </cell>
        </row>
        <row r="438">
          <cell r="A438">
            <v>201947140</v>
          </cell>
          <cell r="B438">
            <v>2302012</v>
          </cell>
          <cell r="C438" t="str">
            <v>Aporte Familiar Permanente de Marzo</v>
          </cell>
        </row>
        <row r="439">
          <cell r="A439">
            <v>201944164</v>
          </cell>
          <cell r="B439">
            <v>2303</v>
          </cell>
          <cell r="C439" t="str">
            <v>Prestaciones Sociales del Empleador</v>
          </cell>
        </row>
        <row r="440">
          <cell r="A440">
            <v>201944165</v>
          </cell>
          <cell r="B440">
            <v>2303001</v>
          </cell>
          <cell r="C440" t="str">
            <v>Indemnizacion de Cargo Fiscal</v>
          </cell>
        </row>
        <row r="441">
          <cell r="A441">
            <v>201944166</v>
          </cell>
          <cell r="B441">
            <v>2303002</v>
          </cell>
          <cell r="C441" t="str">
            <v>Beneficios Medicos</v>
          </cell>
        </row>
        <row r="442">
          <cell r="A442">
            <v>201944167</v>
          </cell>
          <cell r="B442">
            <v>2303003</v>
          </cell>
          <cell r="C442" t="str">
            <v>Fondo Retiro Funcionarios Publicos Ley N 19.882</v>
          </cell>
        </row>
        <row r="443">
          <cell r="A443">
            <v>201944168</v>
          </cell>
          <cell r="B443">
            <v>2303004</v>
          </cell>
          <cell r="C443" t="str">
            <v>Otras Indemnizaciones</v>
          </cell>
        </row>
        <row r="444">
          <cell r="A444">
            <v>201944169</v>
          </cell>
          <cell r="B444">
            <v>24</v>
          </cell>
          <cell r="C444" t="str">
            <v>TRANSFERENCIAS CORRIENTES</v>
          </cell>
        </row>
        <row r="445">
          <cell r="A445">
            <v>201944170</v>
          </cell>
          <cell r="B445">
            <v>2401</v>
          </cell>
          <cell r="C445" t="str">
            <v>Al Sector Privado</v>
          </cell>
        </row>
        <row r="446">
          <cell r="A446">
            <v>201944171</v>
          </cell>
          <cell r="B446">
            <v>2402</v>
          </cell>
          <cell r="C446" t="str">
            <v>Al Gobierno Central</v>
          </cell>
        </row>
        <row r="447">
          <cell r="A447">
            <v>201944663</v>
          </cell>
          <cell r="B447">
            <v>2402005</v>
          </cell>
          <cell r="C447" t="str">
            <v>A la Direccion de Bibliotecas Archivos y Museos</v>
          </cell>
        </row>
        <row r="448">
          <cell r="A448">
            <v>201947087</v>
          </cell>
          <cell r="B448">
            <v>2402010</v>
          </cell>
          <cell r="C448" t="str">
            <v>Programa Inversion Regional Region X</v>
          </cell>
        </row>
        <row r="449">
          <cell r="A449">
            <v>201947083</v>
          </cell>
          <cell r="B449">
            <v>2402016</v>
          </cell>
          <cell r="C449" t="str">
            <v>Subsecretaria de Desarrollo Regional y Administrativo - Programa 01</v>
          </cell>
        </row>
        <row r="450">
          <cell r="A450">
            <v>201947143</v>
          </cell>
          <cell r="B450">
            <v>2402017</v>
          </cell>
          <cell r="C450" t="str">
            <v>Subsecretaria de Desarollo Regional y Administrativo - Programa 02</v>
          </cell>
        </row>
        <row r="451">
          <cell r="A451">
            <v>201947088</v>
          </cell>
          <cell r="B451">
            <v>2402018</v>
          </cell>
          <cell r="C451" t="str">
            <v>Subsecretaria del Interior - Programa 01</v>
          </cell>
        </row>
        <row r="452">
          <cell r="A452">
            <v>201947089</v>
          </cell>
          <cell r="B452">
            <v>2402101</v>
          </cell>
          <cell r="C452" t="str">
            <v>Programa Gastos de Funcionamiento Region I</v>
          </cell>
        </row>
        <row r="453">
          <cell r="A453">
            <v>201947090</v>
          </cell>
          <cell r="B453">
            <v>2402102</v>
          </cell>
          <cell r="C453" t="str">
            <v>Programa Gastos de Funcionamiento Region II</v>
          </cell>
        </row>
        <row r="454">
          <cell r="A454">
            <v>201947091</v>
          </cell>
          <cell r="B454">
            <v>2402103</v>
          </cell>
          <cell r="C454" t="str">
            <v>Programa Gastos de Funcionamiento Region III</v>
          </cell>
        </row>
        <row r="455">
          <cell r="A455">
            <v>201947092</v>
          </cell>
          <cell r="B455">
            <v>2402104</v>
          </cell>
          <cell r="C455" t="str">
            <v>Programa Gastos de Funcionamiento Region IV</v>
          </cell>
        </row>
        <row r="456">
          <cell r="A456">
            <v>201947093</v>
          </cell>
          <cell r="B456">
            <v>2402105</v>
          </cell>
          <cell r="C456" t="str">
            <v>Programa Gastos de Funcionamiento Region V</v>
          </cell>
        </row>
        <row r="457">
          <cell r="A457">
            <v>201947094</v>
          </cell>
          <cell r="B457">
            <v>2402106</v>
          </cell>
          <cell r="C457" t="str">
            <v>Programa Gastos de Funcionamiento Region VI</v>
          </cell>
        </row>
        <row r="458">
          <cell r="A458">
            <v>201947095</v>
          </cell>
          <cell r="B458">
            <v>2402107</v>
          </cell>
          <cell r="C458" t="str">
            <v>Programa Gastos de Funcionamiento Region VII</v>
          </cell>
        </row>
        <row r="459">
          <cell r="A459">
            <v>201947096</v>
          </cell>
          <cell r="B459">
            <v>2402108</v>
          </cell>
          <cell r="C459" t="str">
            <v>Programa Gastos de Funcionamiento Region VIII</v>
          </cell>
        </row>
        <row r="460">
          <cell r="A460">
            <v>201947097</v>
          </cell>
          <cell r="B460">
            <v>2402109</v>
          </cell>
          <cell r="C460" t="str">
            <v>Programa Gastos de Funcionamiento Region IX</v>
          </cell>
        </row>
        <row r="461">
          <cell r="A461">
            <v>201947098</v>
          </cell>
          <cell r="B461">
            <v>2402110</v>
          </cell>
          <cell r="C461" t="str">
            <v>Programa Gastos de Funcionamiento Region X</v>
          </cell>
        </row>
        <row r="462">
          <cell r="A462">
            <v>201947099</v>
          </cell>
          <cell r="B462">
            <v>2402111</v>
          </cell>
          <cell r="C462" t="str">
            <v>Programa Gastos de Funcionamiento Region XI</v>
          </cell>
        </row>
        <row r="463">
          <cell r="A463">
            <v>201947100</v>
          </cell>
          <cell r="B463">
            <v>2402112</v>
          </cell>
          <cell r="C463" t="str">
            <v>Programa Gastos de Funcionamiento Region XII</v>
          </cell>
        </row>
        <row r="464">
          <cell r="A464">
            <v>201947101</v>
          </cell>
          <cell r="B464">
            <v>2402113</v>
          </cell>
          <cell r="C464" t="str">
            <v>Programa Gastos de Funcionamiento Region Metropolitana</v>
          </cell>
        </row>
        <row r="465">
          <cell r="A465">
            <v>201947102</v>
          </cell>
          <cell r="B465">
            <v>2402114</v>
          </cell>
          <cell r="C465" t="str">
            <v>Programa Gastos de Funcionamiento Region XIV</v>
          </cell>
        </row>
        <row r="466">
          <cell r="A466">
            <v>201947103</v>
          </cell>
          <cell r="B466">
            <v>2402115</v>
          </cell>
          <cell r="C466" t="str">
            <v>Programa Gastos de Funcionamiento Region XV</v>
          </cell>
        </row>
        <row r="467">
          <cell r="A467">
            <v>201944172</v>
          </cell>
          <cell r="B467">
            <v>2403</v>
          </cell>
          <cell r="C467" t="str">
            <v>A Otras Entidades Publicas</v>
          </cell>
        </row>
        <row r="468">
          <cell r="A468">
            <v>201944560</v>
          </cell>
          <cell r="B468">
            <v>2403024</v>
          </cell>
          <cell r="C468" t="str">
            <v>Capacitacion en Desarrollo Regional y Comunal</v>
          </cell>
        </row>
        <row r="469">
          <cell r="A469">
            <v>201944664</v>
          </cell>
          <cell r="B469">
            <v>2403026</v>
          </cell>
          <cell r="C469" t="str">
            <v>Programa Academia Capacitacion Municipal y Regional</v>
          </cell>
        </row>
        <row r="470">
          <cell r="A470">
            <v>201944577</v>
          </cell>
          <cell r="B470">
            <v>2403029</v>
          </cell>
          <cell r="C470" t="str">
            <v>Municipalidades</v>
          </cell>
        </row>
        <row r="471">
          <cell r="A471">
            <v>201944573</v>
          </cell>
          <cell r="B471">
            <v>2403031</v>
          </cell>
          <cell r="C471" t="str">
            <v>Programa de Apoyo a la Acreditacion de Calidad de Servicios Municipales</v>
          </cell>
        </row>
        <row r="472">
          <cell r="A472">
            <v>201944559</v>
          </cell>
          <cell r="B472">
            <v>2403032</v>
          </cell>
          <cell r="C472" t="str">
            <v>Programa de Mejoramiento de la Gestion Municipal</v>
          </cell>
        </row>
        <row r="473">
          <cell r="A473">
            <v>201944665</v>
          </cell>
          <cell r="B473">
            <v>2403112</v>
          </cell>
          <cell r="C473" t="str">
            <v>Oficina Fondo Recuperacion de Ciudades</v>
          </cell>
        </row>
        <row r="474">
          <cell r="A474">
            <v>201944653</v>
          </cell>
          <cell r="B474">
            <v>2403399</v>
          </cell>
          <cell r="C474" t="str">
            <v>Oficina Credito de Apoyo a la Gestion Subnacional</v>
          </cell>
        </row>
        <row r="475">
          <cell r="A475">
            <v>201944568</v>
          </cell>
          <cell r="B475">
            <v>2403403</v>
          </cell>
          <cell r="C475" t="str">
            <v>Municipalidades (Compensacion por Predios Exentos)</v>
          </cell>
        </row>
        <row r="476">
          <cell r="A476">
            <v>201944572</v>
          </cell>
          <cell r="B476">
            <v>2403405</v>
          </cell>
          <cell r="C476" t="str">
            <v>Oficina Credito Puesta en Valor del Patrimonio</v>
          </cell>
        </row>
        <row r="477">
          <cell r="A477">
            <v>201947169</v>
          </cell>
          <cell r="B477">
            <v>2403406</v>
          </cell>
          <cell r="C477" t="str">
            <v>Municipalidades (Programa Esterilizacion y Atencion Sanitaria de Animales de Compania)</v>
          </cell>
        </row>
        <row r="478">
          <cell r="A478">
            <v>201947156</v>
          </cell>
          <cell r="B478">
            <v>2403408</v>
          </cell>
          <cell r="C478" t="str">
            <v>Programa de Buenas Practicas para el Desarrollo de los Territorios</v>
          </cell>
        </row>
        <row r="479">
          <cell r="A479">
            <v>201944173</v>
          </cell>
          <cell r="B479">
            <v>2404</v>
          </cell>
          <cell r="C479" t="str">
            <v>A Empresas Publicas no Financieras</v>
          </cell>
        </row>
        <row r="480">
          <cell r="A480">
            <v>201944174</v>
          </cell>
          <cell r="B480">
            <v>2405</v>
          </cell>
          <cell r="C480" t="str">
            <v>A Empresas Publicas Financieras</v>
          </cell>
        </row>
        <row r="481">
          <cell r="A481">
            <v>201944175</v>
          </cell>
          <cell r="B481">
            <v>2406</v>
          </cell>
          <cell r="C481" t="str">
            <v>A Gobiernos Extranjeros</v>
          </cell>
        </row>
        <row r="482">
          <cell r="A482">
            <v>201944176</v>
          </cell>
          <cell r="B482">
            <v>2407</v>
          </cell>
          <cell r="C482" t="str">
            <v>A Organismos Internacionales</v>
          </cell>
        </row>
        <row r="483">
          <cell r="A483">
            <v>201947123</v>
          </cell>
          <cell r="B483">
            <v>2407001</v>
          </cell>
          <cell r="C483" t="str">
            <v>A Organizacion para la Cooperacion y Desarrollo Economico</v>
          </cell>
        </row>
        <row r="484">
          <cell r="A484">
            <v>201947124</v>
          </cell>
          <cell r="B484">
            <v>2407002</v>
          </cell>
          <cell r="C484" t="str">
            <v>A Comision Economica Para America Latina y el Caribe de las Naciones Unidas</v>
          </cell>
        </row>
        <row r="485">
          <cell r="A485">
            <v>201944177</v>
          </cell>
          <cell r="B485">
            <v>25</v>
          </cell>
          <cell r="C485" t="str">
            <v>INTEGROS AL FISCO</v>
          </cell>
        </row>
        <row r="486">
          <cell r="A486">
            <v>201944178</v>
          </cell>
          <cell r="B486">
            <v>2501</v>
          </cell>
          <cell r="C486" t="str">
            <v>Impuestos</v>
          </cell>
        </row>
        <row r="487">
          <cell r="A487">
            <v>201944179</v>
          </cell>
          <cell r="B487">
            <v>2502</v>
          </cell>
          <cell r="C487" t="str">
            <v>Anticipos y/o Utilidades</v>
          </cell>
        </row>
        <row r="488">
          <cell r="A488">
            <v>201944180</v>
          </cell>
          <cell r="B488">
            <v>2503</v>
          </cell>
          <cell r="C488" t="str">
            <v>Excedentes de Caja</v>
          </cell>
        </row>
        <row r="489">
          <cell r="A489">
            <v>201944181</v>
          </cell>
          <cell r="B489">
            <v>2599</v>
          </cell>
          <cell r="C489" t="str">
            <v>Otros ntegros al Fisco</v>
          </cell>
        </row>
        <row r="490">
          <cell r="A490">
            <v>201944182</v>
          </cell>
          <cell r="B490">
            <v>26</v>
          </cell>
          <cell r="C490" t="str">
            <v>OTROS GASTOS CORRIENTES</v>
          </cell>
        </row>
        <row r="491">
          <cell r="A491">
            <v>201944183</v>
          </cell>
          <cell r="B491">
            <v>2601</v>
          </cell>
          <cell r="C491" t="str">
            <v>Devoluciones</v>
          </cell>
        </row>
        <row r="492">
          <cell r="A492">
            <v>201944184</v>
          </cell>
          <cell r="B492">
            <v>2602</v>
          </cell>
          <cell r="C492" t="str">
            <v>Compensaciones por Danos a Terceros y/o a la Propiedad</v>
          </cell>
        </row>
        <row r="493">
          <cell r="A493">
            <v>201944185</v>
          </cell>
          <cell r="B493">
            <v>2603</v>
          </cell>
          <cell r="C493" t="str">
            <v>2% Constitucional</v>
          </cell>
        </row>
        <row r="494">
          <cell r="A494">
            <v>201944186</v>
          </cell>
          <cell r="B494">
            <v>2604</v>
          </cell>
          <cell r="C494" t="str">
            <v>Aplicacion Fondos de Terceros</v>
          </cell>
        </row>
        <row r="495">
          <cell r="A495">
            <v>201944187</v>
          </cell>
          <cell r="B495">
            <v>27</v>
          </cell>
          <cell r="C495" t="str">
            <v>APORTE FISCAL LIBRE</v>
          </cell>
        </row>
        <row r="496">
          <cell r="A496">
            <v>201944188</v>
          </cell>
          <cell r="B496">
            <v>28</v>
          </cell>
          <cell r="C496" t="str">
            <v>APORTE FISCAL PARA SERVICIO DE LA DEUDA</v>
          </cell>
        </row>
        <row r="497">
          <cell r="A497">
            <v>201944189</v>
          </cell>
          <cell r="B497">
            <v>29</v>
          </cell>
          <cell r="C497" t="str">
            <v>ADQUISICION DE ACTIVOS NO FINANCIEROS</v>
          </cell>
        </row>
        <row r="498">
          <cell r="A498">
            <v>201944190</v>
          </cell>
          <cell r="B498">
            <v>2901</v>
          </cell>
          <cell r="C498" t="str">
            <v>Terrenos</v>
          </cell>
        </row>
        <row r="499">
          <cell r="A499">
            <v>201944191</v>
          </cell>
          <cell r="B499">
            <v>2902</v>
          </cell>
          <cell r="C499" t="str">
            <v>Edificios</v>
          </cell>
        </row>
        <row r="500">
          <cell r="A500">
            <v>201944192</v>
          </cell>
          <cell r="B500">
            <v>2903</v>
          </cell>
          <cell r="C500" t="str">
            <v>Vehiculos</v>
          </cell>
        </row>
        <row r="501">
          <cell r="A501">
            <v>201944193</v>
          </cell>
          <cell r="B501">
            <v>2904</v>
          </cell>
          <cell r="C501" t="str">
            <v>Mobiliario y Otros</v>
          </cell>
        </row>
        <row r="502">
          <cell r="A502">
            <v>201944194</v>
          </cell>
          <cell r="B502">
            <v>2905</v>
          </cell>
          <cell r="C502" t="str">
            <v>Maquinas y Equipos</v>
          </cell>
        </row>
        <row r="503">
          <cell r="A503">
            <v>201944195</v>
          </cell>
          <cell r="B503">
            <v>2905001</v>
          </cell>
          <cell r="C503" t="str">
            <v>Maquinas y Equipos de Oficina</v>
          </cell>
        </row>
        <row r="504">
          <cell r="A504">
            <v>201944196</v>
          </cell>
          <cell r="B504">
            <v>2905002</v>
          </cell>
          <cell r="C504" t="str">
            <v>Maquinarias y Equipos para la Produccion</v>
          </cell>
        </row>
        <row r="505">
          <cell r="A505">
            <v>201944197</v>
          </cell>
          <cell r="B505">
            <v>2905999</v>
          </cell>
          <cell r="C505" t="str">
            <v>Otras</v>
          </cell>
        </row>
        <row r="506">
          <cell r="A506">
            <v>201944198</v>
          </cell>
          <cell r="B506">
            <v>2906</v>
          </cell>
          <cell r="C506" t="str">
            <v>Equipos Informaticos</v>
          </cell>
        </row>
        <row r="507">
          <cell r="A507">
            <v>201944199</v>
          </cell>
          <cell r="B507">
            <v>2906001</v>
          </cell>
          <cell r="C507" t="str">
            <v>Equipos Computacionales y Perifericos</v>
          </cell>
        </row>
        <row r="508">
          <cell r="A508">
            <v>201944441</v>
          </cell>
          <cell r="B508">
            <v>2906002</v>
          </cell>
          <cell r="C508" t="str">
            <v>Equipos de Comunicaciones para Redes Informaticas</v>
          </cell>
        </row>
        <row r="509">
          <cell r="A509">
            <v>201944442</v>
          </cell>
          <cell r="B509">
            <v>2907</v>
          </cell>
          <cell r="C509" t="str">
            <v>Programas Informaticos</v>
          </cell>
        </row>
        <row r="510">
          <cell r="A510">
            <v>201944443</v>
          </cell>
          <cell r="B510">
            <v>2907001</v>
          </cell>
          <cell r="C510" t="str">
            <v>Programas Computacionales</v>
          </cell>
        </row>
        <row r="511">
          <cell r="A511">
            <v>201944444</v>
          </cell>
          <cell r="B511">
            <v>2907002</v>
          </cell>
          <cell r="C511" t="str">
            <v>Sistemas de Informacion</v>
          </cell>
        </row>
        <row r="512">
          <cell r="A512">
            <v>201944445</v>
          </cell>
          <cell r="B512">
            <v>2999</v>
          </cell>
          <cell r="C512" t="str">
            <v>Otros Activos no Financieros</v>
          </cell>
        </row>
        <row r="513">
          <cell r="A513">
            <v>201944446</v>
          </cell>
          <cell r="B513">
            <v>30</v>
          </cell>
          <cell r="C513" t="str">
            <v>ADQUISICION DE ACTIVOS FINANCIEROS</v>
          </cell>
        </row>
        <row r="514">
          <cell r="A514">
            <v>201944447</v>
          </cell>
          <cell r="B514">
            <v>3001</v>
          </cell>
          <cell r="C514" t="str">
            <v>Compra de Titulos y Valores</v>
          </cell>
        </row>
        <row r="515">
          <cell r="A515">
            <v>201944448</v>
          </cell>
          <cell r="B515">
            <v>3001001</v>
          </cell>
          <cell r="C515" t="str">
            <v>Depositos a Plazo</v>
          </cell>
        </row>
        <row r="516">
          <cell r="A516">
            <v>201944449</v>
          </cell>
          <cell r="B516">
            <v>3001002</v>
          </cell>
          <cell r="C516" t="str">
            <v>Pactos de Retrocompra</v>
          </cell>
        </row>
        <row r="517">
          <cell r="A517">
            <v>201944450</v>
          </cell>
          <cell r="B517">
            <v>3001003</v>
          </cell>
          <cell r="C517" t="str">
            <v>Cuotas de Fondos Mutuos</v>
          </cell>
        </row>
        <row r="518">
          <cell r="A518">
            <v>201944451</v>
          </cell>
          <cell r="B518">
            <v>3001004</v>
          </cell>
          <cell r="C518" t="str">
            <v>Bonos o Pagares</v>
          </cell>
        </row>
        <row r="519">
          <cell r="A519">
            <v>201944452</v>
          </cell>
          <cell r="B519">
            <v>3001005</v>
          </cell>
          <cell r="C519" t="str">
            <v>Letras Hipotecarias</v>
          </cell>
        </row>
        <row r="520">
          <cell r="A520">
            <v>201944453</v>
          </cell>
          <cell r="B520">
            <v>3001999</v>
          </cell>
          <cell r="C520" t="str">
            <v>Otros</v>
          </cell>
        </row>
        <row r="521">
          <cell r="A521">
            <v>201944454</v>
          </cell>
          <cell r="B521">
            <v>3002</v>
          </cell>
          <cell r="C521" t="str">
            <v>Compra de Acciones y Participaciones de Capital</v>
          </cell>
        </row>
        <row r="522">
          <cell r="A522">
            <v>201944455</v>
          </cell>
          <cell r="B522">
            <v>3003</v>
          </cell>
          <cell r="C522" t="str">
            <v>Operaciones de Cambio</v>
          </cell>
        </row>
        <row r="523">
          <cell r="A523">
            <v>201944456</v>
          </cell>
          <cell r="B523">
            <v>3099</v>
          </cell>
          <cell r="C523" t="str">
            <v>Otros Activos Financieros</v>
          </cell>
        </row>
        <row r="524">
          <cell r="A524">
            <v>201944457</v>
          </cell>
          <cell r="B524">
            <v>31</v>
          </cell>
          <cell r="C524" t="str">
            <v>INICIATIVAS DE INVERSION</v>
          </cell>
        </row>
        <row r="525">
          <cell r="A525">
            <v>201944458</v>
          </cell>
          <cell r="B525">
            <v>3101</v>
          </cell>
          <cell r="C525" t="str">
            <v>Estudios Basicos</v>
          </cell>
        </row>
        <row r="526">
          <cell r="A526">
            <v>201944459</v>
          </cell>
          <cell r="B526">
            <v>3101001</v>
          </cell>
          <cell r="C526" t="str">
            <v>Gastos Administrativos</v>
          </cell>
        </row>
        <row r="527">
          <cell r="A527">
            <v>201944460</v>
          </cell>
          <cell r="B527">
            <v>3101002</v>
          </cell>
          <cell r="C527" t="str">
            <v>Consultorias</v>
          </cell>
        </row>
        <row r="528">
          <cell r="A528">
            <v>201944461</v>
          </cell>
          <cell r="B528">
            <v>3102</v>
          </cell>
          <cell r="C528" t="str">
            <v>Proyectos</v>
          </cell>
        </row>
        <row r="529">
          <cell r="A529">
            <v>201944462</v>
          </cell>
          <cell r="B529">
            <v>3102001</v>
          </cell>
          <cell r="C529" t="str">
            <v>Gastos Administrativos</v>
          </cell>
        </row>
        <row r="530">
          <cell r="A530">
            <v>201944463</v>
          </cell>
          <cell r="B530">
            <v>3102002</v>
          </cell>
          <cell r="C530" t="str">
            <v>Consultorias</v>
          </cell>
        </row>
        <row r="531">
          <cell r="A531">
            <v>201944464</v>
          </cell>
          <cell r="B531">
            <v>3102003</v>
          </cell>
          <cell r="C531" t="str">
            <v>Terrenos</v>
          </cell>
        </row>
        <row r="532">
          <cell r="A532">
            <v>201944465</v>
          </cell>
          <cell r="B532">
            <v>3102004</v>
          </cell>
          <cell r="C532" t="str">
            <v>Obras Civiles</v>
          </cell>
        </row>
        <row r="533">
          <cell r="A533">
            <v>201944466</v>
          </cell>
          <cell r="B533">
            <v>3102005</v>
          </cell>
          <cell r="C533" t="str">
            <v>Equipamiento</v>
          </cell>
        </row>
        <row r="534">
          <cell r="A534">
            <v>201944467</v>
          </cell>
          <cell r="B534">
            <v>3102006</v>
          </cell>
          <cell r="C534" t="str">
            <v>Equipos</v>
          </cell>
        </row>
        <row r="535">
          <cell r="A535">
            <v>201944468</v>
          </cell>
          <cell r="B535">
            <v>3102007</v>
          </cell>
          <cell r="C535" t="str">
            <v>Vehiculos</v>
          </cell>
        </row>
        <row r="536">
          <cell r="A536">
            <v>201944469</v>
          </cell>
          <cell r="B536">
            <v>3102999</v>
          </cell>
          <cell r="C536" t="str">
            <v>Otros Gastos</v>
          </cell>
        </row>
        <row r="537">
          <cell r="A537">
            <v>201944470</v>
          </cell>
          <cell r="B537">
            <v>3103</v>
          </cell>
          <cell r="C537" t="str">
            <v>Programas de Inversion</v>
          </cell>
        </row>
        <row r="538">
          <cell r="A538">
            <v>201944471</v>
          </cell>
          <cell r="B538">
            <v>3103001</v>
          </cell>
          <cell r="C538" t="str">
            <v>Gastos Administrativos</v>
          </cell>
        </row>
        <row r="539">
          <cell r="A539">
            <v>201944472</v>
          </cell>
          <cell r="B539">
            <v>3103002</v>
          </cell>
          <cell r="C539" t="str">
            <v>Consultorias</v>
          </cell>
        </row>
        <row r="540">
          <cell r="A540">
            <v>201944473</v>
          </cell>
          <cell r="B540">
            <v>3103003</v>
          </cell>
          <cell r="C540" t="str">
            <v>Contratacion del Programa</v>
          </cell>
        </row>
        <row r="541">
          <cell r="A541">
            <v>201944474</v>
          </cell>
          <cell r="B541">
            <v>32</v>
          </cell>
          <cell r="C541" t="str">
            <v>PRESTAMOS</v>
          </cell>
        </row>
        <row r="542">
          <cell r="A542">
            <v>201944475</v>
          </cell>
          <cell r="B542">
            <v>3201</v>
          </cell>
          <cell r="C542" t="str">
            <v>De Asistencia Social</v>
          </cell>
        </row>
        <row r="543">
          <cell r="A543">
            <v>201944476</v>
          </cell>
          <cell r="B543">
            <v>3202</v>
          </cell>
          <cell r="C543" t="str">
            <v>Hipotecarios</v>
          </cell>
        </row>
        <row r="544">
          <cell r="A544">
            <v>201944477</v>
          </cell>
          <cell r="B544">
            <v>3203</v>
          </cell>
          <cell r="C544" t="str">
            <v>Pignoraticios</v>
          </cell>
        </row>
        <row r="545">
          <cell r="A545">
            <v>201944478</v>
          </cell>
          <cell r="B545">
            <v>3204</v>
          </cell>
          <cell r="C545" t="str">
            <v>De Fomento</v>
          </cell>
        </row>
        <row r="546">
          <cell r="A546">
            <v>201944667</v>
          </cell>
          <cell r="B546">
            <v>3204002</v>
          </cell>
          <cell r="C546" t="str">
            <v>Municipalidades</v>
          </cell>
        </row>
        <row r="547">
          <cell r="A547">
            <v>201944479</v>
          </cell>
          <cell r="B547">
            <v>3205</v>
          </cell>
          <cell r="C547" t="str">
            <v>Medicos</v>
          </cell>
        </row>
        <row r="548">
          <cell r="A548">
            <v>201944480</v>
          </cell>
          <cell r="B548">
            <v>3206</v>
          </cell>
          <cell r="C548" t="str">
            <v>Por Anticipos a Contratistas</v>
          </cell>
        </row>
        <row r="549">
          <cell r="A549">
            <v>201944481</v>
          </cell>
          <cell r="B549">
            <v>3207</v>
          </cell>
          <cell r="C549" t="str">
            <v>Por Anticipos por Cambio de Residencia</v>
          </cell>
        </row>
        <row r="550">
          <cell r="A550">
            <v>201944482</v>
          </cell>
          <cell r="B550">
            <v>3209</v>
          </cell>
          <cell r="C550" t="str">
            <v>Por Ventas a Plazo</v>
          </cell>
        </row>
        <row r="551">
          <cell r="A551">
            <v>201944483</v>
          </cell>
          <cell r="B551">
            <v>33</v>
          </cell>
          <cell r="C551" t="str">
            <v>TRANSFERENCIAS DE CAPITAL</v>
          </cell>
        </row>
        <row r="552">
          <cell r="A552">
            <v>201944484</v>
          </cell>
          <cell r="B552">
            <v>3301</v>
          </cell>
          <cell r="C552" t="str">
            <v>Al Sector Privado</v>
          </cell>
        </row>
        <row r="553">
          <cell r="A553">
            <v>201944485</v>
          </cell>
          <cell r="B553">
            <v>3302</v>
          </cell>
          <cell r="C553" t="str">
            <v>Al Gobierno Central</v>
          </cell>
        </row>
        <row r="554">
          <cell r="A554">
            <v>201944578</v>
          </cell>
          <cell r="B554">
            <v>3302001</v>
          </cell>
          <cell r="C554" t="str">
            <v>Programa Inversion Regional Region I</v>
          </cell>
        </row>
        <row r="555">
          <cell r="A555">
            <v>201944579</v>
          </cell>
          <cell r="B555">
            <v>3302002</v>
          </cell>
          <cell r="C555" t="str">
            <v>Programa Inversion Regional Region II</v>
          </cell>
        </row>
        <row r="556">
          <cell r="A556">
            <v>201944580</v>
          </cell>
          <cell r="B556">
            <v>3302003</v>
          </cell>
          <cell r="C556" t="str">
            <v>Programa Inversion Regional Region III</v>
          </cell>
        </row>
        <row r="557">
          <cell r="A557">
            <v>201944581</v>
          </cell>
          <cell r="B557">
            <v>3302004</v>
          </cell>
          <cell r="C557" t="str">
            <v>Programa Inversion Regional Region IV</v>
          </cell>
        </row>
        <row r="558">
          <cell r="A558">
            <v>201944582</v>
          </cell>
          <cell r="B558">
            <v>3302005</v>
          </cell>
          <cell r="C558" t="str">
            <v>Programa Inversion Regional Region V</v>
          </cell>
        </row>
        <row r="559">
          <cell r="A559">
            <v>201944583</v>
          </cell>
          <cell r="B559">
            <v>3302006</v>
          </cell>
          <cell r="C559" t="str">
            <v>Programa Inversion Regional Region VI</v>
          </cell>
        </row>
        <row r="560">
          <cell r="A560">
            <v>201944584</v>
          </cell>
          <cell r="B560">
            <v>3302007</v>
          </cell>
          <cell r="C560" t="str">
            <v>Programa Inversion Regional Region VII</v>
          </cell>
        </row>
        <row r="561">
          <cell r="A561">
            <v>201944585</v>
          </cell>
          <cell r="B561">
            <v>3302008</v>
          </cell>
          <cell r="C561" t="str">
            <v>Programa Inversion Regional Region VIII</v>
          </cell>
        </row>
        <row r="562">
          <cell r="A562">
            <v>201944586</v>
          </cell>
          <cell r="B562">
            <v>3302009</v>
          </cell>
          <cell r="C562" t="str">
            <v>Programa Inversion Regional Region IX</v>
          </cell>
        </row>
        <row r="563">
          <cell r="A563">
            <v>201944587</v>
          </cell>
          <cell r="B563">
            <v>3302010</v>
          </cell>
          <cell r="C563" t="str">
            <v>Programa Inversion Regional Region X</v>
          </cell>
        </row>
        <row r="564">
          <cell r="A564">
            <v>201944658</v>
          </cell>
          <cell r="B564">
            <v>3302011</v>
          </cell>
          <cell r="C564" t="str">
            <v>Programa Inversion Regional Region XI</v>
          </cell>
        </row>
        <row r="565">
          <cell r="A565">
            <v>201944588</v>
          </cell>
          <cell r="B565">
            <v>3302012</v>
          </cell>
          <cell r="C565" t="str">
            <v>Programa Inversion Regional Region XII</v>
          </cell>
        </row>
        <row r="566">
          <cell r="A566">
            <v>201944642</v>
          </cell>
          <cell r="B566">
            <v>3302013</v>
          </cell>
          <cell r="C566" t="str">
            <v>Programa Inversion Regional Region Metropolitana</v>
          </cell>
        </row>
        <row r="567">
          <cell r="A567">
            <v>201944656</v>
          </cell>
          <cell r="B567">
            <v>3302014</v>
          </cell>
          <cell r="C567" t="str">
            <v>Programa Inversion Regional Region XIV</v>
          </cell>
        </row>
        <row r="568">
          <cell r="A568">
            <v>201944657</v>
          </cell>
          <cell r="B568">
            <v>3302015</v>
          </cell>
          <cell r="C568" t="str">
            <v>Programa Inversion Regional Region XV</v>
          </cell>
        </row>
        <row r="569">
          <cell r="A569">
            <v>201946403</v>
          </cell>
          <cell r="B569">
            <v>3302016</v>
          </cell>
          <cell r="C569" t="str">
            <v>Al Consejo Nacional De La Cultura Y Las Artes</v>
          </cell>
        </row>
        <row r="570">
          <cell r="A570">
            <v>201947079</v>
          </cell>
          <cell r="B570">
            <v>3302017</v>
          </cell>
          <cell r="C570" t="str">
            <v>Subsecretaria de Desarrollo Regional y Administrativo - Programa 03</v>
          </cell>
        </row>
        <row r="571">
          <cell r="A571">
            <v>201947104</v>
          </cell>
          <cell r="B571">
            <v>3302018</v>
          </cell>
          <cell r="C571" t="str">
            <v>Subsecretaria de Desarrollo Regional y Administrativo - Programa 01</v>
          </cell>
        </row>
        <row r="572">
          <cell r="A572">
            <v>201947167</v>
          </cell>
          <cell r="B572">
            <v>3302019</v>
          </cell>
          <cell r="C572" t="str">
            <v>Subsecretaria del Interior - Programa 01</v>
          </cell>
        </row>
        <row r="573">
          <cell r="A573">
            <v>201944486</v>
          </cell>
          <cell r="B573">
            <v>3303</v>
          </cell>
          <cell r="C573" t="str">
            <v>A Otras Entidades Publicas</v>
          </cell>
        </row>
        <row r="574">
          <cell r="A574">
            <v>201944643</v>
          </cell>
          <cell r="B574">
            <v>3303001</v>
          </cell>
          <cell r="C574" t="str">
            <v>Provision Fondo Nacional de Desarrollo Regional</v>
          </cell>
        </row>
        <row r="575">
          <cell r="A575">
            <v>201944644</v>
          </cell>
          <cell r="B575">
            <v>3303003</v>
          </cell>
          <cell r="C575" t="str">
            <v>Provision Infraestructura Educacional</v>
          </cell>
        </row>
        <row r="576">
          <cell r="A576">
            <v>201944645</v>
          </cell>
          <cell r="B576">
            <v>3303005</v>
          </cell>
          <cell r="C576" t="str">
            <v>Municipalidades (Programa Mejoramiento Urbano y Equipamiento Comunal)</v>
          </cell>
        </row>
        <row r="577">
          <cell r="A577">
            <v>201944650</v>
          </cell>
          <cell r="B577">
            <v>3303005001</v>
          </cell>
          <cell r="C577" t="str">
            <v>Emergencia</v>
          </cell>
        </row>
        <row r="578">
          <cell r="A578">
            <v>201944651</v>
          </cell>
          <cell r="B578">
            <v>3303005002</v>
          </cell>
          <cell r="C578" t="str">
            <v>Tradicional</v>
          </cell>
        </row>
        <row r="579">
          <cell r="A579">
            <v>201944652</v>
          </cell>
          <cell r="B579">
            <v>3303005003</v>
          </cell>
          <cell r="C579" t="str">
            <v>Emergencia FIE</v>
          </cell>
        </row>
        <row r="580">
          <cell r="A580">
            <v>201944646</v>
          </cell>
          <cell r="B580">
            <v>3303006</v>
          </cell>
          <cell r="C580" t="str">
            <v>Municipalidades (Programa Mejoramiento de Barrios)</v>
          </cell>
        </row>
        <row r="581">
          <cell r="A581">
            <v>201944571</v>
          </cell>
          <cell r="B581">
            <v>3303016</v>
          </cell>
          <cell r="C581" t="str">
            <v>Municipalidades - Sistema Informacion Financiera Municipal</v>
          </cell>
        </row>
        <row r="582">
          <cell r="A582">
            <v>201944647</v>
          </cell>
          <cell r="B582">
            <v>3303017</v>
          </cell>
          <cell r="C582" t="str">
            <v>Provision Programa Infraestructura Rural</v>
          </cell>
        </row>
        <row r="583">
          <cell r="A583">
            <v>201944659</v>
          </cell>
          <cell r="B583">
            <v>3303021</v>
          </cell>
          <cell r="C583" t="str">
            <v>Provision Puesta en Valor del Patrimonio</v>
          </cell>
        </row>
        <row r="584">
          <cell r="A584">
            <v>201944654</v>
          </cell>
          <cell r="B584">
            <v>3303024</v>
          </cell>
          <cell r="C584" t="str">
            <v>Provision Programa Fondo de Innovacion para la Competitividad</v>
          </cell>
        </row>
        <row r="585">
          <cell r="A585">
            <v>201944655</v>
          </cell>
          <cell r="B585">
            <v>3303025</v>
          </cell>
          <cell r="C585" t="str">
            <v>Provision de Apoyo a la Gestion Subnacional</v>
          </cell>
        </row>
        <row r="586">
          <cell r="A586">
            <v>201944565</v>
          </cell>
          <cell r="B586">
            <v>3303100</v>
          </cell>
          <cell r="C586" t="str">
            <v>Municipalidades (Fondo Recuperacion de Ciudades)</v>
          </cell>
        </row>
        <row r="587">
          <cell r="A587">
            <v>201944666</v>
          </cell>
          <cell r="B587">
            <v>3303110</v>
          </cell>
          <cell r="C587" t="str">
            <v>Municipalidades (Fondo de Incentivo al Mejoramiento de la Gestion Municipal)</v>
          </cell>
        </row>
        <row r="588">
          <cell r="A588">
            <v>201944648</v>
          </cell>
          <cell r="B588">
            <v>3303130</v>
          </cell>
          <cell r="C588" t="str">
            <v>Provision Programa Saneamiento Sanitario</v>
          </cell>
        </row>
        <row r="589">
          <cell r="A589">
            <v>201944649</v>
          </cell>
          <cell r="B589">
            <v>3303190</v>
          </cell>
          <cell r="C589" t="str">
            <v>Provision Programa Residuos Solidos</v>
          </cell>
        </row>
        <row r="590">
          <cell r="A590">
            <v>201944660</v>
          </cell>
          <cell r="B590">
            <v>3303418</v>
          </cell>
          <cell r="C590" t="str">
            <v>Provision Ley N 20.378 - Fondo de Apoyo Regional (FAR)</v>
          </cell>
        </row>
        <row r="591">
          <cell r="A591">
            <v>201944564</v>
          </cell>
          <cell r="B591">
            <v>3303421</v>
          </cell>
          <cell r="C591" t="str">
            <v>Provision Incorporacion Mayores Ingresos Propios</v>
          </cell>
        </row>
        <row r="592">
          <cell r="A592">
            <v>201944563</v>
          </cell>
          <cell r="B592">
            <v>3303423</v>
          </cell>
          <cell r="C592" t="str">
            <v>Provision Recuperacion Infraestructura Local Zona Centro Sur</v>
          </cell>
        </row>
        <row r="593">
          <cell r="A593">
            <v>201944562</v>
          </cell>
          <cell r="B593">
            <v>3303426</v>
          </cell>
          <cell r="C593" t="str">
            <v>Provision Energizacion</v>
          </cell>
        </row>
        <row r="594">
          <cell r="A594">
            <v>201947134</v>
          </cell>
          <cell r="B594">
            <v>3303500</v>
          </cell>
          <cell r="C594" t="str">
            <v>Recuperacion y Desarrollo Urbano de Valparaiso</v>
          </cell>
        </row>
        <row r="595">
          <cell r="A595">
            <v>201944487</v>
          </cell>
          <cell r="B595">
            <v>3304</v>
          </cell>
          <cell r="C595" t="str">
            <v>A Empresas Publicas no Financieras</v>
          </cell>
        </row>
        <row r="596">
          <cell r="A596">
            <v>201944488</v>
          </cell>
          <cell r="B596">
            <v>3305</v>
          </cell>
          <cell r="C596" t="str">
            <v>A Empresas Publicas Financieras</v>
          </cell>
        </row>
        <row r="597">
          <cell r="A597">
            <v>201944489</v>
          </cell>
          <cell r="B597">
            <v>3306</v>
          </cell>
          <cell r="C597" t="str">
            <v>A Gobiernos Extranjeros</v>
          </cell>
        </row>
        <row r="598">
          <cell r="A598">
            <v>201944490</v>
          </cell>
          <cell r="B598">
            <v>3307</v>
          </cell>
          <cell r="C598" t="str">
            <v>A Organismos Internacionales</v>
          </cell>
        </row>
        <row r="599">
          <cell r="A599">
            <v>201944491</v>
          </cell>
          <cell r="B599">
            <v>34</v>
          </cell>
          <cell r="C599" t="str">
            <v>SERVICIO DE LA DEUDA</v>
          </cell>
        </row>
        <row r="600">
          <cell r="A600">
            <v>201944492</v>
          </cell>
          <cell r="B600">
            <v>3401</v>
          </cell>
          <cell r="C600" t="str">
            <v>Amortizacion Deuda Interna</v>
          </cell>
        </row>
        <row r="601">
          <cell r="A601">
            <v>201944589</v>
          </cell>
          <cell r="B601">
            <v>3401001</v>
          </cell>
          <cell r="C601" t="str">
            <v>Rescate de Valores</v>
          </cell>
        </row>
        <row r="602">
          <cell r="A602">
            <v>201944590</v>
          </cell>
          <cell r="B602">
            <v>3401002</v>
          </cell>
          <cell r="C602" t="str">
            <v>Emprestitos</v>
          </cell>
        </row>
        <row r="603">
          <cell r="A603">
            <v>201944591</v>
          </cell>
          <cell r="B603">
            <v>3401003</v>
          </cell>
          <cell r="C603" t="str">
            <v>Creditos de Proveedores</v>
          </cell>
        </row>
        <row r="604">
          <cell r="A604">
            <v>201944592</v>
          </cell>
          <cell r="B604">
            <v>3402</v>
          </cell>
          <cell r="C604" t="str">
            <v>Amortizacion Deuda Externa</v>
          </cell>
        </row>
        <row r="605">
          <cell r="A605">
            <v>201944593</v>
          </cell>
          <cell r="B605">
            <v>3402001</v>
          </cell>
          <cell r="C605" t="str">
            <v>Rescate de Valores</v>
          </cell>
        </row>
        <row r="606">
          <cell r="A606">
            <v>201944594</v>
          </cell>
          <cell r="B606">
            <v>3402002</v>
          </cell>
          <cell r="C606" t="str">
            <v>Emprestitos</v>
          </cell>
        </row>
        <row r="607">
          <cell r="A607">
            <v>201944595</v>
          </cell>
          <cell r="B607">
            <v>3402003</v>
          </cell>
          <cell r="C607" t="str">
            <v>Creditos de Proveedores</v>
          </cell>
        </row>
        <row r="608">
          <cell r="A608">
            <v>201944596</v>
          </cell>
          <cell r="B608">
            <v>3403</v>
          </cell>
          <cell r="C608" t="str">
            <v>Intereses Deuda Interna</v>
          </cell>
        </row>
        <row r="609">
          <cell r="A609">
            <v>201944597</v>
          </cell>
          <cell r="B609">
            <v>3403001</v>
          </cell>
          <cell r="C609" t="str">
            <v>Por Emision de Valores</v>
          </cell>
        </row>
        <row r="610">
          <cell r="A610">
            <v>201944598</v>
          </cell>
          <cell r="B610">
            <v>3403002</v>
          </cell>
          <cell r="C610" t="str">
            <v>Emprestitos</v>
          </cell>
        </row>
        <row r="611">
          <cell r="A611">
            <v>201944599</v>
          </cell>
          <cell r="B611">
            <v>3403003</v>
          </cell>
          <cell r="C611" t="str">
            <v>Creditos de Proveedores</v>
          </cell>
        </row>
        <row r="612">
          <cell r="A612">
            <v>201944600</v>
          </cell>
          <cell r="B612">
            <v>3404</v>
          </cell>
          <cell r="C612" t="str">
            <v>Intereses Deuda Externa</v>
          </cell>
        </row>
        <row r="613">
          <cell r="A613">
            <v>201944601</v>
          </cell>
          <cell r="B613">
            <v>3404001</v>
          </cell>
          <cell r="C613" t="str">
            <v>Por Emision de Valores</v>
          </cell>
        </row>
        <row r="614">
          <cell r="A614">
            <v>201944602</v>
          </cell>
          <cell r="B614">
            <v>3404002</v>
          </cell>
          <cell r="C614" t="str">
            <v>Emprestitos</v>
          </cell>
        </row>
        <row r="615">
          <cell r="A615">
            <v>201944661</v>
          </cell>
          <cell r="B615">
            <v>3404002001</v>
          </cell>
          <cell r="C615" t="str">
            <v>Intereses Deuda Publica</v>
          </cell>
        </row>
        <row r="616">
          <cell r="A616">
            <v>201944662</v>
          </cell>
          <cell r="B616">
            <v>3404002002</v>
          </cell>
          <cell r="C616" t="str">
            <v>Comisiones Deuda Publica</v>
          </cell>
        </row>
        <row r="617">
          <cell r="A617">
            <v>201944603</v>
          </cell>
          <cell r="B617">
            <v>3404003</v>
          </cell>
          <cell r="C617" t="str">
            <v>Creditos de Proveedores</v>
          </cell>
        </row>
        <row r="618">
          <cell r="A618">
            <v>201944604</v>
          </cell>
          <cell r="B618">
            <v>3405</v>
          </cell>
          <cell r="C618" t="str">
            <v>Otros Gastos Financieros Deuda Interna</v>
          </cell>
        </row>
        <row r="619">
          <cell r="A619">
            <v>201944605</v>
          </cell>
          <cell r="B619">
            <v>3405001</v>
          </cell>
          <cell r="C619" t="str">
            <v>Por Emision de Valores</v>
          </cell>
        </row>
        <row r="620">
          <cell r="A620">
            <v>201944606</v>
          </cell>
          <cell r="B620">
            <v>3405002</v>
          </cell>
          <cell r="C620" t="str">
            <v>Emprestitos</v>
          </cell>
        </row>
        <row r="621">
          <cell r="A621">
            <v>201944607</v>
          </cell>
          <cell r="B621">
            <v>3405003</v>
          </cell>
          <cell r="C621" t="str">
            <v>Creditos de Proveedores</v>
          </cell>
        </row>
        <row r="622">
          <cell r="A622">
            <v>201944608</v>
          </cell>
          <cell r="B622">
            <v>3406</v>
          </cell>
          <cell r="C622" t="str">
            <v>Otros Gastos Financieros Deuda Externa</v>
          </cell>
        </row>
        <row r="623">
          <cell r="A623">
            <v>201944609</v>
          </cell>
          <cell r="B623">
            <v>3406001</v>
          </cell>
          <cell r="C623" t="str">
            <v>Por Emision de Valores</v>
          </cell>
        </row>
        <row r="624">
          <cell r="A624">
            <v>201944610</v>
          </cell>
          <cell r="B624">
            <v>3406002</v>
          </cell>
          <cell r="C624" t="str">
            <v>Emprestitos</v>
          </cell>
        </row>
        <row r="625">
          <cell r="A625">
            <v>201944611</v>
          </cell>
          <cell r="B625">
            <v>3406003</v>
          </cell>
          <cell r="C625" t="str">
            <v>Creditos de Proveedores</v>
          </cell>
        </row>
        <row r="626">
          <cell r="A626">
            <v>201944612</v>
          </cell>
          <cell r="B626">
            <v>3407</v>
          </cell>
          <cell r="C626" t="str">
            <v>Deuda Flotante</v>
          </cell>
        </row>
        <row r="627">
          <cell r="A627">
            <v>201944613</v>
          </cell>
          <cell r="B627">
            <v>35</v>
          </cell>
          <cell r="C627" t="str">
            <v>SALDO FINAL DE CAJA</v>
          </cell>
        </row>
      </sheetData>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r:id="rId1" refreshedBy="Stefanni Cifuentes Rivas" refreshedDate="46309.463640046299" createdVersion="8" refreshedVersion="6" minRefreshableVersion="3" recordCount="4">
  <cacheSource type="worksheet">
    <worksheetSource ref="B276:V280" sheet="CONSOLIDADO"/>
  </cacheSource>
  <cacheFields count="21">
    <cacheField name="SUB" numFmtId="0">
      <sharedItems count="4">
        <s v="PROGRAMA 01 - SUBSECRETARIA "/>
        <s v="PROGRAMA 02 - SUBNACIONAL"/>
        <s v="PROGRAMA 03 - DESARROLLO LOCAL"/>
        <s v="PROGRAMA 05 - TRANSFERENCIA GORES"/>
      </sharedItems>
    </cacheField>
    <cacheField name="." numFmtId="0">
      <sharedItems containsNonDate="0" containsString="0" containsBlank="1"/>
    </cacheField>
    <cacheField name=".2" numFmtId="0">
      <sharedItems containsNonDate="0" containsString="0" containsBlank="1"/>
    </cacheField>
    <cacheField name=".3" numFmtId="0">
      <sharedItems containsNonDate="0" containsString="0" containsBlank="1"/>
    </cacheField>
    <cacheField name=".4" numFmtId="0">
      <sharedItems containsNonDate="0" containsString="0" containsBlank="1"/>
    </cacheField>
    <cacheField name="CONSOLIDADO" numFmtId="0">
      <sharedItems containsNonDate="0" containsString="0" containsBlank="1"/>
    </cacheField>
    <cacheField name="Presupuesto Inicial 2026 M$" numFmtId="3">
      <sharedItems containsSemiMixedTypes="0" containsString="0" containsNumber="1" minValue="6015267" maxValue="246930548.99699998"/>
    </cacheField>
    <cacheField name="Presupuesto  Vigente 2026 M$" numFmtId="3">
      <sharedItems containsSemiMixedTypes="0" containsString="0" containsNumber="1" minValue="6982275" maxValue="330252619.99699998"/>
    </cacheField>
    <cacheField name="Ejecución al  M$" numFmtId="3">
      <sharedItems containsSemiMixedTypes="0" containsString="0" containsNumber="1" minValue="2862020.9810000001" maxValue="238250702.141"/>
    </cacheField>
    <cacheField name="% de Ejecución  M$ 2026" numFmtId="9">
      <sharedItems containsSemiMixedTypes="0" containsString="0" containsNumber="1" minValue="0.40989806058913464" maxValue="0.87308345530158538"/>
    </cacheField>
    <cacheField name="Presupuesto comprometido M$" numFmtId="0">
      <sharedItems containsSemiMixedTypes="0" containsString="0" containsNumber="1" minValue="4102996.8479999998" maxValue="239065889.509"/>
    </cacheField>
    <cacheField name="% Presupuesto comprometido M$" numFmtId="9">
      <sharedItems containsSemiMixedTypes="0" containsString="0" containsNumber="1" minValue="0.58763037090346626" maxValue="0.88358512022922464"/>
    </cacheField>
    <cacheField name="Saldo disponible M$" numFmtId="41">
      <sharedItems containsSemiMixedTypes="0" containsString="0" containsNumber="1" minValue="2879278.1520000002" maxValue="91186730.488000005"/>
    </cacheField>
    <cacheField name="% Saldo disponible " numFmtId="9">
      <sharedItems containsSemiMixedTypes="0" containsString="0" containsNumber="1" minValue="0.11641487977077546" maxValue="0.41236962909653374"/>
    </cacheField>
    <cacheField name="Efectivo M$" numFmtId="3">
      <sharedItems containsSemiMixedTypes="0" containsString="0" containsNumber="1" minValue="2591137.608" maxValue="220697977.80599999"/>
    </cacheField>
    <cacheField name="Efectivo %" numFmtId="9">
      <sharedItems containsSemiMixedTypes="0" containsString="0" containsNumber="1" minValue="0.90535241537420441" maxValue="0.98712639489578913"/>
    </cacheField>
    <cacheField name="Deuda Flotante M$" numFmtId="3">
      <sharedItems containsSemiMixedTypes="0" containsString="0" containsNumber="1" minValue="270883.37300000002" maxValue="17552724.335000001"/>
    </cacheField>
    <cacheField name="Deuda Flotante %" numFmtId="9">
      <sharedItems containsSemiMixedTypes="0" containsString="0" containsNumber="1" minValue="1.2873605104210997E-2" maxValue="9.4647584625795589E-2"/>
    </cacheField>
    <cacheField name="Presupuesto  Vigente al  M$" numFmtId="3">
      <sharedItems containsSemiMixedTypes="0" containsString="0" containsNumber="1" minValue="8026166.9470000006" maxValue="347865557.23097593"/>
    </cacheField>
    <cacheField name="Ejecución al M$" numFmtId="3">
      <sharedItems containsSemiMixedTypes="0" containsString="0" containsNumber="1" minValue="3768527.0299739996" maxValue="244458952.85677001"/>
    </cacheField>
    <cacheField name="%                            Ejecución al M$ 2025" numFmtId="9">
      <sharedItems containsSemiMixedTypes="0" containsString="0" containsNumber="1" minValue="0.11086022031206429" maxValue="0.8298261680578074"/>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Stefanni Cifuentes Rivas" refreshedDate="46309.463700694447" createdVersion="8" refreshedVersion="6" minRefreshableVersion="3" recordCount="4">
  <cacheSource type="worksheet">
    <worksheetSource ref="B276:W280" sheet="CONSOLIDADO"/>
  </cacheSource>
  <cacheFields count="22">
    <cacheField name="SUB" numFmtId="0">
      <sharedItems count="4">
        <s v="PROGRAMA 01 - SUBSECRETARIA "/>
        <s v="PROGRAMA 02 - SUBNACIONAL"/>
        <s v="PROGRAMA 03 - DESARROLLO LOCAL"/>
        <s v="PROGRAMA 05 - TRANSFERENCIA GORES"/>
      </sharedItems>
    </cacheField>
    <cacheField name="." numFmtId="0">
      <sharedItems containsNonDate="0" containsString="0" containsBlank="1"/>
    </cacheField>
    <cacheField name=".2" numFmtId="0">
      <sharedItems containsNonDate="0" containsString="0" containsBlank="1"/>
    </cacheField>
    <cacheField name=".3" numFmtId="0">
      <sharedItems containsNonDate="0" containsString="0" containsBlank="1"/>
    </cacheField>
    <cacheField name=".4" numFmtId="0">
      <sharedItems containsNonDate="0" containsString="0" containsBlank="1"/>
    </cacheField>
    <cacheField name="CONSOLIDADO" numFmtId="0">
      <sharedItems containsNonDate="0" containsString="0" containsBlank="1"/>
    </cacheField>
    <cacheField name="Presupuesto Inicial 2026 M$" numFmtId="3">
      <sharedItems containsSemiMixedTypes="0" containsString="0" containsNumber="1" minValue="6015267" maxValue="246930548.99699998"/>
    </cacheField>
    <cacheField name="Presupuesto  Vigente 2026 M$" numFmtId="3">
      <sharedItems containsSemiMixedTypes="0" containsString="0" containsNumber="1" minValue="6982275" maxValue="330252619.99699998"/>
    </cacheField>
    <cacheField name="Ejecución al  M$" numFmtId="3">
      <sharedItems containsSemiMixedTypes="0" containsString="0" containsNumber="1" minValue="2862020.9810000001" maxValue="238250702.141"/>
    </cacheField>
    <cacheField name="% de Ejecución  M$ 2026" numFmtId="9">
      <sharedItems containsSemiMixedTypes="0" containsString="0" containsNumber="1" minValue="0.40989806058913464" maxValue="0.87308345530158538"/>
    </cacheField>
    <cacheField name="Presupuesto comprometido M$" numFmtId="0">
      <sharedItems containsSemiMixedTypes="0" containsString="0" containsNumber="1" minValue="4102996.8479999998" maxValue="239065889.509"/>
    </cacheField>
    <cacheField name="% Presupuesto comprometido M$" numFmtId="9">
      <sharedItems containsSemiMixedTypes="0" containsString="0" containsNumber="1" minValue="0.58763037090346626" maxValue="0.88358512022922464"/>
    </cacheField>
    <cacheField name="Saldo disponible M$" numFmtId="41">
      <sharedItems containsSemiMixedTypes="0" containsString="0" containsNumber="1" minValue="2879278.1520000002" maxValue="91186730.488000005"/>
    </cacheField>
    <cacheField name="% Saldo disponible " numFmtId="9">
      <sharedItems containsSemiMixedTypes="0" containsString="0" containsNumber="1" minValue="0.11641487977077546" maxValue="0.41236962909653374"/>
    </cacheField>
    <cacheField name="Efectivo M$" numFmtId="3">
      <sharedItems containsSemiMixedTypes="0" containsString="0" containsNumber="1" minValue="2591137.608" maxValue="220697977.80599999"/>
    </cacheField>
    <cacheField name="Efectivo %" numFmtId="9">
      <sharedItems containsSemiMixedTypes="0" containsString="0" containsNumber="1" minValue="0.90535241537420441" maxValue="0.98712639489578913"/>
    </cacheField>
    <cacheField name="Deuda Flotante M$" numFmtId="3">
      <sharedItems containsSemiMixedTypes="0" containsString="0" containsNumber="1" minValue="270883.37300000002" maxValue="17552724.335000001"/>
    </cacheField>
    <cacheField name="Deuda Flotante %" numFmtId="9">
      <sharedItems containsSemiMixedTypes="0" containsString="0" containsNumber="1" minValue="1.2873605104210997E-2" maxValue="9.4647584625795589E-2"/>
    </cacheField>
    <cacheField name="Presupuesto  Vigente al  M$" numFmtId="3">
      <sharedItems containsSemiMixedTypes="0" containsString="0" containsNumber="1" minValue="8026166.9470000006" maxValue="347865557.23097593"/>
    </cacheField>
    <cacheField name="Ejecución al M$" numFmtId="3">
      <sharedItems containsSemiMixedTypes="0" containsString="0" containsNumber="1" minValue="3768527.0299739996" maxValue="244458952.85677001"/>
    </cacheField>
    <cacheField name="%                            Ejecución al M$ 2025" numFmtId="9">
      <sharedItems containsSemiMixedTypes="0" containsString="0" containsNumber="1" minValue="0.11086022031206429" maxValue="0.8298261680578074"/>
    </cacheField>
    <cacheField name="Saldo por ejecutar M$" numFmtId="3">
      <sharedItems containsSemiMixedTypes="0" containsString="0" containsNumber="1" minValue="0" maxValue="1240975.8669999996"/>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r:id="rId1" refreshedBy="Stefanni Cifuentes Rivas" refreshedDate="46309.463931481485" createdVersion="8" refreshedVersion="6" minRefreshableVersion="3" recordCount="257">
  <cacheSource type="worksheet">
    <worksheetSource ref="B8:V265" sheet="CONSOLIDADO"/>
  </cacheSource>
  <cacheFields count="21">
    <cacheField name="Subtitulo" numFmtId="0">
      <sharedItems containsBlank="1" containsMixedTypes="1" containsNumber="1" containsInteger="1" minValue="22" maxValue="34" count="15">
        <s v="Sub."/>
        <s v="21."/>
        <m/>
        <n v="22"/>
        <n v="23"/>
        <n v="24"/>
        <s v="  "/>
        <n v="25"/>
        <s v="29."/>
        <n v="32"/>
        <n v="33"/>
        <n v="34"/>
        <n v="26" u="1"/>
        <n v="29" u="1"/>
        <n v="30" u="1"/>
      </sharedItems>
    </cacheField>
    <cacheField name="Item." numFmtId="0">
      <sharedItems containsBlank="1" containsMixedTypes="1" containsNumber="1" containsInteger="1" minValue="3" maxValue="99"/>
    </cacheField>
    <cacheField name="Asig." numFmtId="0">
      <sharedItems containsBlank="1" containsMixedTypes="1" containsNumber="1" containsInteger="1" minValue="6" maxValue="500"/>
    </cacheField>
    <cacheField name="Sub" numFmtId="168">
      <sharedItems containsBlank="1" containsMixedTypes="1" containsNumber="1" containsInteger="1" minValue="1" maxValue="999"/>
    </cacheField>
    <cacheField name="." numFmtId="0">
      <sharedItems containsBlank="1"/>
    </cacheField>
    <cacheField name="nombre" numFmtId="0">
      <sharedItems containsBlank="1" count="279">
        <s v="CONSOLIDADO PROGRAMAS"/>
        <s v="GASTOS EN PERSONAL"/>
        <s v="Personal de Planta"/>
        <s v="Sueldos y Sobresueldos"/>
        <s v="Sueldo Bases"/>
        <s v="Asignación de Antigüedad"/>
        <s v="Asignación Profesional"/>
        <s v="Asignación de Zona"/>
        <s v="Asig. Del DL N° 3,551, de 1981"/>
        <s v="Gastos de Representación"/>
        <s v="Asignación de Dirección Superior"/>
        <s v="Asignaciones Compensatorias"/>
        <s v="Asignaciones Sustitutivas"/>
        <s v="Componente Base Asignación de Desempeño"/>
        <s v="Asignación de Responsabilidad Superior"/>
        <s v="Aplicación inciso 5to del Artículo 1 de la Ley N° "/>
        <s v="Otras Asignaciones"/>
        <s v="Aportes del Empleador"/>
        <s v="A Servicios de Bienestar"/>
        <s v="Otras Cotizaciones Previsionales"/>
        <s v="Asignaciones por Desempeño"/>
        <s v="Desempeño Institucional"/>
        <s v="Desempeño Colectivo"/>
        <s v="Desempeño Individual"/>
        <s v="Remuneraciones Variables"/>
        <s v="Asignación por Desempeño de Funciones Críticas"/>
        <s v="Trabajos Extraordinarios"/>
        <s v="Comisiones de Servicios en el País"/>
        <s v="Comisiones de Servicios en el Exterior"/>
        <s v="Aguinaldos"/>
        <s v="Bono de Escolaridad"/>
        <s v="Bonos Especiales "/>
        <s v="Personal a Contrata"/>
        <s v="sueldos base"/>
        <s v="Asignaciónes del DL N° 2.411, de 1978"/>
        <s v="Asignaciónes del DL N° 3.551, de 1981"/>
        <s v="Asignación Zonas Extremas"/>
        <s v="Asignación de Responsabilidad Superior "/>
        <s v="Otras"/>
        <s v="Otras Remuneraciones "/>
        <s v="Honorarios a Suma Alzada - Personas Naturales"/>
        <s v="Honorarios a Suma Alzada-Honorarios"/>
        <s v="Honorarios a Suma Alzada-Viaticos"/>
        <s v="Suplencias y Reemplazos"/>
        <s v="Alumnos en Práctica"/>
        <s v="Remuneraciones conforme al Art. 38 Bis de la CPR"/>
        <s v="BIENES Y SERVICIOS DE CONSUMO"/>
        <s v="Alimentos y Bebidas"/>
        <s v="Para Personas"/>
        <s v="Textiles, Vestuario y Calzado"/>
        <s v="Textiles y Acabados Textiles"/>
        <s v="Vestuario, Accesorios y Prendas Diversas"/>
        <s v="Calzado"/>
        <s v="Combustibles y Lubricantes"/>
        <s v="Para Vehículos "/>
        <s v="Materiales de Uso o Consumo"/>
        <s v="Materiales de Oficina "/>
        <s v="Textos y Otros Materiales de Enseñanza"/>
        <s v="Productos Químicos"/>
        <s v="Productos Farmacéuticos"/>
        <s v="Materiales y Útiles Quirúrgicos"/>
        <s v="Materiales y útiles de Aseo "/>
        <s v="Menaje para Oficina, Casino y Otros "/>
        <s v="Insumos, Repuestos y Accesorios Computacionales"/>
        <s v="Materiales para Mantenimiento y Reparaciones de Inmuebles"/>
        <s v="Repuestos y Accesorios para Mantenimiento y Reparaciones de Vehículos"/>
        <s v="Otros Materiales, Repuestos y Útiles Diversos para Mantenimiento "/>
        <s v="Equipos Menores "/>
        <s v="Otros "/>
        <s v="Servicios Básicos"/>
        <s v="Electricidad"/>
        <s v="Agua"/>
        <s v="Gas"/>
        <s v="Correo"/>
        <s v="Telefonía Fija"/>
        <s v="Telefonía Celular"/>
        <s v="Acceso a Internet"/>
        <s v="Enlaces de Telecomunicaciones"/>
        <s v="Mantenimiento y Reparaciones."/>
        <s v="Mantenimiento y Reparación de Edificaciones."/>
        <s v="Mantenimiento y Reparación de Vehículos"/>
        <s v="Mantenimiento y Reparación de Máquinas y Equipos d"/>
        <s v="Mantenimiento y Reparación de Mobiliarios y Otros."/>
        <s v="Mantenimiento y Reparación de Máquinas y Equipos de Oficina"/>
        <s v="Mantenimiento y Reparación de Equipos Informáticos"/>
        <s v="Otros"/>
        <s v="Publicidad y Difusión"/>
        <s v="Servicios de Publicidad"/>
        <s v="Servicios de Impresión"/>
        <s v="Servicios de Encuadernación y Empaste"/>
        <s v="Servicios Generales"/>
        <s v="Servicios de Aseo"/>
        <s v="Servicios de Vigilancia"/>
        <s v="Servicios de Mantención de Jardines"/>
        <s v="Pasajes, Fletes y Bodegaje."/>
        <s v="Salas Cunas y/o Jardines Infantiles."/>
        <s v="Servicios de Suscripción y Similares"/>
        <s v="Arriendo"/>
        <s v="Arriendo de Edificios"/>
        <s v="Arriendo de Máquinas  y Equipos "/>
        <s v="Arriendo de Equipos Informaticos"/>
        <s v="Servicios Financieros y de Seguros "/>
        <s v="Primas y Gastos de Seguros "/>
        <s v="Gastos Bancarios"/>
        <s v="Servicios Técnicos y Profesionales"/>
        <s v="Estudios e Investigaciones"/>
        <s v="Cursos de Capacitación"/>
        <s v="Sercicios Informáticos"/>
        <s v="Otros Gastos en Bienes y Servicios de Consumo"/>
        <s v="Gastos Menores"/>
        <s v=" Gastos de Representación, Protocolo y Ceremonial"/>
        <s v="Derechos y Tasas"/>
        <s v="PRESTACIONES DE SEGURIDAD SOCIAL"/>
        <s v="Prestaciones Previsionales"/>
        <s v="Asignación por Muerte"/>
        <s v=" Prestaciones Sociales del Empleador"/>
        <s v="Indemnización de Cargo Fiscal"/>
        <s v="Fondo Retiro Funcionarios Públicos Ley N° 19.882"/>
        <s v="Otras Indemnizaciones"/>
        <s v="TRANSFERENCIAS CORRIENTES "/>
        <s v=" Al Sector Privado"/>
        <s v="Fondo Concursable Becas - Ley N°20.742"/>
        <s v=" Al Gobierno Central "/>
        <s v="A la Dirección de Arquitectura - MOP"/>
        <s v="Al Consejo de Monumentos Nacionales"/>
        <s v="Al Servicio Nacional del Patrimonio Cultural"/>
        <s v="Programa Gastos de Funcionamiento Región de Tarapacá"/>
        <s v="Programa Gastos de Funcionamiento Región de Antofa"/>
        <s v="Programa Gastos de Funcionamiento Región de Atacama"/>
        <s v="Programa Gastos de Funcionamiento Región de Coquimbo"/>
        <s v="Programa Gasto de Funcionamiento Región de Valparaíso"/>
        <s v="Programa Gasto de Funcionamiento Región del Libertador B. O'Higgins"/>
        <s v="Programa Gasto de Funcionamiento Región del Maule"/>
        <s v="Programa Gastos de Funcionamiento Región del Bio Bio"/>
        <s v="Programa Gastos de Funcionamiento Región de La Araucanía"/>
        <s v="Programa Gasto de Funcionamiento Región de Los Lagos"/>
        <s v="Programa Gastos de Funcionamiento Región de Aysén del General Carlos Ibañez del Campo "/>
        <s v="Programa Gasto de Funcionamiento Región de Magallanes"/>
        <s v="Programa Gasto de Funcionamiento Región Metropolitana"/>
        <s v="Programa Gastos de Funcionamiento Región de Los Ríos"/>
        <s v="Programa Gastos de Funcionamiento Región de Arica Parinacota"/>
        <s v="Programa Gastos de Funcionamiento Región de Ñuble"/>
        <s v="A la Subsecretaría de Bienes Nacionales"/>
        <s v=" A Otras Entidades Públicas "/>
        <s v="Capacitacion en Desarrollo Regional y Comunal"/>
        <s v="Programa Academia Capacitación Muncipal y Regional"/>
        <s v="UFRO - Red de expertos macro zona sur"/>
        <s v="Municipalidades (Compensación por Predios Exentos) "/>
        <s v="Municipalidades (Programa Esterilización y Atención Sanitaria de Animales de Compañía)"/>
        <s v="U. de Ch. - Diplomado en Gestión de Áreas Metropol"/>
        <s v="Programa de Modernización Municipal"/>
        <s v=" A Organismos Internacionales"/>
        <s v="A Banco Interamericano de Desarrollo (BID)"/>
        <s v="Banco Interamericano de Desarrollo (BID) Llanquihue"/>
        <s v="BID - Red de expertos macrozona norte y centro "/>
        <s v="A Unidades o Programas del Servicio"/>
        <s v="Programa de Apoyo al Mejoramiento de la Gestión y de Servicios Municipales"/>
        <s v="Oficina Revitalización de Barrios e Infraestructur"/>
        <s v="Servicios de Asistencia Técnica Especializada SATE"/>
        <s v="Regiones Transparentes: Plan estratégico de integr"/>
        <s v="INGRESOS AL FISCO"/>
        <s v="Otros Ingresos al Fisco"/>
        <s v="Integros por Recuperación de Licencias Médicas"/>
        <s v="Integros por Saldos No Utilizados de Transferencia"/>
        <s v="Integros por Cobro de Pagos en Exceso"/>
        <s v="Integros por Cobro de Pagos Duplicados"/>
        <s v="ADQUISICIÓN DE ACTIVOS NO FINANCIEROS"/>
        <s v="Vehículo"/>
        <s v="Mobiliario y Otros"/>
        <s v="Máquinas y Equipos"/>
        <s v="Equipos Informáticos"/>
        <s v="Programas Informáticos"/>
        <s v="PRESTAMOS "/>
        <s v="Municipalidades"/>
        <s v="TRANSFERENCIAS DE CAPITAL "/>
        <s v="Al Gobierno Central"/>
        <s v="Programa Inversión Regional Región I  Tarapacá"/>
        <s v="Programa Inversión Regional Región II  Antofagasta"/>
        <s v="Programa Inversión Regional Región III Atacama"/>
        <s v="Programa Inversión Regional Región IV Coquimbo"/>
        <s v="Programa Inversión Regional Región V Valparaíso"/>
        <s v="Programa Inversión Regional Región VI del Libertador "/>
        <s v="Programa Inversión Regional Región VII  Maule"/>
        <s v="Programa Inversión Regional Región VIII  Bío Bío"/>
        <s v="Programa Inversión Regional Región IX La Araucanía"/>
        <s v="Programa Inversión Regional Región X  Los Lagos"/>
        <s v="Programa Inversión Regional Región XI  Aysén"/>
        <s v="Programa Inversión Regional Región XII Magallanes "/>
        <s v="Programa Inversión Regional Región Metropolitana"/>
        <s v="Programa Inversión Regional Región XIV Los Ríos"/>
        <s v="Programa Inversión Regional Región XV  Arica y Parinacota"/>
        <s v="Programa Inversión Regional Región XVI  Ñuble"/>
        <s v="Subsecretaría de Desarrollo Regional y Administrativo"/>
        <s v="Gobiernos Regionales - Programas de Inversión"/>
        <s v="Asociatividad y Planes Especiales - Fondo Áreas Me"/>
        <s v="Servicio Nacional del Patrimonio Cultural"/>
        <s v="A Otras Entidades Publicas"/>
        <s v="Provisión Fondo Nacional de Desarrollo Regional"/>
        <s v="Municipalidades (PMU)"/>
        <s v="Tradicional (PMU)"/>
        <s v="Emergencia (PMU)"/>
        <s v="Cuenca del Carbón (PMU)"/>
        <s v="Emergencia S.P.D."/>
        <s v="Emergencia - Catastrofe (PMU)"/>
        <s v="Municipalidades (PMB)"/>
        <s v="Asistencia Técnica (PMB)"/>
        <s v="Terrenos (PMB)"/>
        <s v="Otras Transferencias (PMB)"/>
        <s v="Estudios y diseños (PMB)"/>
        <s v="IRAL Inversión Regional de Asignación Local (PMB)"/>
        <s v="Obras (PMB)"/>
        <s v="Municipalidades (Fondo Recuperación de Ciudades - FRC) "/>
        <s v="Municipalidades (Fondo de Incentivo al Mejoramient"/>
        <s v="Municipalidades (Progr. Revital de Barrios e Infra"/>
        <s v="Municipalidades (Programa Recuperación Espacios de"/>
        <s v="Fondo de Apoyo Contingencia Regional"/>
        <s v="Municipalidades (Programa de Modernización)"/>
        <s v="Sistema Información Financiera Municipal"/>
        <s v="Unidad de Gobierno Electrónico Local"/>
        <s v="Sistema Información Municipal (SIM )"/>
        <s v="Plataforma Unidad de RRHH"/>
        <s v="Servicios SINIM"/>
        <s v="SERVICIO DE LA DEUDA"/>
        <s v="De Fomento" u="1"/>
        <m u="1"/>
        <s v="Provisión Ley N° 20.378 - Fondo de Apoyo Regional " u="1"/>
        <s v="Provisión Programa Infraestructura Rural" u="1"/>
        <s v="3303110 Municipalidades (Fondo de Incentivo al Mejoramient" u="1"/>
        <s v="Fundación Chile Descentralizado Desarrollado" u="1"/>
        <s v="Fortalecimiento de Capacidades de Intervención en " u="1"/>
        <s v="PNUD: Plan Ercilla" u="1"/>
        <s v="OTROS GASTOS CORRIENTES" u="1"/>
        <s v="Municipalidades (Prevención y Mitigación de Riesgos)" u="1"/>
        <s v="Universidad Adolfo Ibañez - Índice de bienestar " u="1"/>
        <s v="A Facultad Latinoamericana de Ciencias Sociales" u="1"/>
        <s v="Provisión Programa Saneamiento Sanitario" u="1"/>
        <s v="Provisión Territorios Rezagados" u="1"/>
        <s v="Provisión Regiones Extremas" u="1"/>
        <s v="SUBPESCA - Consulta indígena área marina Rapa Nui " u="1"/>
        <s v="FAO Asistencia técnica para fortalecimiento instit" u="1"/>
        <s v="Provisión de Apoyo a la Gestión Subnacional" u="1"/>
        <s v="Programa de Mejoramiento Urbano y Equipamiento Com" u="1"/>
        <s v="Diálogos participativos regionales para ela" u="1"/>
        <s v="Programa de Mejoramiento de Barrios FET-Covid-19" u="1"/>
        <s v="3303021 Provisión Puesta en Valor del Patrimonio" u="1"/>
        <s v="Aporte Reembolsable Compensación Ingresos Propios " u="1"/>
        <s v="3303020 Programa de Mejoramiento de Barrios FET-Covid-19" u="1"/>
        <s v="Provisión Energización" u="1"/>
        <s v="Servicio Nacional de Prevención y Respuesta Ante D" u="1"/>
        <s v="Fundación para la Promoción y Desarrollo de la Muj" u="1"/>
        <s v="Universidad del Desarrollo" u="1"/>
        <s v="Provisión Puesta en Valor del Patrimonio" u="1"/>
        <s v="Provisión Incorporación Mayores Ingresos Propios" u="1"/>
        <s v="Al Serviu VIII" u="1"/>
        <s v="Oficina Revitalización de Barrios e Infraestructural Patrimonial" u="1"/>
        <s v="Fondo de Equidad Interregional" u="1"/>
        <s v="U. de Chile, Facultad de Gobierno - Actualización " u="1"/>
        <s v="Provisión Programas de Apoyo al Empleo" u="1"/>
        <s v="Universidad Católica-Centro Latinoamericano" u="1"/>
        <s v="Universidad de Chile - Fortalecimiento Organización" u="1"/>
        <s v="Programa de Apoyo a la Acreditación de Calidad de Servicios Municipales " u="1"/>
        <s v="Oficina de Donación Española" u="1"/>
        <s v="3303017 Provisión Programa Infraestructura Rural" u="1"/>
        <s v="3303111 Municipalidades (Progr. Revital de Barrios e Infra" u="1"/>
        <s v="Aporte Reembolsable Especial a Municipalidades" u="1"/>
        <s v="3303025 Provisión de Apoyo a la Gestión Subnacional" u="1"/>
        <s v="A Comisión Económica Para América Latina y el Caribe" u="1"/>
        <s v="Devoluciones" u="1"/>
        <s v="A Banco Mundial" u="1"/>
        <s v="A Organización de las Naciones Unidas para la Alimentación" u="1"/>
        <s v="Recuperación Región del Maule" u="1"/>
        <s v="Fortalecimiento y Apoyo Técnico a los Gobiernos Re" u="1"/>
        <s v="Provisión Programa Residuos Sólidos" u="1"/>
        <s v="BBNN - Plataforma Geoespacial GORE." u="1"/>
        <s v="Programa Financiamiento Gobiernos Regionales" u="1"/>
        <s v="Agencia para la Sustentabilidad y Cambio Climático" u="1"/>
        <s v="3303010 Programa de Mejoramiento Urbano y Equipamiento Com" u="1"/>
        <s v="Fondo de Desarrollo Local" u="1"/>
        <s v="ADQUISICIÓN DE ACTIVOS FINANCIEROS " u="1"/>
      </sharedItems>
    </cacheField>
    <cacheField name="Presupuesto Inicial 2026 M$" numFmtId="3">
      <sharedItems containsSemiMixedTypes="0" containsString="0" containsNumber="1" minValue="0" maxValue="371846753.99699998"/>
    </cacheField>
    <cacheField name="Presupuesto  Vigente 2026 M$" numFmtId="3">
      <sharedItems containsSemiMixedTypes="0" containsString="0" containsNumber="1" minValue="0" maxValue="437864331.99699998"/>
    </cacheField>
    <cacheField name="Ejecución al  M$" numFmtId="3">
      <sharedItems containsSemiMixedTypes="0" containsString="0" containsNumber="1" minValue="0" maxValue="325408261.84099996"/>
    </cacheField>
    <cacheField name="% de Ejecución  M$ 2026" numFmtId="9">
      <sharedItems containsMixedTypes="1" containsNumber="1" minValue="0" maxValue="1"/>
    </cacheField>
    <cacheField name="Presupuesto comprometido M$" numFmtId="3">
      <sharedItems containsSemiMixedTypes="0" containsString="0" containsNumber="1" minValue="0" maxValue="328148803.85599995"/>
    </cacheField>
    <cacheField name="% Presupuesto comprometido M$" numFmtId="9">
      <sharedItems containsSemiMixedTypes="0" containsString="0" containsNumber="1" minValue="0" maxValue="1"/>
    </cacheField>
    <cacheField name="Saldo disponible M$" numFmtId="0">
      <sharedItems containsSemiMixedTypes="0" containsString="0" containsNumber="1" minValue="-550450.37900000007" maxValue="109715528.141"/>
    </cacheField>
    <cacheField name="% Saldo disponible " numFmtId="9">
      <sharedItems containsSemiMixedTypes="0" containsString="0" containsNumber="1" minValue="0" maxValue="1"/>
    </cacheField>
    <cacheField name="Efectivo M$" numFmtId="3">
      <sharedItems containsSemiMixedTypes="0" containsString="0" containsNumber="1" minValue="0" maxValue="306027176.58100003"/>
    </cacheField>
    <cacheField name="Efectivo %" numFmtId="9">
      <sharedItems containsSemiMixedTypes="0" containsString="0" containsNumber="1" minValue="0" maxValue="1.0000000000000002"/>
    </cacheField>
    <cacheField name="Deuda Flotante M$" numFmtId="3">
      <sharedItems containsSemiMixedTypes="0" containsString="0" containsNumber="1" minValue="0" maxValue="19381085.259999998"/>
    </cacheField>
    <cacheField name="Deuda Flotante %" numFmtId="9">
      <sharedItems containsMixedTypes="1" containsNumber="1" minValue="0" maxValue="1"/>
    </cacheField>
    <cacheField name="Presupuesto  Vigente al  M$" numFmtId="3">
      <sharedItems containsSemiMixedTypes="0" containsString="0" containsNumber="1" minValue="0" maxValue="460901933.24407595"/>
    </cacheField>
    <cacheField name="Ejecución al M$" numFmtId="3">
      <sharedItems containsSemiMixedTypes="0" containsString="0" containsNumber="1" minValue="0" maxValue="292804358.19929898"/>
    </cacheField>
    <cacheField name="%                            Ejecución al M$ 2025" numFmtId="9">
      <sharedItems containsSemiMixedTypes="0" containsString="0" containsNumber="1" minValue="0" maxValue="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4">
  <r>
    <x v="0"/>
    <m/>
    <m/>
    <m/>
    <m/>
    <m/>
    <n v="63546066"/>
    <n v="65168598"/>
    <n v="56897624.718999989"/>
    <n v="0.87308345530158538"/>
    <n v="57582003.499000005"/>
    <n v="0.88358512022922464"/>
    <n v="7586594.5009999983"/>
    <n v="0.11641487977077546"/>
    <n v="56165147.166999996"/>
    <n v="0.98712639489578913"/>
    <n v="732477.55200000003"/>
    <n v="1.2873605104210997E-2"/>
    <n v="45809434.3741"/>
    <n v="38013867.387555003"/>
    <n v="0.8298261680578074"/>
  </r>
  <r>
    <x v="1"/>
    <m/>
    <m/>
    <m/>
    <m/>
    <m/>
    <n v="6015267"/>
    <n v="6982275"/>
    <n v="2862020.9810000001"/>
    <n v="0.40989806058913464"/>
    <n v="4102996.8479999998"/>
    <n v="0.58763037090346626"/>
    <n v="2879278.1520000002"/>
    <n v="0.41236962909653374"/>
    <n v="2591137.608"/>
    <n v="0.90535241537420441"/>
    <n v="270883.37300000002"/>
    <n v="9.4647584625795589E-2"/>
    <n v="8026166.9470000006"/>
    <n v="3768527.0299739996"/>
    <n v="0.4695301075667993"/>
  </r>
  <r>
    <x v="2"/>
    <m/>
    <m/>
    <m/>
    <m/>
    <m/>
    <n v="246930548.99699998"/>
    <n v="330252619.99699998"/>
    <n v="238250702.141"/>
    <n v="0.721419567067066"/>
    <n v="239065889.509"/>
    <n v="0.72388794224000907"/>
    <n v="91186730.488000005"/>
    <n v="0.27611205775999098"/>
    <n v="220697977.80599999"/>
    <n v="0.92632666272432618"/>
    <n v="17552724.335000001"/>
    <n v="7.3673337275673836E-2"/>
    <n v="347865557.23097593"/>
    <n v="244458952.85677001"/>
    <n v="0.70273974463776545"/>
  </r>
  <r>
    <x v="3"/>
    <m/>
    <m/>
    <m/>
    <m/>
    <m/>
    <n v="55354872"/>
    <n v="35460839"/>
    <n v="27397914"/>
    <n v="0.77262452814497706"/>
    <n v="27397914"/>
    <n v="0.77262452814497706"/>
    <n v="8062925"/>
    <n v="0.22737547185502294"/>
    <n v="26572914"/>
    <n v="0.9698882184972184"/>
    <n v="825000"/>
    <n v="3.0111781502781564E-2"/>
    <n v="59200774.692000002"/>
    <n v="6563010.9249999998"/>
    <n v="0.11086022031206429"/>
  </r>
</pivotCacheRecords>
</file>

<file path=xl/pivotCache/pivotCacheRecords2.xml><?xml version="1.0" encoding="utf-8"?>
<pivotCacheRecords xmlns="http://schemas.openxmlformats.org/spreadsheetml/2006/main" xmlns:r="http://schemas.openxmlformats.org/officeDocument/2006/relationships" count="4">
  <r>
    <x v="0"/>
    <m/>
    <m/>
    <m/>
    <m/>
    <m/>
    <n v="63546066"/>
    <n v="65168598"/>
    <n v="56897624.718999989"/>
    <n v="0.87308345530158538"/>
    <n v="57582003.499000005"/>
    <n v="0.88358512022922464"/>
    <n v="7586594.5009999983"/>
    <n v="0.11641487977077546"/>
    <n v="56165147.166999996"/>
    <n v="0.98712639489578913"/>
    <n v="732477.55200000003"/>
    <n v="1.2873605104210997E-2"/>
    <n v="45809434.3741"/>
    <n v="38013867.387555003"/>
    <n v="0.8298261680578074"/>
    <n v="684378.78000001609"/>
  </r>
  <r>
    <x v="1"/>
    <m/>
    <m/>
    <m/>
    <m/>
    <m/>
    <n v="6015267"/>
    <n v="6982275"/>
    <n v="2862020.9810000001"/>
    <n v="0.40989806058913464"/>
    <n v="4102996.8479999998"/>
    <n v="0.58763037090346626"/>
    <n v="2879278.1520000002"/>
    <n v="0.41236962909653374"/>
    <n v="2591137.608"/>
    <n v="0.90535241537420441"/>
    <n v="270883.37300000002"/>
    <n v="9.4647584625795589E-2"/>
    <n v="8026166.9470000006"/>
    <n v="3768527.0299739996"/>
    <n v="0.4695301075667993"/>
    <n v="1240975.8669999996"/>
  </r>
  <r>
    <x v="2"/>
    <m/>
    <m/>
    <m/>
    <m/>
    <m/>
    <n v="246930548.99699998"/>
    <n v="330252619.99699998"/>
    <n v="238250702.141"/>
    <n v="0.721419567067066"/>
    <n v="239065889.509"/>
    <n v="0.72388794224000907"/>
    <n v="91186730.488000005"/>
    <n v="0.27611205775999098"/>
    <n v="220697977.80599999"/>
    <n v="0.92632666272432618"/>
    <n v="17552724.335000001"/>
    <n v="7.3673337275673836E-2"/>
    <n v="347865557.23097593"/>
    <n v="244458952.85677001"/>
    <n v="0.70273974463776545"/>
    <n v="815187.36800000072"/>
  </r>
  <r>
    <x v="3"/>
    <m/>
    <m/>
    <m/>
    <m/>
    <m/>
    <n v="55354872"/>
    <n v="35460839"/>
    <n v="27397914"/>
    <n v="0.77262452814497706"/>
    <n v="27397914"/>
    <n v="0.77262452814497706"/>
    <n v="8062925"/>
    <n v="0.22737547185502294"/>
    <n v="26572914"/>
    <n v="0.9698882184972184"/>
    <n v="825000"/>
    <n v="3.0111781502781564E-2"/>
    <n v="59200774.692000002"/>
    <n v="6563010.9249999998"/>
    <n v="0.11086022031206429"/>
    <n v="0"/>
  </r>
</pivotCacheRecords>
</file>

<file path=xl/pivotCache/pivotCacheRecords3.xml><?xml version="1.0" encoding="utf-8"?>
<pivotCacheRecords xmlns="http://schemas.openxmlformats.org/spreadsheetml/2006/main" xmlns:r="http://schemas.openxmlformats.org/officeDocument/2006/relationships" count="257">
  <r>
    <x v="0"/>
    <s v="Item."/>
    <s v="Asig."/>
    <s v="Sub"/>
    <s v="."/>
    <x v="0"/>
    <n v="371846753.99699998"/>
    <n v="437864331.99699998"/>
    <n v="325408261.84099996"/>
    <n v="0.74317143019365528"/>
    <n v="328148803.85599995"/>
    <n v="0.7494303140869859"/>
    <n v="109715528.141"/>
    <n v="0.2505696859130141"/>
    <n v="306027176.58100003"/>
    <n v="0.94044070930974133"/>
    <n v="19381085.259999998"/>
    <n v="5.9559290690258893E-2"/>
    <n v="460901933.24407595"/>
    <n v="292804358.19929898"/>
    <n v="0.63528559348489655"/>
  </r>
  <r>
    <x v="1"/>
    <m/>
    <m/>
    <m/>
    <m/>
    <x v="1"/>
    <n v="19882145"/>
    <n v="19466574"/>
    <n v="14924799.171"/>
    <n v="0.7666885385687281"/>
    <n v="14924799.171"/>
    <n v="0.7666885385687281"/>
    <n v="4541774.828999999"/>
    <n v="0.23331146143127182"/>
    <n v="14438962.969000002"/>
    <n v="0.96744772265049883"/>
    <n v="485836.20200000005"/>
    <n v="3.2552277349501363E-2"/>
    <n v="20446941.494999997"/>
    <n v="15756488.302753"/>
    <n v="0.77060367716149725"/>
  </r>
  <r>
    <x v="2"/>
    <s v="01."/>
    <m/>
    <m/>
    <m/>
    <x v="2"/>
    <n v="648450"/>
    <n v="651738.75"/>
    <n v="417527.04099999997"/>
    <n v="0.64063559363318501"/>
    <n v="417527.04099999997"/>
    <n v="0.64063559363318501"/>
    <n v="234211.70899999997"/>
    <n v="0.35936440636681488"/>
    <n v="397231.17300000013"/>
    <n v="0.95139029091052374"/>
    <n v="20295.868000000002"/>
    <n v="4.8609709089476684E-2"/>
    <n v="828278.07231399999"/>
    <n v="510627.33728799992"/>
    <n v="0.61649264221306255"/>
  </r>
  <r>
    <x v="2"/>
    <m/>
    <s v="001."/>
    <m/>
    <m/>
    <x v="3"/>
    <n v="507000"/>
    <n v="506988.42700000003"/>
    <n v="326725.13399999996"/>
    <n v="0.64444298252196586"/>
    <n v="326725.13399999996"/>
    <n v="0.64444298252196586"/>
    <n v="180263.29299999998"/>
    <n v="0.35555701747803403"/>
    <n v="311318.69800000003"/>
    <n v="0.95284588053761443"/>
    <n v="15406.436"/>
    <n v="4.7154119462385777E-2"/>
    <n v="648488.71577499993"/>
    <n v="396930.86259699997"/>
    <n v="0.6120859977071974"/>
  </r>
  <r>
    <x v="2"/>
    <m/>
    <m/>
    <n v="1"/>
    <s v="21.01.001.001"/>
    <x v="4"/>
    <n v="90500"/>
    <n v="90488.426999999996"/>
    <n v="69962.266000000003"/>
    <n v="0.77316258354231315"/>
    <n v="69962.266000000003"/>
    <n v="0.77316258354231315"/>
    <n v="20526.160999999993"/>
    <n v="0.22683741645768685"/>
    <n v="67725.279999999999"/>
    <n v="0.96802582123340597"/>
    <n v="2236.9859999999999"/>
    <n v="3.1974178766593975E-2"/>
    <n v="119607.82969399999"/>
    <n v="70965.949743000005"/>
    <n v="0.59332194158657114"/>
  </r>
  <r>
    <x v="2"/>
    <m/>
    <m/>
    <n v="2"/>
    <s v="21.01.001.002"/>
    <x v="5"/>
    <n v="10500"/>
    <n v="10500"/>
    <n v="6722.1880000000001"/>
    <n v="0.64020838095238097"/>
    <n v="6722.1880000000001"/>
    <n v="0.64020838095238097"/>
    <n v="3777.8119999999999"/>
    <n v="0.35979161904761903"/>
    <n v="6613.6480000000001"/>
    <n v="0.98385347151849967"/>
    <n v="108.54"/>
    <n v="1.6146528481500368E-2"/>
    <n v="16571.952739"/>
    <n v="8158.1586600000001"/>
    <n v="0.49228710632276923"/>
  </r>
  <r>
    <x v="2"/>
    <m/>
    <m/>
    <n v="3"/>
    <s v="21.01.001.003"/>
    <x v="6"/>
    <n v="66600"/>
    <n v="66600"/>
    <n v="45358.673999999999"/>
    <n v="0.68106117117117115"/>
    <n v="45358.673999999999"/>
    <n v="0.68106117117117115"/>
    <n v="21241.326000000001"/>
    <n v="0.31893882882882885"/>
    <n v="43687.483999999997"/>
    <n v="0.9631561098986271"/>
    <n v="1671.19"/>
    <n v="3.6843890101372893E-2"/>
    <n v="87788.758184999984"/>
    <n v="52320.600329999994"/>
    <n v="0.59598291867556852"/>
  </r>
  <r>
    <x v="2"/>
    <m/>
    <m/>
    <n v="4"/>
    <s v="21.01.001.004"/>
    <x v="7"/>
    <n v="0"/>
    <n v="0"/>
    <n v="0"/>
    <s v="0%"/>
    <n v="0"/>
    <n v="0"/>
    <n v="0"/>
    <n v="0"/>
    <n v="0"/>
    <n v="0"/>
    <n v="0"/>
    <s v="0%"/>
    <n v="168.08908499999998"/>
    <n v="0"/>
    <n v="0"/>
  </r>
  <r>
    <x v="2"/>
    <m/>
    <m/>
    <n v="7"/>
    <s v="21.01.001.007"/>
    <x v="8"/>
    <n v="10300"/>
    <n v="10300"/>
    <n v="7918.3020000000015"/>
    <n v="0.76876718446601955"/>
    <n v="7918.3019999999997"/>
    <n v="0.76876718446601944"/>
    <n v="2381.6980000000003"/>
    <n v="0.23123281553398062"/>
    <n v="7704.3280000000004"/>
    <n v="0.9729772873022523"/>
    <n v="213.97399999999999"/>
    <n v="2.7022712697747565E-2"/>
    <n v="10089.818609"/>
    <n v="7914.286951"/>
    <n v="0.78438347186346336"/>
  </r>
  <r>
    <x v="2"/>
    <m/>
    <m/>
    <n v="12"/>
    <s v="21.01.001.012"/>
    <x v="9"/>
    <n v="2300"/>
    <n v="2300"/>
    <n v="2107.3539999999998"/>
    <n v="0.91624086956521733"/>
    <n v="2107.3539999999998"/>
    <n v="0.91624086956521733"/>
    <n v="192.64600000000019"/>
    <n v="8.3759130434782683E-2"/>
    <n v="2083.6819999999998"/>
    <n v="0.98876695609755172"/>
    <n v="23.672000000000001"/>
    <n v="1.1233043902448284E-2"/>
    <n v="2293.8502489999996"/>
    <n v="1725.7548149999996"/>
    <n v="0.75233979016386954"/>
  </r>
  <r>
    <x v="2"/>
    <m/>
    <m/>
    <n v="13"/>
    <s v="21.01.001.013"/>
    <x v="10"/>
    <n v="53400"/>
    <n v="53400"/>
    <n v="10175.332"/>
    <n v="0.19054928838951313"/>
    <n v="10175.332"/>
    <n v="0.19054928838951313"/>
    <n v="43224.667999999998"/>
    <n v="0.80945071161048687"/>
    <n v="10175.332"/>
    <n v="1"/>
    <n v="0"/>
    <n v="0"/>
    <n v="54905.071951999998"/>
    <n v="41224.815431999996"/>
    <n v="0.75083801853570509"/>
  </r>
  <r>
    <x v="2"/>
    <m/>
    <m/>
    <n v="14"/>
    <s v="21.01.001.014"/>
    <x v="11"/>
    <n v="61400"/>
    <n v="61400"/>
    <n v="42467.982000000004"/>
    <n v="0.69166094462540717"/>
    <n v="42467.982000000004"/>
    <n v="0.69166094462540717"/>
    <n v="18932.017999999996"/>
    <n v="0.30833905537459277"/>
    <n v="40778.173999999999"/>
    <n v="0.96020983525894865"/>
    <n v="1689.808"/>
    <n v="3.9790164741051265E-2"/>
    <n v="80662.552168999988"/>
    <n v="48042.683370999999"/>
    <n v="0.5956008343294602"/>
  </r>
  <r>
    <x v="2"/>
    <m/>
    <m/>
    <n v="15"/>
    <s v="21.01.001.015"/>
    <x v="12"/>
    <n v="150800"/>
    <n v="150800"/>
    <n v="99573.876000000004"/>
    <n v="0.66030421750663137"/>
    <n v="99573.876000000004"/>
    <n v="0.66030421750663137"/>
    <n v="51226.123999999996"/>
    <n v="0.33969578249336868"/>
    <n v="95147.517000000007"/>
    <n v="0.95554698503450852"/>
    <n v="4426.3590000000004"/>
    <n v="4.4453014965491554E-2"/>
    <n v="199573.36812699999"/>
    <n v="118523.45379300001"/>
    <n v="0.59388411843396227"/>
  </r>
  <r>
    <x v="2"/>
    <m/>
    <m/>
    <n v="22"/>
    <s v="21.01.001.022"/>
    <x v="13"/>
    <n v="49100"/>
    <n v="49100"/>
    <n v="32672.48"/>
    <n v="0.66542729124236255"/>
    <n v="32672.48"/>
    <n v="0.66542729124236255"/>
    <n v="16427.52"/>
    <n v="0.3345727087576375"/>
    <n v="27931.798999999999"/>
    <n v="0.85490293360038783"/>
    <n v="4740.6809999999996"/>
    <n v="0.14509706639961215"/>
    <n v="64420.345190999993"/>
    <n v="38444.701249999991"/>
    <n v="0.59677887685971298"/>
  </r>
  <r>
    <x v="2"/>
    <m/>
    <m/>
    <n v="39"/>
    <s v="21.01.001.039"/>
    <x v="14"/>
    <n v="12100"/>
    <n v="12100"/>
    <n v="9766.68"/>
    <n v="0.80716363636363642"/>
    <n v="9766.68"/>
    <n v="0.80716363636363642"/>
    <n v="2333.3199999999997"/>
    <n v="0.19283636363636361"/>
    <n v="9471.4539999999997"/>
    <n v="0.96977212317798878"/>
    <n v="295.226"/>
    <n v="3.0227876822011165E-2"/>
    <n v="12407.079774999998"/>
    <n v="9610.4582520000004"/>
    <n v="0.77459470127409591"/>
  </r>
  <r>
    <x v="2"/>
    <m/>
    <m/>
    <n v="998"/>
    <s v="21.01.001.0998"/>
    <x v="15"/>
    <n v="0"/>
    <n v="0"/>
    <n v="0"/>
    <s v="0%"/>
    <n v="0"/>
    <n v="0"/>
    <n v="0"/>
    <n v="0"/>
    <n v="0"/>
    <n v="0"/>
    <n v="0"/>
    <s v="0%"/>
    <n v="0"/>
    <n v="0"/>
    <n v="0"/>
  </r>
  <r>
    <x v="2"/>
    <m/>
    <m/>
    <n v="999"/>
    <s v="21.01.001.0999"/>
    <x v="16"/>
    <n v="0"/>
    <n v="0"/>
    <n v="0"/>
    <s v="0%"/>
    <n v="0"/>
    <n v="0"/>
    <n v="0"/>
    <n v="0"/>
    <n v="0"/>
    <n v="0"/>
    <n v="0"/>
    <s v="0%"/>
    <n v="0"/>
    <n v="0"/>
    <n v="0"/>
  </r>
  <r>
    <x v="2"/>
    <m/>
    <s v="002."/>
    <m/>
    <m/>
    <x v="17"/>
    <n v="15300"/>
    <n v="15300"/>
    <n v="11372.291000000001"/>
    <n v="0.74328699346405236"/>
    <n v="11372.290999999999"/>
    <n v="0.74328699346405225"/>
    <n v="3927.7090000000007"/>
    <n v="0.25671300653594775"/>
    <n v="10949.895"/>
    <n v="0.96285744007078256"/>
    <n v="422.39600000000002"/>
    <n v="3.7142559929217424E-2"/>
    <n v="20146.090539999997"/>
    <n v="12005.651677"/>
    <n v="0.59592959999672479"/>
  </r>
  <r>
    <x v="2"/>
    <m/>
    <m/>
    <n v="1"/>
    <s v="21.01.002.001"/>
    <x v="18"/>
    <n v="1300"/>
    <n v="1300"/>
    <n v="828.07199999999989"/>
    <n v="0.63697846153846149"/>
    <n v="828.072"/>
    <n v="0.63697846153846149"/>
    <n v="471.928"/>
    <n v="0.36302153846153845"/>
    <n v="718.70399999999995"/>
    <n v="0.86792452830188682"/>
    <n v="109.36799999999999"/>
    <n v="0.13207547169811321"/>
    <n v="1719.3110649999999"/>
    <n v="975.78891899999985"/>
    <n v="0.56754646606081138"/>
  </r>
  <r>
    <x v="2"/>
    <m/>
    <m/>
    <n v="2"/>
    <s v="21.01.002.002"/>
    <x v="19"/>
    <n v="14000"/>
    <n v="14000"/>
    <n v="10544.219000000001"/>
    <n v="0.75315850000000006"/>
    <n v="10544.218999999999"/>
    <n v="0.75315849999999995"/>
    <n v="3455.7810000000009"/>
    <n v="0.24684150000000007"/>
    <n v="10231.191000000001"/>
    <n v="0.97031283208362795"/>
    <n v="313.02800000000002"/>
    <n v="2.9687167916371993E-2"/>
    <n v="18426.779474999996"/>
    <n v="11029.862757999999"/>
    <n v="0.59857788893411623"/>
  </r>
  <r>
    <x v="2"/>
    <m/>
    <s v="003."/>
    <m/>
    <m/>
    <x v="20"/>
    <n v="45000"/>
    <n v="45000"/>
    <n v="27147.618000000002"/>
    <n v="0.60328040000000005"/>
    <n v="27147.618000000002"/>
    <n v="0.60328040000000005"/>
    <n v="17852.381999999998"/>
    <n v="0.39671959999999995"/>
    <n v="24357.34"/>
    <n v="0.89721831211858061"/>
    <n v="2790.2780000000002"/>
    <n v="0.10278168788141928"/>
    <n v="58374.99317999999"/>
    <n v="35505.754300999994"/>
    <n v="0.60823569077802841"/>
  </r>
  <r>
    <x v="2"/>
    <m/>
    <m/>
    <n v="1"/>
    <s v="21.01.003.001"/>
    <x v="21"/>
    <n v="23400"/>
    <n v="23400"/>
    <n v="16309.828"/>
    <n v="0.69700119658119652"/>
    <n v="16309.828"/>
    <n v="0.69700119658119652"/>
    <n v="7090.1720000000005"/>
    <n v="0.30299880341880342"/>
    <n v="14426.004000000001"/>
    <n v="0.8844976170196277"/>
    <n v="1883.8240000000001"/>
    <n v="0.11550238298037234"/>
    <n v="31123.753767999999"/>
    <n v="18345.026329999997"/>
    <n v="0.58942203651737868"/>
  </r>
  <r>
    <x v="2"/>
    <m/>
    <m/>
    <n v="2"/>
    <s v="21.01.003.002"/>
    <x v="22"/>
    <n v="21600"/>
    <n v="21600"/>
    <n v="10837.79"/>
    <n v="0.50174953703703706"/>
    <n v="10837.79"/>
    <n v="0.50174953703703706"/>
    <n v="10762.21"/>
    <n v="0.49825046296296294"/>
    <n v="9931.3359999999993"/>
    <n v="0.9163617305742221"/>
    <n v="906.45399999999995"/>
    <n v="8.3638269425777748E-2"/>
    <n v="27251.239411999995"/>
    <n v="17160.727971"/>
    <n v="0.62972284348444452"/>
  </r>
  <r>
    <x v="2"/>
    <m/>
    <m/>
    <n v="3"/>
    <s v="21.01.003.003"/>
    <x v="23"/>
    <n v="0"/>
    <n v="0"/>
    <n v="0"/>
    <s v="0%"/>
    <n v="0"/>
    <n v="0"/>
    <n v="0"/>
    <n v="0"/>
    <n v="0"/>
    <n v="0"/>
    <n v="0"/>
    <s v="0%"/>
    <n v="0"/>
    <n v="0"/>
    <n v="0"/>
  </r>
  <r>
    <x v="2"/>
    <m/>
    <s v="004."/>
    <m/>
    <m/>
    <x v="24"/>
    <n v="80800"/>
    <n v="83660.789000000004"/>
    <n v="51842.464"/>
    <n v="0.61967457658091174"/>
    <n v="51842.464"/>
    <n v="0.61967457658091174"/>
    <n v="31818.324999999997"/>
    <n v="0.3803254234190882"/>
    <n v="50175.71"/>
    <n v="0.96784963770240551"/>
    <n v="1666.7539999999999"/>
    <n v="3.2150362297594492E-2"/>
    <n v="99999.57473800001"/>
    <n v="65385.937519999992"/>
    <n v="0.65386215582728102"/>
  </r>
  <r>
    <x v="2"/>
    <m/>
    <m/>
    <n v="4"/>
    <s v="21.01.004.004"/>
    <x v="25"/>
    <n v="75200"/>
    <n v="75200"/>
    <n v="45469.042000000001"/>
    <n v="0.60464151595744686"/>
    <n v="45469.042000000001"/>
    <n v="0.60464151595744686"/>
    <n v="29730.957999999999"/>
    <n v="0.39535848404255319"/>
    <n v="43802.288"/>
    <n v="0.96334310276429402"/>
    <n v="1666.7539999999999"/>
    <n v="3.6656897235705997E-2"/>
    <n v="92572.681696"/>
    <n v="59747.272737999992"/>
    <n v="0.64540933289806202"/>
  </r>
  <r>
    <x v="2"/>
    <m/>
    <m/>
    <n v="5"/>
    <s v="21.01.004.005"/>
    <x v="26"/>
    <n v="600"/>
    <n v="600"/>
    <n v="37.182000000000002"/>
    <n v="6.1970000000000004E-2"/>
    <n v="37.182000000000002"/>
    <n v="6.1970000000000004E-2"/>
    <n v="562.81799999999998"/>
    <n v="0.93802999999999992"/>
    <n v="37.182000000000002"/>
    <n v="1"/>
    <n v="0"/>
    <n v="0"/>
    <n v="142.48419999999999"/>
    <n v="50.490131999999996"/>
    <n v="0.35435600578871201"/>
  </r>
  <r>
    <x v="2"/>
    <m/>
    <m/>
    <n v="6"/>
    <s v="21.01.004.006"/>
    <x v="27"/>
    <n v="4000"/>
    <n v="6860.7889999999998"/>
    <n v="5743.384"/>
    <n v="0.83713170598891762"/>
    <n v="5743.384"/>
    <n v="0.83713170598891762"/>
    <n v="1117.4049999999997"/>
    <n v="0.16286829401108235"/>
    <n v="5743.384"/>
    <n v="1"/>
    <n v="0"/>
    <n v="0"/>
    <n v="5737.9088419999989"/>
    <n v="5588.1746499999999"/>
    <n v="0.97390439685901187"/>
  </r>
  <r>
    <x v="2"/>
    <m/>
    <m/>
    <n v="7"/>
    <s v="21.01.004.007"/>
    <x v="28"/>
    <n v="1000"/>
    <n v="1000"/>
    <n v="592.85599999999999"/>
    <n v="0.59285600000000005"/>
    <n v="592.85599999999999"/>
    <n v="0.59285600000000005"/>
    <n v="407.14400000000001"/>
    <n v="0.40714400000000001"/>
    <n v="592.85599999999999"/>
    <n v="1"/>
    <n v="0"/>
    <n v="0"/>
    <n v="1546.4999999999998"/>
    <n v="0"/>
    <n v="0"/>
  </r>
  <r>
    <x v="2"/>
    <m/>
    <s v="005."/>
    <m/>
    <m/>
    <x v="24"/>
    <n v="350"/>
    <n v="789.53400000000011"/>
    <n v="439.53399999999999"/>
    <n v="0.55670053474581205"/>
    <n v="439.53399999999999"/>
    <n v="0.55670053474581205"/>
    <n v="350"/>
    <n v="0.44329946525418784"/>
    <n v="429.53000000000003"/>
    <n v="0.97723953095778715"/>
    <n v="10.004"/>
    <n v="2.2760469042212888E-2"/>
    <n v="1268.698081"/>
    <n v="799.13119299999994"/>
    <n v="0.62988287360702644"/>
  </r>
  <r>
    <x v="2"/>
    <m/>
    <m/>
    <n v="1"/>
    <s v="21.01.005.001"/>
    <x v="29"/>
    <n v="0"/>
    <n v="132.10900000000001"/>
    <n v="132.10900000000001"/>
    <n v="1"/>
    <n v="132.10900000000001"/>
    <n v="1"/>
    <n v="0"/>
    <n v="0"/>
    <n v="122.105"/>
    <n v="0.92427465199191572"/>
    <n v="10.004"/>
    <n v="7.5725348008084226E-2"/>
    <n v="355.64757399999996"/>
    <n v="218.33590099999998"/>
    <n v="0.61391084028595122"/>
  </r>
  <r>
    <x v="2"/>
    <m/>
    <m/>
    <n v="2"/>
    <s v="21.01.005.002"/>
    <x v="30"/>
    <n v="350"/>
    <n v="350"/>
    <n v="0"/>
    <n v="0"/>
    <n v="0"/>
    <n v="0"/>
    <n v="350"/>
    <n v="1"/>
    <n v="0"/>
    <n v="0"/>
    <n v="0"/>
    <s v="0%"/>
    <n v="357.27139899999997"/>
    <n v="355.62076799999994"/>
    <n v="0.99537989605487553"/>
  </r>
  <r>
    <x v="2"/>
    <m/>
    <m/>
    <n v="3"/>
    <s v="21.01.005.003"/>
    <x v="31"/>
    <n v="0"/>
    <n v="307.42500000000001"/>
    <n v="307.42500000000001"/>
    <n v="1"/>
    <n v="307.42500000000001"/>
    <n v="1"/>
    <n v="0"/>
    <n v="0"/>
    <n v="307.42500000000001"/>
    <n v="1"/>
    <n v="0"/>
    <n v="0"/>
    <n v="555.77910799999995"/>
    <n v="225.17452399999999"/>
    <n v="0.40515111266111142"/>
  </r>
  <r>
    <x v="2"/>
    <s v="02."/>
    <m/>
    <m/>
    <m/>
    <x v="32"/>
    <n v="18225778"/>
    <n v="17716477.517000001"/>
    <n v="13877411.893000001"/>
    <n v="0.78330536528403061"/>
    <n v="13877411.893000001"/>
    <n v="0.78330536528403061"/>
    <n v="3839065.6239999994"/>
    <n v="0.21669463471596939"/>
    <n v="13424494.668000001"/>
    <n v="0.96736299041261009"/>
    <n v="452917.22500000003"/>
    <n v="3.263700958738993E-2"/>
    <n v="18399544.755300995"/>
    <n v="14502526.772826999"/>
    <n v="0.78820030417593645"/>
  </r>
  <r>
    <x v="2"/>
    <m/>
    <s v="001."/>
    <m/>
    <m/>
    <x v="3"/>
    <n v="15534671"/>
    <n v="15034246.386"/>
    <n v="11901803.599000001"/>
    <n v="0.79164617190809428"/>
    <n v="11901803.599000001"/>
    <n v="0.79164617190809428"/>
    <n v="3132442.787"/>
    <n v="0.20835382809190581"/>
    <n v="11609819.616"/>
    <n v="0.97546724909621818"/>
    <n v="291983.98300000001"/>
    <n v="2.4532750903781736E-2"/>
    <n v="15567119.735509997"/>
    <n v="12332137.803656001"/>
    <n v="0.79219136315405136"/>
  </r>
  <r>
    <x v="2"/>
    <m/>
    <m/>
    <n v="1"/>
    <s v="21.02.001.001"/>
    <x v="33"/>
    <n v="3398000"/>
    <n v="2897575.3859999999"/>
    <n v="2515365.7519999999"/>
    <n v="0.86809329074001185"/>
    <n v="2515365.7519999999"/>
    <n v="0.86809329074001185"/>
    <n v="382209.63400000008"/>
    <n v="0.13190670925998821"/>
    <n v="2463388.7009999999"/>
    <n v="0.97933618561886182"/>
    <n v="51977.050999999999"/>
    <n v="2.0663814381138158E-2"/>
    <n v="3299523.7907050001"/>
    <n v="2547113.5431999997"/>
    <n v="0.7719639877655694"/>
  </r>
  <r>
    <x v="2"/>
    <m/>
    <m/>
    <n v="2"/>
    <s v="21.02.001.002"/>
    <x v="5"/>
    <n v="160000"/>
    <n v="160000"/>
    <n v="124229.674"/>
    <n v="0.77643546249999995"/>
    <n v="124229.674"/>
    <n v="0.77643546249999995"/>
    <n v="35770.326000000001"/>
    <n v="0.22356453749999999"/>
    <n v="116893.171"/>
    <n v="0.94094403725151854"/>
    <n v="7336.5029999999997"/>
    <n v="5.9055962748481489E-2"/>
    <n v="149362.71857599998"/>
    <n v="124888.74778599998"/>
    <n v="0.8361440456940602"/>
  </r>
  <r>
    <x v="2"/>
    <m/>
    <m/>
    <n v="3"/>
    <s v="21.02.001.003"/>
    <x v="6"/>
    <n v="2400000"/>
    <n v="2400000"/>
    <n v="1737721.5469999998"/>
    <n v="0.72405064458333324"/>
    <n v="1737721.547"/>
    <n v="0.72405064458333335"/>
    <n v="662278.45299999998"/>
    <n v="0.27594935541666665"/>
    <n v="1685649.7660000001"/>
    <n v="0.9700344505194769"/>
    <n v="52071.781000000003"/>
    <n v="2.9965549480523306E-2"/>
    <n v="2282677.5628430001"/>
    <n v="1815472.7855399996"/>
    <n v="0.79532598694267087"/>
  </r>
  <r>
    <x v="2"/>
    <m/>
    <m/>
    <n v="4"/>
    <s v="21.02.001.004"/>
    <x v="7"/>
    <n v="303000"/>
    <n v="303000"/>
    <n v="233636.90600000002"/>
    <n v="0.77107889768976901"/>
    <n v="233636.90599999999"/>
    <n v="0.77107889768976889"/>
    <n v="69363.094000000012"/>
    <n v="0.22892110231023105"/>
    <n v="219331.71900000001"/>
    <n v="0.93877171528713876"/>
    <n v="14305.187"/>
    <n v="6.1228284712861243E-2"/>
    <n v="298374.11977799993"/>
    <n v="233508.28464199998"/>
    <n v="0.78260234103325632"/>
  </r>
  <r>
    <x v="2"/>
    <m/>
    <m/>
    <n v="6"/>
    <s v="21.02.001.006"/>
    <x v="34"/>
    <n v="0"/>
    <n v="0"/>
    <n v="0"/>
    <s v="0%"/>
    <n v="0"/>
    <n v="0"/>
    <n v="0"/>
    <n v="0"/>
    <n v="0"/>
    <n v="0"/>
    <n v="0"/>
    <s v="0%"/>
    <n v="0"/>
    <n v="0"/>
    <n v="0"/>
  </r>
  <r>
    <x v="2"/>
    <m/>
    <m/>
    <n v="7"/>
    <s v="21.02.001.007"/>
    <x v="35"/>
    <n v="130000"/>
    <n v="130000"/>
    <n v="75428.42"/>
    <n v="0.58021861538461539"/>
    <n v="75428.42"/>
    <n v="0.58021861538461539"/>
    <n v="54571.58"/>
    <n v="0.41978138461538461"/>
    <n v="72035.841"/>
    <n v="0.9550225365982743"/>
    <n v="3392.5790000000002"/>
    <n v="4.4977463401725773E-2"/>
    <n v="154466.99853099999"/>
    <n v="97510.006666000016"/>
    <n v="0.63126756908162962"/>
  </r>
  <r>
    <x v="2"/>
    <m/>
    <m/>
    <n v="13"/>
    <s v="21.02.001.013"/>
    <x v="11"/>
    <n v="2700000"/>
    <n v="2700000"/>
    <n v="2005818.2230000002"/>
    <n v="0.74289563814814819"/>
    <n v="2005818.223"/>
    <n v="0.74289563814814819"/>
    <n v="694181.777"/>
    <n v="0.25710436185185187"/>
    <n v="1953729.3910000001"/>
    <n v="0.97403113033737743"/>
    <n v="52088.832000000002"/>
    <n v="2.5968869662622462E-2"/>
    <n v="2560504.6609249995"/>
    <n v="2073806.3057650002"/>
    <n v="0.80992092590677955"/>
  </r>
  <r>
    <x v="2"/>
    <m/>
    <m/>
    <n v="14"/>
    <s v="21.02.001.014"/>
    <x v="12"/>
    <n v="4681271"/>
    <n v="4681271"/>
    <n v="3947293.6880000001"/>
    <n v="0.84320982228971575"/>
    <n v="3947293.6880000001"/>
    <n v="0.84320982228971575"/>
    <n v="733977.31199999992"/>
    <n v="0.15679017771028422"/>
    <n v="3895221.8930000002"/>
    <n v="0.98680822884846364"/>
    <n v="52071.794999999998"/>
    <n v="1.3191771151536368E-2"/>
    <n v="5140701.4868029989"/>
    <n v="4108823.9295020001"/>
    <n v="0.79927300584365901"/>
  </r>
  <r>
    <x v="2"/>
    <m/>
    <m/>
    <n v="21"/>
    <s v="21.02.001.021"/>
    <x v="13"/>
    <n v="1700000"/>
    <n v="1700000"/>
    <n v="1221033.1029999999"/>
    <n v="0.71825476647058817"/>
    <n v="1221033.1029999999"/>
    <n v="0.71825476647058817"/>
    <n v="478966.89700000011"/>
    <n v="0.28174523352941183"/>
    <n v="1168958.919"/>
    <n v="0.95735235689183451"/>
    <n v="52074.184000000001"/>
    <n v="4.26476431081656E-2"/>
    <n v="1618388.4586439999"/>
    <n v="1283088.4583589998"/>
    <n v="0.79281859154758305"/>
  </r>
  <r>
    <x v="2"/>
    <m/>
    <m/>
    <n v="37"/>
    <s v="21.02.001.037"/>
    <x v="36"/>
    <n v="53600"/>
    <n v="53600"/>
    <n v="34577.127999999997"/>
    <n v="0.64509567164179094"/>
    <n v="34577.127999999997"/>
    <n v="0.64509567164179094"/>
    <n v="19022.872000000003"/>
    <n v="0.35490432835820901"/>
    <n v="28067.764999999999"/>
    <n v="0.81174367634003619"/>
    <n v="6509.3630000000003"/>
    <n v="0.18825632365996392"/>
    <n v="53647.100394999994"/>
    <n v="41143.704599999997"/>
    <n v="0.76693249583037415"/>
  </r>
  <r>
    <x v="2"/>
    <m/>
    <m/>
    <n v="38"/>
    <s v="21.02.001.038"/>
    <x v="37"/>
    <n v="8800"/>
    <n v="8800"/>
    <n v="6699.1580000000013"/>
    <n v="0.76126795454545471"/>
    <n v="6699.1580000000004"/>
    <n v="0.76126795454545459"/>
    <n v="2100.8419999999996"/>
    <n v="0.23873204545454541"/>
    <n v="6542.45"/>
    <n v="0.97660780653329848"/>
    <n v="156.708"/>
    <n v="2.3392193466701332E-2"/>
    <n v="9472.8383099999992"/>
    <n v="6782.0375959999992"/>
    <n v="0.71594567267558484"/>
  </r>
  <r>
    <x v="2"/>
    <m/>
    <m/>
    <n v="998"/>
    <s v="21.02.001.0998"/>
    <x v="15"/>
    <n v="0"/>
    <n v="0"/>
    <n v="0"/>
    <s v="0%"/>
    <n v="0"/>
    <n v="0"/>
    <n v="0"/>
    <n v="0"/>
    <n v="0"/>
    <n v="0"/>
    <n v="0"/>
    <s v="0%"/>
    <n v="0"/>
    <n v="0"/>
    <n v="0"/>
  </r>
  <r>
    <x v="2"/>
    <m/>
    <m/>
    <n v="999"/>
    <s v="21.02.001.0999"/>
    <x v="16"/>
    <n v="0"/>
    <n v="0"/>
    <n v="0"/>
    <s v="0%"/>
    <n v="0"/>
    <n v="0"/>
    <n v="0"/>
    <n v="0"/>
    <n v="0"/>
    <n v="0"/>
    <n v="0"/>
    <s v="0%"/>
    <n v="0"/>
    <n v="0"/>
    <n v="0"/>
  </r>
  <r>
    <x v="2"/>
    <m/>
    <s v="002."/>
    <m/>
    <m/>
    <x v="17"/>
    <n v="693700"/>
    <n v="693700"/>
    <n v="532668.94199999992"/>
    <n v="0.76786642929220117"/>
    <n v="532668.94200000004"/>
    <n v="0.76786642929220128"/>
    <n v="161031.05799999996"/>
    <n v="0.23213357070779869"/>
    <n v="491737.35499999998"/>
    <n v="0.92315754914053172"/>
    <n v="40931.587"/>
    <n v="7.6842450859468364E-2"/>
    <n v="630300.93241000001"/>
    <n v="529468.88290799991"/>
    <n v="0.84002554285226638"/>
  </r>
  <r>
    <x v="2"/>
    <m/>
    <m/>
    <n v="1"/>
    <s v="21.02.002.001"/>
    <x v="18"/>
    <n v="57700"/>
    <n v="57700"/>
    <n v="35263.367999999995"/>
    <n v="0.61115022530329277"/>
    <n v="35263.368000000002"/>
    <n v="0.61115022530329288"/>
    <n v="22436.631999999998"/>
    <n v="0.38884977469670706"/>
    <n v="30966.768"/>
    <n v="0.8781568453699603"/>
    <n v="4296.6000000000004"/>
    <n v="0.1218431546300399"/>
    <n v="46630.706188999997"/>
    <n v="40911.249154000005"/>
    <n v="0.87734569123147466"/>
  </r>
  <r>
    <x v="2"/>
    <m/>
    <m/>
    <n v="2"/>
    <s v="21.02.002.002"/>
    <x v="19"/>
    <n v="636000"/>
    <n v="636000"/>
    <n v="497405.57399999991"/>
    <n v="0.78208423584905651"/>
    <n v="497405.57400000002"/>
    <n v="0.78208423584905662"/>
    <n v="138594.42599999998"/>
    <n v="0.21791576415094335"/>
    <n v="460770.587"/>
    <n v="0.92634785592491187"/>
    <n v="36634.987000000001"/>
    <n v="7.3652144075088327E-2"/>
    <n v="583670.22622099996"/>
    <n v="488557.63375399989"/>
    <n v="0.8370439535989167"/>
  </r>
  <r>
    <x v="2"/>
    <m/>
    <s v="003."/>
    <m/>
    <m/>
    <x v="20"/>
    <n v="1646900"/>
    <n v="1646900"/>
    <n v="1197734.49"/>
    <n v="0.72726606958528139"/>
    <n v="1197734.49"/>
    <n v="0.72726606958528139"/>
    <n v="449165.51"/>
    <n v="0.27273393041471855"/>
    <n v="1094268.3930000002"/>
    <n v="0.91361516440926749"/>
    <n v="103466.09700000001"/>
    <n v="8.6384835590732637E-2"/>
    <n v="1592362.238998"/>
    <n v="1275279.9221089999"/>
    <n v="0.80087299916850241"/>
  </r>
  <r>
    <x v="2"/>
    <m/>
    <m/>
    <n v="1"/>
    <s v="21.02.003.001"/>
    <x v="21"/>
    <n v="842500"/>
    <n v="842500"/>
    <n v="618836.69900000002"/>
    <n v="0.73452427181008906"/>
    <n v="618836.69900000002"/>
    <n v="0.73452427181008906"/>
    <n v="223663.30099999998"/>
    <n v="0.26547572818991094"/>
    <n v="567039.71400000004"/>
    <n v="0.91629942910027706"/>
    <n v="51796.985000000001"/>
    <n v="8.3700570899722937E-2"/>
    <n v="819983.23604599992"/>
    <n v="649974.81154699996"/>
    <n v="0.79266841439492219"/>
  </r>
  <r>
    <x v="2"/>
    <m/>
    <m/>
    <n v="2"/>
    <s v="21.02.003.002"/>
    <x v="22"/>
    <n v="804400"/>
    <n v="804400"/>
    <n v="578897.79099999997"/>
    <n v="0.71966408627548484"/>
    <n v="578897.79099999997"/>
    <n v="0.71966408627548484"/>
    <n v="225502.20900000003"/>
    <n v="0.28033591372451522"/>
    <n v="527228.679"/>
    <n v="0.91074570882237138"/>
    <n v="51669.112000000001"/>
    <n v="8.9254291177628634E-2"/>
    <n v="772379.00295200001"/>
    <n v="625305.11056199996"/>
    <n v="0.80958325921873864"/>
  </r>
  <r>
    <x v="2"/>
    <m/>
    <m/>
    <n v="3"/>
    <s v="21.02.003.003"/>
    <x v="23"/>
    <n v="0"/>
    <n v="0"/>
    <n v="0"/>
    <s v="0%"/>
    <n v="0"/>
    <n v="0"/>
    <n v="0"/>
    <n v="0"/>
    <n v="0"/>
    <n v="0"/>
    <n v="0"/>
    <s v="0%"/>
    <n v="0"/>
    <n v="0"/>
    <n v="0"/>
  </r>
  <r>
    <x v="2"/>
    <m/>
    <m/>
    <n v="999"/>
    <s v="21.02.003.999"/>
    <x v="38"/>
    <n v="0"/>
    <n v="0"/>
    <n v="0"/>
    <s v="0%"/>
    <n v="0"/>
    <n v="0"/>
    <n v="0"/>
    <n v="0"/>
    <n v="0"/>
    <n v="0"/>
    <n v="0"/>
    <s v="0%"/>
    <n v="0"/>
    <n v="0"/>
    <n v="0"/>
  </r>
  <r>
    <x v="2"/>
    <m/>
    <s v="004."/>
    <m/>
    <m/>
    <x v="24"/>
    <n v="332207"/>
    <n v="267546.21100000001"/>
    <n v="172701.69199999998"/>
    <n v="0.64550229044357488"/>
    <n v="172701.69199999998"/>
    <n v="0.64550229044357488"/>
    <n v="94844.519"/>
    <n v="0.35449770955642501"/>
    <n v="168907.51500000001"/>
    <n v="0.97803045843928405"/>
    <n v="3794.1770000000001"/>
    <n v="2.1969541560716153E-2"/>
    <n v="486704.37826199993"/>
    <n v="297544.98957799998"/>
    <n v="0.61134644122274007"/>
  </r>
  <r>
    <x v="2"/>
    <m/>
    <m/>
    <n v="4"/>
    <s v="21.02.004.004"/>
    <x v="25"/>
    <n v="212962"/>
    <n v="152962"/>
    <n v="91770.935999999987"/>
    <n v="0.59995904865260641"/>
    <n v="91770.936000000002"/>
    <n v="0.59995904865260652"/>
    <n v="61191.063999999998"/>
    <n v="0.40004095134739348"/>
    <n v="88821.453999999998"/>
    <n v="0.96786039100658194"/>
    <n v="2949.482"/>
    <n v="3.2139608993418139E-2"/>
    <n v="349384.02630399994"/>
    <n v="186924.82712099998"/>
    <n v="0.5350125164519004"/>
  </r>
  <r>
    <x v="2"/>
    <m/>
    <m/>
    <n v="5"/>
    <s v="21.02.004.005"/>
    <x v="26"/>
    <n v="50816"/>
    <n v="50816"/>
    <n v="36325.441999999995"/>
    <n v="0.71484260862720395"/>
    <n v="36325.442000000003"/>
    <n v="0.71484260862720406"/>
    <n v="14490.557999999997"/>
    <n v="0.28515739137279594"/>
    <n v="35480.747000000003"/>
    <n v="0.9767464632639572"/>
    <n v="844.69500000000005"/>
    <n v="2.3253536736043023E-2"/>
    <n v="58383.2618"/>
    <n v="33757.715451999997"/>
    <n v="0.57820879497349353"/>
  </r>
  <r>
    <x v="2"/>
    <m/>
    <m/>
    <n v="6"/>
    <s v="21.02.004.006"/>
    <x v="27"/>
    <n v="67179"/>
    <n v="62518.211000000003"/>
    <n v="44605.313999999991"/>
    <n v="0.71347713388663647"/>
    <n v="44605.313999999998"/>
    <n v="0.71347713388663658"/>
    <n v="17912.897000000004"/>
    <n v="0.28652286611336342"/>
    <n v="44605.313999999998"/>
    <n v="1.0000000000000002"/>
    <n v="0"/>
    <n v="0"/>
    <n v="77390.590157999992"/>
    <n v="76862.447004999995"/>
    <n v="0.99317561538267451"/>
  </r>
  <r>
    <x v="2"/>
    <m/>
    <m/>
    <n v="7"/>
    <s v="21.02.004.007"/>
    <x v="28"/>
    <n v="1250"/>
    <n v="1250"/>
    <n v="0"/>
    <n v="0"/>
    <n v="0"/>
    <n v="0"/>
    <n v="1250"/>
    <n v="1"/>
    <n v="0"/>
    <n v="0"/>
    <n v="0"/>
    <s v="0%"/>
    <n v="1546.4999999999998"/>
    <n v="0"/>
    <n v="0"/>
  </r>
  <r>
    <x v="2"/>
    <m/>
    <s v="005."/>
    <m/>
    <m/>
    <x v="24"/>
    <n v="18300"/>
    <n v="74084.92"/>
    <n v="72503.17"/>
    <n v="0.97864950114004312"/>
    <n v="72503.17"/>
    <n v="0.97864950114004312"/>
    <n v="1581.75"/>
    <n v="2.1350498859956924E-2"/>
    <n v="59761.788999999997"/>
    <n v="0.82426449767644638"/>
    <n v="12741.380999999999"/>
    <n v="0.17573550232355356"/>
    <n v="123057.47012099999"/>
    <n v="68095.17457599999"/>
    <n v="0.55336075501181148"/>
  </r>
  <r>
    <x v="2"/>
    <m/>
    <m/>
    <n v="1"/>
    <s v="21.02.005.001"/>
    <x v="29"/>
    <n v="0"/>
    <n v="23014.151999999998"/>
    <n v="23014.151999999998"/>
    <n v="1"/>
    <n v="23014.151999999998"/>
    <n v="1"/>
    <n v="0"/>
    <n v="0"/>
    <n v="10272.771000000001"/>
    <n v="0.44636756548753137"/>
    <n v="12741.380999999999"/>
    <n v="0.55363243451246869"/>
    <n v="40009.479848999996"/>
    <n v="24466.235196999998"/>
    <n v="0.61151095413732337"/>
  </r>
  <r>
    <x v="2"/>
    <m/>
    <m/>
    <n v="2"/>
    <s v="21.02.005.002"/>
    <x v="30"/>
    <n v="18300"/>
    <n v="18300"/>
    <n v="16718.25"/>
    <n v="0.91356557377049186"/>
    <n v="16718.25"/>
    <n v="0.91356557377049186"/>
    <n v="1581.75"/>
    <n v="8.6434426229508199E-2"/>
    <n v="16718.25"/>
    <n v="1"/>
    <n v="0"/>
    <n v="0"/>
    <n v="19017.710527999996"/>
    <n v="18803.448107999997"/>
    <n v="0.98873353237317718"/>
  </r>
  <r>
    <x v="2"/>
    <m/>
    <m/>
    <n v="3"/>
    <s v="21.02.005.003"/>
    <x v="31"/>
    <n v="0"/>
    <n v="32770.767999999996"/>
    <n v="32770.767999999996"/>
    <n v="1"/>
    <n v="32770.767999999996"/>
    <n v="1"/>
    <n v="0"/>
    <n v="0"/>
    <n v="32770.767999999996"/>
    <n v="1"/>
    <n v="0"/>
    <n v="0"/>
    <n v="64030.279743999992"/>
    <n v="24825.491270999999"/>
    <n v="0.38771486506470076"/>
  </r>
  <r>
    <x v="2"/>
    <s v="03."/>
    <m/>
    <m/>
    <m/>
    <x v="39"/>
    <n v="1007917"/>
    <n v="1098357.733"/>
    <n v="629860.23699999996"/>
    <n v="0.57345636860918792"/>
    <n v="629860.23699999996"/>
    <n v="0.57345636860918792"/>
    <n v="468497.49600000004"/>
    <n v="0.42654363139081214"/>
    <n v="617237.12799999991"/>
    <n v="0.97995887300312301"/>
    <n v="12623.109"/>
    <n v="2.0041126996876931E-2"/>
    <n v="1219118.6673849998"/>
    <n v="743334.19263799977"/>
    <n v="0.60973079366625227"/>
  </r>
  <r>
    <x v="2"/>
    <m/>
    <s v="001."/>
    <m/>
    <m/>
    <x v="40"/>
    <n v="990617"/>
    <n v="1015117"/>
    <n v="560239.71199999994"/>
    <n v="0.55189668974118244"/>
    <n v="560239.71199999994"/>
    <n v="0.55189668974118244"/>
    <n v="454877.28800000006"/>
    <n v="0.4481033102588175"/>
    <n v="551159.32499999995"/>
    <n v="0.98379196118107393"/>
    <n v="9080.3870000000006"/>
    <n v="1.620803881892614E-2"/>
    <n v="1118682.426"/>
    <n v="729460.19162899978"/>
    <n v="0.65207084215784383"/>
  </r>
  <r>
    <x v="2"/>
    <m/>
    <m/>
    <n v="1"/>
    <s v="21.03.001.001"/>
    <x v="41"/>
    <n v="982417"/>
    <n v="1013223.684"/>
    <n v="559768.10199999996"/>
    <n v="0.55246251231529642"/>
    <n v="559768.10199999996"/>
    <n v="0.55246251231529642"/>
    <n v="453455.58200000005"/>
    <n v="0.44753748768470364"/>
    <n v="550687.71499999997"/>
    <n v="0.98377830575276337"/>
    <n v="9080.3870000000006"/>
    <n v="1.6221694247236691E-2"/>
    <n v="1098770.723"/>
    <n v="723002.25506899983"/>
    <n v="0.65801011979548329"/>
  </r>
  <r>
    <x v="2"/>
    <m/>
    <m/>
    <n v="2"/>
    <s v="21.03.001.002"/>
    <x v="42"/>
    <n v="8200"/>
    <n v="1893.316"/>
    <n v="471.61"/>
    <n v="0.24909206915274576"/>
    <n v="471.61"/>
    <n v="0.24909206915274576"/>
    <n v="1421.7060000000001"/>
    <n v="0.75090793084725427"/>
    <n v="471.61"/>
    <n v="1"/>
    <n v="0"/>
    <n v="0"/>
    <n v="19911.702999999998"/>
    <n v="6457.936560000001"/>
    <n v="0.32432869051933938"/>
  </r>
  <r>
    <x v="2"/>
    <m/>
    <s v="005."/>
    <m/>
    <s v="21.03.005."/>
    <x v="43"/>
    <n v="17300"/>
    <n v="23240.733"/>
    <n v="23240.732999999997"/>
    <n v="0.99999999999999989"/>
    <n v="23240.733"/>
    <n v="1"/>
    <n v="0"/>
    <n v="0"/>
    <n v="23230.842000000001"/>
    <n v="0.99957441101362865"/>
    <n v="9.891"/>
    <n v="4.2558898637147123E-4"/>
    <n v="96835.193452999985"/>
    <n v="10272.953077"/>
    <n v="0.10608697840817646"/>
  </r>
  <r>
    <x v="2"/>
    <m/>
    <s v="007."/>
    <m/>
    <s v="21.03.007."/>
    <x v="44"/>
    <n v="0"/>
    <n v="0"/>
    <n v="0"/>
    <s v="0%"/>
    <n v="0"/>
    <n v="0"/>
    <n v="0"/>
    <n v="0"/>
    <n v="0"/>
    <n v="0"/>
    <n v="0"/>
    <s v="0%"/>
    <n v="0"/>
    <n v="0"/>
    <n v="0"/>
  </r>
  <r>
    <x v="2"/>
    <m/>
    <s v="009."/>
    <m/>
    <s v="21.03.009."/>
    <x v="45"/>
    <n v="0"/>
    <n v="60000"/>
    <n v="46379.792000000001"/>
    <n v="0.7729965333333334"/>
    <n v="46379.792000000001"/>
    <n v="0.7729965333333334"/>
    <n v="13620.207999999999"/>
    <n v="0.22700346666666665"/>
    <n v="42846.961000000003"/>
    <n v="0.92382822674150844"/>
    <n v="3532.8310000000001"/>
    <n v="7.6171773258491546E-2"/>
    <n v="0"/>
    <n v="0"/>
    <n v="0"/>
  </r>
  <r>
    <x v="2"/>
    <m/>
    <s v="999."/>
    <m/>
    <s v="21.03.999."/>
    <x v="38"/>
    <n v="0"/>
    <n v="0"/>
    <n v="0"/>
    <s v="0%"/>
    <n v="0"/>
    <n v="0"/>
    <n v="0"/>
    <n v="0"/>
    <n v="0"/>
    <n v="0"/>
    <n v="0"/>
    <s v="0%"/>
    <n v="3601.0479319999995"/>
    <n v="3601.0479319999995"/>
    <n v="1"/>
  </r>
  <r>
    <x v="3"/>
    <m/>
    <m/>
    <m/>
    <m/>
    <x v="46"/>
    <n v="2207123"/>
    <n v="2714112"/>
    <n v="1746031.4630000002"/>
    <n v="0.64331592174530761"/>
    <n v="2411994.2429999998"/>
    <n v="0.88868633387273621"/>
    <n v="302117.75699999998"/>
    <n v="0.11131366612726372"/>
    <n v="1509109.581"/>
    <n v="0.86430835467711142"/>
    <n v="236921.88199999998"/>
    <n v="0.13569164532288841"/>
    <n v="4688327.1289999997"/>
    <n v="2815053.7018219996"/>
    <n v="0.60043883977491108"/>
  </r>
  <r>
    <x v="2"/>
    <s v=".01"/>
    <m/>
    <m/>
    <s v="22.01"/>
    <x v="47"/>
    <n v="0"/>
    <n v="0"/>
    <n v="0"/>
    <s v="0%"/>
    <n v="0"/>
    <n v="0"/>
    <n v="0"/>
    <n v="0"/>
    <n v="0"/>
    <n v="0"/>
    <n v="0"/>
    <s v="0%"/>
    <n v="154.64999999999998"/>
    <n v="154.64999999999998"/>
    <n v="1"/>
  </r>
  <r>
    <x v="2"/>
    <m/>
    <s v=".001"/>
    <m/>
    <s v="22.01.001"/>
    <x v="48"/>
    <n v="0"/>
    <n v="0"/>
    <n v="0"/>
    <s v="0%"/>
    <n v="0"/>
    <n v="0"/>
    <n v="0"/>
    <n v="0"/>
    <n v="0"/>
    <n v="0"/>
    <n v="0"/>
    <s v="0%"/>
    <n v="154.64999999999998"/>
    <n v="154.64999999999998"/>
    <n v="1"/>
  </r>
  <r>
    <x v="2"/>
    <s v=".02"/>
    <m/>
    <m/>
    <s v="22.02"/>
    <x v="49"/>
    <n v="31536.09"/>
    <n v="10048.806"/>
    <n v="10048.806"/>
    <n v="1"/>
    <n v="10048.806"/>
    <n v="1"/>
    <n v="0"/>
    <n v="0"/>
    <n v="10048.806"/>
    <n v="1"/>
    <n v="0"/>
    <n v="0"/>
    <n v="23713"/>
    <n v="18817.549094999998"/>
    <n v="0.79355413043478251"/>
  </r>
  <r>
    <x v="2"/>
    <m/>
    <s v=".001"/>
    <m/>
    <s v="22.02.001"/>
    <x v="50"/>
    <n v="0"/>
    <n v="0"/>
    <n v="0"/>
    <s v="0%"/>
    <n v="0"/>
    <n v="0"/>
    <n v="0"/>
    <n v="0"/>
    <n v="0"/>
    <n v="0"/>
    <n v="0"/>
    <s v="0%"/>
    <n v="0"/>
    <n v="0"/>
    <n v="0"/>
  </r>
  <r>
    <x v="2"/>
    <m/>
    <s v=".002"/>
    <m/>
    <s v="22.02.002"/>
    <x v="51"/>
    <n v="27850"/>
    <n v="8490.8919999999998"/>
    <n v="8490.8919999999998"/>
    <n v="1"/>
    <n v="8490.8919999999998"/>
    <n v="1"/>
    <n v="0"/>
    <n v="0"/>
    <n v="8490.8919999999998"/>
    <n v="1"/>
    <n v="0"/>
    <n v="0"/>
    <n v="18558"/>
    <n v="15769.524407999997"/>
    <n v="0.84974266666666654"/>
  </r>
  <r>
    <x v="2"/>
    <m/>
    <s v=".003"/>
    <m/>
    <s v="22.02.003"/>
    <x v="52"/>
    <n v="3686.09"/>
    <n v="1557.914"/>
    <n v="1557.914"/>
    <n v="1"/>
    <n v="1557.914"/>
    <n v="1"/>
    <n v="0"/>
    <n v="0"/>
    <n v="1557.914"/>
    <n v="1"/>
    <n v="0"/>
    <n v="0"/>
    <n v="5155"/>
    <n v="3048.0246870000001"/>
    <n v="0.59127540000000001"/>
  </r>
  <r>
    <x v="2"/>
    <s v=".03"/>
    <m/>
    <m/>
    <m/>
    <x v="53"/>
    <n v="50000"/>
    <n v="50000"/>
    <n v="50000"/>
    <n v="1"/>
    <n v="50000"/>
    <n v="1"/>
    <n v="0"/>
    <n v="0"/>
    <n v="0"/>
    <n v="0"/>
    <n v="50000"/>
    <n v="1"/>
    <n v="30929.999999999996"/>
    <n v="30929.999999999996"/>
    <n v="1"/>
  </r>
  <r>
    <x v="2"/>
    <m/>
    <s v=".001"/>
    <m/>
    <s v="22.03.001"/>
    <x v="54"/>
    <n v="50000"/>
    <n v="50000"/>
    <n v="50000"/>
    <n v="1"/>
    <n v="50000"/>
    <n v="1"/>
    <n v="0"/>
    <n v="0"/>
    <n v="0"/>
    <n v="0"/>
    <n v="50000"/>
    <n v="1"/>
    <n v="30929.999999999996"/>
    <n v="30929.999999999996"/>
    <n v="1"/>
  </r>
  <r>
    <x v="2"/>
    <s v=".04"/>
    <m/>
    <m/>
    <m/>
    <x v="55"/>
    <n v="71231.135999999999"/>
    <n v="26877.198"/>
    <n v="17336.461999999996"/>
    <n v="0.6450249017773354"/>
    <n v="17336.461999999996"/>
    <n v="0.6450249017773354"/>
    <n v="9540.7360000000008"/>
    <n v="0.35497509822266443"/>
    <n v="16955.71"/>
    <n v="0.97803750269230272"/>
    <n v="380.75200000000001"/>
    <n v="2.1962497307697504E-2"/>
    <n v="66125.094412000006"/>
    <n v="45263.847628999996"/>
    <n v="0.68451845750084506"/>
  </r>
  <r>
    <x v="2"/>
    <m/>
    <s v=".001"/>
    <m/>
    <s v="22.04.001"/>
    <x v="56"/>
    <n v="12000"/>
    <n v="4000"/>
    <n v="1407.02"/>
    <n v="0.35175499999999998"/>
    <n v="1407.02"/>
    <n v="0.35175499999999998"/>
    <n v="2592.98"/>
    <n v="0.64824499999999996"/>
    <n v="1407.02"/>
    <n v="1"/>
    <n v="0"/>
    <n v="0"/>
    <n v="4491.5370659999999"/>
    <n v="4067.0331259999998"/>
    <n v="0.90548804701771102"/>
  </r>
  <r>
    <x v="2"/>
    <m/>
    <s v=".002"/>
    <m/>
    <s v="22.04.002"/>
    <x v="57"/>
    <n v="0"/>
    <n v="0"/>
    <n v="0"/>
    <s v="0%"/>
    <n v="0"/>
    <n v="0"/>
    <n v="0"/>
    <n v="0"/>
    <n v="0"/>
    <n v="0"/>
    <n v="0"/>
    <s v="0%"/>
    <n v="440.45454099999995"/>
    <n v="440.45454099999995"/>
    <n v="1"/>
  </r>
  <r>
    <x v="2"/>
    <m/>
    <s v=".003"/>
    <m/>
    <s v="22.04.003"/>
    <x v="58"/>
    <n v="0"/>
    <n v="700"/>
    <n v="134.208"/>
    <n v="0.19172571428571428"/>
    <n v="134.208"/>
    <n v="0.19172571428571428"/>
    <n v="565.79200000000003"/>
    <n v="0.80827428571428572"/>
    <n v="134.208"/>
    <n v="1"/>
    <n v="0"/>
    <n v="0"/>
    <n v="213.63763399999999"/>
    <n v="213.63763399999996"/>
    <n v="0.99999999999999989"/>
  </r>
  <r>
    <x v="2"/>
    <m/>
    <s v=".004"/>
    <m/>
    <s v="22.04.004"/>
    <x v="59"/>
    <n v="0"/>
    <n v="0"/>
    <n v="0"/>
    <s v="0%"/>
    <n v="0"/>
    <n v="0"/>
    <n v="0"/>
    <n v="0"/>
    <n v="0"/>
    <n v="0"/>
    <n v="0"/>
    <s v="0%"/>
    <n v="193.725931"/>
    <n v="193.725931"/>
    <n v="1"/>
  </r>
  <r>
    <x v="2"/>
    <m/>
    <s v=".005"/>
    <m/>
    <s v="22.04.005"/>
    <x v="60"/>
    <n v="0"/>
    <n v="0"/>
    <n v="0"/>
    <s v="0%"/>
    <n v="0"/>
    <n v="0"/>
    <n v="0"/>
    <n v="0"/>
    <n v="0"/>
    <n v="0"/>
    <n v="0"/>
    <s v="0%"/>
    <n v="0"/>
    <n v="0"/>
    <n v="0"/>
  </r>
  <r>
    <x v="2"/>
    <m/>
    <s v=".007"/>
    <m/>
    <s v="22.04.007"/>
    <x v="61"/>
    <n v="18000"/>
    <n v="5060.7370000000001"/>
    <n v="2062.7750000000001"/>
    <n v="0.40760367511688517"/>
    <n v="2062.7750000000001"/>
    <n v="0.40760367511688517"/>
    <n v="2997.962"/>
    <n v="0.59239632488311489"/>
    <n v="2062.7750000000001"/>
    <n v="1"/>
    <n v="0"/>
    <n v="0"/>
    <n v="27677.506361999996"/>
    <n v="10432.512699000001"/>
    <n v="0.37693109207711661"/>
  </r>
  <r>
    <x v="2"/>
    <m/>
    <s v=".008"/>
    <m/>
    <s v="22.04.008"/>
    <x v="62"/>
    <n v="0"/>
    <n v="0"/>
    <n v="0"/>
    <s v="0%"/>
    <n v="0"/>
    <n v="0"/>
    <n v="0"/>
    <n v="0"/>
    <n v="0"/>
    <n v="0"/>
    <n v="0"/>
    <s v="0%"/>
    <n v="0"/>
    <n v="0"/>
    <n v="0"/>
  </r>
  <r>
    <x v="2"/>
    <m/>
    <s v=".009"/>
    <m/>
    <s v="22.04.009"/>
    <x v="63"/>
    <n v="15000"/>
    <n v="6803.1009999999997"/>
    <n v="6803.1009999999997"/>
    <n v="1"/>
    <n v="6803.1009999999997"/>
    <n v="1"/>
    <n v="0"/>
    <n v="0"/>
    <n v="6803.1009999999997"/>
    <n v="1"/>
    <n v="0"/>
    <n v="0"/>
    <n v="11971.176067999999"/>
    <n v="11558.776067999997"/>
    <n v="0.96555058603620547"/>
  </r>
  <r>
    <x v="2"/>
    <m/>
    <s v=".010"/>
    <m/>
    <s v="22.04.010"/>
    <x v="64"/>
    <n v="7500"/>
    <n v="2442.5"/>
    <n v="1004.289"/>
    <n v="0.41117256908904809"/>
    <n v="1004.289"/>
    <n v="0.41117256908904809"/>
    <n v="1438.211"/>
    <n v="0.58882743091095191"/>
    <n v="1004.289"/>
    <n v="1"/>
    <n v="0"/>
    <n v="0"/>
    <n v="2752.3318249999998"/>
    <n v="2616.529536"/>
    <n v="0.95065918732382504"/>
  </r>
  <r>
    <x v="2"/>
    <m/>
    <s v=".011"/>
    <m/>
    <s v="22.04.011"/>
    <x v="65"/>
    <n v="6000"/>
    <n v="1116.452"/>
    <n v="1116.452"/>
    <n v="1"/>
    <n v="1116.452"/>
    <n v="1"/>
    <n v="0"/>
    <n v="0"/>
    <n v="1116.452"/>
    <n v="1"/>
    <n v="0"/>
    <n v="0"/>
    <n v="2042.083142"/>
    <n v="1487.343282"/>
    <n v="0.72834609493093794"/>
  </r>
  <r>
    <x v="2"/>
    <m/>
    <s v=".012"/>
    <m/>
    <s v="22.04.012"/>
    <x v="66"/>
    <n v="3000"/>
    <n v="3000"/>
    <n v="1447.7539999999999"/>
    <n v="0.48258466666666666"/>
    <n v="1447.7539999999999"/>
    <n v="0.48258466666666666"/>
    <n v="1552.2460000000001"/>
    <n v="0.51741533333333334"/>
    <n v="1447.7539999999999"/>
    <n v="1"/>
    <n v="0"/>
    <n v="0"/>
    <n v="140.92532799999998"/>
    <n v="140.92532799999998"/>
    <n v="1"/>
  </r>
  <r>
    <x v="2"/>
    <m/>
    <s v=".013"/>
    <m/>
    <s v="22.04.013"/>
    <x v="67"/>
    <n v="9731.1360000000004"/>
    <n v="3111.808"/>
    <n v="2718.2629999999999"/>
    <n v="0.87353172175147054"/>
    <n v="2718.2629999999999"/>
    <n v="0.87353172175147054"/>
    <n v="393.54500000000007"/>
    <n v="0.12646827824852949"/>
    <n v="2337.511"/>
    <n v="0.85992819679331989"/>
    <n v="380.75200000000001"/>
    <n v="0.14007180320668017"/>
    <n v="14481.074428999998"/>
    <n v="12418.032088"/>
    <n v="0.85753527121796147"/>
  </r>
  <r>
    <x v="2"/>
    <m/>
    <s v=".999"/>
    <m/>
    <s v="22.04.999"/>
    <x v="68"/>
    <n v="0"/>
    <n v="642.6"/>
    <n v="642.6"/>
    <n v="1"/>
    <n v="642.6"/>
    <n v="1"/>
    <n v="0"/>
    <n v="0"/>
    <n v="642.6"/>
    <n v="1"/>
    <n v="0"/>
    <n v="0"/>
    <n v="1720.6420859999998"/>
    <n v="1694.8773959999999"/>
    <n v="0.98502611890663705"/>
  </r>
  <r>
    <x v="2"/>
    <s v=".05"/>
    <m/>
    <m/>
    <m/>
    <x v="69"/>
    <n v="182723"/>
    <n v="190162.10399999999"/>
    <n v="125906.48599999998"/>
    <n v="0.66210082530428871"/>
    <n v="176478.29299999998"/>
    <n v="0.9280413357227052"/>
    <n v="13683.811"/>
    <n v="7.1958664277294707E-2"/>
    <n v="109126.50199999999"/>
    <n v="0.86672661168543785"/>
    <n v="16779.984"/>
    <n v="0.13327338831456231"/>
    <n v="224539.466147"/>
    <n v="152576.17030599999"/>
    <n v="0.67950713932005358"/>
  </r>
  <r>
    <x v="2"/>
    <m/>
    <s v=".001"/>
    <m/>
    <s v="22.05.001"/>
    <x v="70"/>
    <n v="17300"/>
    <n v="20314"/>
    <n v="14943.704"/>
    <n v="0.73563571920842763"/>
    <n v="20314"/>
    <n v="1"/>
    <n v="0"/>
    <n v="0"/>
    <n v="14943.704"/>
    <n v="1"/>
    <n v="0"/>
    <n v="0"/>
    <n v="21980.92"/>
    <n v="15413.541759000002"/>
    <n v="0.70122368667917456"/>
  </r>
  <r>
    <x v="2"/>
    <m/>
    <s v=".002"/>
    <m/>
    <s v="22.05.002"/>
    <x v="71"/>
    <n v="18850"/>
    <n v="31475.39"/>
    <n v="13256.597000000002"/>
    <n v="0.42117339928115272"/>
    <n v="18975.39"/>
    <n v="0.60286433305512654"/>
    <n v="12500"/>
    <n v="0.39713566694487346"/>
    <n v="11484.924999999999"/>
    <n v="0.86635544551893662"/>
    <n v="1771.672"/>
    <n v="0.13364455448106327"/>
    <n v="20109.279715999997"/>
    <n v="13727.413429"/>
    <n v="0.68264073218285137"/>
  </r>
  <r>
    <x v="2"/>
    <m/>
    <s v=".003"/>
    <m/>
    <s v="22.05.003"/>
    <x v="72"/>
    <n v="2500"/>
    <n v="2481.8609999999999"/>
    <n v="1538.8609999999999"/>
    <n v="0.62004318533552039"/>
    <n v="2081.8609999999999"/>
    <n v="0.83883061944242643"/>
    <n v="400"/>
    <n v="0.16116938055757354"/>
    <n v="1538.8610000000001"/>
    <n v="1.0000000000000002"/>
    <n v="0"/>
    <n v="0"/>
    <n v="2299.1299999999997"/>
    <n v="1129.9759999999999"/>
    <n v="0.49147982062780271"/>
  </r>
  <r>
    <x v="2"/>
    <m/>
    <s v=".004"/>
    <m/>
    <s v="22.05.004"/>
    <x v="73"/>
    <n v="18000"/>
    <n v="18153.57"/>
    <n v="10631.546"/>
    <n v="0.5856449172256476"/>
    <n v="18153.57"/>
    <n v="1"/>
    <n v="0"/>
    <n v="0"/>
    <n v="9077.6560000000009"/>
    <n v="0.85384157675656958"/>
    <n v="1553.89"/>
    <n v="0.14615842324343045"/>
    <n v="18558"/>
    <n v="10651.298116"/>
    <n v="0.57394644444444443"/>
  </r>
  <r>
    <x v="2"/>
    <m/>
    <s v=".005"/>
    <m/>
    <s v="22.05.005"/>
    <x v="74"/>
    <n v="73500"/>
    <n v="71853.072"/>
    <n v="47902.048000000003"/>
    <n v="0.66666666666666674"/>
    <n v="71853.072"/>
    <n v="1"/>
    <n v="0"/>
    <n v="0"/>
    <n v="41914.292000000001"/>
    <n v="0.875"/>
    <n v="5987.7560000000003"/>
    <n v="0.125"/>
    <n v="110945.738854"/>
    <n v="73249.434317999985"/>
    <n v="0.66022755875638639"/>
  </r>
  <r>
    <x v="2"/>
    <m/>
    <s v=".006"/>
    <m/>
    <s v="22.05.006"/>
    <x v="75"/>
    <n v="1000"/>
    <n v="1084.211"/>
    <n v="300.39999999999998"/>
    <n v="0.27706784011599217"/>
    <n v="300.39999999999998"/>
    <n v="0.27706784011599217"/>
    <n v="783.81100000000004"/>
    <n v="0.72293215988400783"/>
    <n v="300.39999999999998"/>
    <n v="1"/>
    <n v="0"/>
    <n v="0"/>
    <n v="1393.7058"/>
    <n v="774.28099999999995"/>
    <n v="0.55555555555555558"/>
  </r>
  <r>
    <x v="2"/>
    <m/>
    <s v=".007"/>
    <m/>
    <s v="22.05.007"/>
    <x v="76"/>
    <n v="6773"/>
    <n v="0"/>
    <n v="0"/>
    <s v="0%"/>
    <n v="0"/>
    <n v="0"/>
    <n v="0"/>
    <n v="0"/>
    <n v="0"/>
    <n v="0"/>
    <n v="0"/>
    <s v="0%"/>
    <n v="75.262999999999991"/>
    <n v="0"/>
    <n v="0"/>
  </r>
  <r>
    <x v="2"/>
    <m/>
    <s v=".008"/>
    <m/>
    <s v="22.05.008"/>
    <x v="77"/>
    <n v="44800"/>
    <n v="44800"/>
    <n v="37333.329999999994"/>
    <n v="0.83333325892857135"/>
    <n v="44800"/>
    <n v="1"/>
    <n v="0"/>
    <n v="0"/>
    <n v="29866.664000000001"/>
    <n v="0.80000000000000016"/>
    <n v="7466.6660000000002"/>
    <n v="0.20000000000000004"/>
    <n v="49177.428776999994"/>
    <n v="37630.225683999997"/>
    <n v="0.76519302899381025"/>
  </r>
  <r>
    <x v="2"/>
    <s v=".06"/>
    <m/>
    <m/>
    <m/>
    <x v="78"/>
    <n v="26201.15"/>
    <n v="38002.790999999997"/>
    <n v="19616.96"/>
    <n v="0.51619787609810031"/>
    <n v="25705.384000000002"/>
    <n v="0.67640779331181233"/>
    <n v="12297.407000000001"/>
    <n v="0.32359220668818778"/>
    <n v="15781.252"/>
    <n v="0.80446980571913285"/>
    <n v="3835.7080000000001"/>
    <n v="0.19553019428086718"/>
    <n v="57282.89611999999"/>
    <n v="45654.687356999995"/>
    <n v="0.79700382573813211"/>
  </r>
  <r>
    <x v="2"/>
    <m/>
    <s v=".001"/>
    <m/>
    <s v="22.06.001"/>
    <x v="79"/>
    <n v="101.15"/>
    <n v="9765.3880000000008"/>
    <n v="7810.1499999999987"/>
    <n v="0.79977876967100514"/>
    <n v="9265.39"/>
    <n v="0.94879896221225402"/>
    <n v="499.99800000000141"/>
    <n v="5.1201037787746005E-2"/>
    <n v="7381.75"/>
    <n v="0.94514830060882327"/>
    <n v="428.4"/>
    <n v="5.4851699391176872E-2"/>
    <n v="29051.509751999994"/>
    <n v="28462.602552"/>
    <n v="0.97972886073642174"/>
  </r>
  <r>
    <x v="2"/>
    <m/>
    <s v=".002"/>
    <m/>
    <s v="22.06.002"/>
    <x v="80"/>
    <n v="17350"/>
    <n v="20350"/>
    <n v="9747.1389999999992"/>
    <n v="0.47897488943488942"/>
    <n v="12540.554"/>
    <n v="0.61624343980343976"/>
    <n v="7809.4459999999999"/>
    <n v="0.38375656019656018"/>
    <n v="7172.9880000000003"/>
    <n v="0.73590701845946804"/>
    <n v="2574.1509999999998"/>
    <n v="0.26409298154053207"/>
    <n v="14662.21185"/>
    <n v="11986.935933999999"/>
    <n v="0.81753940378374768"/>
  </r>
  <r>
    <x v="2"/>
    <m/>
    <s v=".004"/>
    <m/>
    <s v="22.06.004"/>
    <x v="81"/>
    <n v="0"/>
    <n v="0"/>
    <n v="0"/>
    <s v="0%"/>
    <n v="0"/>
    <n v="0"/>
    <n v="0"/>
    <n v="0"/>
    <n v="0"/>
    <n v="0"/>
    <n v="0"/>
    <s v="0%"/>
    <n v="2361.8859389999998"/>
    <n v="2361.8859389999998"/>
    <n v="1"/>
  </r>
  <r>
    <x v="2"/>
    <m/>
    <s v=".003"/>
    <m/>
    <s v="22.06.003"/>
    <x v="82"/>
    <n v="0"/>
    <n v="0"/>
    <n v="0"/>
    <s v="0%"/>
    <n v="0"/>
    <n v="0"/>
    <n v="0"/>
    <n v="0"/>
    <n v="0"/>
    <n v="0"/>
    <n v="0"/>
    <s v="0%"/>
    <n v="1608.5754789999999"/>
    <n v="0"/>
    <n v="0"/>
  </r>
  <r>
    <x v="2"/>
    <m/>
    <s v=".006"/>
    <m/>
    <s v="22.06.006"/>
    <x v="83"/>
    <n v="0"/>
    <n v="0"/>
    <n v="0"/>
    <s v="0%"/>
    <n v="0"/>
    <n v="0"/>
    <n v="0"/>
    <n v="0"/>
    <n v="0"/>
    <n v="0"/>
    <n v="0"/>
    <s v="0%"/>
    <n v="0"/>
    <n v="0"/>
    <n v="0"/>
  </r>
  <r>
    <x v="2"/>
    <m/>
    <s v=".007"/>
    <m/>
    <s v="22.06.007"/>
    <x v="84"/>
    <n v="8750"/>
    <n v="7667.5029999999997"/>
    <n v="1839.7709999999997"/>
    <n v="0.23994395567892179"/>
    <n v="3679.54"/>
    <n v="0.47988765051673277"/>
    <n v="3987.9629999999997"/>
    <n v="0.52011234948326723"/>
    <n v="1226.5139999999999"/>
    <n v="0.66666666666666674"/>
    <n v="613.25699999999995"/>
    <n v="0.33333333333333337"/>
    <n v="9175.9"/>
    <n v="2420.4498319999998"/>
    <n v="0.26378337078651687"/>
  </r>
  <r>
    <x v="2"/>
    <m/>
    <s v=".999"/>
    <m/>
    <s v="22.06.999"/>
    <x v="85"/>
    <n v="0"/>
    <n v="219.9"/>
    <n v="219.9"/>
    <n v="1"/>
    <n v="219.9"/>
    <n v="1"/>
    <n v="0"/>
    <n v="0"/>
    <n v="0"/>
    <n v="0"/>
    <n v="219.9"/>
    <n v="1"/>
    <n v="422.81309999999996"/>
    <n v="422.81309999999996"/>
    <n v="1"/>
  </r>
  <r>
    <x v="2"/>
    <s v=".07"/>
    <m/>
    <m/>
    <m/>
    <x v="86"/>
    <n v="17827.7"/>
    <n v="7001.9480000000003"/>
    <n v="7001.9480000000003"/>
    <n v="1"/>
    <n v="7001.9480000000003"/>
    <n v="1"/>
    <n v="0"/>
    <n v="0"/>
    <n v="6099.7570000000005"/>
    <n v="0.87115142814542468"/>
    <n v="902.19100000000003"/>
    <n v="0.12884857185457532"/>
    <n v="167455.531376"/>
    <n v="11031.853619000001"/>
    <n v="6.5879302572749196E-2"/>
  </r>
  <r>
    <x v="2"/>
    <m/>
    <s v=".001"/>
    <m/>
    <s v="22.07.001"/>
    <x v="87"/>
    <n v="10827.7"/>
    <n v="6954.348"/>
    <n v="6954.348"/>
    <n v="1"/>
    <n v="6954.348"/>
    <n v="1"/>
    <n v="0"/>
    <n v="0"/>
    <n v="6052.1570000000002"/>
    <n v="0.87026950621395427"/>
    <n v="902.19100000000003"/>
    <n v="0.12973049378604579"/>
    <n v="164600.64082599999"/>
    <n v="8177.9940690000003"/>
    <n v="4.9683853160966678E-2"/>
  </r>
  <r>
    <x v="2"/>
    <m/>
    <s v=".002"/>
    <m/>
    <s v="22.07.002"/>
    <x v="88"/>
    <n v="7000"/>
    <n v="47.6"/>
    <n v="47.6"/>
    <n v="1"/>
    <n v="47.6"/>
    <n v="1"/>
    <n v="0"/>
    <n v="0"/>
    <n v="47.6"/>
    <n v="1"/>
    <n v="0"/>
    <n v="0"/>
    <n v="296.82489999999996"/>
    <n v="295.79390000000001"/>
    <n v="0.996526571726294"/>
  </r>
  <r>
    <x v="2"/>
    <m/>
    <s v=".003"/>
    <m/>
    <s v="22.07.003"/>
    <x v="89"/>
    <n v="0"/>
    <n v="0"/>
    <n v="0"/>
    <s v="0%"/>
    <n v="0"/>
    <n v="0"/>
    <n v="0"/>
    <n v="0"/>
    <n v="0"/>
    <n v="0"/>
    <n v="0"/>
    <s v="0%"/>
    <n v="2558.06565"/>
    <n v="2558.06565"/>
    <n v="1"/>
  </r>
  <r>
    <x v="2"/>
    <s v=".08"/>
    <m/>
    <m/>
    <m/>
    <x v="90"/>
    <n v="392041.74199999997"/>
    <n v="519936.52199999994"/>
    <n v="197421.17500000002"/>
    <n v="0.37970245721649853"/>
    <n v="344275.82199999999"/>
    <n v="0.66214971911513465"/>
    <n v="175660.69999999995"/>
    <n v="0.33785028088486535"/>
    <n v="188096.476"/>
    <n v="0.95276748302202119"/>
    <n v="9324.6990000000005"/>
    <n v="4.7232516977978679E-2"/>
    <n v="814836.86345399998"/>
    <n v="528887.59170500003"/>
    <n v="0.64907175340976375"/>
  </r>
  <r>
    <x v="2"/>
    <m/>
    <s v=".001"/>
    <m/>
    <s v="22.08.001"/>
    <x v="91"/>
    <n v="130074.625"/>
    <n v="114447.23299999999"/>
    <n v="82744.453000000009"/>
    <n v="0.72299216705396463"/>
    <n v="106044.19100000001"/>
    <n v="0.92657715018763287"/>
    <n v="8403.0419999999867"/>
    <n v="7.342284981236713E-2"/>
    <n v="78466.615999999995"/>
    <n v="0.94830061901551255"/>
    <n v="4277.8370000000004"/>
    <n v="5.1699380984487266E-2"/>
    <n v="125577.95272799999"/>
    <n v="79243.671411000003"/>
    <n v="0.63103171925919699"/>
  </r>
  <r>
    <x v="2"/>
    <m/>
    <s v=".002"/>
    <m/>
    <s v="22.08.002"/>
    <x v="92"/>
    <n v="22500"/>
    <n v="17003.287"/>
    <n v="8097.0469999999996"/>
    <n v="0.47620480675295307"/>
    <n v="17003.287"/>
    <n v="1"/>
    <n v="0"/>
    <n v="0"/>
    <n v="8097.0469999999996"/>
    <n v="1"/>
    <n v="0"/>
    <n v="0"/>
    <n v="13756.403086999999"/>
    <n v="8017.5096399999993"/>
    <n v="0.58282020302070547"/>
  </r>
  <r>
    <x v="2"/>
    <m/>
    <s v=".003"/>
    <m/>
    <s v="22.08.003"/>
    <x v="93"/>
    <n v="0"/>
    <n v="0"/>
    <n v="0"/>
    <s v="0%"/>
    <n v="0"/>
    <n v="0"/>
    <n v="0"/>
    <n v="0"/>
    <n v="0"/>
    <n v="0"/>
    <n v="0"/>
    <s v="0%"/>
    <n v="0"/>
    <n v="0"/>
    <n v="0"/>
  </r>
  <r>
    <x v="2"/>
    <m/>
    <s v=".007"/>
    <m/>
    <s v="22.08.007"/>
    <x v="94"/>
    <n v="63686.116999999998"/>
    <n v="130622.535"/>
    <n v="63664.234000000004"/>
    <n v="0.48739089315637613"/>
    <n v="106034.591"/>
    <n v="0.81176338370710688"/>
    <n v="24587.944000000003"/>
    <n v="0.18823661629289312"/>
    <n v="61514.692000000003"/>
    <n v="0.96623627011675028"/>
    <n v="2149.5419999999999"/>
    <n v="3.3763729883249674E-2"/>
    <n v="184183.65277799999"/>
    <n v="118536.76194099999"/>
    <n v="0.64357916760329736"/>
  </r>
  <r>
    <x v="2"/>
    <m/>
    <s v=".008"/>
    <m/>
    <s v="22.08.008"/>
    <x v="95"/>
    <n v="149351"/>
    <n v="48601.529000000002"/>
    <n v="27568.063000000006"/>
    <n v="0.56722624919886788"/>
    <n v="47541.529000000002"/>
    <n v="0.97818998657429068"/>
    <n v="1060"/>
    <n v="2.1810013425709301E-2"/>
    <n v="26466.096000000001"/>
    <n v="0.9600274056251249"/>
    <n v="1101.9670000000001"/>
    <n v="3.9972594374875006E-2"/>
    <n v="87635.701079999984"/>
    <n v="49335.066614999996"/>
    <n v="0.56295626105579399"/>
  </r>
  <r>
    <x v="2"/>
    <m/>
    <s v=".010"/>
    <m/>
    <s v="22.08.010"/>
    <x v="96"/>
    <n v="3262"/>
    <n v="2642.1379999999999"/>
    <n v="2642.1379999999999"/>
    <n v="1"/>
    <n v="2642.1379999999999"/>
    <n v="1"/>
    <n v="0"/>
    <n v="0"/>
    <n v="2642.1379999999999"/>
    <n v="1"/>
    <n v="0"/>
    <n v="0"/>
    <n v="2880.3820249999999"/>
    <n v="2731.4396409999999"/>
    <n v="0.94829075355030379"/>
  </r>
  <r>
    <x v="2"/>
    <m/>
    <s v=".999"/>
    <m/>
    <s v="22.08.999"/>
    <x v="68"/>
    <n v="23168"/>
    <n v="206619.8"/>
    <n v="12705.239999999998"/>
    <n v="6.1490912293981501E-2"/>
    <n v="65010.086000000003"/>
    <n v="0.31463628364754981"/>
    <n v="141609.71399999998"/>
    <n v="0.68536371635245019"/>
    <n v="10909.887000000001"/>
    <n v="0.85869192553623563"/>
    <n v="1795.3530000000001"/>
    <n v="0.14130807446376459"/>
    <n v="400802.771756"/>
    <n v="271023.14245699998"/>
    <n v="0.67620076894576209"/>
  </r>
  <r>
    <x v="2"/>
    <s v=".09"/>
    <m/>
    <m/>
    <m/>
    <x v="97"/>
    <n v="1078573"/>
    <n v="1074339.1140000001"/>
    <n v="724126.41400000011"/>
    <n v="0.67402033916825266"/>
    <n v="1062020.486"/>
    <n v="0.98853376197564369"/>
    <n v="12318.627999999999"/>
    <n v="1.1466238024356245E-2"/>
    <n v="634411.51399999997"/>
    <n v="0.87610602476931587"/>
    <n v="89714.9"/>
    <n v="0.12389397523068393"/>
    <n v="1049479.6924569998"/>
    <n v="851326.3711489999"/>
    <n v="0.81118898942761697"/>
  </r>
  <r>
    <x v="2"/>
    <m/>
    <s v=".002"/>
    <m/>
    <s v="22.09.002"/>
    <x v="98"/>
    <n v="923568"/>
    <n v="940460.32799999998"/>
    <n v="621209.67500000005"/>
    <n v="0.66053788395420765"/>
    <n v="940460.32799999998"/>
    <n v="1"/>
    <n v="0"/>
    <n v="0"/>
    <n v="538859.49800000002"/>
    <n v="0.86743577842698605"/>
    <n v="82350.176999999996"/>
    <n v="0.13256422157301395"/>
    <n v="871872.76805899991"/>
    <n v="729682.59585599997"/>
    <n v="0.83691408034276638"/>
  </r>
  <r>
    <x v="2"/>
    <m/>
    <s v=".005"/>
    <m/>
    <s v="22.09.005"/>
    <x v="99"/>
    <n v="43000"/>
    <n v="16315.868"/>
    <n v="10271.824000000001"/>
    <n v="0.62956037643844631"/>
    <n v="16315.868"/>
    <n v="1"/>
    <n v="0"/>
    <n v="0"/>
    <n v="5198.7640000000001"/>
    <n v="0.5061188743109305"/>
    <n v="5073.0600000000004"/>
    <n v="0.49388112568906944"/>
    <n v="28867.999999999996"/>
    <n v="16169.057528000001"/>
    <n v="0.56010314285714302"/>
  </r>
  <r>
    <x v="2"/>
    <m/>
    <s v=".006"/>
    <m/>
    <s v="22.09.006"/>
    <x v="100"/>
    <n v="112005"/>
    <n v="101300"/>
    <n v="80700.625"/>
    <n v="0.79664980256663376"/>
    <n v="93300"/>
    <n v="0.92102665350444224"/>
    <n v="8000"/>
    <n v="7.8973346495557747E-2"/>
    <n v="78408.962"/>
    <n v="0.97160290889940448"/>
    <n v="2291.663"/>
    <n v="2.8397091100595566E-2"/>
    <n v="119183.59999999999"/>
    <n v="85771.416981000002"/>
    <n v="0.71965788062283742"/>
  </r>
  <r>
    <x v="2"/>
    <m/>
    <s v=".999"/>
    <m/>
    <s v="22.09.999"/>
    <x v="68"/>
    <n v="0"/>
    <n v="16262.918"/>
    <n v="11944.29"/>
    <n v="0.73444937741185201"/>
    <n v="11944.29"/>
    <n v="0.73444937741185201"/>
    <n v="4318.6279999999988"/>
    <n v="0.26555062258814799"/>
    <n v="11944.29"/>
    <n v="1"/>
    <n v="0"/>
    <n v="0"/>
    <n v="29555.324397999997"/>
    <n v="19703.300783999995"/>
    <n v="0.66665824805947027"/>
  </r>
  <r>
    <x v="2"/>
    <s v=".10"/>
    <m/>
    <m/>
    <m/>
    <x v="101"/>
    <n v="124.21899999999999"/>
    <n v="16370.817999999999"/>
    <n v="10392.235999999999"/>
    <n v="0.63480248818354701"/>
    <n v="12546.538"/>
    <n v="0.76639652337470254"/>
    <n v="3824.2799999999988"/>
    <n v="0.23360347662529746"/>
    <n v="1716.5160000000001"/>
    <n v="0.16517292332468203"/>
    <n v="8675.7199999999993"/>
    <n v="0.83482707667531797"/>
    <n v="20559.589585999998"/>
    <n v="7672.0895859999991"/>
    <n v="0.37316355727374489"/>
  </r>
  <r>
    <x v="2"/>
    <m/>
    <s v=".002"/>
    <m/>
    <s v="22.10.002"/>
    <x v="102"/>
    <n v="124.21899999999999"/>
    <n v="16370.817999999999"/>
    <n v="10392.235999999999"/>
    <n v="0.63480248818354701"/>
    <n v="12546.538"/>
    <n v="0.76639652337470254"/>
    <n v="3824.2799999999988"/>
    <n v="0.23360347662529746"/>
    <n v="1716.5160000000001"/>
    <n v="0.16517292332468203"/>
    <n v="8675.7199999999993"/>
    <n v="0.83482707667531797"/>
    <n v="20528.688453999999"/>
    <n v="7641.1884539999992"/>
    <n v="0.37222000183412202"/>
  </r>
  <r>
    <x v="2"/>
    <m/>
    <s v=".004"/>
    <m/>
    <s v="22.10.004"/>
    <x v="103"/>
    <n v="0"/>
    <n v="0"/>
    <n v="0"/>
    <s v="0%"/>
    <n v="0"/>
    <n v="0"/>
    <n v="0"/>
    <n v="0"/>
    <n v="0"/>
    <n v="0"/>
    <n v="0"/>
    <s v="0%"/>
    <n v="30.901132"/>
    <n v="30.901131999999997"/>
    <n v="0.99999999999999989"/>
  </r>
  <r>
    <x v="2"/>
    <s v=".11"/>
    <m/>
    <m/>
    <m/>
    <x v="104"/>
    <n v="345355.46299999999"/>
    <n v="773011.88899999997"/>
    <n v="578768.02099999995"/>
    <n v="0.74871813646840302"/>
    <n v="700686.84399999992"/>
    <n v="0.90643734458785274"/>
    <n v="72325.045000000013"/>
    <n v="9.3562655412147241E-2"/>
    <n v="521511.55300000001"/>
    <n v="0.90107181820261639"/>
    <n v="57256.468000000001"/>
    <n v="9.8928181797383732E-2"/>
    <n v="2222804.8823579997"/>
    <n v="1112888.7998559999"/>
    <n v="0.50066868607712578"/>
  </r>
  <r>
    <x v="2"/>
    <m/>
    <s v=".001"/>
    <m/>
    <s v="22.11.001"/>
    <x v="105"/>
    <n v="203450"/>
    <n v="631358.61699999997"/>
    <n v="531333.61499999999"/>
    <n v="0.84157181147651938"/>
    <n v="631358.61699999997"/>
    <n v="1"/>
    <n v="0"/>
    <n v="0"/>
    <n v="477933.61499999999"/>
    <n v="0.89949817121960185"/>
    <n v="53400"/>
    <n v="0.10050182878039816"/>
    <n v="1156873.2589649998"/>
    <n v="432786.38467900001"/>
    <n v="0.37410008514346133"/>
  </r>
  <r>
    <x v="2"/>
    <m/>
    <s v=".002"/>
    <m/>
    <s v="22.11.002"/>
    <x v="106"/>
    <n v="50065"/>
    <n v="50065"/>
    <n v="0"/>
    <n v="0"/>
    <n v="0"/>
    <n v="0"/>
    <n v="50065"/>
    <n v="1"/>
    <n v="0"/>
    <n v="0"/>
    <n v="0"/>
    <s v="0%"/>
    <n v="50065.359999999993"/>
    <n v="4072.45"/>
    <n v="8.1342668863261955E-2"/>
  </r>
  <r>
    <x v="2"/>
    <m/>
    <s v=".003"/>
    <m/>
    <s v="22.11.003"/>
    <x v="107"/>
    <n v="91840.463000000003"/>
    <n v="79120.172000000006"/>
    <n v="47434.406000000003"/>
    <n v="0.59952354501959371"/>
    <n v="65678.226999999999"/>
    <n v="0.8301072323250257"/>
    <n v="13441.945000000007"/>
    <n v="0.1698927676749743"/>
    <n v="43577.938000000002"/>
    <n v="0.91869892921184682"/>
    <n v="3856.4679999999998"/>
    <n v="8.1301070788153212E-2"/>
    <n v="1015846.0733199999"/>
    <n v="676029.96517699992"/>
    <n v="0.66548464667249341"/>
  </r>
  <r>
    <x v="2"/>
    <m/>
    <s v=".999"/>
    <m/>
    <s v="22.11.999"/>
    <x v="68"/>
    <n v="0"/>
    <n v="12468.1"/>
    <n v="0"/>
    <n v="0"/>
    <n v="3650"/>
    <n v="0.29274709057514775"/>
    <n v="8818.1"/>
    <n v="0.70725290942485219"/>
    <n v="0"/>
    <n v="0"/>
    <n v="0"/>
    <s v="0%"/>
    <n v="20.190072999999998"/>
    <n v="0"/>
    <n v="0"/>
  </r>
  <r>
    <x v="2"/>
    <s v=".12"/>
    <m/>
    <m/>
    <m/>
    <x v="108"/>
    <n v="11509.5"/>
    <n v="8360.81"/>
    <n v="5412.9549999999999"/>
    <n v="0.64741992701664075"/>
    <n v="5893.66"/>
    <n v="0.70491495441231178"/>
    <n v="2467.1499999999996"/>
    <n v="0.29508504558768822"/>
    <n v="5361.4949999999999"/>
    <n v="0.99049317794069969"/>
    <n v="51.46"/>
    <n v="9.5068220593003266E-3"/>
    <n v="10445.463089999999"/>
    <n v="9850.0915199999999"/>
    <n v="0.94300189806137169"/>
  </r>
  <r>
    <x v="2"/>
    <m/>
    <s v=".002"/>
    <m/>
    <s v="22.12.002"/>
    <x v="109"/>
    <n v="11509.5"/>
    <n v="7183.2569999999996"/>
    <n v="4701.2049999999999"/>
    <n v="0.65446704746885709"/>
    <n v="5181.91"/>
    <n v="0.72138724815219613"/>
    <n v="2001.3469999999998"/>
    <n v="0.27861275184780382"/>
    <n v="4649.7449999999999"/>
    <n v="0.98905387023114288"/>
    <n v="51.46"/>
    <n v="1.0946129768857133E-2"/>
    <n v="8732.3782339999998"/>
    <n v="8137.0066639999995"/>
    <n v="0.93182022651264829"/>
  </r>
  <r>
    <x v="2"/>
    <m/>
    <s v=".003"/>
    <m/>
    <s v="22.12.003"/>
    <x v="110"/>
    <n v="0"/>
    <n v="159.61000000000001"/>
    <n v="0"/>
    <n v="0"/>
    <n v="0"/>
    <n v="0"/>
    <n v="159.61000000000001"/>
    <n v="1"/>
    <n v="0"/>
    <n v="0"/>
    <n v="0"/>
    <s v="0%"/>
    <n v="0"/>
    <n v="0"/>
    <n v="0"/>
  </r>
  <r>
    <x v="2"/>
    <m/>
    <s v=".005"/>
    <m/>
    <s v="22.12.005"/>
    <x v="111"/>
    <n v="0"/>
    <n v="0"/>
    <n v="0"/>
    <s v="0%"/>
    <n v="0"/>
    <n v="0"/>
    <n v="0"/>
    <n v="0"/>
    <n v="0"/>
    <n v="0"/>
    <n v="0"/>
    <s v="0%"/>
    <n v="0"/>
    <n v="0"/>
    <n v="0"/>
  </r>
  <r>
    <x v="2"/>
    <m/>
    <s v=".999"/>
    <m/>
    <s v="22.12.999"/>
    <x v="85"/>
    <n v="0"/>
    <n v="1017.943"/>
    <n v="711.75"/>
    <n v="0.6992041794088667"/>
    <n v="711.75"/>
    <n v="0.6992041794088667"/>
    <n v="306.19299999999998"/>
    <n v="0.3007958205911333"/>
    <n v="711.75"/>
    <n v="1"/>
    <n v="0"/>
    <n v="0"/>
    <n v="1713.0848559999999"/>
    <n v="1713.0848559999999"/>
    <n v="1"/>
  </r>
  <r>
    <x v="4"/>
    <m/>
    <m/>
    <m/>
    <m/>
    <x v="112"/>
    <n v="10"/>
    <n v="130712"/>
    <n v="215399.087"/>
    <n v="1"/>
    <n v="215399.087"/>
    <n v="1"/>
    <n v="-84687.087"/>
    <n v="0"/>
    <n v="215399.087"/>
    <n v="1"/>
    <n v="0"/>
    <n v="0"/>
    <n v="126272.75599999999"/>
    <n v="104572.205109"/>
    <n v="0.82814542440968031"/>
  </r>
  <r>
    <x v="2"/>
    <s v=".01"/>
    <m/>
    <m/>
    <s v="23.01"/>
    <x v="113"/>
    <n v="0"/>
    <n v="0"/>
    <n v="0"/>
    <s v="0%"/>
    <n v="0"/>
    <n v="0"/>
    <n v="0"/>
    <n v="0"/>
    <n v="0"/>
    <n v="0"/>
    <n v="0"/>
    <s v="0%"/>
    <n v="634.06499999999994"/>
    <n v="633.38454000000002"/>
    <n v="0.99892682926829279"/>
  </r>
  <r>
    <x v="2"/>
    <m/>
    <s v=".006"/>
    <m/>
    <s v="23.01.006"/>
    <x v="114"/>
    <n v="0"/>
    <n v="0"/>
    <n v="0"/>
    <s v="0%"/>
    <n v="0"/>
    <n v="0"/>
    <n v="0"/>
    <n v="0"/>
    <n v="0"/>
    <n v="0"/>
    <n v="0"/>
    <s v="0%"/>
    <n v="634.06499999999994"/>
    <n v="633.38454000000002"/>
    <n v="0.99892682926829279"/>
  </r>
  <r>
    <x v="2"/>
    <s v="03."/>
    <m/>
    <m/>
    <s v="23.03"/>
    <x v="115"/>
    <n v="10"/>
    <n v="130712"/>
    <n v="215399.087"/>
    <n v="1"/>
    <n v="215399.087"/>
    <n v="1"/>
    <n v="-84687.087"/>
    <n v="0"/>
    <n v="215399.087"/>
    <n v="1"/>
    <n v="0"/>
    <n v="0"/>
    <n v="125638.69099999999"/>
    <n v="103938.820569"/>
    <n v="0.82728353616005124"/>
  </r>
  <r>
    <x v="2"/>
    <m/>
    <s v=".001"/>
    <m/>
    <s v="23.03.001"/>
    <x v="116"/>
    <n v="0"/>
    <n v="75672.687000000005"/>
    <n v="120138.428"/>
    <n v="1"/>
    <n v="120138.428"/>
    <n v="1"/>
    <n v="-44465.740999999995"/>
    <n v="0"/>
    <n v="120138.428"/>
    <n v="1"/>
    <n v="0"/>
    <n v="0"/>
    <n v="21699.8694"/>
    <n v="0"/>
    <n v="0"/>
  </r>
  <r>
    <x v="2"/>
    <m/>
    <s v=".003"/>
    <m/>
    <s v="23.03.003"/>
    <x v="117"/>
    <n v="10"/>
    <n v="55039.313000000002"/>
    <n v="95260.659"/>
    <n v="1"/>
    <n v="95260.659"/>
    <n v="1"/>
    <n v="-40221.345999999998"/>
    <n v="0"/>
    <n v="95260.659"/>
    <n v="1"/>
    <n v="0"/>
    <n v="0"/>
    <n v="59827.208229999997"/>
    <n v="59827.207198999997"/>
    <n v="0.99999998276703805"/>
  </r>
  <r>
    <x v="2"/>
    <m/>
    <s v=".004"/>
    <m/>
    <s v="23.03.004"/>
    <x v="118"/>
    <n v="0"/>
    <n v="0"/>
    <n v="0"/>
    <s v="0%"/>
    <n v="0"/>
    <n v="0"/>
    <n v="0"/>
    <n v="0"/>
    <n v="0"/>
    <n v="0"/>
    <n v="0"/>
    <s v="0%"/>
    <n v="44111.613369999992"/>
    <n v="44111.613369999992"/>
    <n v="1"/>
  </r>
  <r>
    <x v="5"/>
    <s v="  "/>
    <m/>
    <m/>
    <m/>
    <x v="119"/>
    <n v="84992585"/>
    <n v="85561396"/>
    <n v="80642547.991000012"/>
    <n v="0.94251089581334102"/>
    <n v="81241718.159000009"/>
    <n v="0.94951370544491831"/>
    <n v="4319677.8409999963"/>
    <n v="5.048629455508178E-2"/>
    <n v="80141613.663000003"/>
    <n v="0.99378821304039255"/>
    <n v="500934.32800000004"/>
    <n v="6.2117869596073037E-3"/>
    <n v="90736749.066"/>
    <n v="83435177.799003005"/>
    <n v="0.91953016454572356"/>
  </r>
  <r>
    <x v="6"/>
    <s v=".01"/>
    <m/>
    <m/>
    <m/>
    <x v="120"/>
    <n v="2502834"/>
    <n v="2502834"/>
    <n v="674197.50800000003"/>
    <n v="0.26937364124029001"/>
    <n v="847529.20500000007"/>
    <n v="0.33862781351060439"/>
    <n v="1655304.7949999997"/>
    <n v="0.66137218648939555"/>
    <n v="673882.05299999996"/>
    <n v="0.99953210298724504"/>
    <n v="315.45499999999998"/>
    <n v="4.6789701275490325E-4"/>
    <n v="2764320.2930000001"/>
    <n v="929470.55013699981"/>
    <n v="0.33623837023903069"/>
  </r>
  <r>
    <x v="2"/>
    <m/>
    <m/>
    <m/>
    <s v="24.01.030"/>
    <x v="121"/>
    <n v="2502834"/>
    <n v="2502834"/>
    <n v="674197.50800000003"/>
    <n v="0.26937364124029001"/>
    <n v="847529.20500000007"/>
    <n v="0.33862781351060439"/>
    <n v="1655304.7949999997"/>
    <n v="0.66137218648939555"/>
    <n v="673882.05299999996"/>
    <n v="0.99953210298724504"/>
    <n v="315.45499999999998"/>
    <n v="4.6789701275490325E-4"/>
    <n v="2764320.2930000001"/>
    <n v="929470.55013699981"/>
    <n v="0.33623837023903069"/>
  </r>
  <r>
    <x v="6"/>
    <s v=".02"/>
    <m/>
    <m/>
    <m/>
    <x v="122"/>
    <n v="0"/>
    <n v="177166"/>
    <n v="0"/>
    <n v="0"/>
    <n v="0"/>
    <n v="0"/>
    <n v="177166"/>
    <n v="1"/>
    <n v="0"/>
    <n v="0"/>
    <n v="0"/>
    <s v="0%"/>
    <n v="580391.14"/>
    <n v="181548.78999999998"/>
    <n v="0.31280420648736984"/>
  </r>
  <r>
    <x v="2"/>
    <m/>
    <m/>
    <m/>
    <s v="24.02.004"/>
    <x v="123"/>
    <n v="0"/>
    <n v="0"/>
    <n v="0"/>
    <s v="0%"/>
    <n v="0"/>
    <n v="0"/>
    <n v="0"/>
    <n v="0"/>
    <n v="0"/>
    <n v="0"/>
    <n v="0"/>
    <s v="0%"/>
    <n v="0"/>
    <n v="0"/>
    <n v="0"/>
  </r>
  <r>
    <x v="2"/>
    <m/>
    <m/>
    <m/>
    <s v="24.02.006"/>
    <x v="124"/>
    <n v="0"/>
    <n v="0"/>
    <n v="0"/>
    <s v="0%"/>
    <n v="0"/>
    <n v="0"/>
    <n v="0"/>
    <n v="0"/>
    <n v="0"/>
    <n v="0"/>
    <n v="0"/>
    <s v="0%"/>
    <n v="0"/>
    <n v="0"/>
    <n v="0"/>
  </r>
  <r>
    <x v="2"/>
    <m/>
    <m/>
    <m/>
    <s v="24.02.007"/>
    <x v="125"/>
    <n v="0"/>
    <n v="0"/>
    <n v="0"/>
    <s v="0%"/>
    <n v="0"/>
    <n v="0"/>
    <n v="0"/>
    <n v="0"/>
    <n v="0"/>
    <n v="0"/>
    <n v="0"/>
    <s v="0%"/>
    <n v="0"/>
    <n v="0"/>
    <n v="0"/>
  </r>
  <r>
    <x v="2"/>
    <m/>
    <m/>
    <m/>
    <s v="24.02.101"/>
    <x v="126"/>
    <n v="0"/>
    <n v="0"/>
    <n v="0"/>
    <s v="0%"/>
    <n v="0"/>
    <n v="0"/>
    <n v="0"/>
    <n v="0"/>
    <n v="0"/>
    <n v="0"/>
    <n v="0"/>
    <s v="0%"/>
    <n v="10310"/>
    <n v="0"/>
    <n v="0"/>
  </r>
  <r>
    <x v="2"/>
    <m/>
    <m/>
    <m/>
    <s v="24.02.102"/>
    <x v="127"/>
    <n v="0"/>
    <n v="0"/>
    <n v="0"/>
    <s v="0%"/>
    <n v="0"/>
    <n v="0"/>
    <n v="0"/>
    <n v="0"/>
    <n v="0"/>
    <n v="0"/>
    <n v="0"/>
    <s v="0%"/>
    <n v="80160.25"/>
    <n v="80160.25"/>
    <n v="1"/>
  </r>
  <r>
    <x v="2"/>
    <m/>
    <m/>
    <m/>
    <s v="24.02.103"/>
    <x v="128"/>
    <n v="0"/>
    <n v="0"/>
    <n v="0"/>
    <s v="0%"/>
    <n v="0"/>
    <n v="0"/>
    <n v="0"/>
    <n v="0"/>
    <n v="0"/>
    <n v="0"/>
    <n v="0"/>
    <s v="0%"/>
    <n v="0"/>
    <n v="0"/>
    <n v="0"/>
  </r>
  <r>
    <x v="2"/>
    <m/>
    <m/>
    <m/>
    <s v="24.02.104"/>
    <x v="129"/>
    <n v="0"/>
    <n v="0"/>
    <n v="0"/>
    <s v="0%"/>
    <n v="0"/>
    <n v="0"/>
    <n v="0"/>
    <n v="0"/>
    <n v="0"/>
    <n v="0"/>
    <n v="0"/>
    <s v="0%"/>
    <n v="0"/>
    <n v="0"/>
    <n v="0"/>
  </r>
  <r>
    <x v="2"/>
    <m/>
    <m/>
    <m/>
    <s v="24.02.105"/>
    <x v="130"/>
    <n v="0"/>
    <n v="31276"/>
    <n v="0"/>
    <n v="0"/>
    <n v="0"/>
    <n v="0"/>
    <n v="31276"/>
    <n v="1"/>
    <n v="0"/>
    <n v="0"/>
    <n v="0"/>
    <s v="0%"/>
    <n v="36951.039999999994"/>
    <n v="36951.039999999994"/>
    <n v="1"/>
  </r>
  <r>
    <x v="2"/>
    <m/>
    <m/>
    <m/>
    <s v="24.02.106"/>
    <x v="131"/>
    <n v="0"/>
    <n v="0"/>
    <n v="0"/>
    <s v="0%"/>
    <n v="0"/>
    <n v="0"/>
    <n v="0"/>
    <n v="0"/>
    <n v="0"/>
    <n v="0"/>
    <n v="0"/>
    <s v="0%"/>
    <n v="259811.99999999997"/>
    <n v="0"/>
    <n v="0"/>
  </r>
  <r>
    <x v="2"/>
    <m/>
    <m/>
    <m/>
    <s v="24.02.107"/>
    <x v="132"/>
    <n v="0"/>
    <n v="145890"/>
    <n v="0"/>
    <n v="0"/>
    <n v="0"/>
    <n v="0"/>
    <n v="145890"/>
    <n v="1"/>
    <n v="0"/>
    <n v="0"/>
    <n v="0"/>
    <s v="0%"/>
    <n v="51549.999999999993"/>
    <n v="51549.999999999993"/>
    <n v="1"/>
  </r>
  <r>
    <x v="2"/>
    <m/>
    <m/>
    <m/>
    <s v="24.02.108"/>
    <x v="133"/>
    <n v="0"/>
    <n v="0"/>
    <n v="0"/>
    <s v="0%"/>
    <n v="0"/>
    <n v="0"/>
    <n v="0"/>
    <n v="0"/>
    <n v="0"/>
    <n v="0"/>
    <n v="0"/>
    <s v="0%"/>
    <n v="0"/>
    <n v="0"/>
    <n v="0"/>
  </r>
  <r>
    <x v="2"/>
    <m/>
    <m/>
    <m/>
    <s v="24.02.109"/>
    <x v="134"/>
    <n v="0"/>
    <n v="0"/>
    <n v="0"/>
    <s v="0%"/>
    <n v="0"/>
    <n v="0"/>
    <n v="0"/>
    <n v="0"/>
    <n v="0"/>
    <n v="0"/>
    <n v="0"/>
    <s v="0%"/>
    <n v="25774.999999999996"/>
    <n v="0"/>
    <n v="0"/>
  </r>
  <r>
    <x v="2"/>
    <m/>
    <m/>
    <m/>
    <s v="24.02.110"/>
    <x v="135"/>
    <n v="0"/>
    <n v="0"/>
    <n v="0"/>
    <s v="0%"/>
    <n v="0"/>
    <n v="0"/>
    <n v="0"/>
    <n v="0"/>
    <n v="0"/>
    <n v="0"/>
    <n v="0"/>
    <s v="0%"/>
    <n v="0"/>
    <n v="0"/>
    <n v="0"/>
  </r>
  <r>
    <x v="2"/>
    <m/>
    <m/>
    <m/>
    <s v="24.02.111"/>
    <x v="136"/>
    <n v="0"/>
    <n v="0"/>
    <n v="0"/>
    <s v="0%"/>
    <n v="0"/>
    <n v="0"/>
    <n v="0"/>
    <n v="0"/>
    <n v="0"/>
    <n v="0"/>
    <n v="0"/>
    <s v="0%"/>
    <n v="1494.9499999999998"/>
    <n v="0"/>
    <n v="0"/>
  </r>
  <r>
    <x v="2"/>
    <m/>
    <m/>
    <m/>
    <s v="24.02.112"/>
    <x v="137"/>
    <n v="0"/>
    <n v="0"/>
    <n v="0"/>
    <s v="0%"/>
    <n v="0"/>
    <n v="0"/>
    <n v="0"/>
    <n v="0"/>
    <n v="0"/>
    <n v="0"/>
    <n v="0"/>
    <s v="0%"/>
    <n v="61859.999999999993"/>
    <n v="0"/>
    <n v="0"/>
  </r>
  <r>
    <x v="2"/>
    <m/>
    <m/>
    <m/>
    <s v="24.02.113"/>
    <x v="138"/>
    <n v="0"/>
    <n v="0"/>
    <n v="0"/>
    <s v="0%"/>
    <n v="0"/>
    <n v="0"/>
    <n v="0"/>
    <n v="0"/>
    <n v="0"/>
    <n v="0"/>
    <n v="0"/>
    <s v="0%"/>
    <n v="12887.499999999998"/>
    <n v="12887.499999999998"/>
    <n v="1"/>
  </r>
  <r>
    <x v="2"/>
    <m/>
    <m/>
    <m/>
    <s v="24.02.114"/>
    <x v="139"/>
    <n v="0"/>
    <n v="0"/>
    <n v="0"/>
    <s v="0%"/>
    <n v="0"/>
    <n v="0"/>
    <n v="0"/>
    <n v="0"/>
    <n v="0"/>
    <n v="0"/>
    <n v="0"/>
    <s v="0%"/>
    <n v="0"/>
    <n v="0"/>
    <n v="0"/>
  </r>
  <r>
    <x v="2"/>
    <m/>
    <m/>
    <m/>
    <s v="24.02.115"/>
    <x v="140"/>
    <n v="0"/>
    <n v="0"/>
    <n v="0"/>
    <s v="0%"/>
    <n v="0"/>
    <n v="0"/>
    <n v="0"/>
    <n v="0"/>
    <n v="0"/>
    <n v="0"/>
    <n v="0"/>
    <s v="0%"/>
    <n v="0"/>
    <n v="0"/>
    <n v="0"/>
  </r>
  <r>
    <x v="2"/>
    <m/>
    <m/>
    <m/>
    <s v="24.02.116"/>
    <x v="141"/>
    <n v="0"/>
    <n v="0"/>
    <n v="0"/>
    <s v="0%"/>
    <n v="0"/>
    <n v="0"/>
    <n v="0"/>
    <n v="0"/>
    <n v="0"/>
    <n v="0"/>
    <n v="0"/>
    <s v="0%"/>
    <n v="39590.399999999994"/>
    <n v="0"/>
    <n v="0"/>
  </r>
  <r>
    <x v="2"/>
    <m/>
    <m/>
    <m/>
    <s v="24.02.914"/>
    <x v="142"/>
    <n v="0"/>
    <n v="0"/>
    <n v="0"/>
    <s v="0%"/>
    <n v="0"/>
    <n v="0"/>
    <n v="0"/>
    <n v="0"/>
    <n v="0"/>
    <n v="0"/>
    <n v="0"/>
    <s v="0%"/>
    <n v="0"/>
    <n v="0"/>
    <n v="0"/>
  </r>
  <r>
    <x v="6"/>
    <s v=".03"/>
    <m/>
    <m/>
    <m/>
    <x v="143"/>
    <n v="82461271"/>
    <n v="82607916"/>
    <n v="79959142.48300001"/>
    <n v="0.96793559691059161"/>
    <n v="80366564.954000011"/>
    <n v="0.97286759968620939"/>
    <n v="2241351.0459999968"/>
    <n v="2.7132400313790713E-2"/>
    <n v="79458523.609999999"/>
    <n v="0.99373906651004362"/>
    <n v="500618.87300000002"/>
    <n v="6.2609334899562715E-3"/>
    <n v="86064496.258000001"/>
    <n v="81686478.125397995"/>
    <n v="0.94913096197672742"/>
  </r>
  <r>
    <x v="2"/>
    <m/>
    <s v=".024"/>
    <m/>
    <s v="24.03.024"/>
    <x v="144"/>
    <n v="10"/>
    <n v="10"/>
    <n v="0"/>
    <n v="0"/>
    <n v="0"/>
    <n v="0"/>
    <n v="10"/>
    <n v="1"/>
    <n v="0"/>
    <n v="0"/>
    <n v="0"/>
    <s v="0%"/>
    <n v="10.309999999999999"/>
    <n v="0"/>
    <n v="0"/>
  </r>
  <r>
    <x v="2"/>
    <m/>
    <s v=".026"/>
    <m/>
    <s v="24.03.026"/>
    <x v="145"/>
    <n v="1589015"/>
    <n v="1335660"/>
    <n v="298798"/>
    <n v="0.22370812931434647"/>
    <n v="697148.4"/>
    <n v="0.5219504963838103"/>
    <n v="638511.6"/>
    <n v="0.47804950361618975"/>
    <n v="230638"/>
    <n v="0.77188602333348955"/>
    <n v="68160"/>
    <n v="0.22811397666651048"/>
    <n v="1621444.4209999999"/>
    <n v="474731.16493800003"/>
    <n v="0.29278287851841212"/>
  </r>
  <r>
    <x v="2"/>
    <m/>
    <s v=".043"/>
    <m/>
    <s v="24.03.043"/>
    <x v="146"/>
    <n v="0"/>
    <n v="400000"/>
    <n v="0"/>
    <n v="0"/>
    <n v="0"/>
    <n v="0"/>
    <n v="400000"/>
    <n v="1"/>
    <n v="0"/>
    <n v="0"/>
    <n v="0"/>
    <s v="0%"/>
    <n v="412399.99999999994"/>
    <n v="0"/>
    <n v="0"/>
  </r>
  <r>
    <x v="2"/>
    <m/>
    <s v=".403"/>
    <m/>
    <s v="24.03.403"/>
    <x v="147"/>
    <n v="77237532"/>
    <n v="77237532"/>
    <n v="77237522.759000003"/>
    <n v="0.99999988035609433"/>
    <n v="77237522.759000003"/>
    <n v="0.99999988035609433"/>
    <n v="9.2409999966621399"/>
    <n v="1.1964390572011208E-7"/>
    <n v="77237522.759000003"/>
    <n v="1"/>
    <n v="0"/>
    <n v="0"/>
    <n v="79143070.554999992"/>
    <n v="79143060.595539987"/>
    <n v="0.99999987415878688"/>
  </r>
  <r>
    <x v="6"/>
    <m/>
    <s v=".406"/>
    <m/>
    <s v="24.03.406"/>
    <x v="148"/>
    <n v="3634714"/>
    <n v="3634714"/>
    <n v="2422821.7239999999"/>
    <n v="0.66657836737636023"/>
    <n v="2431893.7949999999"/>
    <n v="0.66907431918990046"/>
    <n v="1202820.2050000001"/>
    <n v="0.33092568081009954"/>
    <n v="1990362.851"/>
    <n v="0.82150611053378519"/>
    <n v="432458.87300000002"/>
    <n v="0.17849388946621483"/>
    <n v="3922659.1029999992"/>
    <n v="1383973.805406"/>
    <n v="0.35281521260604948"/>
  </r>
  <r>
    <x v="2"/>
    <m/>
    <s v=".416"/>
    <m/>
    <s v="24.03.416"/>
    <x v="149"/>
    <n v="0"/>
    <n v="0"/>
    <n v="0"/>
    <s v="0%"/>
    <n v="0"/>
    <n v="0"/>
    <n v="0"/>
    <n v="0"/>
    <n v="0"/>
    <n v="0"/>
    <n v="0"/>
    <s v="0%"/>
    <n v="201044.99999999997"/>
    <n v="201044.99999999997"/>
    <n v="1"/>
  </r>
  <r>
    <x v="6"/>
    <m/>
    <s v=".602"/>
    <m/>
    <s v="24.03.602"/>
    <x v="150"/>
    <n v="0"/>
    <n v="0"/>
    <n v="0"/>
    <s v="0%"/>
    <n v="0"/>
    <n v="0"/>
    <n v="0"/>
    <n v="0"/>
    <n v="0"/>
    <n v="0"/>
    <n v="0"/>
    <s v="0%"/>
    <n v="763866.86899999995"/>
    <n v="483667.55951399996"/>
    <n v="0.63318305733979929"/>
  </r>
  <r>
    <x v="6"/>
    <s v=".07"/>
    <m/>
    <m/>
    <m/>
    <x v="151"/>
    <n v="0"/>
    <n v="209000"/>
    <n v="0"/>
    <n v="0"/>
    <n v="0"/>
    <n v="0"/>
    <n v="209000"/>
    <n v="1"/>
    <n v="0"/>
    <n v="0"/>
    <n v="0"/>
    <s v="0%"/>
    <n v="723762"/>
    <n v="209179.59"/>
    <n v="0.28901709401709402"/>
  </r>
  <r>
    <x v="2"/>
    <m/>
    <m/>
    <m/>
    <s v="24.07.003"/>
    <x v="152"/>
    <n v="0"/>
    <n v="0"/>
    <n v="0"/>
    <s v="0%"/>
    <n v="0"/>
    <n v="0"/>
    <n v="0"/>
    <n v="0"/>
    <n v="0"/>
    <n v="0"/>
    <n v="0"/>
    <s v="0%"/>
    <n v="445391.99999999994"/>
    <n v="209179.59"/>
    <n v="0.46965277777777781"/>
  </r>
  <r>
    <x v="2"/>
    <m/>
    <m/>
    <m/>
    <s v="24.07.011"/>
    <x v="153"/>
    <n v="0"/>
    <n v="0"/>
    <n v="0"/>
    <s v="0%"/>
    <n v="0"/>
    <n v="0"/>
    <n v="0"/>
    <n v="0"/>
    <n v="0"/>
    <n v="0"/>
    <n v="0"/>
    <s v="0%"/>
    <n v="278370"/>
    <n v="0"/>
    <n v="0"/>
  </r>
  <r>
    <x v="2"/>
    <m/>
    <m/>
    <m/>
    <s v="24.07.106"/>
    <x v="154"/>
    <n v="0"/>
    <n v="209000"/>
    <n v="0"/>
    <n v="0"/>
    <n v="0"/>
    <n v="0"/>
    <n v="209000"/>
    <n v="1"/>
    <n v="0"/>
    <n v="0"/>
    <n v="0"/>
    <s v="0%"/>
    <n v="0"/>
    <n v="0"/>
    <n v="0"/>
  </r>
  <r>
    <x v="2"/>
    <s v=".09"/>
    <m/>
    <m/>
    <m/>
    <x v="155"/>
    <n v="28480"/>
    <n v="64480"/>
    <n v="9208"/>
    <n v="0.14280397022332506"/>
    <n v="27624"/>
    <n v="0.42841191066997519"/>
    <n v="36856"/>
    <n v="0.57158808933002481"/>
    <n v="9208"/>
    <n v="1"/>
    <n v="0"/>
    <n v="0"/>
    <n v="603779.375"/>
    <n v="428500.74346799997"/>
    <n v="0.70969755048025607"/>
  </r>
  <r>
    <x v="2"/>
    <m/>
    <n v="34"/>
    <m/>
    <s v="24.09.034"/>
    <x v="156"/>
    <n v="0"/>
    <n v="0"/>
    <n v="0"/>
    <s v="0%"/>
    <n v="0"/>
    <n v="0"/>
    <n v="0"/>
    <n v="0"/>
    <n v="0"/>
    <n v="0"/>
    <n v="0"/>
    <s v="0%"/>
    <n v="32229.059999999998"/>
    <n v="16775.614417000001"/>
    <n v="0.52051206014075502"/>
  </r>
  <r>
    <x v="2"/>
    <m/>
    <n v="409"/>
    <m/>
    <s v="24.09.409"/>
    <x v="157"/>
    <n v="28480"/>
    <n v="28480"/>
    <n v="9208"/>
    <n v="0.32331460674157303"/>
    <n v="27624"/>
    <n v="0.96994382022471914"/>
    <n v="856"/>
    <n v="3.0056179775280897E-2"/>
    <n v="9208"/>
    <n v="1"/>
    <n v="0"/>
    <n v="0"/>
    <n v="85328.652999999991"/>
    <n v="64989.313881999988"/>
    <n v="0.76163529596558843"/>
  </r>
  <r>
    <x v="2"/>
    <m/>
    <n v="407"/>
    <m/>
    <s v="24.09.407"/>
    <x v="158"/>
    <n v="0"/>
    <n v="0"/>
    <n v="0"/>
    <s v="0%"/>
    <n v="0"/>
    <n v="0"/>
    <n v="0"/>
    <n v="0"/>
    <n v="0"/>
    <n v="0"/>
    <n v="0"/>
    <s v="0%"/>
    <n v="486221.66200000001"/>
    <n v="346735.81516900001"/>
    <n v="0.71312292780777009"/>
  </r>
  <r>
    <x v="2"/>
    <m/>
    <n v="500"/>
    <m/>
    <s v="24.09.500"/>
    <x v="159"/>
    <n v="0"/>
    <n v="36000"/>
    <n v="0"/>
    <n v="0"/>
    <n v="0"/>
    <n v="0"/>
    <n v="36000"/>
    <n v="1"/>
    <n v="0"/>
    <n v="0"/>
    <n v="0"/>
    <s v="0%"/>
    <n v="0"/>
    <n v="0"/>
    <n v="0"/>
  </r>
  <r>
    <x v="7"/>
    <m/>
    <m/>
    <m/>
    <m/>
    <x v="160"/>
    <n v="183937.997"/>
    <n v="15147773.997"/>
    <n v="15698224.376"/>
    <n v="1"/>
    <n v="15698224.376"/>
    <n v="1"/>
    <n v="-550450.37900000007"/>
    <n v="0"/>
    <n v="15697346.23"/>
    <n v="0.99994406080719922"/>
    <n v="878.14599999999996"/>
    <n v="5.5939192800845717E-5"/>
    <n v="183938.64387599999"/>
    <n v="292824.77361899999"/>
    <n v="1"/>
  </r>
  <r>
    <x v="2"/>
    <n v="99"/>
    <m/>
    <m/>
    <m/>
    <x v="161"/>
    <n v="183937.997"/>
    <n v="15147773.997"/>
    <n v="15698224.376"/>
    <n v="1"/>
    <n v="15698224.376"/>
    <n v="1"/>
    <n v="-550450.37900000007"/>
    <n v="0"/>
    <n v="15697346.23"/>
    <n v="0.99994406080719922"/>
    <n v="878.14599999999996"/>
    <n v="5.5939192800845717E-5"/>
    <n v="183938.64387599999"/>
    <n v="292824.77361899999"/>
    <n v="1"/>
  </r>
  <r>
    <x v="2"/>
    <m/>
    <m/>
    <m/>
    <s v="25.99.001"/>
    <x v="162"/>
    <n v="183901"/>
    <n v="183900.99900000001"/>
    <n v="267044.46499999997"/>
    <n v="1"/>
    <n v="267044.46500000003"/>
    <n v="1"/>
    <n v="-83143.466000000015"/>
    <n v="0"/>
    <n v="267044.46500000003"/>
    <n v="1.0000000000000002"/>
    <n v="0"/>
    <n v="0"/>
    <n v="183904.62499999997"/>
    <n v="284158.21545599995"/>
    <n v="1"/>
  </r>
  <r>
    <x v="2"/>
    <m/>
    <m/>
    <m/>
    <s v="25.99.002"/>
    <x v="163"/>
    <n v="10.996"/>
    <n v="10.996"/>
    <n v="14963836"/>
    <n v="1"/>
    <n v="14963836"/>
    <n v="1"/>
    <n v="10.996"/>
    <n v="0"/>
    <n v="14963836"/>
    <n v="1"/>
    <n v="0"/>
    <n v="0"/>
    <n v="2.0619999999999998"/>
    <n v="3749.9294869999999"/>
    <n v="1"/>
  </r>
  <r>
    <x v="2"/>
    <m/>
    <m/>
    <m/>
    <s v="25.99.201"/>
    <x v="164"/>
    <n v="9"/>
    <n v="9"/>
    <n v="878.14599999999996"/>
    <n v="1"/>
    <n v="878.14599999999996"/>
    <n v="1"/>
    <n v="-869.14599999999996"/>
    <n v="0"/>
    <n v="0"/>
    <n v="0"/>
    <n v="878.14599999999996"/>
    <n v="1"/>
    <n v="2.0619999999999998"/>
    <n v="4916.6286760000003"/>
    <n v="1"/>
  </r>
  <r>
    <x v="2"/>
    <m/>
    <m/>
    <m/>
    <s v="25.99.202"/>
    <x v="165"/>
    <n v="1"/>
    <n v="1"/>
    <n v="0"/>
    <n v="0"/>
    <n v="0"/>
    <n v="0"/>
    <n v="1"/>
    <n v="1"/>
    <n v="0"/>
    <n v="0"/>
    <n v="0"/>
    <s v="0%"/>
    <n v="2.0619999999999998"/>
    <n v="0"/>
    <n v="0"/>
  </r>
  <r>
    <x v="2"/>
    <m/>
    <m/>
    <m/>
    <s v="25.99.999"/>
    <x v="85"/>
    <n v="16.001000000000001"/>
    <n v="14963852.002"/>
    <n v="466465.76500000001"/>
    <n v="3.117284005065369E-2"/>
    <n v="466465.76500000001"/>
    <n v="3.117284005065369E-2"/>
    <n v="-466449.76300000004"/>
    <n v="0"/>
    <n v="466465.76500000001"/>
    <n v="1"/>
    <n v="0"/>
    <n v="0"/>
    <n v="27.832875999999999"/>
    <n v="0"/>
    <n v="0"/>
  </r>
  <r>
    <x v="8"/>
    <s v="  "/>
    <m/>
    <m/>
    <m/>
    <x v="166"/>
    <n v="193049"/>
    <n v="196258"/>
    <n v="13190.623"/>
    <n v="6.721062580888422E-2"/>
    <n v="13190.623"/>
    <n v="6.721062580888422E-2"/>
    <n v="183067.37700000001"/>
    <n v="0.93278937419111585"/>
    <n v="4503.2309999999998"/>
    <n v="0.34139638438609005"/>
    <n v="8687.3919999999998"/>
    <n v="0.65860361561391001"/>
    <n v="234220.51799999998"/>
    <n v="83504.483048999988"/>
    <n v="0.35652078546338112"/>
  </r>
  <r>
    <x v="2"/>
    <n v="3"/>
    <m/>
    <m/>
    <s v="29.03"/>
    <x v="167"/>
    <n v="0"/>
    <n v="0"/>
    <n v="0"/>
    <s v="0%"/>
    <n v="0"/>
    <n v="0"/>
    <n v="0"/>
    <n v="0"/>
    <n v="0"/>
    <n v="0"/>
    <n v="0"/>
    <s v="0%"/>
    <n v="26857.55"/>
    <n v="25971.922030999998"/>
    <n v="0.96702499040307099"/>
  </r>
  <r>
    <x v="2"/>
    <n v="4"/>
    <m/>
    <m/>
    <s v="29.04"/>
    <x v="168"/>
    <n v="0"/>
    <n v="0"/>
    <n v="0"/>
    <s v="0%"/>
    <n v="0"/>
    <n v="0"/>
    <n v="0"/>
    <n v="0"/>
    <n v="0"/>
    <n v="0"/>
    <n v="0"/>
    <s v="0%"/>
    <n v="0"/>
    <n v="0"/>
    <n v="0"/>
  </r>
  <r>
    <x v="2"/>
    <n v="5"/>
    <m/>
    <m/>
    <s v="29.05"/>
    <x v="169"/>
    <n v="0"/>
    <n v="0"/>
    <n v="0"/>
    <s v="0%"/>
    <n v="0"/>
    <n v="0"/>
    <n v="0"/>
    <n v="0"/>
    <n v="0"/>
    <n v="0"/>
    <n v="0"/>
    <s v="0%"/>
    <n v="0"/>
    <n v="0"/>
    <n v="0"/>
  </r>
  <r>
    <x v="2"/>
    <s v="06    "/>
    <m/>
    <m/>
    <s v="29.06"/>
    <x v="170"/>
    <n v="0"/>
    <n v="9000"/>
    <n v="8212.5820000000003"/>
    <n v="0.9125091111111111"/>
    <n v="8212.5820000000003"/>
    <n v="0.9125091111111111"/>
    <n v="787.41799999999967"/>
    <n v="8.7490888888888854E-2"/>
    <n v="0"/>
    <n v="0"/>
    <n v="8212.5820000000003"/>
    <n v="1"/>
    <n v="0"/>
    <n v="0"/>
    <n v="0"/>
  </r>
  <r>
    <x v="6"/>
    <s v="07    "/>
    <m/>
    <m/>
    <s v="29.07"/>
    <x v="171"/>
    <n v="193049"/>
    <n v="187258"/>
    <n v="4978.0410000000002"/>
    <n v="2.6583862905723656E-2"/>
    <n v="4978.0410000000002"/>
    <n v="2.6583862905723656E-2"/>
    <n v="182279.959"/>
    <n v="0.97341613709427632"/>
    <n v="4503.2309999999998"/>
    <n v="0.90461910619056762"/>
    <n v="474.81"/>
    <n v="9.5380893809432266E-2"/>
    <n v="207362.96799999999"/>
    <n v="57532.561017999993"/>
    <n v="0.27744858000875061"/>
  </r>
  <r>
    <x v="9"/>
    <s v="  "/>
    <m/>
    <m/>
    <m/>
    <x v="172"/>
    <n v="8699424"/>
    <n v="3347702"/>
    <n v="0"/>
    <n v="0"/>
    <n v="0"/>
    <n v="0"/>
    <n v="3347702"/>
    <n v="1"/>
    <n v="0"/>
    <n v="0"/>
    <n v="0"/>
    <s v="0%"/>
    <n v="8876963.6119999997"/>
    <n v="2187761.0150259999"/>
    <n v="0.24645375498312902"/>
  </r>
  <r>
    <x v="6"/>
    <n v="4"/>
    <m/>
    <m/>
    <s v="32.04.002"/>
    <x v="173"/>
    <n v="8699424"/>
    <n v="3347702"/>
    <n v="0"/>
    <n v="0"/>
    <n v="0"/>
    <n v="0"/>
    <n v="3347702"/>
    <n v="1"/>
    <n v="0"/>
    <n v="0"/>
    <n v="0"/>
    <s v="0%"/>
    <n v="8876963.6119999997"/>
    <n v="2187761.0150259999"/>
    <n v="0.24645375498312902"/>
  </r>
  <r>
    <x v="10"/>
    <s v="  "/>
    <m/>
    <m/>
    <m/>
    <x v="174"/>
    <n v="214637119"/>
    <n v="183969509"/>
    <n v="87420786.483999997"/>
    <n v="0.47519171497054979"/>
    <n v="88896195.550999984"/>
    <n v="0.48321157149470884"/>
    <n v="95073313.449000001"/>
    <n v="0.51678842850529105"/>
    <n v="77657881.386000007"/>
    <n v="0.88832284070348844"/>
    <n v="9762905.0979999993"/>
    <n v="0.11167715929651163"/>
    <n v="270151358.75599998"/>
    <n v="122889144.18333898"/>
    <n v="0.45488997260358832"/>
  </r>
  <r>
    <x v="2"/>
    <s v=".02"/>
    <m/>
    <m/>
    <m/>
    <x v="175"/>
    <n v="2062000"/>
    <n v="7800789"/>
    <n v="0"/>
    <n v="0"/>
    <n v="0"/>
    <n v="0"/>
    <n v="7800789"/>
    <n v="1"/>
    <n v="0"/>
    <n v="0"/>
    <n v="0"/>
    <s v="0%"/>
    <n v="22644352.003999997"/>
    <n v="6381462.1349999998"/>
    <n v="0.28181253028891046"/>
  </r>
  <r>
    <x v="2"/>
    <m/>
    <s v=".001"/>
    <m/>
    <s v="33.02.001"/>
    <x v="176"/>
    <n v="0"/>
    <n v="88169"/>
    <n v="0"/>
    <n v="0"/>
    <n v="0"/>
    <n v="0"/>
    <n v="88169"/>
    <n v="1"/>
    <n v="0"/>
    <n v="0"/>
    <n v="0"/>
    <s v="0%"/>
    <n v="0"/>
    <n v="0"/>
    <n v="0"/>
  </r>
  <r>
    <x v="2"/>
    <m/>
    <s v=".002"/>
    <m/>
    <s v="33.02.002"/>
    <x v="177"/>
    <n v="0"/>
    <n v="0"/>
    <n v="0"/>
    <s v="0%"/>
    <n v="0"/>
    <n v="0"/>
    <n v="0"/>
    <n v="0"/>
    <n v="0"/>
    <n v="0"/>
    <n v="0"/>
    <s v="0%"/>
    <n v="0"/>
    <n v="0"/>
    <n v="0"/>
  </r>
  <r>
    <x v="2"/>
    <m/>
    <s v=".003"/>
    <m/>
    <s v="33.02.003"/>
    <x v="178"/>
    <n v="0"/>
    <n v="0"/>
    <n v="0"/>
    <s v="0%"/>
    <n v="0"/>
    <n v="0"/>
    <n v="0"/>
    <n v="0"/>
    <n v="0"/>
    <n v="0"/>
    <n v="0"/>
    <s v="0%"/>
    <n v="2887424.7859999998"/>
    <n v="0"/>
    <n v="0"/>
  </r>
  <r>
    <x v="2"/>
    <m/>
    <s v=".004"/>
    <m/>
    <s v="33.02.004"/>
    <x v="179"/>
    <n v="0"/>
    <n v="500000"/>
    <n v="0"/>
    <n v="0"/>
    <n v="0"/>
    <n v="0"/>
    <n v="500000"/>
    <n v="1"/>
    <n v="0"/>
    <n v="0"/>
    <n v="0"/>
    <s v="0%"/>
    <n v="12371.999999999998"/>
    <n v="0"/>
    <n v="0"/>
  </r>
  <r>
    <x v="2"/>
    <m/>
    <s v=".005"/>
    <m/>
    <s v="33.02.005"/>
    <x v="180"/>
    <n v="0"/>
    <n v="837018"/>
    <n v="0"/>
    <n v="0"/>
    <n v="0"/>
    <n v="0"/>
    <n v="837018"/>
    <n v="1"/>
    <n v="0"/>
    <n v="0"/>
    <n v="0"/>
    <s v="0%"/>
    <n v="1276553.2699999998"/>
    <n v="0"/>
    <n v="0"/>
  </r>
  <r>
    <x v="2"/>
    <m/>
    <s v=".006"/>
    <m/>
    <s v="33.02.006"/>
    <x v="181"/>
    <n v="0"/>
    <n v="0"/>
    <n v="0"/>
    <s v="0%"/>
    <n v="0"/>
    <n v="0"/>
    <n v="0"/>
    <n v="0"/>
    <n v="0"/>
    <n v="0"/>
    <n v="0"/>
    <s v="0%"/>
    <n v="0"/>
    <n v="0"/>
    <n v="0"/>
  </r>
  <r>
    <x v="2"/>
    <m/>
    <s v=".007"/>
    <m/>
    <s v="33.02.007"/>
    <x v="182"/>
    <n v="0"/>
    <n v="122579"/>
    <n v="0"/>
    <n v="0"/>
    <n v="0"/>
    <n v="0"/>
    <n v="122579"/>
    <n v="1"/>
    <n v="0"/>
    <n v="0"/>
    <n v="0"/>
    <s v="0%"/>
    <n v="4317036.1919999998"/>
    <n v="0"/>
    <n v="0"/>
  </r>
  <r>
    <x v="2"/>
    <m/>
    <s v=".008"/>
    <m/>
    <s v="33.02.008"/>
    <x v="183"/>
    <n v="0"/>
    <n v="0"/>
    <n v="0"/>
    <s v="0%"/>
    <n v="0"/>
    <n v="0"/>
    <n v="0"/>
    <n v="0"/>
    <n v="0"/>
    <n v="0"/>
    <n v="0"/>
    <s v="0%"/>
    <n v="0"/>
    <n v="0"/>
    <n v="0"/>
  </r>
  <r>
    <x v="2"/>
    <m/>
    <s v=".009"/>
    <m/>
    <s v="33.02.009"/>
    <x v="184"/>
    <n v="0"/>
    <n v="981893"/>
    <n v="0"/>
    <n v="0"/>
    <n v="0"/>
    <n v="0"/>
    <n v="981893"/>
    <n v="1"/>
    <n v="0"/>
    <n v="0"/>
    <n v="0"/>
    <s v="0%"/>
    <n v="0"/>
    <n v="0"/>
    <n v="0"/>
  </r>
  <r>
    <x v="2"/>
    <m/>
    <s v=".010"/>
    <m/>
    <s v="33.02.010"/>
    <x v="185"/>
    <n v="0"/>
    <n v="483750"/>
    <n v="0"/>
    <n v="0"/>
    <n v="0"/>
    <n v="0"/>
    <n v="483750"/>
    <n v="1"/>
    <n v="0"/>
    <n v="0"/>
    <n v="0"/>
    <s v="0%"/>
    <n v="151961.152"/>
    <n v="0"/>
    <n v="0"/>
  </r>
  <r>
    <x v="2"/>
    <m/>
    <s v=".011"/>
    <m/>
    <s v="33.02.011"/>
    <x v="186"/>
    <n v="0"/>
    <n v="50468"/>
    <n v="0"/>
    <n v="0"/>
    <n v="0"/>
    <n v="0"/>
    <n v="50468"/>
    <n v="1"/>
    <n v="0"/>
    <n v="0"/>
    <n v="0"/>
    <s v="0%"/>
    <n v="677190.69899999991"/>
    <n v="0"/>
    <n v="0"/>
  </r>
  <r>
    <x v="2"/>
    <m/>
    <s v=".012"/>
    <m/>
    <s v="33.02.012"/>
    <x v="187"/>
    <n v="0"/>
    <n v="1000000"/>
    <n v="0"/>
    <n v="0"/>
    <n v="0"/>
    <n v="0"/>
    <n v="1000000"/>
    <n v="1"/>
    <n v="0"/>
    <n v="0"/>
    <n v="0"/>
    <s v="0%"/>
    <n v="3671644.6259999997"/>
    <n v="0"/>
    <n v="0"/>
  </r>
  <r>
    <x v="2"/>
    <m/>
    <s v=".013"/>
    <m/>
    <s v="33.02.013"/>
    <x v="188"/>
    <n v="0"/>
    <n v="0"/>
    <n v="0"/>
    <s v="0%"/>
    <n v="0"/>
    <n v="0"/>
    <n v="0"/>
    <n v="0"/>
    <n v="0"/>
    <n v="0"/>
    <n v="0"/>
    <s v="0%"/>
    <n v="8581371.7879999988"/>
    <n v="6241024.4699999997"/>
    <n v="0.72727585101572112"/>
  </r>
  <r>
    <x v="2"/>
    <m/>
    <s v=".014"/>
    <m/>
    <s v="33.02.014"/>
    <x v="189"/>
    <n v="0"/>
    <n v="0"/>
    <n v="0"/>
    <s v="0%"/>
    <n v="0"/>
    <n v="0"/>
    <n v="0"/>
    <n v="0"/>
    <n v="0"/>
    <n v="0"/>
    <n v="0"/>
    <s v="0%"/>
    <n v="0"/>
    <n v="0"/>
    <n v="0"/>
  </r>
  <r>
    <x v="2"/>
    <m/>
    <s v=".015"/>
    <m/>
    <s v="33.02.015"/>
    <x v="190"/>
    <n v="0"/>
    <n v="20564"/>
    <n v="0"/>
    <n v="0"/>
    <n v="0"/>
    <n v="0"/>
    <n v="20564"/>
    <n v="1"/>
    <n v="0"/>
    <n v="0"/>
    <n v="0"/>
    <s v="0%"/>
    <n v="140437.66499999998"/>
    <n v="140437.66499999998"/>
    <n v="1"/>
  </r>
  <r>
    <x v="2"/>
    <m/>
    <s v=".016"/>
    <m/>
    <s v="33.02.016"/>
    <x v="191"/>
    <n v="0"/>
    <n v="1654348"/>
    <n v="0"/>
    <n v="0"/>
    <n v="0"/>
    <n v="0"/>
    <n v="1654348"/>
    <n v="1"/>
    <n v="0"/>
    <n v="0"/>
    <n v="0"/>
    <s v="0%"/>
    <n v="928359.82599999988"/>
    <n v="0"/>
    <n v="0"/>
  </r>
  <r>
    <x v="2"/>
    <m/>
    <s v=".017"/>
    <m/>
    <s v="33.02.017"/>
    <x v="192"/>
    <n v="0"/>
    <n v="0"/>
    <n v="0"/>
    <s v="0%"/>
    <n v="0"/>
    <n v="0"/>
    <n v="0"/>
    <n v="0"/>
    <n v="0"/>
    <n v="0"/>
    <n v="0"/>
    <s v="0%"/>
    <n v="0"/>
    <n v="0"/>
    <n v="0"/>
  </r>
  <r>
    <x v="2"/>
    <m/>
    <s v=".025"/>
    <m/>
    <s v="33.02.025"/>
    <x v="193"/>
    <n v="0"/>
    <n v="0"/>
    <n v="0"/>
    <s v="0%"/>
    <n v="0"/>
    <n v="0"/>
    <n v="0"/>
    <n v="0"/>
    <n v="0"/>
    <n v="0"/>
    <n v="0"/>
    <s v="0%"/>
    <n v="0"/>
    <n v="0"/>
    <n v="0"/>
  </r>
  <r>
    <x v="2"/>
    <m/>
    <s v=".101"/>
    <m/>
    <s v="33.02.101"/>
    <x v="194"/>
    <n v="2062000"/>
    <n v="2062000"/>
    <n v="0"/>
    <n v="0"/>
    <n v="0"/>
    <n v="0"/>
    <n v="2062000"/>
    <n v="1"/>
    <n v="0"/>
    <n v="0"/>
    <n v="0"/>
    <s v="0%"/>
    <n v="0"/>
    <n v="0"/>
    <n v="0"/>
  </r>
  <r>
    <x v="2"/>
    <m/>
    <s v=".107"/>
    <m/>
    <s v="33.02.107"/>
    <x v="195"/>
    <n v="0"/>
    <n v="0"/>
    <n v="0"/>
    <s v="0%"/>
    <n v="0"/>
    <n v="0"/>
    <n v="0"/>
    <n v="0"/>
    <n v="0"/>
    <n v="0"/>
    <n v="0"/>
    <s v="0%"/>
    <n v="0"/>
    <n v="0"/>
    <n v="0"/>
  </r>
  <r>
    <x v="2"/>
    <m/>
    <s v=".914"/>
    <m/>
    <s v="33.02.914"/>
    <x v="142"/>
    <n v="0"/>
    <n v="0"/>
    <n v="0"/>
    <s v="0%"/>
    <n v="0"/>
    <n v="0"/>
    <n v="0"/>
    <n v="0"/>
    <n v="0"/>
    <n v="0"/>
    <n v="0"/>
    <s v="0%"/>
    <n v="0"/>
    <n v="0"/>
    <n v="0"/>
  </r>
  <r>
    <x v="2"/>
    <m/>
    <s v=".916"/>
    <m/>
    <s v="33.02.916"/>
    <x v="124"/>
    <n v="0"/>
    <n v="0"/>
    <n v="0"/>
    <s v="0%"/>
    <n v="0"/>
    <n v="0"/>
    <n v="0"/>
    <n v="0"/>
    <n v="0"/>
    <n v="0"/>
    <n v="0"/>
    <s v="0%"/>
    <n v="0"/>
    <n v="0"/>
    <n v="0"/>
  </r>
  <r>
    <x v="2"/>
    <s v=".03"/>
    <m/>
    <m/>
    <m/>
    <x v="196"/>
    <n v="212575119"/>
    <n v="176168720"/>
    <n v="87420786.483999997"/>
    <n v="0.49623330682087036"/>
    <n v="88896195.550999984"/>
    <n v="0.50460828432538984"/>
    <n v="87272524.449000001"/>
    <n v="0.4953917156746101"/>
    <n v="77657881.386000007"/>
    <n v="0.88832284070348844"/>
    <n v="9762905.0979999993"/>
    <n v="0.11167715929651163"/>
    <n v="247507006.75199997"/>
    <n v="116507682.04833898"/>
    <n v="0.47072478301625914"/>
  </r>
  <r>
    <x v="2"/>
    <m/>
    <s v=".001"/>
    <m/>
    <s v="33.03.001"/>
    <x v="197"/>
    <n v="42982872"/>
    <n v="0"/>
    <n v="0"/>
    <s v="0%"/>
    <n v="0"/>
    <n v="0"/>
    <n v="0"/>
    <n v="0"/>
    <n v="0"/>
    <n v="0"/>
    <n v="0"/>
    <s v="0%"/>
    <n v="30637268.169999998"/>
    <n v="0"/>
    <n v="0"/>
  </r>
  <r>
    <x v="2"/>
    <m/>
    <s v=".005"/>
    <m/>
    <m/>
    <x v="198"/>
    <n v="71387942"/>
    <n v="89971586"/>
    <n v="50561995.651999995"/>
    <n v="0.56197737419011373"/>
    <n v="50735844.116999999"/>
    <n v="0.56390963383706494"/>
    <n v="39235741.883000001"/>
    <n v="0.43609036616293506"/>
    <n v="46262926.855999999"/>
    <n v="0.91497430549243075"/>
    <n v="4299068.7960000001"/>
    <n v="8.5025694507569319E-2"/>
    <n v="110261645.60999998"/>
    <n v="68393293.582044989"/>
    <n v="0.6202818142580141"/>
  </r>
  <r>
    <x v="2"/>
    <m/>
    <m/>
    <m/>
    <s v="33.03.120.005.01"/>
    <x v="199"/>
    <n v="30205196.25"/>
    <n v="27382855.25"/>
    <n v="12443948.396"/>
    <n v="0.45444305505723331"/>
    <n v="12443948.396"/>
    <n v="0.45444305505723331"/>
    <n v="14938906.854"/>
    <n v="0.54555694494276674"/>
    <n v="10446978.891000001"/>
    <n v="0.83952283941952799"/>
    <n v="1996969.5049999999"/>
    <n v="0.16047716058047207"/>
    <n v="42710977.187999994"/>
    <n v="29568809.789333999"/>
    <n v="0.6923000066044287"/>
  </r>
  <r>
    <x v="2"/>
    <m/>
    <m/>
    <m/>
    <s v="33.03.120.005.02"/>
    <x v="200"/>
    <n v="28924077.75"/>
    <n v="26684073.745000001"/>
    <n v="15485297.708999999"/>
    <n v="0.58031985134584618"/>
    <n v="15659146.174000001"/>
    <n v="0.58683491597433368"/>
    <n v="11024927.571"/>
    <n v="0.41316508402566626"/>
    <n v="13183198.418"/>
    <n v="0.85133645253316459"/>
    <n v="2302099.2910000002"/>
    <n v="0.14866354746683549"/>
    <n v="47704678.268999994"/>
    <n v="19172027.965546999"/>
    <n v="0.40188989133180231"/>
  </r>
  <r>
    <x v="2"/>
    <m/>
    <m/>
    <m/>
    <s v="33.03.120.005.05"/>
    <x v="201"/>
    <n v="12258668"/>
    <n v="22695567.962000001"/>
    <n v="22632749.546999998"/>
    <n v="0.99723212853253196"/>
    <n v="22632749.546999998"/>
    <n v="0.99723212853253196"/>
    <n v="62818.415000002831"/>
    <n v="2.7678714674680954E-3"/>
    <n v="22632749.546999998"/>
    <n v="1"/>
    <n v="0"/>
    <n v="0"/>
    <n v="19536690.152999997"/>
    <n v="19504435.142729998"/>
    <n v="0.99834900333590815"/>
  </r>
  <r>
    <x v="2"/>
    <m/>
    <m/>
    <m/>
    <s v="33.03.120.005.05"/>
    <x v="202"/>
    <n v="0"/>
    <n v="0"/>
    <n v="0"/>
    <s v="0%"/>
    <n v="0"/>
    <n v="0"/>
    <n v="0"/>
    <n v="0"/>
    <n v="0"/>
    <n v="0"/>
    <n v="0"/>
    <s v="0%"/>
    <n v="309300"/>
    <n v="148020.684434"/>
    <n v="0.47856671333333334"/>
  </r>
  <r>
    <x v="2"/>
    <m/>
    <m/>
    <m/>
    <s v="33.03.120.005.09"/>
    <x v="203"/>
    <n v="0"/>
    <n v="13209089.043"/>
    <n v="0"/>
    <n v="0"/>
    <n v="0"/>
    <n v="0"/>
    <n v="13209089.043"/>
    <n v="1"/>
    <n v="0"/>
    <n v="0"/>
    <n v="0"/>
    <s v="0%"/>
    <n v="0"/>
    <n v="0"/>
    <n v="0"/>
  </r>
  <r>
    <x v="2"/>
    <m/>
    <n v="6"/>
    <m/>
    <m/>
    <x v="204"/>
    <n v="45264017"/>
    <n v="46030882"/>
    <n v="17108166.820999999"/>
    <n v="0.37166715208715745"/>
    <n v="17108166.820999999"/>
    <n v="0.37166715208715745"/>
    <n v="28922715.179000001"/>
    <n v="0.6283328479128425"/>
    <n v="12191431.688999999"/>
    <n v="0.7126088853678475"/>
    <n v="4916735.1320000002"/>
    <n v="0.28739111463215261"/>
    <n v="44211461.596000001"/>
    <n v="12334030.430975998"/>
    <n v="0.27897811982972104"/>
  </r>
  <r>
    <x v="2"/>
    <m/>
    <m/>
    <m/>
    <s v="33.03.120.006.01"/>
    <x v="205"/>
    <n v="4494551"/>
    <n v="6280555.7000000002"/>
    <n v="2459141.5039999997"/>
    <n v="0.39154839499313726"/>
    <n v="2459141.5040000002"/>
    <n v="0.39154839499313732"/>
    <n v="3821414.196"/>
    <n v="0.60845160500686268"/>
    <n v="1756690.0819999999"/>
    <n v="0.71435095505589907"/>
    <n v="702451.42200000002"/>
    <n v="0.28564904494410098"/>
    <n v="7933681.0919999992"/>
    <n v="3686302.2220629994"/>
    <n v="0.46463957642312043"/>
  </r>
  <r>
    <x v="2"/>
    <m/>
    <m/>
    <m/>
    <s v="33.03.120.006.03"/>
    <x v="206"/>
    <n v="1502088"/>
    <n v="3800000"/>
    <n v="176420"/>
    <n v="4.6426315789473684E-2"/>
    <n v="176420"/>
    <n v="4.6426315789473684E-2"/>
    <n v="3623580"/>
    <n v="0.95357368421052635"/>
    <n v="176420"/>
    <n v="1"/>
    <n v="0"/>
    <n v="0"/>
    <n v="0"/>
    <n v="0"/>
    <n v="0"/>
  </r>
  <r>
    <x v="2"/>
    <m/>
    <m/>
    <m/>
    <s v="33.03.120.006.04"/>
    <x v="207"/>
    <n v="2227382"/>
    <n v="1900000"/>
    <n v="222167.11800000002"/>
    <n v="0.11693006210526316"/>
    <n v="222167.11799999999"/>
    <n v="0.11693006210526315"/>
    <n v="1677832.882"/>
    <n v="0.88306993789473687"/>
    <n v="178667.11799999999"/>
    <n v="0.80420144802886617"/>
    <n v="43500"/>
    <n v="0.19579855197113372"/>
    <n v="2567544.8413319997"/>
    <n v="371412.64861199999"/>
    <n v="0.144656733013207"/>
  </r>
  <r>
    <x v="2"/>
    <m/>
    <m/>
    <m/>
    <s v="33.03.120.006.05"/>
    <x v="208"/>
    <n v="756414"/>
    <n v="978119.95299999998"/>
    <n v="730972.85699999996"/>
    <n v="0.74732434887768817"/>
    <n v="730972.85699999996"/>
    <n v="0.74732434887768817"/>
    <n v="247147.09600000002"/>
    <n v="0.25267565112231183"/>
    <n v="259981.96"/>
    <n v="0.35566568239892937"/>
    <n v="470990.897"/>
    <n v="0.64433431760107063"/>
    <n v="2629050"/>
    <n v="807710.43577299989"/>
    <n v="0.30722520901960781"/>
  </r>
  <r>
    <x v="2"/>
    <m/>
    <m/>
    <m/>
    <s v="33.03.120.006.06"/>
    <x v="209"/>
    <n v="14550669"/>
    <n v="14550669"/>
    <n v="4051741.7429999998"/>
    <n v="0.27845741958668702"/>
    <n v="4051741.7429999998"/>
    <n v="0.27845741958668702"/>
    <n v="10498927.256999999"/>
    <n v="0.72154258041331287"/>
    <n v="2697615.6830000002"/>
    <n v="0.66579161607734294"/>
    <n v="1354126.06"/>
    <n v="0.33420838392265717"/>
    <n v="17940938.768530998"/>
    <n v="3643382.0632229997"/>
    <n v="0.20307644489671928"/>
  </r>
  <r>
    <x v="2"/>
    <m/>
    <m/>
    <m/>
    <s v="33.03.120.006.07"/>
    <x v="210"/>
    <n v="21732913"/>
    <n v="18521537.346999999"/>
    <n v="9467723.5989999995"/>
    <n v="0.51117374446962527"/>
    <n v="9467723.5989999995"/>
    <n v="0.51117374446962527"/>
    <n v="9053813.7479999997"/>
    <n v="0.48882625553037468"/>
    <n v="7122056.8459999999"/>
    <n v="0.75224596192819215"/>
    <n v="2345666.753"/>
    <n v="0.2477540380718079"/>
    <n v="13140246.894136999"/>
    <n v="3825223.0613049995"/>
    <n v="0.29110739639235872"/>
  </r>
  <r>
    <x v="2"/>
    <m/>
    <s v=".100"/>
    <m/>
    <s v="33.03.120.100"/>
    <x v="211"/>
    <n v="9661323"/>
    <n v="9161323"/>
    <n v="167632.84700000001"/>
    <n v="1.8297886342398362E-2"/>
    <n v="167632.84700000001"/>
    <n v="1.8297886342398362E-2"/>
    <n v="8993690.1530000009"/>
    <n v="0.98170211365760174"/>
    <n v="167632.84700000001"/>
    <n v="1"/>
    <n v="0"/>
    <n v="0"/>
    <n v="23435658.937999997"/>
    <n v="15619074.685503999"/>
    <n v="0.66646620548732616"/>
  </r>
  <r>
    <x v="2"/>
    <m/>
    <s v=".110"/>
    <m/>
    <s v="33.03.110"/>
    <x v="212"/>
    <n v="17541803"/>
    <n v="17541803"/>
    <n v="17541803"/>
    <n v="1"/>
    <n v="17541803"/>
    <n v="1"/>
    <n v="0"/>
    <n v="0"/>
    <n v="17541803"/>
    <n v="1"/>
    <n v="0"/>
    <n v="0"/>
    <n v="17899799.289999999"/>
    <n v="17899799.289999999"/>
    <n v="1"/>
  </r>
  <r>
    <x v="2"/>
    <m/>
    <s v=".111"/>
    <m/>
    <s v="33.03.111"/>
    <x v="213"/>
    <n v="10212784"/>
    <n v="10212784"/>
    <n v="750190.37800000003"/>
    <n v="7.3456011406879851E-2"/>
    <n v="761463.71"/>
    <n v="7.4559856548420095E-2"/>
    <n v="9451320.2899999991"/>
    <n v="0.92544014345157977"/>
    <n v="504836.04399999999"/>
    <n v="0.67294390704648566"/>
    <n v="245354.334"/>
    <n v="0.32705609295351423"/>
    <n v="10212783.916999999"/>
    <n v="1851791.597782"/>
    <n v="0.18132094175610081"/>
  </r>
  <r>
    <x v="2"/>
    <m/>
    <s v=".112"/>
    <m/>
    <s v="33.03.112"/>
    <x v="214"/>
    <n v="3290990"/>
    <n v="1241984"/>
    <n v="620990.5"/>
    <n v="0.49999879225497268"/>
    <n v="1241984"/>
    <n v="1"/>
    <n v="0"/>
    <n v="0"/>
    <n v="496792.4"/>
    <n v="0.8"/>
    <n v="124198.1"/>
    <n v="0.2"/>
    <n v="4119599.6919999998"/>
    <n v="0"/>
    <n v="0"/>
  </r>
  <r>
    <x v="2"/>
    <m/>
    <s v=".432"/>
    <m/>
    <s v="33.03.432"/>
    <x v="215"/>
    <n v="10310000"/>
    <n v="84970"/>
    <n v="0"/>
    <n v="0"/>
    <n v="0"/>
    <n v="0"/>
    <n v="84970"/>
    <n v="1"/>
    <n v="0"/>
    <n v="0"/>
    <n v="0"/>
    <s v="0%"/>
    <n v="5338763.3779999996"/>
    <n v="0"/>
    <n v="0"/>
  </r>
  <r>
    <x v="2"/>
    <m/>
    <s v=".602"/>
    <m/>
    <s v="33.03.602"/>
    <x v="216"/>
    <n v="1923388"/>
    <n v="1923388"/>
    <n v="670007.28599999996"/>
    <n v="0.34834744003809942"/>
    <n v="1339301.0559999999"/>
    <n v="0.69632391176403297"/>
    <n v="584086.94400000002"/>
    <n v="0.30367608823596698"/>
    <n v="492458.55"/>
    <n v="0.73500476829143024"/>
    <n v="177548.736"/>
    <n v="0.26499523170856981"/>
    <n v="1390026.1609999998"/>
    <n v="409692.46203200001"/>
    <n v="0.29473723123114665"/>
  </r>
  <r>
    <x v="2"/>
    <m/>
    <s v=".001"/>
    <m/>
    <s v="33.03.001"/>
    <x v="217"/>
    <n v="1258405"/>
    <n v="1443388"/>
    <n v="613894.19799999997"/>
    <n v="0.42531474419906495"/>
    <n v="1140770.196"/>
    <n v="0.79034202584474855"/>
    <n v="302617.804"/>
    <n v="0.20965797415525139"/>
    <n v="436345.462"/>
    <n v="0.71078284079172882"/>
    <n v="177548.736"/>
    <n v="0.28921715920827129"/>
    <n v="652623.18867299985"/>
    <n v="54024.26597"/>
    <n v="8.2780181439536818E-2"/>
  </r>
  <r>
    <x v="2"/>
    <m/>
    <s v=".002"/>
    <m/>
    <s v="33.03.002"/>
    <x v="218"/>
    <n v="160453"/>
    <n v="180000"/>
    <n v="56113.088000000003"/>
    <n v="0.31173937777777777"/>
    <n v="75604.322"/>
    <n v="0.4200240111111111"/>
    <n v="104395.678"/>
    <n v="0.5799759888888889"/>
    <n v="56113.088000000003"/>
    <n v="1"/>
    <n v="0"/>
    <n v="0"/>
    <n v="340549.61"/>
    <n v="138670.83205199998"/>
    <n v="0.40719715418848956"/>
  </r>
  <r>
    <x v="2"/>
    <m/>
    <s v=".003"/>
    <m/>
    <s v="33.03.003"/>
    <x v="219"/>
    <n v="380000"/>
    <n v="150000"/>
    <n v="0"/>
    <n v="0"/>
    <n v="122926.538"/>
    <n v="0.81951025333333338"/>
    <n v="27073.462"/>
    <n v="0.18048974666666667"/>
    <n v="0"/>
    <n v="0"/>
    <n v="0"/>
    <s v="0%"/>
    <n v="279214.98801099998"/>
    <n v="181678.95478100001"/>
    <n v="0.65067765908699204"/>
  </r>
  <r>
    <x v="2"/>
    <m/>
    <s v=".004"/>
    <m/>
    <s v="33.03.004"/>
    <x v="220"/>
    <n v="54530"/>
    <n v="70000"/>
    <n v="0"/>
    <n v="0"/>
    <n v="0"/>
    <n v="0"/>
    <n v="70000"/>
    <n v="1"/>
    <n v="0"/>
    <n v="0"/>
    <n v="0"/>
    <s v="0%"/>
    <n v="50623.374315999994"/>
    <n v="2679.3205289999996"/>
    <n v="5.2926549547551105E-2"/>
  </r>
  <r>
    <x v="2"/>
    <m/>
    <s v=".005"/>
    <m/>
    <s v="33.03.005"/>
    <x v="221"/>
    <n v="70000"/>
    <n v="80000"/>
    <n v="0"/>
    <n v="0"/>
    <n v="0"/>
    <n v="0"/>
    <n v="80000"/>
    <n v="1"/>
    <n v="0"/>
    <n v="0"/>
    <n v="0"/>
    <s v="0%"/>
    <n v="67015"/>
    <n v="32639.088699999997"/>
    <n v="0.48704153846153841"/>
  </r>
  <r>
    <x v="11"/>
    <m/>
    <m/>
    <m/>
    <m/>
    <x v="222"/>
    <n v="41051361"/>
    <n v="127330295"/>
    <n v="124747282.646"/>
    <n v="0.97971407861734705"/>
    <n v="124747282.646"/>
    <n v="0.97971407861734705"/>
    <n v="2583012.354000004"/>
    <n v="2.0285921382652918E-2"/>
    <n v="116362360.434"/>
    <n v="0.9327847305837178"/>
    <n v="8384922.2119999994"/>
    <n v="6.7215269416282239E-2"/>
    <n v="65457161.268199995"/>
    <n v="65239831.735578991"/>
    <n v="0.9966798203831276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TablaDinámica3" cacheId="1" dataOnRows="1" applyNumberFormats="0" applyBorderFormats="0" applyFontFormats="0" applyPatternFormats="0" applyAlignmentFormats="0" applyWidthHeightFormats="1" dataCaption="Valores" updatedVersion="6" minRefreshableVersion="3" useAutoFormatting="1" itemPrintTitles="1" createdVersion="8" indent="0" outline="1" outlineData="1" multipleFieldFilters="0" chartFormat="4">
  <location ref="B85:C88" firstHeaderRow="1" firstDataRow="1" firstDataCol="1" rowPageCount="1" colPageCount="1"/>
  <pivotFields count="22">
    <pivotField axis="axisPage" multipleItemSelectionAllowed="1" showAll="0">
      <items count="5">
        <item h="1" x="0"/>
        <item h="1" x="1"/>
        <item x="2"/>
        <item h="1" x="3"/>
        <item t="default"/>
      </items>
    </pivotField>
    <pivotField showAll="0"/>
    <pivotField showAll="0"/>
    <pivotField showAll="0"/>
    <pivotField showAll="0"/>
    <pivotField showAll="0"/>
    <pivotField numFmtId="3" showAll="0"/>
    <pivotField numFmtId="3" showAll="0"/>
    <pivotField dataField="1" numFmtId="3" showAll="0"/>
    <pivotField numFmtId="172" showAll="0"/>
    <pivotField showAll="0"/>
    <pivotField numFmtId="172" showAll="0"/>
    <pivotField dataField="1" numFmtId="41" showAll="0"/>
    <pivotField numFmtId="172" showAll="0"/>
    <pivotField numFmtId="3" showAll="0"/>
    <pivotField numFmtId="172" showAll="0"/>
    <pivotField numFmtId="3" showAll="0"/>
    <pivotField numFmtId="172" showAll="0"/>
    <pivotField numFmtId="3" showAll="0"/>
    <pivotField numFmtId="3" showAll="0"/>
    <pivotField numFmtId="172" showAll="0"/>
    <pivotField dataField="1" numFmtId="3" showAll="0"/>
  </pivotFields>
  <rowFields count="1">
    <field x="-2"/>
  </rowFields>
  <rowItems count="3">
    <i>
      <x/>
    </i>
    <i i="1">
      <x v="1"/>
    </i>
    <i i="2">
      <x v="2"/>
    </i>
  </rowItems>
  <colItems count="1">
    <i/>
  </colItems>
  <pageFields count="1">
    <pageField fld="0" hier="-1"/>
  </pageFields>
  <dataFields count="3">
    <dataField name="Ejecución" fld="8" baseField="0" baseItem="0" numFmtId="3"/>
    <dataField name="Saldo disponible." fld="12" baseField="0" baseItem="1" numFmtId="41"/>
    <dataField name="Saldo por ejecutar M$." fld="21" baseField="0" baseItem="0" numFmtId="3"/>
  </dataFields>
  <chartFormats count="5">
    <chartFormat chart="0" format="1" series="1">
      <pivotArea type="data" outline="0" fieldPosition="0">
        <references count="1">
          <reference field="4294967294" count="1" selected="0">
            <x v="1"/>
          </reference>
        </references>
      </pivotArea>
    </chartFormat>
    <chartFormat chart="0" format="5">
      <pivotArea type="data" outline="0" fieldPosition="0">
        <references count="1">
          <reference field="4294967294" count="1" selected="0">
            <x v="1"/>
          </reference>
        </references>
      </pivotArea>
    </chartFormat>
    <chartFormat chart="0" format="6" series="1">
      <pivotArea type="data" outline="0" fieldPosition="0">
        <references count="1">
          <reference field="4294967294" count="1" selected="0">
            <x v="0"/>
          </reference>
        </references>
      </pivotArea>
    </chartFormat>
    <chartFormat chart="0" format="7">
      <pivotArea type="data" outline="0" fieldPosition="0">
        <references count="1">
          <reference field="4294967294" count="1" selected="0">
            <x v="0"/>
          </reference>
        </references>
      </pivotArea>
    </chartFormat>
    <chartFormat chart="0" format="8">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TablaDinámica7" cacheId="2" applyNumberFormats="0" applyBorderFormats="0" applyFontFormats="0" applyPatternFormats="0" applyAlignmentFormats="0" applyWidthHeightFormats="1" dataCaption="Valores" updatedVersion="6" minRefreshableVersion="3" useAutoFormatting="1" itemPrintTitles="1" createdVersion="8" indent="0" outline="1" outlineData="1" multipleFieldFilters="0" chartFormat="2">
  <location ref="B172:D178" firstHeaderRow="0" firstDataRow="1" firstDataCol="1" rowPageCount="1" colPageCount="1"/>
  <pivotFields count="21">
    <pivotField axis="axisPage" multipleItemSelectionAllowed="1" showAll="0">
      <items count="16">
        <item x="3"/>
        <item h="1" x="4"/>
        <item x="5"/>
        <item h="1" x="7"/>
        <item h="1" m="1" x="12"/>
        <item m="1" x="13"/>
        <item h="1" m="1" x="14"/>
        <item x="9"/>
        <item x="10"/>
        <item h="1" x="11"/>
        <item h="1" x="6"/>
        <item x="1"/>
        <item h="1" x="0"/>
        <item h="1" x="2"/>
        <item h="1" x="8"/>
        <item t="default"/>
      </items>
    </pivotField>
    <pivotField showAll="0"/>
    <pivotField showAll="0"/>
    <pivotField showAll="0"/>
    <pivotField showAll="0"/>
    <pivotField axis="axisRow" showAll="0">
      <items count="280">
        <item x="110"/>
        <item x="115"/>
        <item x="151"/>
        <item x="143"/>
        <item x="122"/>
        <item x="120"/>
        <item m="1" x="276"/>
        <item m="1" x="262"/>
        <item m="1" x="246"/>
        <item m="1" x="244"/>
        <item m="1" x="265"/>
        <item m="1" x="227"/>
        <item m="1" x="263"/>
        <item x="152"/>
        <item m="1" x="268"/>
        <item m="1" x="266"/>
        <item m="1" x="234"/>
        <item x="123"/>
        <item x="142"/>
        <item m="1" x="269"/>
        <item x="196"/>
        <item x="18"/>
        <item x="155"/>
        <item x="76"/>
        <item m="1" x="278"/>
        <item x="166"/>
        <item m="1" x="275"/>
        <item x="71"/>
        <item x="29"/>
        <item x="124"/>
        <item x="175"/>
        <item x="125"/>
        <item m="1" x="253"/>
        <item x="44"/>
        <item x="15"/>
        <item m="1" x="245"/>
        <item m="1" x="264"/>
        <item x="17"/>
        <item x="97"/>
        <item x="98"/>
        <item x="100"/>
        <item x="99"/>
        <item x="8"/>
        <item x="5"/>
        <item x="10"/>
        <item x="14"/>
        <item x="37"/>
        <item x="7"/>
        <item x="25"/>
        <item x="6"/>
        <item x="36"/>
        <item x="11"/>
        <item x="34"/>
        <item x="35"/>
        <item x="20"/>
        <item x="12"/>
        <item x="205"/>
        <item x="46"/>
        <item x="30"/>
        <item x="31"/>
        <item x="52"/>
        <item x="144"/>
        <item x="53"/>
        <item x="28"/>
        <item x="27"/>
        <item x="13"/>
        <item x="0"/>
        <item x="73"/>
        <item x="201"/>
        <item x="106"/>
        <item m="1" x="223"/>
        <item x="22"/>
        <item x="23"/>
        <item x="21"/>
        <item m="1" x="267"/>
        <item m="1" x="242"/>
        <item x="70"/>
        <item x="200"/>
        <item x="202"/>
        <item x="77"/>
        <item x="170"/>
        <item x="67"/>
        <item x="105"/>
        <item x="208"/>
        <item x="121"/>
        <item x="215"/>
        <item m="1" x="277"/>
        <item m="1" x="255"/>
        <item x="117"/>
        <item m="1" x="229"/>
        <item m="1" x="271"/>
        <item m="1" x="228"/>
        <item m="1" x="249"/>
        <item x="72"/>
        <item x="103"/>
        <item x="9"/>
        <item x="1"/>
        <item x="109"/>
        <item x="193"/>
        <item x="40"/>
        <item x="41"/>
        <item x="42"/>
        <item x="116"/>
        <item x="160"/>
        <item x="63"/>
        <item x="165"/>
        <item x="164"/>
        <item x="162"/>
        <item x="163"/>
        <item x="209"/>
        <item x="79"/>
        <item x="84"/>
        <item x="81"/>
        <item x="83"/>
        <item x="82"/>
        <item x="80"/>
        <item x="78"/>
        <item x="169"/>
        <item x="56"/>
        <item x="55"/>
        <item x="64"/>
        <item x="61"/>
        <item x="60"/>
        <item x="62"/>
        <item x="168"/>
        <item x="173"/>
        <item x="147"/>
        <item x="211"/>
        <item x="204"/>
        <item x="198"/>
        <item m="1" x="232"/>
        <item x="216"/>
        <item x="148"/>
        <item x="214"/>
        <item x="210"/>
        <item m="1" x="261"/>
        <item x="157"/>
        <item m="1" x="254"/>
        <item x="38"/>
        <item x="16"/>
        <item x="19"/>
        <item x="118"/>
        <item x="39"/>
        <item x="207"/>
        <item x="85"/>
        <item x="68"/>
        <item m="1" x="231"/>
        <item x="108"/>
        <item x="161"/>
        <item x="66"/>
        <item x="54"/>
        <item x="94"/>
        <item x="32"/>
        <item x="2"/>
        <item x="220"/>
        <item m="1" x="230"/>
        <item x="112"/>
        <item x="172"/>
        <item x="102"/>
        <item x="59"/>
        <item x="58"/>
        <item x="145"/>
        <item m="1" x="260"/>
        <item x="156"/>
        <item x="150"/>
        <item m="1" x="274"/>
        <item x="135"/>
        <item x="137"/>
        <item x="130"/>
        <item x="131"/>
        <item x="132"/>
        <item x="138"/>
        <item x="127"/>
        <item x="140"/>
        <item x="128"/>
        <item x="136"/>
        <item x="129"/>
        <item x="134"/>
        <item x="139"/>
        <item x="141"/>
        <item x="126"/>
        <item x="133"/>
        <item x="176"/>
        <item x="177"/>
        <item x="178"/>
        <item x="179"/>
        <item x="184"/>
        <item x="188"/>
        <item x="180"/>
        <item x="181"/>
        <item x="182"/>
        <item x="183"/>
        <item x="185"/>
        <item x="186"/>
        <item x="187"/>
        <item x="189"/>
        <item x="190"/>
        <item x="191"/>
        <item x="171"/>
        <item m="1" x="247"/>
        <item x="197"/>
        <item m="1" x="252"/>
        <item m="1" x="225"/>
        <item m="1" x="272"/>
        <item m="1" x="235"/>
        <item m="1" x="257"/>
        <item m="1" x="237"/>
        <item m="1" x="236"/>
        <item x="86"/>
        <item m="1" x="270"/>
        <item x="24"/>
        <item x="65"/>
        <item x="95"/>
        <item x="107"/>
        <item x="222"/>
        <item m="1" x="248"/>
        <item x="195"/>
        <item x="69"/>
        <item x="91"/>
        <item x="158"/>
        <item x="88"/>
        <item x="93"/>
        <item x="87"/>
        <item x="96"/>
        <item x="92"/>
        <item x="101"/>
        <item x="90"/>
        <item x="221"/>
        <item x="104"/>
        <item x="217"/>
        <item x="219"/>
        <item m="1" x="238"/>
        <item x="192"/>
        <item x="4"/>
        <item x="33"/>
        <item x="3"/>
        <item x="43"/>
        <item x="75"/>
        <item x="74"/>
        <item x="206"/>
        <item x="50"/>
        <item x="49"/>
        <item x="57"/>
        <item x="26"/>
        <item x="199"/>
        <item x="119"/>
        <item x="174"/>
        <item m="1" x="256"/>
        <item x="146"/>
        <item x="218"/>
        <item m="1" x="233"/>
        <item m="1" x="258"/>
        <item m="1" x="259"/>
        <item m="1" x="250"/>
        <item x="167"/>
        <item x="51"/>
        <item x="47"/>
        <item x="48"/>
        <item x="153"/>
        <item x="113"/>
        <item x="114"/>
        <item m="1" x="224"/>
        <item x="89"/>
        <item x="149"/>
        <item m="1" x="239"/>
        <item m="1" x="241"/>
        <item m="1" x="226"/>
        <item m="1" x="243"/>
        <item m="1" x="251"/>
        <item m="1" x="240"/>
        <item x="212"/>
        <item x="213"/>
        <item x="111"/>
        <item m="1" x="273"/>
        <item x="194"/>
        <item x="45"/>
        <item x="154"/>
        <item x="159"/>
        <item x="203"/>
        <item t="default"/>
      </items>
    </pivotField>
    <pivotField numFmtId="3" showAll="0"/>
    <pivotField numFmtId="3" showAll="0"/>
    <pivotField numFmtId="3" showAll="0"/>
    <pivotField dataField="1" showAll="0"/>
    <pivotField showAll="0"/>
    <pivotField numFmtId="172" showAll="0"/>
    <pivotField showAll="0"/>
    <pivotField numFmtId="172" showAll="0"/>
    <pivotField numFmtId="3" showAll="0"/>
    <pivotField numFmtId="172" showAll="0"/>
    <pivotField numFmtId="3" showAll="0"/>
    <pivotField showAll="0"/>
    <pivotField showAll="0"/>
    <pivotField showAll="0"/>
    <pivotField dataField="1" showAll="0"/>
  </pivotFields>
  <rowFields count="1">
    <field x="5"/>
  </rowFields>
  <rowItems count="6">
    <i>
      <x v="57"/>
    </i>
    <i>
      <x v="96"/>
    </i>
    <i>
      <x v="157"/>
    </i>
    <i>
      <x v="245"/>
    </i>
    <i>
      <x v="246"/>
    </i>
    <i t="grand">
      <x/>
    </i>
  </rowItems>
  <colFields count="1">
    <field x="-2"/>
  </colFields>
  <colItems count="2">
    <i>
      <x/>
    </i>
    <i i="1">
      <x v="1"/>
    </i>
  </colItems>
  <pageFields count="1">
    <pageField fld="0" hier="-1"/>
  </pageFields>
  <dataFields count="2">
    <dataField name="% Ejecución 2026" fld="9" baseField="5" baseItem="96"/>
    <dataField name=" %  Ejecución 2025" fld="20" baseField="5" baseItem="96"/>
  </dataFields>
  <formats count="1">
    <format dxfId="25">
      <pivotArea outline="0" collapsedLevelsAreSubtotals="1" fieldPosition="0"/>
    </format>
  </formats>
  <chartFormats count="2">
    <chartFormat chart="0" format="6" series="1">
      <pivotArea type="data" outline="0" fieldPosition="0">
        <references count="1">
          <reference field="4294967294" count="1" selected="0">
            <x v="0"/>
          </reference>
        </references>
      </pivotArea>
    </chartFormat>
    <chartFormat chart="0" format="7"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name="TablaDinámica2" cacheId="1" dataOnRows="1" applyNumberFormats="0" applyBorderFormats="0" applyFontFormats="0" applyPatternFormats="0" applyAlignmentFormats="0" applyWidthHeightFormats="1" dataCaption="Valores" updatedVersion="6" minRefreshableVersion="3" useAutoFormatting="1" itemPrintTitles="1" createdVersion="8" indent="0" outline="1" outlineData="1" multipleFieldFilters="0" chartFormat="7">
  <location ref="B57:C60" firstHeaderRow="1" firstDataRow="1" firstDataCol="1" rowPageCount="1" colPageCount="1"/>
  <pivotFields count="22">
    <pivotField axis="axisPage" multipleItemSelectionAllowed="1" showAll="0">
      <items count="5">
        <item h="1" x="0"/>
        <item x="1"/>
        <item h="1" x="2"/>
        <item h="1" x="3"/>
        <item t="default"/>
      </items>
    </pivotField>
    <pivotField showAll="0"/>
    <pivotField showAll="0"/>
    <pivotField showAll="0"/>
    <pivotField showAll="0"/>
    <pivotField showAll="0"/>
    <pivotField numFmtId="3" showAll="0"/>
    <pivotField numFmtId="3" showAll="0"/>
    <pivotField dataField="1" numFmtId="3" showAll="0"/>
    <pivotField numFmtId="172" showAll="0"/>
    <pivotField showAll="0"/>
    <pivotField numFmtId="172" showAll="0"/>
    <pivotField dataField="1" numFmtId="41" showAll="0"/>
    <pivotField numFmtId="172" showAll="0"/>
    <pivotField numFmtId="3" showAll="0"/>
    <pivotField numFmtId="172" showAll="0"/>
    <pivotField numFmtId="3" showAll="0"/>
    <pivotField numFmtId="172" showAll="0"/>
    <pivotField numFmtId="3" showAll="0"/>
    <pivotField numFmtId="3" showAll="0"/>
    <pivotField numFmtId="172" showAll="0"/>
    <pivotField dataField="1" numFmtId="3" showAll="0"/>
  </pivotFields>
  <rowFields count="1">
    <field x="-2"/>
  </rowFields>
  <rowItems count="3">
    <i>
      <x/>
    </i>
    <i i="1">
      <x v="1"/>
    </i>
    <i i="2">
      <x v="2"/>
    </i>
  </rowItems>
  <colItems count="1">
    <i/>
  </colItems>
  <pageFields count="1">
    <pageField fld="0" hier="-1"/>
  </pageFields>
  <dataFields count="3">
    <dataField name="Ejecución" fld="8" baseField="0" baseItem="0" numFmtId="3"/>
    <dataField name="Saldo disponible." fld="12" baseField="0" baseItem="0" numFmtId="41"/>
    <dataField name="Saldo por ejecutar M$." fld="21" baseField="0" baseItem="0" numFmtId="3"/>
  </dataFields>
  <chartFormats count="5">
    <chartFormat chart="0" format="4">
      <pivotArea type="data" outline="0" fieldPosition="0">
        <references count="1">
          <reference field="4294967294" count="1" selected="0">
            <x v="1"/>
          </reference>
        </references>
      </pivotArea>
    </chartFormat>
    <chartFormat chart="0" format="8" series="1">
      <pivotArea type="data" outline="0" fieldPosition="0">
        <references count="1">
          <reference field="4294967294" count="1" selected="0">
            <x v="1"/>
          </reference>
        </references>
      </pivotArea>
    </chartFormat>
    <chartFormat chart="0" format="9" series="1">
      <pivotArea type="data" outline="0" fieldPosition="0">
        <references count="1">
          <reference field="4294967294" count="1" selected="0">
            <x v="0"/>
          </reference>
        </references>
      </pivotArea>
    </chartFormat>
    <chartFormat chart="0" format="10">
      <pivotArea type="data" outline="0" fieldPosition="0">
        <references count="1">
          <reference field="4294967294" count="1" selected="0">
            <x v="0"/>
          </reference>
        </references>
      </pivotArea>
    </chartFormat>
    <chartFormat chart="0" format="11">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name="TablaDinámica8" cacheId="2" applyNumberFormats="0" applyBorderFormats="0" applyFontFormats="0" applyPatternFormats="0" applyAlignmentFormats="0" applyWidthHeightFormats="1" dataCaption="Valores" updatedVersion="6" minRefreshableVersion="3" useAutoFormatting="1" itemPrintTitles="1" createdVersion="8" indent="0" outline="1" outlineData="1" multipleFieldFilters="0" chartFormat="2">
  <location ref="B203:D209" firstHeaderRow="0" firstDataRow="1" firstDataCol="1" rowPageCount="1" colPageCount="1"/>
  <pivotFields count="21">
    <pivotField axis="axisPage" multipleItemSelectionAllowed="1" showAll="0">
      <items count="16">
        <item x="3"/>
        <item h="1" x="4"/>
        <item x="5"/>
        <item h="1" x="7"/>
        <item h="1" m="1" x="12"/>
        <item m="1" x="13"/>
        <item h="1" m="1" x="14"/>
        <item x="9"/>
        <item x="10"/>
        <item h="1" x="11"/>
        <item h="1" x="6"/>
        <item x="1"/>
        <item h="1" x="0"/>
        <item h="1" x="2"/>
        <item h="1" x="8"/>
        <item t="default"/>
      </items>
    </pivotField>
    <pivotField showAll="0"/>
    <pivotField showAll="0"/>
    <pivotField showAll="0"/>
    <pivotField showAll="0"/>
    <pivotField axis="axisRow" showAll="0">
      <items count="280">
        <item x="110"/>
        <item x="115"/>
        <item x="151"/>
        <item x="143"/>
        <item x="122"/>
        <item x="120"/>
        <item m="1" x="276"/>
        <item m="1" x="262"/>
        <item m="1" x="246"/>
        <item m="1" x="244"/>
        <item m="1" x="265"/>
        <item m="1" x="227"/>
        <item m="1" x="263"/>
        <item x="152"/>
        <item m="1" x="268"/>
        <item m="1" x="266"/>
        <item m="1" x="234"/>
        <item x="123"/>
        <item x="142"/>
        <item m="1" x="269"/>
        <item x="196"/>
        <item x="18"/>
        <item x="155"/>
        <item x="76"/>
        <item m="1" x="278"/>
        <item x="166"/>
        <item m="1" x="275"/>
        <item x="71"/>
        <item x="29"/>
        <item x="124"/>
        <item x="175"/>
        <item x="125"/>
        <item m="1" x="253"/>
        <item x="44"/>
        <item x="15"/>
        <item m="1" x="245"/>
        <item m="1" x="264"/>
        <item x="17"/>
        <item x="97"/>
        <item x="98"/>
        <item x="100"/>
        <item x="99"/>
        <item x="8"/>
        <item x="5"/>
        <item x="10"/>
        <item x="14"/>
        <item x="37"/>
        <item x="7"/>
        <item x="25"/>
        <item x="6"/>
        <item x="36"/>
        <item x="11"/>
        <item x="34"/>
        <item x="35"/>
        <item x="20"/>
        <item x="12"/>
        <item x="205"/>
        <item x="46"/>
        <item x="30"/>
        <item x="31"/>
        <item x="52"/>
        <item x="144"/>
        <item x="53"/>
        <item x="28"/>
        <item x="27"/>
        <item x="13"/>
        <item x="0"/>
        <item x="73"/>
        <item x="201"/>
        <item x="106"/>
        <item m="1" x="223"/>
        <item x="22"/>
        <item x="23"/>
        <item x="21"/>
        <item m="1" x="267"/>
        <item m="1" x="242"/>
        <item x="70"/>
        <item x="200"/>
        <item x="202"/>
        <item x="77"/>
        <item x="170"/>
        <item x="67"/>
        <item x="105"/>
        <item x="208"/>
        <item x="121"/>
        <item x="215"/>
        <item m="1" x="277"/>
        <item m="1" x="255"/>
        <item x="117"/>
        <item m="1" x="229"/>
        <item m="1" x="271"/>
        <item m="1" x="228"/>
        <item m="1" x="249"/>
        <item x="72"/>
        <item x="103"/>
        <item x="9"/>
        <item x="1"/>
        <item x="109"/>
        <item x="193"/>
        <item x="40"/>
        <item x="41"/>
        <item x="42"/>
        <item x="116"/>
        <item x="160"/>
        <item x="63"/>
        <item x="165"/>
        <item x="164"/>
        <item x="162"/>
        <item x="163"/>
        <item x="209"/>
        <item x="79"/>
        <item x="84"/>
        <item x="81"/>
        <item x="83"/>
        <item x="82"/>
        <item x="80"/>
        <item x="78"/>
        <item x="169"/>
        <item x="56"/>
        <item x="55"/>
        <item x="64"/>
        <item x="61"/>
        <item x="60"/>
        <item x="62"/>
        <item x="168"/>
        <item x="173"/>
        <item x="147"/>
        <item x="211"/>
        <item x="204"/>
        <item x="198"/>
        <item m="1" x="232"/>
        <item x="216"/>
        <item x="148"/>
        <item x="214"/>
        <item x="210"/>
        <item m="1" x="261"/>
        <item x="157"/>
        <item m="1" x="254"/>
        <item x="38"/>
        <item x="16"/>
        <item x="19"/>
        <item x="118"/>
        <item x="39"/>
        <item x="207"/>
        <item x="85"/>
        <item x="68"/>
        <item m="1" x="231"/>
        <item x="108"/>
        <item x="161"/>
        <item x="66"/>
        <item x="54"/>
        <item x="94"/>
        <item x="32"/>
        <item x="2"/>
        <item x="220"/>
        <item m="1" x="230"/>
        <item x="112"/>
        <item x="172"/>
        <item x="102"/>
        <item x="59"/>
        <item x="58"/>
        <item x="145"/>
        <item m="1" x="260"/>
        <item x="156"/>
        <item x="150"/>
        <item m="1" x="274"/>
        <item x="135"/>
        <item x="137"/>
        <item x="130"/>
        <item x="131"/>
        <item x="132"/>
        <item x="138"/>
        <item x="127"/>
        <item x="140"/>
        <item x="128"/>
        <item x="136"/>
        <item x="129"/>
        <item x="134"/>
        <item x="139"/>
        <item x="141"/>
        <item x="126"/>
        <item x="133"/>
        <item x="176"/>
        <item x="177"/>
        <item x="178"/>
        <item x="179"/>
        <item x="184"/>
        <item x="188"/>
        <item x="180"/>
        <item x="181"/>
        <item x="182"/>
        <item x="183"/>
        <item x="185"/>
        <item x="186"/>
        <item x="187"/>
        <item x="189"/>
        <item x="190"/>
        <item x="191"/>
        <item x="171"/>
        <item m="1" x="247"/>
        <item x="197"/>
        <item m="1" x="252"/>
        <item m="1" x="225"/>
        <item m="1" x="272"/>
        <item m="1" x="235"/>
        <item m="1" x="257"/>
        <item m="1" x="237"/>
        <item m="1" x="236"/>
        <item x="86"/>
        <item m="1" x="270"/>
        <item x="24"/>
        <item x="65"/>
        <item x="95"/>
        <item x="107"/>
        <item x="222"/>
        <item m="1" x="248"/>
        <item x="195"/>
        <item x="69"/>
        <item x="91"/>
        <item x="158"/>
        <item x="88"/>
        <item x="93"/>
        <item x="87"/>
        <item x="96"/>
        <item x="92"/>
        <item x="101"/>
        <item x="90"/>
        <item x="221"/>
        <item x="104"/>
        <item x="217"/>
        <item x="219"/>
        <item m="1" x="238"/>
        <item x="192"/>
        <item x="4"/>
        <item x="33"/>
        <item x="3"/>
        <item x="43"/>
        <item x="75"/>
        <item x="74"/>
        <item x="206"/>
        <item x="50"/>
        <item x="49"/>
        <item x="57"/>
        <item x="26"/>
        <item x="199"/>
        <item x="119"/>
        <item x="174"/>
        <item m="1" x="256"/>
        <item x="146"/>
        <item x="218"/>
        <item m="1" x="233"/>
        <item m="1" x="258"/>
        <item m="1" x="259"/>
        <item m="1" x="250"/>
        <item x="167"/>
        <item x="51"/>
        <item x="47"/>
        <item x="48"/>
        <item x="153"/>
        <item x="113"/>
        <item x="114"/>
        <item m="1" x="224"/>
        <item x="89"/>
        <item x="149"/>
        <item m="1" x="239"/>
        <item m="1" x="241"/>
        <item m="1" x="226"/>
        <item m="1" x="243"/>
        <item m="1" x="251"/>
        <item m="1" x="240"/>
        <item x="212"/>
        <item x="213"/>
        <item x="111"/>
        <item m="1" x="273"/>
        <item x="194"/>
        <item x="45"/>
        <item x="154"/>
        <item x="159"/>
        <item x="203"/>
        <item t="default"/>
      </items>
    </pivotField>
    <pivotField dataField="1" numFmtId="3" showAll="0"/>
    <pivotField dataField="1" numFmtId="3" showAll="0"/>
    <pivotField numFmtId="3" showAll="0"/>
    <pivotField showAll="0"/>
    <pivotField showAll="0"/>
    <pivotField numFmtId="172" showAll="0"/>
    <pivotField showAll="0"/>
    <pivotField numFmtId="172" showAll="0"/>
    <pivotField numFmtId="3" showAll="0"/>
    <pivotField numFmtId="172" showAll="0"/>
    <pivotField numFmtId="3" showAll="0"/>
    <pivotField showAll="0"/>
    <pivotField showAll="0"/>
    <pivotField showAll="0"/>
    <pivotField showAll="0"/>
  </pivotFields>
  <rowFields count="1">
    <field x="5"/>
  </rowFields>
  <rowItems count="6">
    <i>
      <x v="57"/>
    </i>
    <i>
      <x v="96"/>
    </i>
    <i>
      <x v="157"/>
    </i>
    <i>
      <x v="245"/>
    </i>
    <i>
      <x v="246"/>
    </i>
    <i t="grand">
      <x/>
    </i>
  </rowItems>
  <colFields count="1">
    <field x="-2"/>
  </colFields>
  <colItems count="2">
    <i>
      <x/>
    </i>
    <i i="1">
      <x v="1"/>
    </i>
  </colItems>
  <pageFields count="1">
    <pageField fld="0" hier="-1"/>
  </pageFields>
  <dataFields count="2">
    <dataField name="Presupuesto Inicial 2026 M$." fld="6" baseField="5" baseItem="157" numFmtId="3"/>
    <dataField name="Presupuesto Vigente 2026 M$" fld="7" baseField="5" baseItem="157" numFmtId="3"/>
  </dataFields>
  <chartFormats count="2">
    <chartFormat chart="0" format="6" series="1">
      <pivotArea type="data" outline="0" fieldPosition="0">
        <references count="1">
          <reference field="4294967294" count="1" selected="0">
            <x v="0"/>
          </reference>
        </references>
      </pivotArea>
    </chartFormat>
    <chartFormat chart="0" format="7"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name="TablaDinámica4" cacheId="1" dataOnRows="1" applyNumberFormats="0" applyBorderFormats="0" applyFontFormats="0" applyPatternFormats="0" applyAlignmentFormats="0" applyWidthHeightFormats="1" dataCaption="Valores" updatedVersion="6" minRefreshableVersion="3" useAutoFormatting="1" itemPrintTitles="1" createdVersion="8" indent="0" outline="1" outlineData="1" multipleFieldFilters="0" chartFormat="10">
  <location ref="B30:C33" firstHeaderRow="1" firstDataRow="1" firstDataCol="1" rowPageCount="1" colPageCount="1"/>
  <pivotFields count="22">
    <pivotField axis="axisPage" multipleItemSelectionAllowed="1" showAll="0">
      <items count="5">
        <item x="0"/>
        <item h="1" x="1"/>
        <item h="1" x="2"/>
        <item h="1" x="3"/>
        <item t="default"/>
      </items>
    </pivotField>
    <pivotField showAll="0"/>
    <pivotField showAll="0"/>
    <pivotField showAll="0"/>
    <pivotField showAll="0"/>
    <pivotField showAll="0"/>
    <pivotField numFmtId="3" showAll="0"/>
    <pivotField numFmtId="3" showAll="0"/>
    <pivotField dataField="1" numFmtId="3" showAll="0"/>
    <pivotField numFmtId="172" showAll="0"/>
    <pivotField showAll="0"/>
    <pivotField numFmtId="172" showAll="0"/>
    <pivotField dataField="1" numFmtId="41" showAll="0"/>
    <pivotField numFmtId="172" showAll="0"/>
    <pivotField numFmtId="3" showAll="0"/>
    <pivotField numFmtId="172" showAll="0"/>
    <pivotField numFmtId="3" showAll="0"/>
    <pivotField numFmtId="172" showAll="0"/>
    <pivotField numFmtId="3" showAll="0"/>
    <pivotField numFmtId="3" showAll="0"/>
    <pivotField numFmtId="172" showAll="0"/>
    <pivotField dataField="1" numFmtId="3" showAll="0"/>
  </pivotFields>
  <rowFields count="1">
    <field x="-2"/>
  </rowFields>
  <rowItems count="3">
    <i>
      <x/>
    </i>
    <i i="1">
      <x v="1"/>
    </i>
    <i i="2">
      <x v="2"/>
    </i>
  </rowItems>
  <colItems count="1">
    <i/>
  </colItems>
  <pageFields count="1">
    <pageField fld="0" hier="-1"/>
  </pageFields>
  <dataFields count="3">
    <dataField name="Ejecución" fld="8" baseField="0" baseItem="0" numFmtId="3"/>
    <dataField name="Saldo disponible." fld="12" baseField="0" baseItem="0" numFmtId="41"/>
    <dataField name="Saldo por ejecutar M$." fld="21" baseField="0" baseItem="0" numFmtId="3"/>
  </dataFields>
  <chartFormats count="7">
    <chartFormat chart="0" format="1" series="1">
      <pivotArea type="data" outline="0" fieldPosition="0">
        <references count="1">
          <reference field="4294967294" count="1" selected="0">
            <x v="1"/>
          </reference>
        </references>
      </pivotArea>
    </chartFormat>
    <chartFormat chart="5" format="9">
      <pivotArea type="data" outline="0" fieldPosition="0">
        <references count="1">
          <reference field="4294967294" count="1" selected="0">
            <x v="1"/>
          </reference>
        </references>
      </pivotArea>
    </chartFormat>
    <chartFormat chart="7" format="9">
      <pivotArea type="data" outline="0" fieldPosition="0">
        <references count="1">
          <reference field="4294967294" count="1" selected="0">
            <x v="1"/>
          </reference>
        </references>
      </pivotArea>
    </chartFormat>
    <chartFormat chart="0" format="4">
      <pivotArea type="data" outline="0" fieldPosition="0">
        <references count="1">
          <reference field="4294967294" count="1" selected="0">
            <x v="1"/>
          </reference>
        </references>
      </pivotArea>
    </chartFormat>
    <chartFormat chart="0" format="6" series="1">
      <pivotArea type="data" outline="0" fieldPosition="0">
        <references count="1">
          <reference field="4294967294" count="1" selected="0">
            <x v="0"/>
          </reference>
        </references>
      </pivotArea>
    </chartFormat>
    <chartFormat chart="0" format="7">
      <pivotArea type="data" outline="0" fieldPosition="0">
        <references count="1">
          <reference field="4294967294" count="1" selected="0">
            <x v="0"/>
          </reference>
        </references>
      </pivotArea>
    </chartFormat>
    <chartFormat chart="0" format="8">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name="TablaDinámica6" cacheId="0" applyNumberFormats="0" applyBorderFormats="0" applyFontFormats="0" applyPatternFormats="0" applyAlignmentFormats="0" applyWidthHeightFormats="1" dataCaption="Valores" updatedVersion="6" minRefreshableVersion="3" useAutoFormatting="1" itemPrintTitles="1" createdVersion="8" indent="0" outline="1" outlineData="1" multipleFieldFilters="0" chartFormat="3">
  <location ref="B140:D145" firstHeaderRow="0" firstDataRow="1" firstDataCol="1"/>
  <pivotFields count="21">
    <pivotField axis="axisRow" showAll="0">
      <items count="5">
        <item x="0"/>
        <item x="1"/>
        <item x="2"/>
        <item x="3"/>
        <item t="default"/>
      </items>
    </pivotField>
    <pivotField showAll="0"/>
    <pivotField showAll="0"/>
    <pivotField showAll="0"/>
    <pivotField showAll="0"/>
    <pivotField showAll="0"/>
    <pivotField numFmtId="3" showAll="0"/>
    <pivotField numFmtId="3" showAll="0"/>
    <pivotField numFmtId="3" showAll="0"/>
    <pivotField dataField="1" numFmtId="172" showAll="0"/>
    <pivotField showAll="0"/>
    <pivotField numFmtId="172" showAll="0"/>
    <pivotField numFmtId="41" showAll="0"/>
    <pivotField numFmtId="172" showAll="0"/>
    <pivotField numFmtId="3" showAll="0"/>
    <pivotField numFmtId="172" showAll="0"/>
    <pivotField numFmtId="3" showAll="0"/>
    <pivotField numFmtId="172" showAll="0"/>
    <pivotField numFmtId="3" showAll="0"/>
    <pivotField numFmtId="3" showAll="0"/>
    <pivotField dataField="1" numFmtId="172" showAll="0"/>
  </pivotFields>
  <rowFields count="1">
    <field x="0"/>
  </rowFields>
  <rowItems count="5">
    <i>
      <x/>
    </i>
    <i>
      <x v="1"/>
    </i>
    <i>
      <x v="2"/>
    </i>
    <i>
      <x v="3"/>
    </i>
    <i t="grand">
      <x/>
    </i>
  </rowItems>
  <colFields count="1">
    <field x="-2"/>
  </colFields>
  <colItems count="2">
    <i>
      <x/>
    </i>
    <i i="1">
      <x v="1"/>
    </i>
  </colItems>
  <dataFields count="2">
    <dataField name="% Ejecución 2026" fld="9" baseField="0" baseItem="2" numFmtId="172"/>
    <dataField name="% Ejecución 2025" fld="20" baseField="0" baseItem="2" numFmtId="172"/>
  </dataFields>
  <chartFormats count="2">
    <chartFormat chart="0" format="4" series="1">
      <pivotArea type="data" outline="0" fieldPosition="0">
        <references count="1">
          <reference field="4294967294" count="1" selected="0">
            <x v="0"/>
          </reference>
        </references>
      </pivotArea>
    </chartFormat>
    <chartFormat chart="0" format="6"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name="TablaDinámica5" cacheId="1" dataOnRows="1" applyNumberFormats="0" applyBorderFormats="0" applyFontFormats="0" applyPatternFormats="0" applyAlignmentFormats="0" applyWidthHeightFormats="1" dataCaption="Valores" updatedVersion="6" minRefreshableVersion="3" useAutoFormatting="1" itemPrintTitles="1" createdVersion="8" indent="0" outline="1" outlineData="1" multipleFieldFilters="0" chartFormat="2">
  <location ref="B113:C115" firstHeaderRow="1" firstDataRow="1" firstDataCol="1" rowPageCount="1" colPageCount="1"/>
  <pivotFields count="22">
    <pivotField axis="axisPage" multipleItemSelectionAllowed="1" showAll="0">
      <items count="5">
        <item h="1" x="0"/>
        <item h="1" x="1"/>
        <item h="1" x="2"/>
        <item x="3"/>
        <item t="default"/>
      </items>
    </pivotField>
    <pivotField showAll="0"/>
    <pivotField showAll="0"/>
    <pivotField showAll="0"/>
    <pivotField showAll="0"/>
    <pivotField showAll="0"/>
    <pivotField numFmtId="3" showAll="0"/>
    <pivotField numFmtId="3" showAll="0"/>
    <pivotField dataField="1" numFmtId="3" showAll="0"/>
    <pivotField numFmtId="172" showAll="0"/>
    <pivotField showAll="0"/>
    <pivotField numFmtId="172" showAll="0"/>
    <pivotField dataField="1" numFmtId="41" showAll="0"/>
    <pivotField numFmtId="172" showAll="0"/>
    <pivotField numFmtId="3" showAll="0"/>
    <pivotField numFmtId="172" showAll="0"/>
    <pivotField numFmtId="3" showAll="0"/>
    <pivotField numFmtId="172" showAll="0"/>
    <pivotField numFmtId="3" showAll="0"/>
    <pivotField numFmtId="3" showAll="0"/>
    <pivotField numFmtId="172" showAll="0"/>
    <pivotField numFmtId="3" showAll="0"/>
  </pivotFields>
  <rowFields count="1">
    <field x="-2"/>
  </rowFields>
  <rowItems count="2">
    <i>
      <x/>
    </i>
    <i i="1">
      <x v="1"/>
    </i>
  </rowItems>
  <colItems count="1">
    <i/>
  </colItems>
  <pageFields count="1">
    <pageField fld="0" hier="-1"/>
  </pageFields>
  <dataFields count="2">
    <dataField name="Suma de Ejecución al  M$" fld="8" baseField="0" baseItem="0" numFmtId="3"/>
    <dataField name="Saldo disponible." fld="12" baseField="0" baseItem="1" numFmtId="41"/>
  </dataFields>
  <chartFormats count="4">
    <chartFormat chart="0" format="1" series="1">
      <pivotArea type="data" outline="0" fieldPosition="0">
        <references count="1">
          <reference field="4294967294" count="1" selected="0">
            <x v="1"/>
          </reference>
        </references>
      </pivotArea>
    </chartFormat>
    <chartFormat chart="0" format="5">
      <pivotArea type="data" outline="0" fieldPosition="0">
        <references count="1">
          <reference field="4294967294" count="1" selected="0">
            <x v="1"/>
          </reference>
        </references>
      </pivotArea>
    </chartFormat>
    <chartFormat chart="0" format="6" series="1">
      <pivotArea type="data" outline="0" fieldPosition="0">
        <references count="1">
          <reference field="4294967294" count="1" selected="0">
            <x v="0"/>
          </reference>
        </references>
      </pivotArea>
    </chartFormat>
    <chartFormat chart="0" format="7">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name="TablaDinámica1" cacheId="1" dataOnRows="1" applyNumberFormats="0" applyBorderFormats="0" applyFontFormats="0" applyPatternFormats="0" applyAlignmentFormats="0" applyWidthHeightFormats="1" dataCaption="Valores" updatedVersion="6" minRefreshableVersion="3" useAutoFormatting="1" itemPrintTitles="1" createdVersion="8" indent="0" outline="1" outlineData="1" multipleFieldFilters="0" chartFormat="9">
  <location ref="B3:C6" firstHeaderRow="1" firstDataRow="1" firstDataCol="1" rowPageCount="1" colPageCount="1"/>
  <pivotFields count="22">
    <pivotField axis="axisPage" showAll="0">
      <items count="5">
        <item x="0"/>
        <item x="1"/>
        <item x="2"/>
        <item x="3"/>
        <item t="default"/>
      </items>
    </pivotField>
    <pivotField showAll="0"/>
    <pivotField showAll="0"/>
    <pivotField showAll="0"/>
    <pivotField showAll="0"/>
    <pivotField showAll="0"/>
    <pivotField numFmtId="3" showAll="0"/>
    <pivotField numFmtId="3" showAll="0"/>
    <pivotField dataField="1" numFmtId="3" showAll="0"/>
    <pivotField numFmtId="172" showAll="0"/>
    <pivotField showAll="0"/>
    <pivotField numFmtId="172" showAll="0"/>
    <pivotField dataField="1" numFmtId="41" showAll="0"/>
    <pivotField numFmtId="172" showAll="0"/>
    <pivotField numFmtId="3" showAll="0"/>
    <pivotField numFmtId="172" showAll="0"/>
    <pivotField numFmtId="3" showAll="0"/>
    <pivotField numFmtId="172" showAll="0"/>
    <pivotField numFmtId="3" showAll="0"/>
    <pivotField numFmtId="3" showAll="0"/>
    <pivotField numFmtId="172" showAll="0"/>
    <pivotField dataField="1" numFmtId="3" showAll="0"/>
  </pivotFields>
  <rowFields count="1">
    <field x="-2"/>
  </rowFields>
  <rowItems count="3">
    <i>
      <x/>
    </i>
    <i i="1">
      <x v="1"/>
    </i>
    <i i="2">
      <x v="2"/>
    </i>
  </rowItems>
  <colItems count="1">
    <i/>
  </colItems>
  <pageFields count="1">
    <pageField fld="0" hier="-1"/>
  </pageFields>
  <dataFields count="3">
    <dataField name="Ejecución" fld="8" baseField="0" baseItem="0" numFmtId="3"/>
    <dataField name="Saldo disponible." fld="12" baseField="0" baseItem="0" numFmtId="41"/>
    <dataField name="Saldo por ejecutar M$." fld="21" baseField="0" baseItem="0" numFmtId="3"/>
  </dataFields>
  <chartFormats count="5">
    <chartFormat chart="0" format="2" series="1">
      <pivotArea type="data" outline="0" fieldPosition="0">
        <references count="1">
          <reference field="4294967294" count="1" selected="0">
            <x v="1"/>
          </reference>
        </references>
      </pivotArea>
    </chartFormat>
    <chartFormat chart="0" format="4">
      <pivotArea type="data" outline="0" fieldPosition="0">
        <references count="1">
          <reference field="4294967294" count="1" selected="0">
            <x v="1"/>
          </reference>
        </references>
      </pivotArea>
    </chartFormat>
    <chartFormat chart="0" format="6" series="1">
      <pivotArea type="data" outline="0" fieldPosition="0">
        <references count="1">
          <reference field="4294967294" count="1" selected="0">
            <x v="0"/>
          </reference>
        </references>
      </pivotArea>
    </chartFormat>
    <chartFormat chart="0" format="7">
      <pivotArea type="data" outline="0" fieldPosition="0">
        <references count="1">
          <reference field="4294967294" count="1" selected="0">
            <x v="0"/>
          </reference>
        </references>
      </pivotArea>
    </chartFormat>
    <chartFormat chart="0" format="8">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ivotTable" Target="../pivotTables/pivotTable8.xml"/><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10" Type="http://schemas.openxmlformats.org/officeDocument/2006/relationships/drawing" Target="../drawings/drawing1.xml"/><Relationship Id="rId4" Type="http://schemas.openxmlformats.org/officeDocument/2006/relationships/pivotTable" Target="../pivotTables/pivotTable4.xm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N460"/>
  <sheetViews>
    <sheetView showGridLines="0" topLeftCell="B1" zoomScale="110" zoomScaleNormal="110" workbookViewId="0">
      <selection activeCell="P11" sqref="P11"/>
    </sheetView>
  </sheetViews>
  <sheetFormatPr baseColWidth="10" defaultColWidth="11.42578125" defaultRowHeight="15" x14ac:dyDescent="0.25"/>
  <cols>
    <col min="1" max="1" width="0" style="28" hidden="1" customWidth="1"/>
    <col min="2" max="2" width="31.140625" style="11" customWidth="1"/>
    <col min="3" max="3" width="20.42578125" style="11" customWidth="1"/>
    <col min="4" max="4" width="17.28515625" style="11" customWidth="1"/>
    <col min="5" max="5" width="20.42578125" style="11" bestFit="1" customWidth="1"/>
    <col min="6" max="9" width="13" style="11" customWidth="1"/>
    <col min="10" max="10" width="3.7109375" style="11" customWidth="1"/>
    <col min="11" max="11" width="8.140625" style="11" customWidth="1"/>
    <col min="12" max="12" width="11.5703125" style="11" customWidth="1"/>
    <col min="13" max="13" width="8.140625" style="11" customWidth="1"/>
    <col min="14" max="14" width="11.5703125" style="11" customWidth="1"/>
    <col min="15" max="15" width="14.140625" style="11" customWidth="1"/>
    <col min="16" max="16" width="11.42578125" style="11" customWidth="1"/>
    <col min="17" max="17" width="40.7109375" style="11" bestFit="1" customWidth="1"/>
    <col min="18" max="18" width="16" style="11" bestFit="1" customWidth="1"/>
    <col min="19" max="19" width="50.140625" style="11" bestFit="1" customWidth="1"/>
    <col min="20" max="20" width="34.28515625" style="11" bestFit="1" customWidth="1"/>
    <col min="21" max="21" width="37.140625" style="11" bestFit="1" customWidth="1"/>
    <col min="22" max="22" width="55.28515625" style="11" bestFit="1" customWidth="1"/>
    <col min="23" max="23" width="25" style="11" bestFit="1" customWidth="1"/>
    <col min="24" max="24" width="22.7109375" style="11" bestFit="1" customWidth="1"/>
    <col min="25" max="25" width="16.42578125" style="11" bestFit="1" customWidth="1"/>
    <col min="26" max="26" width="38.5703125" style="11" bestFit="1" customWidth="1"/>
    <col min="27" max="27" width="41.5703125" style="11" bestFit="1" customWidth="1"/>
    <col min="28" max="28" width="5.7109375" style="11" customWidth="1"/>
    <col min="29" max="29" width="10.85546875" style="11" customWidth="1"/>
    <col min="30" max="30" width="36.28515625" style="11" bestFit="1" customWidth="1"/>
    <col min="31" max="31" width="18.7109375" style="11" bestFit="1" customWidth="1"/>
    <col min="32" max="32" width="40.28515625" style="11" bestFit="1" customWidth="1"/>
    <col min="33" max="33" width="31.7109375" style="11" bestFit="1" customWidth="1"/>
    <col min="34" max="34" width="50.140625" style="11" bestFit="1" customWidth="1"/>
    <col min="35" max="35" width="45.28515625" style="11" bestFit="1" customWidth="1"/>
    <col min="36" max="36" width="21.5703125" style="11" bestFit="1" customWidth="1"/>
    <col min="37" max="37" width="8.85546875" style="11" customWidth="1"/>
    <col min="38" max="38" width="19.5703125" style="11" bestFit="1" customWidth="1"/>
    <col min="39" max="40" width="31" style="11" bestFit="1" customWidth="1"/>
    <col min="41" max="41" width="28.5703125" style="11" bestFit="1" customWidth="1"/>
    <col min="42" max="42" width="24.28515625" style="11" bestFit="1" customWidth="1"/>
    <col min="43" max="43" width="30.5703125" style="11" bestFit="1" customWidth="1"/>
    <col min="44" max="44" width="37" style="11" bestFit="1" customWidth="1"/>
    <col min="45" max="45" width="37.42578125" style="11" bestFit="1" customWidth="1"/>
    <col min="46" max="46" width="18.42578125" style="11" bestFit="1" customWidth="1"/>
    <col min="47" max="47" width="45.140625" style="11" bestFit="1" customWidth="1"/>
    <col min="48" max="48" width="21.42578125" style="11" bestFit="1" customWidth="1"/>
    <col min="49" max="49" width="25.7109375" style="11" bestFit="1" customWidth="1"/>
    <col min="50" max="50" width="27.7109375" style="11" bestFit="1" customWidth="1"/>
    <col min="51" max="52" width="35.5703125" style="11" bestFit="1" customWidth="1"/>
    <col min="53" max="53" width="27.5703125" style="11" bestFit="1" customWidth="1"/>
    <col min="54" max="54" width="23.85546875" style="11" bestFit="1" customWidth="1"/>
    <col min="55" max="55" width="23.7109375" style="11" bestFit="1" customWidth="1"/>
    <col min="56" max="56" width="32.85546875" style="11" bestFit="1" customWidth="1"/>
    <col min="57" max="57" width="19.140625" style="11" bestFit="1" customWidth="1"/>
    <col min="58" max="58" width="16.7109375" style="11" bestFit="1" customWidth="1"/>
    <col min="59" max="59" width="8" style="11" customWidth="1"/>
    <col min="60" max="60" width="43.5703125" style="11" bestFit="1" customWidth="1"/>
    <col min="61" max="61" width="25.5703125" style="11" bestFit="1" customWidth="1"/>
    <col min="62" max="62" width="35.28515625" style="11" bestFit="1" customWidth="1"/>
    <col min="63" max="63" width="31.7109375" style="11" bestFit="1" customWidth="1"/>
    <col min="64" max="64" width="41.85546875" style="11" bestFit="1" customWidth="1"/>
    <col min="65" max="65" width="27.28515625" style="11" bestFit="1" customWidth="1"/>
    <col min="66" max="66" width="7" style="11" customWidth="1"/>
    <col min="67" max="67" width="24" style="11" bestFit="1" customWidth="1"/>
    <col min="68" max="68" width="21.42578125" style="11" bestFit="1" customWidth="1"/>
    <col min="69" max="69" width="12.140625" style="11" bestFit="1" customWidth="1"/>
    <col min="70" max="70" width="20.5703125" style="11" bestFit="1" customWidth="1"/>
    <col min="71" max="71" width="23.42578125" style="11" bestFit="1" customWidth="1"/>
    <col min="72" max="72" width="14.85546875" style="11" bestFit="1" customWidth="1"/>
    <col min="73" max="73" width="11.42578125" style="11"/>
    <col min="74" max="74" width="18" style="11" bestFit="1" customWidth="1"/>
    <col min="75" max="75" width="29.28515625" style="11" bestFit="1" customWidth="1"/>
    <col min="76" max="76" width="35.7109375" style="11" bestFit="1" customWidth="1"/>
    <col min="77" max="77" width="17" style="11" bestFit="1" customWidth="1"/>
    <col min="78" max="78" width="24.5703125" style="11" bestFit="1" customWidth="1"/>
    <col min="79" max="79" width="23.7109375" style="11" bestFit="1" customWidth="1"/>
    <col min="80" max="80" width="37.42578125" style="11" bestFit="1" customWidth="1"/>
    <col min="81" max="81" width="36.140625" style="11" bestFit="1" customWidth="1"/>
    <col min="82" max="82" width="24.28515625" style="11" bestFit="1" customWidth="1"/>
    <col min="83" max="83" width="46.42578125" style="11" bestFit="1" customWidth="1"/>
    <col min="84" max="84" width="29.28515625" style="11" bestFit="1" customWidth="1"/>
    <col min="85" max="85" width="27.85546875" style="11" bestFit="1" customWidth="1"/>
    <col min="86" max="86" width="45.5703125" style="11" bestFit="1" customWidth="1"/>
    <col min="87" max="87" width="42.28515625" style="11" bestFit="1" customWidth="1"/>
    <col min="88" max="88" width="4.5703125" style="11" customWidth="1"/>
    <col min="89" max="89" width="16.42578125" style="11" bestFit="1" customWidth="1"/>
    <col min="90" max="90" width="24.42578125" style="11" bestFit="1" customWidth="1"/>
    <col min="91" max="91" width="21.7109375" style="11" bestFit="1" customWidth="1"/>
    <col min="92" max="92" width="15.5703125" style="11" bestFit="1" customWidth="1"/>
    <col min="93" max="93" width="44.140625" style="11" bestFit="1" customWidth="1"/>
    <col min="94" max="94" width="35.5703125" style="11" bestFit="1" customWidth="1"/>
    <col min="95" max="95" width="32.7109375" style="11" bestFit="1" customWidth="1"/>
    <col min="96" max="96" width="19.140625" style="11" bestFit="1" customWidth="1"/>
    <col min="97" max="97" width="46.7109375" style="11" bestFit="1" customWidth="1"/>
    <col min="98" max="98" width="23.140625" style="11" bestFit="1" customWidth="1"/>
    <col min="99" max="99" width="46.7109375" style="11" bestFit="1" customWidth="1"/>
    <col min="100" max="100" width="42.85546875" style="11" bestFit="1" customWidth="1"/>
    <col min="101" max="101" width="49.42578125" style="11" bestFit="1" customWidth="1"/>
    <col min="102" max="102" width="58.42578125" style="11" bestFit="1" customWidth="1"/>
    <col min="103" max="103" width="48.42578125" style="11" bestFit="1" customWidth="1"/>
    <col min="104" max="104" width="39.28515625" style="11" bestFit="1" customWidth="1"/>
    <col min="105" max="105" width="29.85546875" style="11" bestFit="1" customWidth="1"/>
    <col min="106" max="106" width="20.85546875" style="11" bestFit="1" customWidth="1"/>
    <col min="107" max="107" width="27.85546875" style="11" bestFit="1" customWidth="1"/>
    <col min="108" max="108" width="57" style="11" bestFit="1" customWidth="1"/>
    <col min="109" max="109" width="26" style="11" bestFit="1" customWidth="1"/>
    <col min="110" max="110" width="29.140625" style="11" bestFit="1" customWidth="1"/>
    <col min="111" max="111" width="34.140625" style="11" bestFit="1" customWidth="1"/>
    <col min="112" max="112" width="50" style="11" bestFit="1" customWidth="1"/>
    <col min="113" max="113" width="49.7109375" style="11" bestFit="1" customWidth="1"/>
    <col min="114" max="114" width="43.28515625" style="11" bestFit="1" customWidth="1"/>
    <col min="115" max="115" width="82" style="11" bestFit="1" customWidth="1"/>
    <col min="116" max="116" width="12.42578125" style="11" bestFit="1" customWidth="1"/>
    <col min="117" max="117" width="27.7109375" style="11" bestFit="1" customWidth="1"/>
    <col min="118" max="118" width="57.7109375" style="11" bestFit="1" customWidth="1"/>
    <col min="119" max="119" width="30.140625" style="11" bestFit="1" customWidth="1"/>
    <col min="120" max="120" width="22" style="11" bestFit="1" customWidth="1"/>
    <col min="121" max="121" width="25.85546875" style="11" bestFit="1" customWidth="1"/>
    <col min="122" max="122" width="6" style="11" customWidth="1"/>
    <col min="123" max="123" width="6.5703125" style="11" customWidth="1"/>
    <col min="124" max="124" width="43.85546875" style="11" bestFit="1" customWidth="1"/>
    <col min="125" max="125" width="37.42578125" style="11" bestFit="1" customWidth="1"/>
    <col min="126" max="126" width="21.28515625" style="11" bestFit="1" customWidth="1"/>
    <col min="127" max="127" width="62.42578125" style="11" bestFit="1" customWidth="1"/>
    <col min="128" max="128" width="14.5703125" style="11" bestFit="1" customWidth="1"/>
    <col min="129" max="129" width="25.5703125" style="11" bestFit="1" customWidth="1"/>
    <col min="130" max="130" width="18.5703125" style="11" bestFit="1" customWidth="1"/>
    <col min="131" max="131" width="17.7109375" style="11" bestFit="1" customWidth="1"/>
    <col min="132" max="132" width="26.7109375" style="11" bestFit="1" customWidth="1"/>
    <col min="133" max="133" width="36.5703125" style="11" bestFit="1" customWidth="1"/>
    <col min="134" max="134" width="12.85546875" style="11" bestFit="1" customWidth="1"/>
    <col min="135" max="135" width="26.5703125" style="11" bestFit="1" customWidth="1"/>
    <col min="136" max="136" width="18.7109375" style="11" bestFit="1" customWidth="1"/>
    <col min="137" max="137" width="50.140625" style="11" bestFit="1" customWidth="1"/>
    <col min="138" max="138" width="67.85546875" style="11" bestFit="1" customWidth="1"/>
    <col min="139" max="139" width="35.7109375" style="11" bestFit="1" customWidth="1"/>
    <col min="140" max="140" width="44.42578125" style="11" bestFit="1" customWidth="1"/>
    <col min="141" max="141" width="52.28515625" style="11" bestFit="1" customWidth="1"/>
    <col min="142" max="142" width="54.140625" style="11" bestFit="1" customWidth="1"/>
    <col min="143" max="143" width="53.140625" style="11" bestFit="1" customWidth="1"/>
    <col min="144" max="144" width="65.140625" style="11" bestFit="1" customWidth="1"/>
    <col min="145" max="145" width="49.85546875" style="11" bestFit="1" customWidth="1"/>
    <col min="146" max="146" width="53.7109375" style="11" bestFit="1" customWidth="1"/>
    <col min="147" max="147" width="59.28515625" style="11" bestFit="1" customWidth="1"/>
    <col min="148" max="148" width="52.7109375" style="11" bestFit="1" customWidth="1"/>
    <col min="149" max="149" width="84.42578125" style="11" bestFit="1" customWidth="1"/>
    <col min="150" max="150" width="53.5703125" style="11" bestFit="1" customWidth="1"/>
    <col min="151" max="151" width="56.28515625" style="11" bestFit="1" customWidth="1"/>
    <col min="152" max="152" width="52" style="11" bestFit="1" customWidth="1"/>
    <col min="153" max="153" width="49.85546875" style="11" bestFit="1" customWidth="1"/>
    <col min="154" max="154" width="52.85546875" style="11" bestFit="1" customWidth="1"/>
    <col min="155" max="155" width="51.5703125" style="11" bestFit="1" customWidth="1"/>
    <col min="156" max="156" width="44.28515625" style="11" bestFit="1" customWidth="1"/>
    <col min="157" max="157" width="47.7109375" style="11" bestFit="1" customWidth="1"/>
    <col min="158" max="158" width="44.5703125" style="11" bestFit="1" customWidth="1"/>
    <col min="159" max="159" width="45.85546875" style="11" bestFit="1" customWidth="1"/>
    <col min="160" max="160" width="48.42578125" style="11" bestFit="1" customWidth="1"/>
    <col min="161" max="161" width="47.28515625" style="11" bestFit="1" customWidth="1"/>
    <col min="162" max="162" width="45.85546875" style="11" bestFit="1" customWidth="1"/>
    <col min="163" max="163" width="49.85546875" style="11" bestFit="1" customWidth="1"/>
    <col min="164" max="164" width="43.5703125" style="11" bestFit="1" customWidth="1"/>
    <col min="165" max="165" width="44.85546875" style="11" bestFit="1" customWidth="1"/>
    <col min="166" max="166" width="45.5703125" style="11" bestFit="1" customWidth="1"/>
    <col min="167" max="167" width="42.85546875" style="11" bestFit="1" customWidth="1"/>
    <col min="168" max="168" width="48.42578125" style="11" bestFit="1" customWidth="1"/>
    <col min="169" max="169" width="45.5703125" style="11" bestFit="1" customWidth="1"/>
    <col min="170" max="170" width="54.42578125" style="11" bestFit="1" customWidth="1"/>
    <col min="171" max="171" width="43.85546875" style="11" bestFit="1" customWidth="1"/>
    <col min="172" max="172" width="22.42578125" style="11" bestFit="1" customWidth="1"/>
    <col min="173" max="173" width="21" style="11" bestFit="1" customWidth="1"/>
    <col min="174" max="174" width="45.85546875" style="11" bestFit="1" customWidth="1"/>
    <col min="175" max="175" width="47.7109375" style="11" bestFit="1" customWidth="1"/>
    <col min="176" max="176" width="34.28515625" style="11" bestFit="1" customWidth="1"/>
    <col min="177" max="177" width="39.85546875" style="11" bestFit="1" customWidth="1"/>
    <col min="178" max="178" width="38" style="11" bestFit="1" customWidth="1"/>
    <col min="179" max="179" width="27.140625" style="11" bestFit="1" customWidth="1"/>
    <col min="180" max="180" width="29.42578125" style="11" bestFit="1" customWidth="1"/>
    <col min="181" max="181" width="19.85546875" style="11" bestFit="1" customWidth="1"/>
    <col min="182" max="182" width="25" style="11" bestFit="1" customWidth="1"/>
    <col min="183" max="183" width="67.7109375" style="11" bestFit="1" customWidth="1"/>
    <col min="184" max="184" width="32.7109375" style="11" bestFit="1" customWidth="1"/>
    <col min="185" max="185" width="21" style="11" bestFit="1" customWidth="1"/>
    <col min="186" max="186" width="20.7109375" style="11" bestFit="1" customWidth="1"/>
    <col min="187" max="187" width="22.42578125" style="11" bestFit="1" customWidth="1"/>
    <col min="188" max="188" width="37.85546875" style="11" bestFit="1" customWidth="1"/>
    <col min="189" max="189" width="16.28515625" style="11" bestFit="1" customWidth="1"/>
    <col min="190" max="190" width="16.5703125" style="11" bestFit="1" customWidth="1"/>
    <col min="191" max="191" width="21.28515625" style="11" bestFit="1" customWidth="1"/>
    <col min="192" max="192" width="21.5703125" style="11" bestFit="1" customWidth="1"/>
    <col min="193" max="193" width="33" style="11" bestFit="1" customWidth="1"/>
    <col min="194" max="194" width="21" style="11" bestFit="1" customWidth="1"/>
    <col min="195" max="195" width="32.42578125" style="11" bestFit="1" customWidth="1"/>
    <col min="196" max="196" width="18.7109375" style="11" bestFit="1" customWidth="1"/>
    <col min="197" max="197" width="15" style="11" bestFit="1" customWidth="1"/>
    <col min="198" max="198" width="31.5703125" style="11" bestFit="1" customWidth="1"/>
    <col min="199" max="199" width="38.85546875" style="11" bestFit="1" customWidth="1"/>
    <col min="200" max="200" width="35.140625" style="11" bestFit="1" customWidth="1"/>
    <col min="201" max="201" width="50" style="11" bestFit="1" customWidth="1"/>
    <col min="202" max="202" width="12.85546875" style="11" bestFit="1" customWidth="1"/>
    <col min="203" max="203" width="12.42578125" style="11" bestFit="1" customWidth="1"/>
    <col min="204" max="204" width="22.140625" style="11" bestFit="1" customWidth="1"/>
    <col min="205" max="205" width="23.7109375" style="11" bestFit="1" customWidth="1"/>
    <col min="206" max="206" width="16.28515625" style="11" bestFit="1" customWidth="1"/>
    <col min="207" max="207" width="13.140625" style="11" bestFit="1" customWidth="1"/>
    <col min="208" max="208" width="15" style="11" bestFit="1" customWidth="1"/>
    <col min="209" max="209" width="26.5703125" style="11" bestFit="1" customWidth="1"/>
    <col min="210" max="210" width="27" style="11" bestFit="1" customWidth="1"/>
    <col min="211" max="211" width="23" style="11" bestFit="1" customWidth="1"/>
    <col min="212" max="212" width="17.140625" style="11" bestFit="1" customWidth="1"/>
    <col min="213" max="213" width="30" style="11" bestFit="1" customWidth="1"/>
    <col min="214" max="214" width="28.85546875" style="11" bestFit="1" customWidth="1"/>
    <col min="215" max="215" width="34.7109375" style="11" bestFit="1" customWidth="1"/>
    <col min="216" max="216" width="44.28515625" style="11" bestFit="1" customWidth="1"/>
    <col min="217" max="217" width="41.85546875" style="11" bestFit="1" customWidth="1"/>
    <col min="218" max="218" width="25" style="11" bestFit="1" customWidth="1"/>
    <col min="219" max="219" width="38" style="11" bestFit="1" customWidth="1"/>
    <col min="220" max="220" width="12.85546875" style="11" bestFit="1" customWidth="1"/>
    <col min="221" max="16384" width="11.42578125" style="11"/>
  </cols>
  <sheetData>
    <row r="1" spans="1:14" x14ac:dyDescent="0.25">
      <c r="A1" s="28">
        <v>12</v>
      </c>
      <c r="B1" s="674" t="s">
        <v>1034</v>
      </c>
      <c r="C1" t="s">
        <v>819</v>
      </c>
      <c r="D1"/>
    </row>
    <row r="2" spans="1:14" x14ac:dyDescent="0.25">
      <c r="A2" s="28">
        <v>13</v>
      </c>
      <c r="B2"/>
      <c r="C2"/>
      <c r="D2"/>
      <c r="N2" s="109"/>
    </row>
    <row r="3" spans="1:14" x14ac:dyDescent="0.25">
      <c r="A3" s="28">
        <v>14</v>
      </c>
      <c r="B3" s="674" t="s">
        <v>617</v>
      </c>
      <c r="C3"/>
      <c r="D3"/>
    </row>
    <row r="4" spans="1:14" x14ac:dyDescent="0.25">
      <c r="A4" s="28">
        <v>15</v>
      </c>
      <c r="B4" s="673" t="s">
        <v>606</v>
      </c>
      <c r="C4" s="675">
        <v>325408261.84099996</v>
      </c>
      <c r="D4"/>
    </row>
    <row r="5" spans="1:14" x14ac:dyDescent="0.25">
      <c r="A5" s="28">
        <v>16</v>
      </c>
      <c r="B5" s="673" t="s">
        <v>649</v>
      </c>
      <c r="C5" s="19">
        <v>109715528.141</v>
      </c>
      <c r="D5"/>
    </row>
    <row r="6" spans="1:14" x14ac:dyDescent="0.25">
      <c r="A6" s="28">
        <v>17</v>
      </c>
      <c r="B6" s="673" t="s">
        <v>1154</v>
      </c>
      <c r="C6" s="675">
        <v>2740542.0150000164</v>
      </c>
      <c r="D6"/>
    </row>
    <row r="7" spans="1:14" x14ac:dyDescent="0.25">
      <c r="A7" s="28">
        <v>18</v>
      </c>
      <c r="B7"/>
      <c r="C7"/>
      <c r="D7"/>
    </row>
    <row r="8" spans="1:14" x14ac:dyDescent="0.25">
      <c r="A8" s="28">
        <v>19</v>
      </c>
      <c r="B8"/>
      <c r="C8"/>
      <c r="D8"/>
    </row>
    <row r="9" spans="1:14" x14ac:dyDescent="0.25">
      <c r="A9" s="28">
        <v>20</v>
      </c>
      <c r="B9"/>
      <c r="C9"/>
      <c r="D9"/>
    </row>
    <row r="10" spans="1:14" x14ac:dyDescent="0.25">
      <c r="A10" s="28">
        <v>21</v>
      </c>
      <c r="B10"/>
      <c r="C10"/>
      <c r="D10"/>
    </row>
    <row r="11" spans="1:14" x14ac:dyDescent="0.25">
      <c r="A11" s="28">
        <v>22</v>
      </c>
      <c r="B11"/>
      <c r="C11"/>
      <c r="D11"/>
    </row>
    <row r="12" spans="1:14" x14ac:dyDescent="0.25">
      <c r="A12" s="28">
        <v>23</v>
      </c>
      <c r="B12"/>
      <c r="C12"/>
      <c r="D12"/>
    </row>
    <row r="13" spans="1:14" x14ac:dyDescent="0.25">
      <c r="A13" s="28">
        <v>24</v>
      </c>
      <c r="B13"/>
      <c r="C13"/>
      <c r="D13"/>
    </row>
    <row r="14" spans="1:14" x14ac:dyDescent="0.25">
      <c r="A14" s="28">
        <v>25</v>
      </c>
      <c r="B14"/>
      <c r="C14"/>
      <c r="D14"/>
    </row>
    <row r="15" spans="1:14" x14ac:dyDescent="0.25">
      <c r="A15" s="28">
        <v>26</v>
      </c>
      <c r="B15"/>
      <c r="C15"/>
      <c r="D15"/>
    </row>
    <row r="16" spans="1:14" x14ac:dyDescent="0.25">
      <c r="A16" s="28">
        <v>27</v>
      </c>
      <c r="B16"/>
      <c r="C16"/>
      <c r="D16"/>
    </row>
    <row r="17" spans="1:5" x14ac:dyDescent="0.25">
      <c r="A17" s="28">
        <v>28</v>
      </c>
      <c r="B17"/>
      <c r="C17"/>
      <c r="D17"/>
    </row>
    <row r="18" spans="1:5" x14ac:dyDescent="0.25">
      <c r="A18" s="28">
        <v>1</v>
      </c>
      <c r="B18"/>
      <c r="C18"/>
      <c r="D18"/>
    </row>
    <row r="19" spans="1:5" x14ac:dyDescent="0.25">
      <c r="A19" s="28">
        <v>2</v>
      </c>
    </row>
    <row r="20" spans="1:5" x14ac:dyDescent="0.25">
      <c r="A20" s="28">
        <v>3</v>
      </c>
    </row>
    <row r="21" spans="1:5" x14ac:dyDescent="0.25">
      <c r="A21" s="28">
        <v>22</v>
      </c>
    </row>
    <row r="22" spans="1:5" x14ac:dyDescent="0.25">
      <c r="A22" s="28">
        <v>23</v>
      </c>
    </row>
    <row r="23" spans="1:5" ht="22.5" customHeight="1" x14ac:dyDescent="0.25">
      <c r="A23" s="28">
        <v>24</v>
      </c>
    </row>
    <row r="25" spans="1:5" x14ac:dyDescent="0.25">
      <c r="B25"/>
      <c r="C25"/>
      <c r="D25"/>
    </row>
    <row r="26" spans="1:5" x14ac:dyDescent="0.25">
      <c r="B26"/>
      <c r="C26"/>
      <c r="D26"/>
    </row>
    <row r="27" spans="1:5" x14ac:dyDescent="0.25">
      <c r="B27"/>
      <c r="C27"/>
      <c r="D27"/>
    </row>
    <row r="28" spans="1:5" x14ac:dyDescent="0.25">
      <c r="B28" s="674" t="s">
        <v>1034</v>
      </c>
      <c r="C28" t="s">
        <v>559</v>
      </c>
      <c r="D28"/>
    </row>
    <row r="29" spans="1:5" x14ac:dyDescent="0.25">
      <c r="B29"/>
      <c r="C29"/>
      <c r="D29"/>
    </row>
    <row r="30" spans="1:5" x14ac:dyDescent="0.25">
      <c r="B30" s="674" t="s">
        <v>617</v>
      </c>
      <c r="C30"/>
      <c r="D30"/>
      <c r="E30"/>
    </row>
    <row r="31" spans="1:5" x14ac:dyDescent="0.25">
      <c r="B31" s="673" t="s">
        <v>606</v>
      </c>
      <c r="C31" s="675">
        <v>56897624.718999989</v>
      </c>
      <c r="D31"/>
      <c r="E31"/>
    </row>
    <row r="32" spans="1:5" x14ac:dyDescent="0.25">
      <c r="B32" s="673" t="s">
        <v>649</v>
      </c>
      <c r="C32" s="19">
        <v>7586594.5009999983</v>
      </c>
      <c r="D32"/>
      <c r="E32"/>
    </row>
    <row r="33" spans="2:5" x14ac:dyDescent="0.25">
      <c r="B33" s="673" t="s">
        <v>1154</v>
      </c>
      <c r="C33" s="675">
        <v>684378.78000001609</v>
      </c>
      <c r="D33"/>
      <c r="E33"/>
    </row>
    <row r="34" spans="2:5" x14ac:dyDescent="0.25">
      <c r="B34"/>
      <c r="C34"/>
      <c r="D34"/>
      <c r="E34"/>
    </row>
    <row r="35" spans="2:5" x14ac:dyDescent="0.25">
      <c r="B35"/>
      <c r="C35"/>
      <c r="D35"/>
      <c r="E35"/>
    </row>
    <row r="36" spans="2:5" x14ac:dyDescent="0.25">
      <c r="B36"/>
      <c r="C36"/>
      <c r="D36"/>
    </row>
    <row r="37" spans="2:5" x14ac:dyDescent="0.25">
      <c r="B37"/>
      <c r="C37"/>
      <c r="D37"/>
    </row>
    <row r="38" spans="2:5" x14ac:dyDescent="0.25">
      <c r="B38"/>
      <c r="C38"/>
      <c r="D38"/>
    </row>
    <row r="39" spans="2:5" x14ac:dyDescent="0.25">
      <c r="B39"/>
      <c r="C39"/>
      <c r="D39"/>
    </row>
    <row r="40" spans="2:5" x14ac:dyDescent="0.25">
      <c r="B40"/>
      <c r="C40"/>
      <c r="D40"/>
    </row>
    <row r="41" spans="2:5" x14ac:dyDescent="0.25">
      <c r="B41"/>
      <c r="C41"/>
      <c r="D41"/>
    </row>
    <row r="42" spans="2:5" x14ac:dyDescent="0.25">
      <c r="B42"/>
      <c r="C42"/>
      <c r="D42"/>
    </row>
    <row r="43" spans="2:5" x14ac:dyDescent="0.25">
      <c r="B43"/>
      <c r="C43"/>
      <c r="D43"/>
    </row>
    <row r="44" spans="2:5" x14ac:dyDescent="0.25">
      <c r="B44"/>
      <c r="C44"/>
      <c r="D44"/>
    </row>
    <row r="45" spans="2:5" x14ac:dyDescent="0.25">
      <c r="B45"/>
      <c r="C45"/>
      <c r="D45"/>
    </row>
    <row r="46" spans="2:5" x14ac:dyDescent="0.25">
      <c r="B46"/>
      <c r="C46"/>
      <c r="D46"/>
    </row>
    <row r="47" spans="2:5" x14ac:dyDescent="0.25">
      <c r="B47"/>
      <c r="C47"/>
      <c r="D47"/>
    </row>
    <row r="48" spans="2:5" x14ac:dyDescent="0.25">
      <c r="B48"/>
      <c r="C48"/>
      <c r="D48"/>
    </row>
    <row r="49" spans="2:5" x14ac:dyDescent="0.25">
      <c r="B49"/>
      <c r="C49"/>
      <c r="D49"/>
    </row>
    <row r="50" spans="2:5" x14ac:dyDescent="0.25">
      <c r="B50"/>
      <c r="C50"/>
      <c r="D50"/>
    </row>
    <row r="51" spans="2:5" x14ac:dyDescent="0.25">
      <c r="B51"/>
      <c r="C51"/>
      <c r="D51"/>
    </row>
    <row r="52" spans="2:5" x14ac:dyDescent="0.25">
      <c r="B52"/>
      <c r="C52"/>
      <c r="D52"/>
    </row>
    <row r="53" spans="2:5" x14ac:dyDescent="0.25">
      <c r="B53"/>
      <c r="C53"/>
      <c r="D53"/>
    </row>
    <row r="54" spans="2:5" x14ac:dyDescent="0.25">
      <c r="B54"/>
      <c r="C54"/>
      <c r="D54"/>
    </row>
    <row r="55" spans="2:5" x14ac:dyDescent="0.25">
      <c r="B55" s="674" t="s">
        <v>1034</v>
      </c>
      <c r="C55" t="s">
        <v>226</v>
      </c>
    </row>
    <row r="57" spans="2:5" x14ac:dyDescent="0.25">
      <c r="B57" s="674" t="s">
        <v>617</v>
      </c>
      <c r="C57"/>
      <c r="D57"/>
    </row>
    <row r="58" spans="2:5" x14ac:dyDescent="0.25">
      <c r="B58" s="673" t="s">
        <v>606</v>
      </c>
      <c r="C58" s="675">
        <v>2862020.9810000001</v>
      </c>
      <c r="D58"/>
    </row>
    <row r="59" spans="2:5" x14ac:dyDescent="0.25">
      <c r="B59" s="673" t="s">
        <v>649</v>
      </c>
      <c r="C59" s="19">
        <v>2879278.1520000002</v>
      </c>
      <c r="D59"/>
    </row>
    <row r="60" spans="2:5" x14ac:dyDescent="0.25">
      <c r="B60" s="673" t="s">
        <v>1154</v>
      </c>
      <c r="C60" s="675">
        <v>1240975.8669999996</v>
      </c>
      <c r="D60"/>
    </row>
    <row r="61" spans="2:5" x14ac:dyDescent="0.25">
      <c r="B61"/>
      <c r="C61"/>
      <c r="D61"/>
    </row>
    <row r="62" spans="2:5" x14ac:dyDescent="0.25">
      <c r="B62"/>
      <c r="C62"/>
      <c r="D62"/>
      <c r="E62"/>
    </row>
    <row r="63" spans="2:5" x14ac:dyDescent="0.25">
      <c r="B63"/>
      <c r="C63"/>
      <c r="D63"/>
      <c r="E63"/>
    </row>
    <row r="64" spans="2:5" x14ac:dyDescent="0.25">
      <c r="B64"/>
      <c r="C64"/>
      <c r="D64"/>
      <c r="E64"/>
    </row>
    <row r="65" spans="2:5" x14ac:dyDescent="0.25">
      <c r="B65"/>
      <c r="C65"/>
      <c r="D65"/>
      <c r="E65"/>
    </row>
    <row r="66" spans="2:5" x14ac:dyDescent="0.25">
      <c r="B66"/>
      <c r="C66"/>
      <c r="D66"/>
      <c r="E66"/>
    </row>
    <row r="67" spans="2:5" x14ac:dyDescent="0.25">
      <c r="B67"/>
      <c r="C67"/>
      <c r="D67"/>
      <c r="E67"/>
    </row>
    <row r="68" spans="2:5" x14ac:dyDescent="0.25">
      <c r="B68"/>
      <c r="C68"/>
      <c r="D68"/>
    </row>
    <row r="69" spans="2:5" x14ac:dyDescent="0.25">
      <c r="B69"/>
      <c r="C69"/>
      <c r="D69"/>
    </row>
    <row r="70" spans="2:5" x14ac:dyDescent="0.25">
      <c r="B70"/>
      <c r="C70"/>
      <c r="D70"/>
    </row>
    <row r="71" spans="2:5" x14ac:dyDescent="0.25">
      <c r="B71"/>
      <c r="C71"/>
      <c r="D71"/>
    </row>
    <row r="72" spans="2:5" x14ac:dyDescent="0.25">
      <c r="B72"/>
      <c r="C72"/>
      <c r="D72"/>
    </row>
    <row r="73" spans="2:5" x14ac:dyDescent="0.25">
      <c r="B73"/>
      <c r="C73"/>
      <c r="D73"/>
    </row>
    <row r="74" spans="2:5" x14ac:dyDescent="0.25">
      <c r="B74"/>
      <c r="C74"/>
      <c r="D74"/>
    </row>
    <row r="75" spans="2:5" x14ac:dyDescent="0.25">
      <c r="B75"/>
      <c r="C75"/>
      <c r="D75"/>
    </row>
    <row r="76" spans="2:5" x14ac:dyDescent="0.25">
      <c r="B76"/>
      <c r="C76"/>
      <c r="D76"/>
    </row>
    <row r="77" spans="2:5" x14ac:dyDescent="0.25">
      <c r="B77"/>
      <c r="C77"/>
      <c r="D77"/>
    </row>
    <row r="78" spans="2:5" x14ac:dyDescent="0.25">
      <c r="B78"/>
      <c r="C78"/>
      <c r="D78"/>
    </row>
    <row r="83" spans="2:5" x14ac:dyDescent="0.25">
      <c r="B83" s="674" t="s">
        <v>1034</v>
      </c>
      <c r="C83" t="s">
        <v>227</v>
      </c>
    </row>
    <row r="84" spans="2:5" x14ac:dyDescent="0.25">
      <c r="B84"/>
      <c r="C84"/>
      <c r="D84"/>
    </row>
    <row r="85" spans="2:5" x14ac:dyDescent="0.25">
      <c r="B85" s="674" t="s">
        <v>617</v>
      </c>
      <c r="C85"/>
      <c r="D85"/>
    </row>
    <row r="86" spans="2:5" x14ac:dyDescent="0.25">
      <c r="B86" s="673" t="s">
        <v>606</v>
      </c>
      <c r="C86" s="675">
        <v>238250702.141</v>
      </c>
      <c r="D86"/>
      <c r="E86"/>
    </row>
    <row r="87" spans="2:5" x14ac:dyDescent="0.25">
      <c r="B87" s="673" t="s">
        <v>649</v>
      </c>
      <c r="C87" s="19">
        <v>91186730.488000005</v>
      </c>
      <c r="D87"/>
      <c r="E87"/>
    </row>
    <row r="88" spans="2:5" x14ac:dyDescent="0.25">
      <c r="B88" s="673" t="s">
        <v>1154</v>
      </c>
      <c r="C88" s="675">
        <v>815187.36800000072</v>
      </c>
      <c r="D88"/>
      <c r="E88"/>
    </row>
    <row r="89" spans="2:5" x14ac:dyDescent="0.25">
      <c r="B89"/>
      <c r="C89"/>
      <c r="D89"/>
      <c r="E89"/>
    </row>
    <row r="90" spans="2:5" x14ac:dyDescent="0.25">
      <c r="B90"/>
      <c r="C90"/>
      <c r="D90"/>
      <c r="E90"/>
    </row>
    <row r="91" spans="2:5" x14ac:dyDescent="0.25">
      <c r="B91"/>
      <c r="C91"/>
      <c r="D91"/>
      <c r="E91"/>
    </row>
    <row r="92" spans="2:5" x14ac:dyDescent="0.25">
      <c r="B92"/>
      <c r="C92"/>
      <c r="D92"/>
    </row>
    <row r="93" spans="2:5" x14ac:dyDescent="0.25">
      <c r="B93"/>
      <c r="C93"/>
      <c r="D93"/>
    </row>
    <row r="94" spans="2:5" x14ac:dyDescent="0.25">
      <c r="B94"/>
      <c r="C94"/>
      <c r="D94"/>
    </row>
    <row r="95" spans="2:5" x14ac:dyDescent="0.25">
      <c r="B95"/>
      <c r="C95"/>
      <c r="D95"/>
    </row>
    <row r="96" spans="2:5" x14ac:dyDescent="0.25">
      <c r="B96"/>
      <c r="C96"/>
      <c r="D96"/>
    </row>
    <row r="97" spans="2:4" x14ac:dyDescent="0.25">
      <c r="B97"/>
      <c r="C97"/>
      <c r="D97"/>
    </row>
    <row r="98" spans="2:4" x14ac:dyDescent="0.25">
      <c r="B98"/>
      <c r="C98"/>
      <c r="D98"/>
    </row>
    <row r="99" spans="2:4" x14ac:dyDescent="0.25">
      <c r="B99"/>
      <c r="C99"/>
      <c r="D99"/>
    </row>
    <row r="100" spans="2:4" x14ac:dyDescent="0.25">
      <c r="B100"/>
      <c r="C100"/>
      <c r="D100"/>
    </row>
    <row r="101" spans="2:4" x14ac:dyDescent="0.25">
      <c r="B101"/>
      <c r="C101"/>
      <c r="D101"/>
    </row>
    <row r="102" spans="2:4" x14ac:dyDescent="0.25">
      <c r="B102"/>
      <c r="C102"/>
      <c r="D102"/>
    </row>
    <row r="111" spans="2:4" x14ac:dyDescent="0.25">
      <c r="B111" s="674" t="s">
        <v>1034</v>
      </c>
      <c r="C111" t="s">
        <v>552</v>
      </c>
    </row>
    <row r="113" spans="2:4" x14ac:dyDescent="0.25">
      <c r="B113" s="674" t="s">
        <v>617</v>
      </c>
      <c r="C113"/>
      <c r="D113"/>
    </row>
    <row r="114" spans="2:4" x14ac:dyDescent="0.25">
      <c r="B114" s="673" t="s">
        <v>1035</v>
      </c>
      <c r="C114" s="675">
        <v>27397914</v>
      </c>
      <c r="D114"/>
    </row>
    <row r="115" spans="2:4" x14ac:dyDescent="0.25">
      <c r="B115" s="673" t="s">
        <v>649</v>
      </c>
      <c r="C115" s="19">
        <v>8062925</v>
      </c>
      <c r="D115"/>
    </row>
    <row r="116" spans="2:4" x14ac:dyDescent="0.25">
      <c r="B116"/>
      <c r="C116"/>
      <c r="D116"/>
    </row>
    <row r="117" spans="2:4" x14ac:dyDescent="0.25">
      <c r="B117"/>
      <c r="C117"/>
      <c r="D117"/>
    </row>
    <row r="118" spans="2:4" x14ac:dyDescent="0.25">
      <c r="B118"/>
      <c r="C118"/>
      <c r="D118"/>
    </row>
    <row r="119" spans="2:4" x14ac:dyDescent="0.25">
      <c r="B119"/>
      <c r="C119"/>
      <c r="D119"/>
    </row>
    <row r="120" spans="2:4" x14ac:dyDescent="0.25">
      <c r="B120"/>
      <c r="C120"/>
      <c r="D120"/>
    </row>
    <row r="121" spans="2:4" x14ac:dyDescent="0.25">
      <c r="B121"/>
      <c r="C121"/>
      <c r="D121"/>
    </row>
    <row r="122" spans="2:4" x14ac:dyDescent="0.25">
      <c r="B122"/>
      <c r="C122"/>
      <c r="D122"/>
    </row>
    <row r="123" spans="2:4" x14ac:dyDescent="0.25">
      <c r="B123"/>
      <c r="C123"/>
      <c r="D123"/>
    </row>
    <row r="124" spans="2:4" x14ac:dyDescent="0.25">
      <c r="B124"/>
      <c r="C124"/>
      <c r="D124"/>
    </row>
    <row r="125" spans="2:4" x14ac:dyDescent="0.25">
      <c r="B125"/>
      <c r="C125"/>
      <c r="D125"/>
    </row>
    <row r="126" spans="2:4" x14ac:dyDescent="0.25">
      <c r="B126"/>
      <c r="C126"/>
      <c r="D126"/>
    </row>
    <row r="127" spans="2:4" x14ac:dyDescent="0.25">
      <c r="B127"/>
      <c r="C127"/>
      <c r="D127"/>
    </row>
    <row r="128" spans="2:4" x14ac:dyDescent="0.25">
      <c r="B128"/>
      <c r="C128"/>
      <c r="D128"/>
    </row>
    <row r="129" spans="2:4" x14ac:dyDescent="0.25">
      <c r="B129"/>
      <c r="C129"/>
      <c r="D129"/>
    </row>
    <row r="130" spans="2:4" x14ac:dyDescent="0.25">
      <c r="B130"/>
      <c r="C130"/>
      <c r="D130"/>
    </row>
    <row r="140" spans="2:4" x14ac:dyDescent="0.25">
      <c r="B140" s="674" t="s">
        <v>820</v>
      </c>
      <c r="C140" t="s">
        <v>1067</v>
      </c>
      <c r="D140" t="s">
        <v>1068</v>
      </c>
    </row>
    <row r="141" spans="2:4" x14ac:dyDescent="0.25">
      <c r="B141" s="673" t="s">
        <v>559</v>
      </c>
      <c r="C141" s="676">
        <v>0.87308345530158538</v>
      </c>
      <c r="D141" s="676">
        <v>0.8298261680578074</v>
      </c>
    </row>
    <row r="142" spans="2:4" x14ac:dyDescent="0.25">
      <c r="B142" s="673" t="s">
        <v>226</v>
      </c>
      <c r="C142" s="676">
        <v>0.40989806058913464</v>
      </c>
      <c r="D142" s="676">
        <v>0.4695301075667993</v>
      </c>
    </row>
    <row r="143" spans="2:4" x14ac:dyDescent="0.25">
      <c r="B143" s="673" t="s">
        <v>227</v>
      </c>
      <c r="C143" s="676">
        <v>0.721419567067066</v>
      </c>
      <c r="D143" s="676">
        <v>0.70273974463776545</v>
      </c>
    </row>
    <row r="144" spans="2:4" x14ac:dyDescent="0.25">
      <c r="B144" s="673" t="s">
        <v>552</v>
      </c>
      <c r="C144" s="676">
        <v>0.77262452814497706</v>
      </c>
      <c r="D144" s="676">
        <v>0.11086022031206429</v>
      </c>
    </row>
    <row r="145" spans="2:4" x14ac:dyDescent="0.25">
      <c r="B145" s="673" t="s">
        <v>821</v>
      </c>
      <c r="C145" s="676">
        <v>2.7770256111027631</v>
      </c>
      <c r="D145" s="676">
        <v>2.1129562405744364</v>
      </c>
    </row>
    <row r="146" spans="2:4" x14ac:dyDescent="0.25">
      <c r="B146"/>
      <c r="C146"/>
      <c r="D146"/>
    </row>
    <row r="147" spans="2:4" x14ac:dyDescent="0.25">
      <c r="B147"/>
      <c r="C147"/>
      <c r="D147"/>
    </row>
    <row r="148" spans="2:4" x14ac:dyDescent="0.25">
      <c r="B148"/>
      <c r="C148"/>
      <c r="D148"/>
    </row>
    <row r="149" spans="2:4" x14ac:dyDescent="0.25">
      <c r="B149"/>
      <c r="C149"/>
      <c r="D149"/>
    </row>
    <row r="150" spans="2:4" x14ac:dyDescent="0.25">
      <c r="B150"/>
      <c r="C150"/>
      <c r="D150"/>
    </row>
    <row r="151" spans="2:4" x14ac:dyDescent="0.25">
      <c r="B151"/>
      <c r="C151"/>
      <c r="D151"/>
    </row>
    <row r="152" spans="2:4" x14ac:dyDescent="0.25">
      <c r="B152"/>
      <c r="C152"/>
      <c r="D152"/>
    </row>
    <row r="153" spans="2:4" x14ac:dyDescent="0.25">
      <c r="B153"/>
      <c r="C153"/>
      <c r="D153"/>
    </row>
    <row r="154" spans="2:4" x14ac:dyDescent="0.25">
      <c r="B154"/>
      <c r="C154"/>
      <c r="D154"/>
    </row>
    <row r="155" spans="2:4" x14ac:dyDescent="0.25">
      <c r="B155"/>
      <c r="C155"/>
      <c r="D155"/>
    </row>
    <row r="156" spans="2:4" x14ac:dyDescent="0.25">
      <c r="B156"/>
      <c r="C156"/>
      <c r="D156"/>
    </row>
    <row r="157" spans="2:4" x14ac:dyDescent="0.25">
      <c r="B157"/>
      <c r="C157"/>
      <c r="D157"/>
    </row>
    <row r="170" spans="2:4" x14ac:dyDescent="0.25">
      <c r="B170" s="674" t="s">
        <v>641</v>
      </c>
      <c r="C170" t="s">
        <v>822</v>
      </c>
    </row>
    <row r="172" spans="2:4" x14ac:dyDescent="0.25">
      <c r="B172" s="674" t="s">
        <v>820</v>
      </c>
      <c r="C172" t="s">
        <v>1067</v>
      </c>
      <c r="D172" t="s">
        <v>1069</v>
      </c>
    </row>
    <row r="173" spans="2:4" x14ac:dyDescent="0.25">
      <c r="B173" s="673" t="s">
        <v>13</v>
      </c>
      <c r="C173" s="677">
        <v>0.64331592174530761</v>
      </c>
      <c r="D173" s="677">
        <v>0.60043883977491108</v>
      </c>
    </row>
    <row r="174" spans="2:4" x14ac:dyDescent="0.25">
      <c r="B174" s="673" t="s">
        <v>14</v>
      </c>
      <c r="C174" s="677">
        <v>0.7666885385687281</v>
      </c>
      <c r="D174" s="677">
        <v>0.77060367716149725</v>
      </c>
    </row>
    <row r="175" spans="2:4" x14ac:dyDescent="0.25">
      <c r="B175" s="673" t="s">
        <v>139</v>
      </c>
      <c r="C175" s="677">
        <v>0</v>
      </c>
      <c r="D175" s="677">
        <v>0.24645375498312902</v>
      </c>
    </row>
    <row r="176" spans="2:4" x14ac:dyDescent="0.25">
      <c r="B176" s="673" t="s">
        <v>138</v>
      </c>
      <c r="C176" s="677">
        <v>0.94251089581334102</v>
      </c>
      <c r="D176" s="677">
        <v>0.91953016454572356</v>
      </c>
    </row>
    <row r="177" spans="2:4" x14ac:dyDescent="0.25">
      <c r="B177" s="673" t="s">
        <v>140</v>
      </c>
      <c r="C177" s="677">
        <v>0.47519171497054979</v>
      </c>
      <c r="D177" s="677">
        <v>0.45488997260358832</v>
      </c>
    </row>
    <row r="178" spans="2:4" x14ac:dyDescent="0.25">
      <c r="B178" s="673" t="s">
        <v>821</v>
      </c>
      <c r="C178" s="677">
        <v>2.8277070710979268</v>
      </c>
      <c r="D178" s="677">
        <v>2.9919164090688493</v>
      </c>
    </row>
    <row r="179" spans="2:4" x14ac:dyDescent="0.25">
      <c r="B179"/>
      <c r="C179"/>
      <c r="D179"/>
    </row>
    <row r="180" spans="2:4" x14ac:dyDescent="0.25">
      <c r="B180"/>
      <c r="C180"/>
      <c r="D180"/>
    </row>
    <row r="181" spans="2:4" x14ac:dyDescent="0.25">
      <c r="B181"/>
      <c r="C181"/>
      <c r="D181"/>
    </row>
    <row r="182" spans="2:4" x14ac:dyDescent="0.25">
      <c r="B182"/>
      <c r="C182"/>
      <c r="D182"/>
    </row>
    <row r="183" spans="2:4" x14ac:dyDescent="0.25">
      <c r="B183"/>
      <c r="C183"/>
      <c r="D183"/>
    </row>
    <row r="184" spans="2:4" x14ac:dyDescent="0.25">
      <c r="B184"/>
      <c r="C184"/>
      <c r="D184"/>
    </row>
    <row r="185" spans="2:4" x14ac:dyDescent="0.25">
      <c r="B185"/>
      <c r="C185"/>
      <c r="D185"/>
    </row>
    <row r="186" spans="2:4" x14ac:dyDescent="0.25">
      <c r="B186"/>
      <c r="C186"/>
      <c r="D186"/>
    </row>
    <row r="187" spans="2:4" x14ac:dyDescent="0.25">
      <c r="B187"/>
      <c r="C187"/>
      <c r="D187"/>
    </row>
    <row r="188" spans="2:4" x14ac:dyDescent="0.25">
      <c r="B188"/>
      <c r="C188"/>
      <c r="D188"/>
    </row>
    <row r="189" spans="2:4" x14ac:dyDescent="0.25">
      <c r="B189"/>
      <c r="C189"/>
      <c r="D189"/>
    </row>
    <row r="190" spans="2:4" x14ac:dyDescent="0.25">
      <c r="B190"/>
      <c r="C190"/>
      <c r="D190"/>
    </row>
    <row r="191" spans="2:4" x14ac:dyDescent="0.25">
      <c r="B191"/>
      <c r="C191"/>
      <c r="D191"/>
    </row>
    <row r="192" spans="2:4" x14ac:dyDescent="0.25">
      <c r="B192"/>
      <c r="C192"/>
      <c r="D192"/>
    </row>
    <row r="193" spans="2:4" x14ac:dyDescent="0.25">
      <c r="B193"/>
      <c r="C193"/>
      <c r="D193"/>
    </row>
    <row r="194" spans="2:4" x14ac:dyDescent="0.25">
      <c r="B194"/>
      <c r="C194"/>
      <c r="D194"/>
    </row>
    <row r="195" spans="2:4" x14ac:dyDescent="0.25">
      <c r="B195"/>
      <c r="C195"/>
      <c r="D195"/>
    </row>
    <row r="196" spans="2:4" x14ac:dyDescent="0.25">
      <c r="B196"/>
      <c r="C196"/>
      <c r="D196"/>
    </row>
    <row r="197" spans="2:4" x14ac:dyDescent="0.25">
      <c r="B197"/>
      <c r="C197"/>
      <c r="D197"/>
    </row>
    <row r="198" spans="2:4" x14ac:dyDescent="0.25">
      <c r="B198"/>
      <c r="C198"/>
      <c r="D198"/>
    </row>
    <row r="199" spans="2:4" x14ac:dyDescent="0.25">
      <c r="B199"/>
      <c r="C199"/>
      <c r="D199"/>
    </row>
    <row r="200" spans="2:4" x14ac:dyDescent="0.25">
      <c r="B200"/>
      <c r="C200"/>
      <c r="D200"/>
    </row>
    <row r="201" spans="2:4" x14ac:dyDescent="0.25">
      <c r="B201" s="674" t="s">
        <v>641</v>
      </c>
      <c r="C201" t="s">
        <v>822</v>
      </c>
      <c r="D201"/>
    </row>
    <row r="202" spans="2:4" x14ac:dyDescent="0.25">
      <c r="B202"/>
      <c r="C202"/>
      <c r="D202"/>
    </row>
    <row r="203" spans="2:4" x14ac:dyDescent="0.25">
      <c r="B203" s="674" t="s">
        <v>820</v>
      </c>
      <c r="C203" t="s">
        <v>1070</v>
      </c>
      <c r="D203" t="s">
        <v>1050</v>
      </c>
    </row>
    <row r="204" spans="2:4" x14ac:dyDescent="0.25">
      <c r="B204" s="673" t="s">
        <v>13</v>
      </c>
      <c r="C204" s="675">
        <v>2207123</v>
      </c>
      <c r="D204" s="675">
        <v>2714112</v>
      </c>
    </row>
    <row r="205" spans="2:4" x14ac:dyDescent="0.25">
      <c r="B205" s="673" t="s">
        <v>14</v>
      </c>
      <c r="C205" s="675">
        <v>19882145</v>
      </c>
      <c r="D205" s="675">
        <v>19466574</v>
      </c>
    </row>
    <row r="206" spans="2:4" x14ac:dyDescent="0.25">
      <c r="B206" s="673" t="s">
        <v>139</v>
      </c>
      <c r="C206" s="675">
        <v>8699424</v>
      </c>
      <c r="D206" s="675">
        <v>3347702</v>
      </c>
    </row>
    <row r="207" spans="2:4" x14ac:dyDescent="0.25">
      <c r="B207" s="673" t="s">
        <v>138</v>
      </c>
      <c r="C207" s="675">
        <v>84992585</v>
      </c>
      <c r="D207" s="675">
        <v>85561396</v>
      </c>
    </row>
    <row r="208" spans="2:4" x14ac:dyDescent="0.25">
      <c r="B208" s="673" t="s">
        <v>140</v>
      </c>
      <c r="C208" s="675">
        <v>214637119</v>
      </c>
      <c r="D208" s="675">
        <v>183969509</v>
      </c>
    </row>
    <row r="209" spans="2:4" x14ac:dyDescent="0.25">
      <c r="B209" s="673" t="s">
        <v>821</v>
      </c>
      <c r="C209" s="675">
        <v>330418396</v>
      </c>
      <c r="D209" s="675">
        <v>295059293</v>
      </c>
    </row>
    <row r="210" spans="2:4" x14ac:dyDescent="0.25">
      <c r="B210"/>
      <c r="C210"/>
      <c r="D210"/>
    </row>
    <row r="211" spans="2:4" x14ac:dyDescent="0.25">
      <c r="B211"/>
      <c r="C211"/>
      <c r="D211"/>
    </row>
    <row r="212" spans="2:4" x14ac:dyDescent="0.25">
      <c r="B212"/>
      <c r="C212"/>
      <c r="D212"/>
    </row>
    <row r="213" spans="2:4" x14ac:dyDescent="0.25">
      <c r="B213"/>
      <c r="C213"/>
      <c r="D213"/>
    </row>
    <row r="214" spans="2:4" x14ac:dyDescent="0.25">
      <c r="B214"/>
      <c r="C214"/>
      <c r="D214"/>
    </row>
    <row r="215" spans="2:4" x14ac:dyDescent="0.25">
      <c r="B215"/>
      <c r="C215"/>
      <c r="D215"/>
    </row>
    <row r="216" spans="2:4" x14ac:dyDescent="0.25">
      <c r="B216"/>
      <c r="C216"/>
      <c r="D216"/>
    </row>
    <row r="217" spans="2:4" x14ac:dyDescent="0.25">
      <c r="B217"/>
      <c r="C217"/>
      <c r="D217"/>
    </row>
    <row r="218" spans="2:4" x14ac:dyDescent="0.25">
      <c r="B218"/>
      <c r="C218"/>
      <c r="D218"/>
    </row>
    <row r="219" spans="2:4" x14ac:dyDescent="0.25">
      <c r="B219"/>
      <c r="C219"/>
      <c r="D219"/>
    </row>
    <row r="220" spans="2:4" x14ac:dyDescent="0.25">
      <c r="B220"/>
      <c r="C220"/>
      <c r="D220"/>
    </row>
    <row r="221" spans="2:4" x14ac:dyDescent="0.25">
      <c r="B221"/>
      <c r="C221"/>
      <c r="D221"/>
    </row>
    <row r="222" spans="2:4" x14ac:dyDescent="0.25">
      <c r="B222"/>
      <c r="C222"/>
      <c r="D222"/>
    </row>
    <row r="223" spans="2:4" x14ac:dyDescent="0.25">
      <c r="B223"/>
      <c r="C223"/>
      <c r="D223"/>
    </row>
    <row r="224" spans="2:4" x14ac:dyDescent="0.25">
      <c r="B224"/>
      <c r="C224"/>
      <c r="D224"/>
    </row>
    <row r="225" spans="2:4" x14ac:dyDescent="0.25">
      <c r="B225"/>
      <c r="C225"/>
      <c r="D225"/>
    </row>
    <row r="226" spans="2:4" x14ac:dyDescent="0.25">
      <c r="B226"/>
      <c r="C226"/>
      <c r="D226"/>
    </row>
    <row r="227" spans="2:4" x14ac:dyDescent="0.25">
      <c r="B227"/>
      <c r="C227"/>
      <c r="D227"/>
    </row>
    <row r="228" spans="2:4" x14ac:dyDescent="0.25">
      <c r="B228"/>
      <c r="C228"/>
      <c r="D228"/>
    </row>
    <row r="229" spans="2:4" x14ac:dyDescent="0.25">
      <c r="B229"/>
      <c r="C229"/>
      <c r="D229"/>
    </row>
    <row r="230" spans="2:4" x14ac:dyDescent="0.25">
      <c r="B230"/>
      <c r="C230"/>
      <c r="D230"/>
    </row>
    <row r="231" spans="2:4" x14ac:dyDescent="0.25">
      <c r="B231"/>
      <c r="C231"/>
      <c r="D231"/>
    </row>
    <row r="232" spans="2:4" x14ac:dyDescent="0.25">
      <c r="B232"/>
      <c r="C232"/>
      <c r="D232"/>
    </row>
    <row r="233" spans="2:4" x14ac:dyDescent="0.25">
      <c r="B233"/>
      <c r="C233"/>
      <c r="D233"/>
    </row>
    <row r="234" spans="2:4" x14ac:dyDescent="0.25">
      <c r="B234"/>
      <c r="C234"/>
      <c r="D234"/>
    </row>
    <row r="235" spans="2:4" x14ac:dyDescent="0.25">
      <c r="B235"/>
      <c r="C235"/>
      <c r="D235"/>
    </row>
    <row r="236" spans="2:4" x14ac:dyDescent="0.25">
      <c r="B236"/>
      <c r="C236"/>
      <c r="D236"/>
    </row>
    <row r="237" spans="2:4" x14ac:dyDescent="0.25">
      <c r="B237"/>
      <c r="C237"/>
      <c r="D237"/>
    </row>
    <row r="238" spans="2:4" x14ac:dyDescent="0.25">
      <c r="B238"/>
      <c r="C238"/>
      <c r="D238"/>
    </row>
    <row r="239" spans="2:4" x14ac:dyDescent="0.25">
      <c r="B239"/>
      <c r="C239"/>
      <c r="D239"/>
    </row>
    <row r="240" spans="2:4" x14ac:dyDescent="0.25">
      <c r="B240"/>
      <c r="C240"/>
      <c r="D240"/>
    </row>
    <row r="241" spans="2:4" x14ac:dyDescent="0.25">
      <c r="B241"/>
      <c r="C241"/>
      <c r="D241"/>
    </row>
    <row r="242" spans="2:4" x14ac:dyDescent="0.25">
      <c r="B242"/>
      <c r="C242"/>
      <c r="D242"/>
    </row>
    <row r="243" spans="2:4" x14ac:dyDescent="0.25">
      <c r="B243"/>
      <c r="C243"/>
      <c r="D243"/>
    </row>
    <row r="244" spans="2:4" x14ac:dyDescent="0.25">
      <c r="B244"/>
      <c r="C244"/>
      <c r="D244"/>
    </row>
    <row r="245" spans="2:4" x14ac:dyDescent="0.25">
      <c r="B245"/>
      <c r="C245"/>
      <c r="D245"/>
    </row>
    <row r="246" spans="2:4" x14ac:dyDescent="0.25">
      <c r="B246"/>
      <c r="C246"/>
      <c r="D246"/>
    </row>
    <row r="247" spans="2:4" x14ac:dyDescent="0.25">
      <c r="B247"/>
      <c r="C247"/>
      <c r="D247"/>
    </row>
    <row r="248" spans="2:4" x14ac:dyDescent="0.25">
      <c r="B248"/>
      <c r="C248"/>
      <c r="D248"/>
    </row>
    <row r="249" spans="2:4" x14ac:dyDescent="0.25">
      <c r="B249"/>
      <c r="C249"/>
      <c r="D249"/>
    </row>
    <row r="250" spans="2:4" x14ac:dyDescent="0.25">
      <c r="B250"/>
      <c r="C250"/>
      <c r="D250"/>
    </row>
    <row r="251" spans="2:4" x14ac:dyDescent="0.25">
      <c r="B251"/>
      <c r="C251"/>
      <c r="D251"/>
    </row>
    <row r="252" spans="2:4" x14ac:dyDescent="0.25">
      <c r="B252"/>
      <c r="C252"/>
      <c r="D252"/>
    </row>
    <row r="253" spans="2:4" x14ac:dyDescent="0.25">
      <c r="B253"/>
      <c r="C253"/>
      <c r="D253"/>
    </row>
    <row r="254" spans="2:4" x14ac:dyDescent="0.25">
      <c r="B254"/>
      <c r="C254"/>
      <c r="D254"/>
    </row>
    <row r="255" spans="2:4" x14ac:dyDescent="0.25">
      <c r="B255"/>
      <c r="C255"/>
      <c r="D255"/>
    </row>
    <row r="256" spans="2:4" x14ac:dyDescent="0.25">
      <c r="B256"/>
      <c r="C256"/>
      <c r="D256"/>
    </row>
    <row r="257" spans="2:4" x14ac:dyDescent="0.25">
      <c r="B257"/>
      <c r="C257"/>
      <c r="D257"/>
    </row>
    <row r="258" spans="2:4" x14ac:dyDescent="0.25">
      <c r="B258"/>
      <c r="C258"/>
      <c r="D258"/>
    </row>
    <row r="259" spans="2:4" x14ac:dyDescent="0.25">
      <c r="B259"/>
      <c r="C259"/>
      <c r="D259"/>
    </row>
    <row r="260" spans="2:4" x14ac:dyDescent="0.25">
      <c r="B260"/>
      <c r="C260"/>
      <c r="D260"/>
    </row>
    <row r="261" spans="2:4" x14ac:dyDescent="0.25">
      <c r="B261"/>
      <c r="C261"/>
      <c r="D261"/>
    </row>
    <row r="262" spans="2:4" x14ac:dyDescent="0.25">
      <c r="B262"/>
      <c r="C262"/>
      <c r="D262"/>
    </row>
    <row r="263" spans="2:4" x14ac:dyDescent="0.25">
      <c r="B263"/>
      <c r="C263"/>
      <c r="D263"/>
    </row>
    <row r="264" spans="2:4" x14ac:dyDescent="0.25">
      <c r="B264"/>
      <c r="C264"/>
      <c r="D264"/>
    </row>
    <row r="265" spans="2:4" x14ac:dyDescent="0.25">
      <c r="B265"/>
      <c r="C265"/>
      <c r="D265"/>
    </row>
    <row r="266" spans="2:4" x14ac:dyDescent="0.25">
      <c r="B266"/>
      <c r="C266"/>
      <c r="D266"/>
    </row>
    <row r="267" spans="2:4" x14ac:dyDescent="0.25">
      <c r="B267"/>
      <c r="C267"/>
      <c r="D267"/>
    </row>
    <row r="268" spans="2:4" x14ac:dyDescent="0.25">
      <c r="B268"/>
      <c r="C268"/>
      <c r="D268"/>
    </row>
    <row r="269" spans="2:4" x14ac:dyDescent="0.25">
      <c r="B269"/>
      <c r="C269"/>
      <c r="D269"/>
    </row>
    <row r="270" spans="2:4" x14ac:dyDescent="0.25">
      <c r="B270"/>
      <c r="C270"/>
      <c r="D270"/>
    </row>
    <row r="271" spans="2:4" x14ac:dyDescent="0.25">
      <c r="B271"/>
      <c r="C271"/>
      <c r="D271"/>
    </row>
    <row r="272" spans="2:4" x14ac:dyDescent="0.25">
      <c r="B272"/>
      <c r="C272"/>
      <c r="D272"/>
    </row>
    <row r="273" spans="2:4" x14ac:dyDescent="0.25">
      <c r="B273"/>
      <c r="C273"/>
      <c r="D273"/>
    </row>
    <row r="274" spans="2:4" x14ac:dyDescent="0.25">
      <c r="B274"/>
      <c r="C274"/>
      <c r="D274"/>
    </row>
    <row r="275" spans="2:4" x14ac:dyDescent="0.25">
      <c r="B275"/>
      <c r="C275"/>
      <c r="D275"/>
    </row>
    <row r="276" spans="2:4" x14ac:dyDescent="0.25">
      <c r="B276"/>
      <c r="C276"/>
      <c r="D276"/>
    </row>
    <row r="277" spans="2:4" x14ac:dyDescent="0.25">
      <c r="B277"/>
      <c r="C277"/>
      <c r="D277"/>
    </row>
    <row r="278" spans="2:4" x14ac:dyDescent="0.25">
      <c r="B278"/>
      <c r="C278"/>
      <c r="D278"/>
    </row>
    <row r="279" spans="2:4" x14ac:dyDescent="0.25">
      <c r="B279"/>
      <c r="C279"/>
      <c r="D279"/>
    </row>
    <row r="280" spans="2:4" x14ac:dyDescent="0.25">
      <c r="B280"/>
      <c r="C280"/>
      <c r="D280"/>
    </row>
    <row r="281" spans="2:4" x14ac:dyDescent="0.25">
      <c r="B281"/>
      <c r="C281"/>
      <c r="D281"/>
    </row>
    <row r="282" spans="2:4" x14ac:dyDescent="0.25">
      <c r="B282"/>
      <c r="C282"/>
      <c r="D282"/>
    </row>
    <row r="283" spans="2:4" x14ac:dyDescent="0.25">
      <c r="B283"/>
      <c r="C283"/>
      <c r="D283"/>
    </row>
    <row r="284" spans="2:4" x14ac:dyDescent="0.25">
      <c r="B284"/>
      <c r="C284"/>
      <c r="D284"/>
    </row>
    <row r="285" spans="2:4" x14ac:dyDescent="0.25">
      <c r="B285"/>
      <c r="C285"/>
      <c r="D285"/>
    </row>
    <row r="286" spans="2:4" x14ac:dyDescent="0.25">
      <c r="B286"/>
      <c r="C286"/>
      <c r="D286"/>
    </row>
    <row r="287" spans="2:4" x14ac:dyDescent="0.25">
      <c r="B287"/>
      <c r="C287"/>
      <c r="D287"/>
    </row>
    <row r="288" spans="2:4" x14ac:dyDescent="0.25">
      <c r="B288"/>
      <c r="C288"/>
      <c r="D288"/>
    </row>
    <row r="289" spans="2:4" x14ac:dyDescent="0.25">
      <c r="B289"/>
      <c r="C289"/>
      <c r="D289"/>
    </row>
    <row r="290" spans="2:4" x14ac:dyDescent="0.25">
      <c r="B290"/>
      <c r="C290"/>
      <c r="D290"/>
    </row>
    <row r="291" spans="2:4" x14ac:dyDescent="0.25">
      <c r="B291"/>
      <c r="C291"/>
      <c r="D291"/>
    </row>
    <row r="292" spans="2:4" x14ac:dyDescent="0.25">
      <c r="B292"/>
      <c r="C292"/>
      <c r="D292"/>
    </row>
    <row r="293" spans="2:4" x14ac:dyDescent="0.25">
      <c r="B293"/>
      <c r="C293"/>
      <c r="D293"/>
    </row>
    <row r="294" spans="2:4" x14ac:dyDescent="0.25">
      <c r="B294"/>
      <c r="C294"/>
      <c r="D294"/>
    </row>
    <row r="295" spans="2:4" x14ac:dyDescent="0.25">
      <c r="B295"/>
      <c r="C295"/>
      <c r="D295"/>
    </row>
    <row r="296" spans="2:4" x14ac:dyDescent="0.25">
      <c r="B296"/>
      <c r="C296"/>
      <c r="D296"/>
    </row>
    <row r="297" spans="2:4" x14ac:dyDescent="0.25">
      <c r="B297"/>
      <c r="C297"/>
      <c r="D297"/>
    </row>
    <row r="298" spans="2:4" x14ac:dyDescent="0.25">
      <c r="B298"/>
      <c r="C298"/>
      <c r="D298"/>
    </row>
    <row r="299" spans="2:4" x14ac:dyDescent="0.25">
      <c r="B299"/>
      <c r="C299"/>
      <c r="D299"/>
    </row>
    <row r="300" spans="2:4" x14ac:dyDescent="0.25">
      <c r="B300"/>
      <c r="C300"/>
      <c r="D300"/>
    </row>
    <row r="301" spans="2:4" x14ac:dyDescent="0.25">
      <c r="B301"/>
      <c r="C301"/>
      <c r="D301"/>
    </row>
    <row r="302" spans="2:4" x14ac:dyDescent="0.25">
      <c r="B302"/>
      <c r="C302"/>
      <c r="D302"/>
    </row>
    <row r="303" spans="2:4" x14ac:dyDescent="0.25">
      <c r="B303"/>
      <c r="C303"/>
      <c r="D303"/>
    </row>
    <row r="304" spans="2:4" x14ac:dyDescent="0.25">
      <c r="B304"/>
      <c r="C304"/>
      <c r="D304"/>
    </row>
    <row r="305" spans="2:4" x14ac:dyDescent="0.25">
      <c r="B305"/>
      <c r="C305"/>
      <c r="D305"/>
    </row>
    <row r="306" spans="2:4" x14ac:dyDescent="0.25">
      <c r="B306"/>
      <c r="C306"/>
      <c r="D306"/>
    </row>
    <row r="307" spans="2:4" x14ac:dyDescent="0.25">
      <c r="B307"/>
      <c r="C307"/>
      <c r="D307"/>
    </row>
    <row r="308" spans="2:4" x14ac:dyDescent="0.25">
      <c r="B308"/>
      <c r="C308"/>
      <c r="D308"/>
    </row>
    <row r="309" spans="2:4" x14ac:dyDescent="0.25">
      <c r="B309"/>
      <c r="C309"/>
      <c r="D309"/>
    </row>
    <row r="310" spans="2:4" x14ac:dyDescent="0.25">
      <c r="B310"/>
      <c r="C310"/>
      <c r="D310"/>
    </row>
    <row r="311" spans="2:4" x14ac:dyDescent="0.25">
      <c r="B311"/>
      <c r="C311"/>
      <c r="D311"/>
    </row>
    <row r="312" spans="2:4" x14ac:dyDescent="0.25">
      <c r="B312"/>
      <c r="C312"/>
      <c r="D312"/>
    </row>
    <row r="313" spans="2:4" x14ac:dyDescent="0.25">
      <c r="B313"/>
      <c r="C313"/>
      <c r="D313"/>
    </row>
    <row r="314" spans="2:4" x14ac:dyDescent="0.25">
      <c r="B314"/>
      <c r="C314"/>
      <c r="D314"/>
    </row>
    <row r="315" spans="2:4" x14ac:dyDescent="0.25">
      <c r="B315"/>
      <c r="C315"/>
      <c r="D315"/>
    </row>
    <row r="316" spans="2:4" x14ac:dyDescent="0.25">
      <c r="B316"/>
      <c r="C316"/>
      <c r="D316"/>
    </row>
    <row r="317" spans="2:4" x14ac:dyDescent="0.25">
      <c r="B317"/>
      <c r="C317"/>
      <c r="D317"/>
    </row>
    <row r="318" spans="2:4" x14ac:dyDescent="0.25">
      <c r="B318"/>
      <c r="C318"/>
      <c r="D318"/>
    </row>
    <row r="319" spans="2:4" x14ac:dyDescent="0.25">
      <c r="B319"/>
      <c r="C319"/>
      <c r="D319"/>
    </row>
    <row r="320" spans="2:4" x14ac:dyDescent="0.25">
      <c r="B320"/>
      <c r="C320"/>
      <c r="D320"/>
    </row>
    <row r="321" spans="2:4" x14ac:dyDescent="0.25">
      <c r="B321"/>
      <c r="C321"/>
      <c r="D321"/>
    </row>
    <row r="322" spans="2:4" x14ac:dyDescent="0.25">
      <c r="B322"/>
      <c r="C322"/>
      <c r="D322"/>
    </row>
    <row r="323" spans="2:4" x14ac:dyDescent="0.25">
      <c r="B323"/>
      <c r="C323"/>
      <c r="D323"/>
    </row>
    <row r="324" spans="2:4" x14ac:dyDescent="0.25">
      <c r="B324"/>
      <c r="C324"/>
      <c r="D324"/>
    </row>
    <row r="325" spans="2:4" x14ac:dyDescent="0.25">
      <c r="B325"/>
      <c r="C325"/>
      <c r="D325"/>
    </row>
    <row r="326" spans="2:4" x14ac:dyDescent="0.25">
      <c r="B326"/>
      <c r="C326"/>
      <c r="D326"/>
    </row>
    <row r="327" spans="2:4" x14ac:dyDescent="0.25">
      <c r="B327"/>
      <c r="C327"/>
      <c r="D327"/>
    </row>
    <row r="328" spans="2:4" x14ac:dyDescent="0.25">
      <c r="B328"/>
      <c r="C328"/>
      <c r="D328"/>
    </row>
    <row r="329" spans="2:4" x14ac:dyDescent="0.25">
      <c r="B329"/>
      <c r="C329"/>
      <c r="D329"/>
    </row>
    <row r="330" spans="2:4" x14ac:dyDescent="0.25">
      <c r="B330"/>
      <c r="C330"/>
      <c r="D330"/>
    </row>
    <row r="331" spans="2:4" x14ac:dyDescent="0.25">
      <c r="B331"/>
      <c r="C331"/>
      <c r="D331"/>
    </row>
    <row r="332" spans="2:4" x14ac:dyDescent="0.25">
      <c r="B332"/>
      <c r="C332"/>
      <c r="D332"/>
    </row>
    <row r="333" spans="2:4" x14ac:dyDescent="0.25">
      <c r="B333"/>
      <c r="C333"/>
      <c r="D333"/>
    </row>
    <row r="334" spans="2:4" x14ac:dyDescent="0.25">
      <c r="B334"/>
      <c r="C334"/>
      <c r="D334"/>
    </row>
    <row r="335" spans="2:4" x14ac:dyDescent="0.25">
      <c r="B335"/>
      <c r="C335"/>
      <c r="D335"/>
    </row>
    <row r="336" spans="2:4" x14ac:dyDescent="0.25">
      <c r="B336"/>
      <c r="C336"/>
      <c r="D336"/>
    </row>
    <row r="337" spans="2:4" x14ac:dyDescent="0.25">
      <c r="B337"/>
      <c r="C337"/>
      <c r="D337"/>
    </row>
    <row r="338" spans="2:4" x14ac:dyDescent="0.25">
      <c r="B338"/>
      <c r="C338"/>
      <c r="D338"/>
    </row>
    <row r="339" spans="2:4" x14ac:dyDescent="0.25">
      <c r="B339"/>
      <c r="C339"/>
      <c r="D339"/>
    </row>
    <row r="340" spans="2:4" x14ac:dyDescent="0.25">
      <c r="B340"/>
      <c r="C340"/>
      <c r="D340"/>
    </row>
    <row r="341" spans="2:4" x14ac:dyDescent="0.25">
      <c r="B341"/>
      <c r="C341"/>
      <c r="D341"/>
    </row>
    <row r="342" spans="2:4" x14ac:dyDescent="0.25">
      <c r="B342"/>
      <c r="C342"/>
      <c r="D342"/>
    </row>
    <row r="343" spans="2:4" x14ac:dyDescent="0.25">
      <c r="B343"/>
      <c r="C343"/>
      <c r="D343"/>
    </row>
    <row r="344" spans="2:4" x14ac:dyDescent="0.25">
      <c r="B344"/>
      <c r="C344"/>
      <c r="D344"/>
    </row>
    <row r="345" spans="2:4" x14ac:dyDescent="0.25">
      <c r="B345"/>
      <c r="C345"/>
      <c r="D345"/>
    </row>
    <row r="346" spans="2:4" x14ac:dyDescent="0.25">
      <c r="B346"/>
      <c r="C346"/>
      <c r="D346"/>
    </row>
    <row r="347" spans="2:4" x14ac:dyDescent="0.25">
      <c r="B347"/>
      <c r="C347"/>
      <c r="D347"/>
    </row>
    <row r="348" spans="2:4" x14ac:dyDescent="0.25">
      <c r="B348"/>
      <c r="C348"/>
      <c r="D348"/>
    </row>
    <row r="349" spans="2:4" x14ac:dyDescent="0.25">
      <c r="B349"/>
      <c r="C349"/>
      <c r="D349"/>
    </row>
    <row r="350" spans="2:4" x14ac:dyDescent="0.25">
      <c r="B350"/>
      <c r="C350"/>
      <c r="D350"/>
    </row>
    <row r="351" spans="2:4" x14ac:dyDescent="0.25">
      <c r="B351"/>
      <c r="C351"/>
      <c r="D351"/>
    </row>
    <row r="352" spans="2:4" x14ac:dyDescent="0.25">
      <c r="B352"/>
      <c r="C352"/>
      <c r="D352"/>
    </row>
    <row r="353" spans="2:4" x14ac:dyDescent="0.25">
      <c r="B353"/>
      <c r="C353"/>
      <c r="D353"/>
    </row>
    <row r="354" spans="2:4" x14ac:dyDescent="0.25">
      <c r="B354"/>
      <c r="C354"/>
      <c r="D354"/>
    </row>
    <row r="355" spans="2:4" x14ac:dyDescent="0.25">
      <c r="B355"/>
      <c r="C355"/>
      <c r="D355"/>
    </row>
    <row r="356" spans="2:4" x14ac:dyDescent="0.25">
      <c r="B356"/>
      <c r="C356"/>
      <c r="D356"/>
    </row>
    <row r="357" spans="2:4" x14ac:dyDescent="0.25">
      <c r="B357"/>
      <c r="C357"/>
      <c r="D357"/>
    </row>
    <row r="358" spans="2:4" x14ac:dyDescent="0.25">
      <c r="B358"/>
      <c r="C358"/>
      <c r="D358"/>
    </row>
    <row r="359" spans="2:4" x14ac:dyDescent="0.25">
      <c r="B359"/>
      <c r="C359"/>
      <c r="D359"/>
    </row>
    <row r="360" spans="2:4" x14ac:dyDescent="0.25">
      <c r="B360"/>
      <c r="C360"/>
      <c r="D360"/>
    </row>
    <row r="361" spans="2:4" x14ac:dyDescent="0.25">
      <c r="B361"/>
      <c r="C361"/>
      <c r="D361"/>
    </row>
    <row r="362" spans="2:4" x14ac:dyDescent="0.25">
      <c r="B362"/>
      <c r="C362"/>
      <c r="D362"/>
    </row>
    <row r="363" spans="2:4" x14ac:dyDescent="0.25">
      <c r="B363"/>
      <c r="C363"/>
      <c r="D363"/>
    </row>
    <row r="364" spans="2:4" x14ac:dyDescent="0.25">
      <c r="B364"/>
      <c r="C364"/>
      <c r="D364"/>
    </row>
    <row r="365" spans="2:4" x14ac:dyDescent="0.25">
      <c r="B365"/>
      <c r="C365"/>
      <c r="D365"/>
    </row>
    <row r="366" spans="2:4" x14ac:dyDescent="0.25">
      <c r="B366"/>
      <c r="C366"/>
      <c r="D366"/>
    </row>
    <row r="367" spans="2:4" x14ac:dyDescent="0.25">
      <c r="B367"/>
      <c r="C367"/>
      <c r="D367"/>
    </row>
    <row r="368" spans="2:4" x14ac:dyDescent="0.25">
      <c r="B368"/>
      <c r="C368"/>
      <c r="D368"/>
    </row>
    <row r="369" spans="2:4" x14ac:dyDescent="0.25">
      <c r="B369"/>
      <c r="C369"/>
      <c r="D369"/>
    </row>
    <row r="370" spans="2:4" x14ac:dyDescent="0.25">
      <c r="B370"/>
      <c r="C370"/>
      <c r="D370"/>
    </row>
    <row r="371" spans="2:4" x14ac:dyDescent="0.25">
      <c r="B371"/>
      <c r="C371"/>
      <c r="D371"/>
    </row>
    <row r="372" spans="2:4" x14ac:dyDescent="0.25">
      <c r="B372"/>
      <c r="C372"/>
      <c r="D372"/>
    </row>
    <row r="373" spans="2:4" x14ac:dyDescent="0.25">
      <c r="B373"/>
      <c r="C373"/>
      <c r="D373"/>
    </row>
    <row r="374" spans="2:4" x14ac:dyDescent="0.25">
      <c r="B374"/>
      <c r="C374"/>
      <c r="D374"/>
    </row>
    <row r="375" spans="2:4" x14ac:dyDescent="0.25">
      <c r="B375"/>
      <c r="C375"/>
      <c r="D375"/>
    </row>
    <row r="376" spans="2:4" x14ac:dyDescent="0.25">
      <c r="B376"/>
      <c r="C376"/>
      <c r="D376"/>
    </row>
    <row r="377" spans="2:4" x14ac:dyDescent="0.25">
      <c r="B377"/>
      <c r="C377"/>
      <c r="D377"/>
    </row>
    <row r="378" spans="2:4" x14ac:dyDescent="0.25">
      <c r="B378"/>
      <c r="C378"/>
      <c r="D378"/>
    </row>
    <row r="379" spans="2:4" x14ac:dyDescent="0.25">
      <c r="B379"/>
      <c r="C379"/>
      <c r="D379"/>
    </row>
    <row r="380" spans="2:4" x14ac:dyDescent="0.25">
      <c r="B380"/>
      <c r="C380"/>
      <c r="D380"/>
    </row>
    <row r="381" spans="2:4" x14ac:dyDescent="0.25">
      <c r="B381"/>
      <c r="C381"/>
      <c r="D381"/>
    </row>
    <row r="382" spans="2:4" x14ac:dyDescent="0.25">
      <c r="B382"/>
      <c r="C382"/>
      <c r="D382"/>
    </row>
    <row r="383" spans="2:4" x14ac:dyDescent="0.25">
      <c r="B383"/>
      <c r="C383"/>
      <c r="D383"/>
    </row>
    <row r="384" spans="2:4" x14ac:dyDescent="0.25">
      <c r="B384"/>
      <c r="C384"/>
      <c r="D384"/>
    </row>
    <row r="385" spans="2:4" x14ac:dyDescent="0.25">
      <c r="B385"/>
      <c r="C385"/>
      <c r="D385"/>
    </row>
    <row r="386" spans="2:4" x14ac:dyDescent="0.25">
      <c r="B386"/>
      <c r="C386"/>
      <c r="D386"/>
    </row>
    <row r="387" spans="2:4" x14ac:dyDescent="0.25">
      <c r="B387"/>
      <c r="C387"/>
      <c r="D387"/>
    </row>
    <row r="388" spans="2:4" x14ac:dyDescent="0.25">
      <c r="B388"/>
      <c r="C388"/>
      <c r="D388"/>
    </row>
    <row r="389" spans="2:4" x14ac:dyDescent="0.25">
      <c r="B389"/>
      <c r="C389"/>
      <c r="D389"/>
    </row>
    <row r="390" spans="2:4" x14ac:dyDescent="0.25">
      <c r="B390"/>
      <c r="C390"/>
      <c r="D390"/>
    </row>
    <row r="391" spans="2:4" x14ac:dyDescent="0.25">
      <c r="B391"/>
      <c r="C391"/>
      <c r="D391"/>
    </row>
    <row r="392" spans="2:4" x14ac:dyDescent="0.25">
      <c r="B392"/>
      <c r="C392"/>
      <c r="D392"/>
    </row>
    <row r="393" spans="2:4" x14ac:dyDescent="0.25">
      <c r="B393"/>
      <c r="C393"/>
      <c r="D393"/>
    </row>
    <row r="394" spans="2:4" x14ac:dyDescent="0.25">
      <c r="B394"/>
      <c r="C394"/>
      <c r="D394"/>
    </row>
    <row r="395" spans="2:4" x14ac:dyDescent="0.25">
      <c r="B395"/>
      <c r="C395"/>
      <c r="D395"/>
    </row>
    <row r="396" spans="2:4" x14ac:dyDescent="0.25">
      <c r="B396"/>
      <c r="C396"/>
      <c r="D396"/>
    </row>
    <row r="397" spans="2:4" x14ac:dyDescent="0.25">
      <c r="B397"/>
      <c r="C397"/>
      <c r="D397"/>
    </row>
    <row r="398" spans="2:4" x14ac:dyDescent="0.25">
      <c r="B398"/>
      <c r="C398"/>
      <c r="D398"/>
    </row>
    <row r="399" spans="2:4" x14ac:dyDescent="0.25">
      <c r="B399"/>
      <c r="C399"/>
      <c r="D399"/>
    </row>
    <row r="400" spans="2:4" x14ac:dyDescent="0.25">
      <c r="B400"/>
      <c r="C400"/>
      <c r="D400"/>
    </row>
    <row r="401" spans="2:4" x14ac:dyDescent="0.25">
      <c r="B401"/>
      <c r="C401"/>
      <c r="D401"/>
    </row>
    <row r="402" spans="2:4" x14ac:dyDescent="0.25">
      <c r="B402"/>
      <c r="C402"/>
      <c r="D402"/>
    </row>
    <row r="403" spans="2:4" x14ac:dyDescent="0.25">
      <c r="B403"/>
      <c r="C403"/>
      <c r="D403"/>
    </row>
    <row r="404" spans="2:4" x14ac:dyDescent="0.25">
      <c r="B404"/>
      <c r="C404"/>
      <c r="D404"/>
    </row>
    <row r="405" spans="2:4" x14ac:dyDescent="0.25">
      <c r="B405"/>
      <c r="C405"/>
      <c r="D405"/>
    </row>
    <row r="406" spans="2:4" x14ac:dyDescent="0.25">
      <c r="B406"/>
      <c r="C406"/>
      <c r="D406"/>
    </row>
    <row r="407" spans="2:4" x14ac:dyDescent="0.25">
      <c r="B407"/>
      <c r="C407"/>
      <c r="D407"/>
    </row>
    <row r="408" spans="2:4" x14ac:dyDescent="0.25">
      <c r="B408"/>
      <c r="C408"/>
      <c r="D408"/>
    </row>
    <row r="409" spans="2:4" x14ac:dyDescent="0.25">
      <c r="B409"/>
      <c r="C409"/>
      <c r="D409"/>
    </row>
    <row r="410" spans="2:4" x14ac:dyDescent="0.25">
      <c r="B410"/>
      <c r="C410"/>
      <c r="D410"/>
    </row>
    <row r="411" spans="2:4" x14ac:dyDescent="0.25">
      <c r="B411"/>
      <c r="C411"/>
      <c r="D411"/>
    </row>
    <row r="412" spans="2:4" x14ac:dyDescent="0.25">
      <c r="B412"/>
      <c r="C412"/>
      <c r="D412"/>
    </row>
    <row r="413" spans="2:4" x14ac:dyDescent="0.25">
      <c r="B413"/>
      <c r="C413"/>
      <c r="D413"/>
    </row>
    <row r="414" spans="2:4" x14ac:dyDescent="0.25">
      <c r="B414"/>
      <c r="C414"/>
      <c r="D414"/>
    </row>
    <row r="415" spans="2:4" x14ac:dyDescent="0.25">
      <c r="B415"/>
      <c r="C415"/>
      <c r="D415"/>
    </row>
    <row r="416" spans="2:4" x14ac:dyDescent="0.25">
      <c r="B416"/>
      <c r="C416"/>
      <c r="D416"/>
    </row>
    <row r="417" spans="2:4" x14ac:dyDescent="0.25">
      <c r="B417"/>
      <c r="C417"/>
      <c r="D417"/>
    </row>
    <row r="418" spans="2:4" x14ac:dyDescent="0.25">
      <c r="B418"/>
      <c r="C418"/>
      <c r="D418"/>
    </row>
    <row r="419" spans="2:4" x14ac:dyDescent="0.25">
      <c r="B419"/>
      <c r="C419"/>
      <c r="D419"/>
    </row>
    <row r="420" spans="2:4" x14ac:dyDescent="0.25">
      <c r="B420"/>
      <c r="C420"/>
      <c r="D420"/>
    </row>
    <row r="421" spans="2:4" x14ac:dyDescent="0.25">
      <c r="B421"/>
      <c r="C421"/>
      <c r="D421"/>
    </row>
    <row r="422" spans="2:4" x14ac:dyDescent="0.25">
      <c r="B422"/>
      <c r="C422"/>
      <c r="D422"/>
    </row>
    <row r="423" spans="2:4" x14ac:dyDescent="0.25">
      <c r="B423"/>
      <c r="C423"/>
      <c r="D423"/>
    </row>
    <row r="424" spans="2:4" x14ac:dyDescent="0.25">
      <c r="B424"/>
      <c r="C424"/>
      <c r="D424"/>
    </row>
    <row r="425" spans="2:4" x14ac:dyDescent="0.25">
      <c r="B425"/>
      <c r="C425"/>
      <c r="D425"/>
    </row>
    <row r="426" spans="2:4" x14ac:dyDescent="0.25">
      <c r="B426"/>
      <c r="C426"/>
      <c r="D426"/>
    </row>
    <row r="427" spans="2:4" x14ac:dyDescent="0.25">
      <c r="B427"/>
      <c r="C427"/>
      <c r="D427"/>
    </row>
    <row r="428" spans="2:4" x14ac:dyDescent="0.25">
      <c r="B428"/>
      <c r="C428"/>
      <c r="D428"/>
    </row>
    <row r="429" spans="2:4" x14ac:dyDescent="0.25">
      <c r="B429"/>
      <c r="C429"/>
      <c r="D429"/>
    </row>
    <row r="430" spans="2:4" x14ac:dyDescent="0.25">
      <c r="B430"/>
    </row>
    <row r="431" spans="2:4" x14ac:dyDescent="0.25">
      <c r="B431"/>
    </row>
    <row r="432" spans="2:4" x14ac:dyDescent="0.25">
      <c r="B432"/>
    </row>
    <row r="433" spans="2:2" x14ac:dyDescent="0.25">
      <c r="B433"/>
    </row>
    <row r="434" spans="2:2" x14ac:dyDescent="0.25">
      <c r="B434"/>
    </row>
    <row r="435" spans="2:2" x14ac:dyDescent="0.25">
      <c r="B435"/>
    </row>
    <row r="436" spans="2:2" x14ac:dyDescent="0.25">
      <c r="B436"/>
    </row>
    <row r="437" spans="2:2" x14ac:dyDescent="0.25">
      <c r="B437"/>
    </row>
    <row r="438" spans="2:2" x14ac:dyDescent="0.25">
      <c r="B438"/>
    </row>
    <row r="439" spans="2:2" x14ac:dyDescent="0.25">
      <c r="B439"/>
    </row>
    <row r="440" spans="2:2" x14ac:dyDescent="0.25">
      <c r="B440"/>
    </row>
    <row r="441" spans="2:2" x14ac:dyDescent="0.25">
      <c r="B441"/>
    </row>
    <row r="442" spans="2:2" x14ac:dyDescent="0.25">
      <c r="B442"/>
    </row>
    <row r="443" spans="2:2" x14ac:dyDescent="0.25">
      <c r="B443"/>
    </row>
    <row r="444" spans="2:2" x14ac:dyDescent="0.25">
      <c r="B444"/>
    </row>
    <row r="445" spans="2:2" x14ac:dyDescent="0.25">
      <c r="B445"/>
    </row>
    <row r="446" spans="2:2" x14ac:dyDescent="0.25">
      <c r="B446"/>
    </row>
    <row r="447" spans="2:2" x14ac:dyDescent="0.25">
      <c r="B447"/>
    </row>
    <row r="448" spans="2:2" x14ac:dyDescent="0.25">
      <c r="B448"/>
    </row>
    <row r="449" spans="2:2" x14ac:dyDescent="0.25">
      <c r="B449"/>
    </row>
    <row r="450" spans="2:2" x14ac:dyDescent="0.25">
      <c r="B450"/>
    </row>
    <row r="451" spans="2:2" x14ac:dyDescent="0.25">
      <c r="B451"/>
    </row>
    <row r="452" spans="2:2" x14ac:dyDescent="0.25">
      <c r="B452"/>
    </row>
    <row r="453" spans="2:2" x14ac:dyDescent="0.25">
      <c r="B453"/>
    </row>
    <row r="454" spans="2:2" x14ac:dyDescent="0.25">
      <c r="B454"/>
    </row>
    <row r="455" spans="2:2" x14ac:dyDescent="0.25">
      <c r="B455"/>
    </row>
    <row r="456" spans="2:2" x14ac:dyDescent="0.25">
      <c r="B456"/>
    </row>
    <row r="457" spans="2:2" x14ac:dyDescent="0.25">
      <c r="B457"/>
    </row>
    <row r="458" spans="2:2" x14ac:dyDescent="0.25">
      <c r="B458"/>
    </row>
    <row r="459" spans="2:2" x14ac:dyDescent="0.25">
      <c r="B459"/>
    </row>
    <row r="460" spans="2:2" x14ac:dyDescent="0.25">
      <c r="B460"/>
    </row>
  </sheetData>
  <pageMargins left="0.7" right="0.7" top="0.75" bottom="0.75" header="0.3" footer="0.3"/>
  <pageSetup orientation="portrait" verticalDpi="0"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rgb="FF92D050"/>
  </sheetPr>
  <dimension ref="B1:W308"/>
  <sheetViews>
    <sheetView showGridLines="0" tabSelected="1" zoomScaleNormal="100" workbookViewId="0">
      <pane xSplit="7" ySplit="9" topLeftCell="H10" activePane="bottomRight" state="frozen"/>
      <selection pane="topRight" activeCell="H1" sqref="H1"/>
      <selection pane="bottomLeft" activeCell="A10" sqref="A10"/>
      <selection pane="bottomRight" activeCell="T9" sqref="T9"/>
    </sheetView>
  </sheetViews>
  <sheetFormatPr baseColWidth="10" defaultColWidth="11.42578125" defaultRowHeight="12.75" customHeight="1" outlineLevelRow="3" x14ac:dyDescent="0.2"/>
  <cols>
    <col min="1" max="1" width="2.85546875" style="10" customWidth="1"/>
    <col min="2" max="2" width="5.85546875" style="12" customWidth="1"/>
    <col min="3" max="3" width="6.140625" style="13" hidden="1" customWidth="1"/>
    <col min="4" max="4" width="6.140625" style="14" hidden="1" customWidth="1"/>
    <col min="5" max="5" width="6.140625" style="15" hidden="1" customWidth="1"/>
    <col min="6" max="6" width="17" style="15" hidden="1" customWidth="1"/>
    <col min="7" max="7" width="47.85546875" style="10" customWidth="1"/>
    <col min="8" max="8" width="25.28515625" style="10" customWidth="1"/>
    <col min="9" max="10" width="25.28515625" style="9" customWidth="1"/>
    <col min="11" max="11" width="18.5703125" style="897" customWidth="1"/>
    <col min="12" max="12" width="25.28515625" style="18" hidden="1" customWidth="1"/>
    <col min="13" max="13" width="18.5703125" style="897" hidden="1" customWidth="1"/>
    <col min="14" max="14" width="25.28515625" style="18" hidden="1" customWidth="1"/>
    <col min="15" max="15" width="17.42578125" style="897" hidden="1" customWidth="1"/>
    <col min="16" max="16" width="25.28515625" style="198" hidden="1" customWidth="1"/>
    <col min="17" max="17" width="16.5703125" style="897" hidden="1" customWidth="1"/>
    <col min="18" max="18" width="25.28515625" style="198" hidden="1" customWidth="1"/>
    <col min="19" max="19" width="15.7109375" style="897" hidden="1" customWidth="1"/>
    <col min="20" max="21" width="24.85546875" style="9" customWidth="1"/>
    <col min="22" max="22" width="17.85546875" style="897" customWidth="1"/>
    <col min="23" max="23" width="15.7109375" style="10" hidden="1" customWidth="1"/>
    <col min="24" max="16384" width="11.42578125" style="10"/>
  </cols>
  <sheetData>
    <row r="1" spans="2:22" ht="12.75" customHeight="1" x14ac:dyDescent="0.2">
      <c r="L1" s="35"/>
    </row>
    <row r="2" spans="2:22" s="16" customFormat="1" ht="21" hidden="1" customHeight="1" x14ac:dyDescent="0.3">
      <c r="B2" s="1077"/>
      <c r="C2" s="1078"/>
      <c r="D2" s="1078"/>
      <c r="E2" s="1078"/>
      <c r="F2" s="1078"/>
      <c r="G2" s="1078"/>
      <c r="H2" s="1078"/>
      <c r="I2" s="1078"/>
      <c r="J2" s="1078"/>
      <c r="K2" s="1078"/>
      <c r="L2" s="1078"/>
      <c r="M2" s="1078"/>
      <c r="N2" s="1078"/>
      <c r="O2" s="1078"/>
      <c r="P2" s="1078"/>
      <c r="Q2" s="1078"/>
      <c r="R2" s="1078"/>
      <c r="S2" s="1078"/>
      <c r="T2" s="1078"/>
      <c r="U2" s="1078"/>
      <c r="V2" s="1079"/>
    </row>
    <row r="3" spans="2:22" s="16" customFormat="1" ht="15" hidden="1" customHeight="1" x14ac:dyDescent="0.3">
      <c r="B3" s="1082"/>
      <c r="C3" s="1082"/>
      <c r="D3" s="1082"/>
      <c r="E3" s="1082"/>
      <c r="F3" s="1082"/>
      <c r="G3" s="1082"/>
      <c r="H3" s="1082"/>
      <c r="I3" s="1082"/>
      <c r="J3" s="1082"/>
      <c r="K3" s="1082"/>
      <c r="L3" s="1082"/>
      <c r="M3" s="1082"/>
      <c r="N3" s="1082"/>
      <c r="O3" s="1082"/>
      <c r="P3" s="1082"/>
      <c r="Q3" s="1082"/>
      <c r="R3" s="1082"/>
      <c r="S3" s="1082"/>
      <c r="T3" s="1082"/>
      <c r="U3" s="1082"/>
      <c r="V3" s="1082"/>
    </row>
    <row r="4" spans="2:22" s="16" customFormat="1" ht="21" customHeight="1" x14ac:dyDescent="0.3">
      <c r="B4" s="1080" t="s">
        <v>534</v>
      </c>
      <c r="C4" s="1080"/>
      <c r="D4" s="1080"/>
      <c r="E4" s="1080"/>
      <c r="F4" s="1080"/>
      <c r="G4" s="1080"/>
      <c r="H4" s="1080"/>
      <c r="I4" s="1080"/>
      <c r="J4" s="1080"/>
      <c r="K4" s="1080"/>
      <c r="L4" s="1080"/>
      <c r="M4" s="1080"/>
      <c r="N4" s="1080"/>
      <c r="O4" s="1080"/>
      <c r="P4" s="1080"/>
      <c r="Q4" s="1080"/>
      <c r="R4" s="1080"/>
      <c r="S4" s="1080"/>
      <c r="T4" s="1080"/>
      <c r="U4" s="1080"/>
      <c r="V4" s="1080"/>
    </row>
    <row r="5" spans="2:22" ht="21.75" customHeight="1" x14ac:dyDescent="0.2">
      <c r="B5" s="1084" t="s">
        <v>242</v>
      </c>
      <c r="C5" s="1084"/>
      <c r="D5" s="1084"/>
      <c r="E5" s="1084"/>
      <c r="F5" s="1084"/>
      <c r="G5" s="1084"/>
      <c r="H5" s="1071" t="s">
        <v>1045</v>
      </c>
      <c r="I5" s="1072"/>
      <c r="J5" s="1072"/>
      <c r="K5" s="1072"/>
      <c r="L5" s="1072"/>
      <c r="M5" s="1072"/>
      <c r="N5" s="1072"/>
      <c r="O5" s="1072"/>
      <c r="P5" s="1072"/>
      <c r="Q5" s="1072"/>
      <c r="R5" s="1072"/>
      <c r="S5" s="1073"/>
      <c r="T5" s="1081" t="s">
        <v>791</v>
      </c>
      <c r="U5" s="1081"/>
      <c r="V5" s="1081"/>
    </row>
    <row r="6" spans="2:22" ht="16.5" hidden="1" customHeight="1" x14ac:dyDescent="0.2">
      <c r="B6" s="1084"/>
      <c r="C6" s="1084"/>
      <c r="D6" s="1084"/>
      <c r="E6" s="1084"/>
      <c r="F6" s="1084"/>
      <c r="G6" s="1084"/>
      <c r="H6" s="118" t="s">
        <v>123</v>
      </c>
      <c r="I6" s="118" t="s">
        <v>124</v>
      </c>
      <c r="J6" s="118" t="s">
        <v>125</v>
      </c>
      <c r="K6" s="904" t="s">
        <v>1000</v>
      </c>
      <c r="L6" s="120" t="s">
        <v>611</v>
      </c>
      <c r="M6" s="146" t="s">
        <v>998</v>
      </c>
      <c r="N6" s="120" t="s">
        <v>612</v>
      </c>
      <c r="O6" s="904" t="s">
        <v>999</v>
      </c>
      <c r="P6" s="254" t="s">
        <v>995</v>
      </c>
      <c r="Q6" s="904" t="s">
        <v>1064</v>
      </c>
      <c r="R6" s="254" t="s">
        <v>996</v>
      </c>
      <c r="S6" s="904" t="s">
        <v>997</v>
      </c>
      <c r="T6" s="119" t="s">
        <v>123</v>
      </c>
      <c r="U6" s="119" t="s">
        <v>124</v>
      </c>
      <c r="V6" s="909" t="s">
        <v>127</v>
      </c>
    </row>
    <row r="7" spans="2:22" ht="56.25" customHeight="1" x14ac:dyDescent="0.2">
      <c r="B7" s="1084"/>
      <c r="C7" s="1084"/>
      <c r="D7" s="1084"/>
      <c r="E7" s="1084"/>
      <c r="F7" s="1084"/>
      <c r="G7" s="1084"/>
      <c r="H7" s="123" t="s">
        <v>1046</v>
      </c>
      <c r="I7" s="123" t="s">
        <v>1047</v>
      </c>
      <c r="J7" s="123" t="s">
        <v>1179</v>
      </c>
      <c r="K7" s="147" t="s">
        <v>1180</v>
      </c>
      <c r="L7" s="123" t="s">
        <v>621</v>
      </c>
      <c r="M7" s="147" t="s">
        <v>620</v>
      </c>
      <c r="N7" s="124" t="s">
        <v>618</v>
      </c>
      <c r="O7" s="147" t="s">
        <v>619</v>
      </c>
      <c r="P7" s="196" t="s">
        <v>928</v>
      </c>
      <c r="Q7" s="147" t="s">
        <v>1052</v>
      </c>
      <c r="R7" s="197" t="s">
        <v>929</v>
      </c>
      <c r="S7" s="907" t="s">
        <v>930</v>
      </c>
      <c r="T7" s="125" t="s">
        <v>1181</v>
      </c>
      <c r="U7" s="125" t="s">
        <v>1182</v>
      </c>
      <c r="V7" s="910" t="s">
        <v>1183</v>
      </c>
    </row>
    <row r="8" spans="2:22" ht="69" hidden="1" customHeight="1" x14ac:dyDescent="0.2">
      <c r="B8" s="89" t="s">
        <v>641</v>
      </c>
      <c r="C8" s="90" t="s">
        <v>88</v>
      </c>
      <c r="D8" s="91" t="s">
        <v>89</v>
      </c>
      <c r="E8" s="91" t="s">
        <v>90</v>
      </c>
      <c r="F8" s="91" t="s">
        <v>248</v>
      </c>
      <c r="G8" s="89" t="s">
        <v>642</v>
      </c>
      <c r="H8" s="123" t="s">
        <v>1046</v>
      </c>
      <c r="I8" s="123" t="s">
        <v>1047</v>
      </c>
      <c r="J8" s="123" t="s">
        <v>1030</v>
      </c>
      <c r="K8" s="147" t="s">
        <v>1048</v>
      </c>
      <c r="L8" s="123" t="s">
        <v>621</v>
      </c>
      <c r="M8" s="147" t="s">
        <v>620</v>
      </c>
      <c r="N8" s="255" t="s">
        <v>618</v>
      </c>
      <c r="O8" s="147" t="s">
        <v>619</v>
      </c>
      <c r="P8" s="196" t="s">
        <v>928</v>
      </c>
      <c r="Q8" s="147" t="s">
        <v>1052</v>
      </c>
      <c r="R8" s="197" t="s">
        <v>929</v>
      </c>
      <c r="S8" s="907" t="s">
        <v>930</v>
      </c>
      <c r="T8" s="125" t="s">
        <v>1031</v>
      </c>
      <c r="U8" s="125" t="s">
        <v>1032</v>
      </c>
      <c r="V8" s="910" t="s">
        <v>1066</v>
      </c>
    </row>
    <row r="9" spans="2:22" ht="17.25" customHeight="1" x14ac:dyDescent="0.2">
      <c r="B9" s="127" t="s">
        <v>87</v>
      </c>
      <c r="C9" s="128" t="s">
        <v>88</v>
      </c>
      <c r="D9" s="129" t="s">
        <v>89</v>
      </c>
      <c r="E9" s="129" t="s">
        <v>90</v>
      </c>
      <c r="F9" s="129" t="s">
        <v>248</v>
      </c>
      <c r="G9" s="127" t="s">
        <v>137</v>
      </c>
      <c r="H9" s="130">
        <f>+H10+H82+H152+H159+H200+H207+H213+H215+H265+H270</f>
        <v>371846753.99699998</v>
      </c>
      <c r="I9" s="130">
        <f>+I10+I82+I152+I159+I200+I207+I213+I215+I265+I270</f>
        <v>437864331.99699998</v>
      </c>
      <c r="J9" s="130">
        <f ca="1">+J10+J82+J152+J159+J200+J207+J213+J215+J265+J270</f>
        <v>325408261.84099996</v>
      </c>
      <c r="K9" s="898">
        <f ca="1">IFERROR(J9/I9,"0%")</f>
        <v>0.74317143019365528</v>
      </c>
      <c r="L9" s="130">
        <f>+L10+L82+L152+L159+L200+L207+L213+L215+L265+L270</f>
        <v>328148803.85599995</v>
      </c>
      <c r="M9" s="898">
        <f>+IFERROR(L9/I9,0%)</f>
        <v>0.7494303140869859</v>
      </c>
      <c r="N9" s="256">
        <f>+N10+N82+N152+N159+N200+N207+N213+N215+N265+N270</f>
        <v>109715528.141</v>
      </c>
      <c r="O9" s="898">
        <f>+IFERROR(N9/I9,0%)</f>
        <v>0.2505696859130141</v>
      </c>
      <c r="P9" s="214">
        <f>+P10+P82+P152+P159+P200+P207+P213+P215+P265+P270</f>
        <v>306027176.58100003</v>
      </c>
      <c r="Q9" s="905">
        <f ca="1">IFERROR(+P9/J9,0)</f>
        <v>0.94044070930974133</v>
      </c>
      <c r="R9" s="215">
        <f>+R10+R82+R152+R159+R200+R207+R213+R215+R265+R270</f>
        <v>19381085.259999998</v>
      </c>
      <c r="S9" s="905">
        <f ca="1">+IFERROR(R9/J9,"0%")</f>
        <v>5.9559290690258893E-2</v>
      </c>
      <c r="T9" s="130">
        <f>+T10+T82+T152+T159+T200++T207+T213+T215+T265+T270</f>
        <v>460901933.24407595</v>
      </c>
      <c r="U9" s="194">
        <f ca="1">+U10+U82+U159+U200+U207+U215+U213+U265+U270+U152</f>
        <v>292804358.19929898</v>
      </c>
      <c r="V9" s="898">
        <f ca="1">IFERROR(U9/T9,"0%")</f>
        <v>0.63528559348489655</v>
      </c>
    </row>
    <row r="10" spans="2:22" s="63" customFormat="1" ht="15" customHeight="1" x14ac:dyDescent="0.25">
      <c r="B10" s="86" t="s">
        <v>144</v>
      </c>
      <c r="C10" s="423"/>
      <c r="D10" s="150"/>
      <c r="E10" s="56"/>
      <c r="F10" s="56"/>
      <c r="G10" s="71" t="s">
        <v>14</v>
      </c>
      <c r="H10" s="45">
        <f>+H11+H42+H74</f>
        <v>19882145</v>
      </c>
      <c r="I10" s="45">
        <f>+I11+I42+I74</f>
        <v>19466574</v>
      </c>
      <c r="J10" s="45">
        <f ca="1">+J11+J42+J74</f>
        <v>14924799.171</v>
      </c>
      <c r="K10" s="899">
        <f ca="1">IFERROR(J10/I10,"0%")</f>
        <v>0.7666885385687281</v>
      </c>
      <c r="L10" s="36">
        <f>+L11+L42+L74</f>
        <v>14924799.171</v>
      </c>
      <c r="M10" s="899">
        <f>+IFERROR(L10/I10,0%)</f>
        <v>0.7666885385687281</v>
      </c>
      <c r="N10" s="257">
        <f>+N11+N42+N74</f>
        <v>4541774.828999999</v>
      </c>
      <c r="O10" s="899">
        <f>+IFERROR(N10/I10,0%)</f>
        <v>0.23331146143127182</v>
      </c>
      <c r="P10" s="45">
        <f t="shared" ref="P10:R10" si="0">+P11+P42+P74</f>
        <v>14438962.969000002</v>
      </c>
      <c r="Q10" s="906">
        <f ca="1">IFERROR(+P10/J10,0)</f>
        <v>0.96744772265049883</v>
      </c>
      <c r="R10" s="200">
        <f t="shared" si="0"/>
        <v>485836.20200000005</v>
      </c>
      <c r="S10" s="906">
        <f ca="1">+IFERROR(R10/J10,"0%")</f>
        <v>3.2552277349501363E-2</v>
      </c>
      <c r="T10" s="45">
        <f>+T11+T42+T74</f>
        <v>20446941.494999997</v>
      </c>
      <c r="U10" s="195">
        <f ca="1">+U11+U42+U74</f>
        <v>15756488.302753</v>
      </c>
      <c r="V10" s="899">
        <f ca="1">IFERROR(U10/T10,0%)</f>
        <v>0.77060367716149725</v>
      </c>
    </row>
    <row r="11" spans="2:22" s="63" customFormat="1" ht="15" hidden="1" customHeight="1" outlineLevel="1" x14ac:dyDescent="0.25">
      <c r="B11" s="86"/>
      <c r="C11" s="423" t="s">
        <v>146</v>
      </c>
      <c r="D11" s="150"/>
      <c r="E11" s="56"/>
      <c r="F11" s="56"/>
      <c r="G11" s="71" t="s">
        <v>15</v>
      </c>
      <c r="H11" s="45">
        <f>+H12+H26+H29+H33+H38</f>
        <v>648450</v>
      </c>
      <c r="I11" s="45">
        <f>+I12+I26+I29+I33+I38</f>
        <v>651738.75</v>
      </c>
      <c r="J11" s="45">
        <f ca="1">+J12+J26+J29+J33+J38</f>
        <v>417527.04099999997</v>
      </c>
      <c r="K11" s="899">
        <f t="shared" ref="K11:K74" ca="1" si="1">IFERROR(J11/I11,"0%")</f>
        <v>0.64063559363318501</v>
      </c>
      <c r="L11" s="36">
        <f>+L12+L26+L29+L33+L38</f>
        <v>417527.04099999997</v>
      </c>
      <c r="M11" s="899">
        <f t="shared" ref="M11:M74" si="2">+IFERROR(L11/I11,0%)</f>
        <v>0.64063559363318501</v>
      </c>
      <c r="N11" s="257">
        <f>+N12+N26+N29+N33+N38</f>
        <v>234211.70899999997</v>
      </c>
      <c r="O11" s="899">
        <f t="shared" ref="O11:O74" si="3">+IFERROR(N11/I11,0%)</f>
        <v>0.35936440636681488</v>
      </c>
      <c r="P11" s="45">
        <f t="shared" ref="P11:R11" si="4">+P12+P26+P29+P33+P38</f>
        <v>397231.17300000013</v>
      </c>
      <c r="Q11" s="906">
        <f t="shared" ref="Q11:Q74" ca="1" si="5">IFERROR(+P11/J11,0)</f>
        <v>0.95139029091052374</v>
      </c>
      <c r="R11" s="200">
        <f t="shared" si="4"/>
        <v>20295.868000000002</v>
      </c>
      <c r="S11" s="906">
        <f t="shared" ref="S11:S74" ca="1" si="6">+IFERROR(R11/J11,"0%")</f>
        <v>4.8609709089476684E-2</v>
      </c>
      <c r="T11" s="45">
        <f>+T12+T26+T29+T33+T38</f>
        <v>828278.07231399999</v>
      </c>
      <c r="U11" s="195">
        <f ca="1">+U12+U26+U29+U33+U38</f>
        <v>510627.33728799992</v>
      </c>
      <c r="V11" s="899">
        <f t="shared" ref="V11:V74" ca="1" si="7">IFERROR(U11/T11,0%)</f>
        <v>0.61649264221306255</v>
      </c>
    </row>
    <row r="12" spans="2:22" s="63" customFormat="1" ht="15" hidden="1" customHeight="1" outlineLevel="2" x14ac:dyDescent="0.25">
      <c r="B12" s="86"/>
      <c r="C12" s="423"/>
      <c r="D12" s="150" t="s">
        <v>145</v>
      </c>
      <c r="E12" s="56"/>
      <c r="F12" s="56"/>
      <c r="G12" s="71" t="s">
        <v>16</v>
      </c>
      <c r="H12" s="45">
        <f>SUM(H13:H25)</f>
        <v>507000</v>
      </c>
      <c r="I12" s="45">
        <f>SUM(I13:I25)</f>
        <v>506988.42700000003</v>
      </c>
      <c r="J12" s="45">
        <f ca="1">SUM(J13:J25)</f>
        <v>326725.13399999996</v>
      </c>
      <c r="K12" s="899">
        <f t="shared" ca="1" si="1"/>
        <v>0.64444298252196586</v>
      </c>
      <c r="L12" s="45">
        <f t="shared" ref="L12:R12" si="8">SUM(L13:L25)</f>
        <v>326725.13399999996</v>
      </c>
      <c r="M12" s="899">
        <f t="shared" si="2"/>
        <v>0.64444298252196586</v>
      </c>
      <c r="N12" s="257">
        <f t="shared" si="8"/>
        <v>180263.29299999998</v>
      </c>
      <c r="O12" s="899">
        <f t="shared" si="3"/>
        <v>0.35555701747803403</v>
      </c>
      <c r="P12" s="45">
        <f t="shared" si="8"/>
        <v>311318.69800000003</v>
      </c>
      <c r="Q12" s="906">
        <f t="shared" ca="1" si="5"/>
        <v>0.95284588053761443</v>
      </c>
      <c r="R12" s="200">
        <f t="shared" si="8"/>
        <v>15406.436</v>
      </c>
      <c r="S12" s="906">
        <f t="shared" ca="1" si="6"/>
        <v>4.7154119462385777E-2</v>
      </c>
      <c r="T12" s="45">
        <f>SUM(T13:T25)</f>
        <v>648488.71577499993</v>
      </c>
      <c r="U12" s="195">
        <f>SUM(U13:U25)</f>
        <v>396930.86259699997</v>
      </c>
      <c r="V12" s="899">
        <f t="shared" si="7"/>
        <v>0.6120859977071974</v>
      </c>
    </row>
    <row r="13" spans="2:22" s="63" customFormat="1" ht="15" hidden="1" customHeight="1" outlineLevel="3" x14ac:dyDescent="0.25">
      <c r="B13" s="86"/>
      <c r="C13" s="423"/>
      <c r="D13" s="150"/>
      <c r="E13" s="56">
        <v>1</v>
      </c>
      <c r="F13" s="56" t="str">
        <f>+CONCATENATE($B$10,"",$C$11,"",$D$12,"00",E13)</f>
        <v>21.01.001.001</v>
      </c>
      <c r="G13" s="71" t="s">
        <v>117</v>
      </c>
      <c r="H13" s="45">
        <f>+VLOOKUP(F13,matriz01,3,FALSE)</f>
        <v>90500</v>
      </c>
      <c r="I13" s="45">
        <f>+VLOOKUP($F$13,matriz01,4,FALSE)</f>
        <v>90488.426999999996</v>
      </c>
      <c r="J13" s="45">
        <f>+VLOOKUP(F13,matriz01,5,FALSE)</f>
        <v>69962.266000000003</v>
      </c>
      <c r="K13" s="899">
        <f t="shared" si="1"/>
        <v>0.77316258354231315</v>
      </c>
      <c r="L13" s="36">
        <f>INDEX(tablap01,MATCH(F13,imputacion,0),7)</f>
        <v>69962.266000000003</v>
      </c>
      <c r="M13" s="899">
        <f t="shared" si="2"/>
        <v>0.77316258354231315</v>
      </c>
      <c r="N13" s="257">
        <f>INDEX(tablap01,MATCH(F13,imputacion,0),9)</f>
        <v>20526.160999999993</v>
      </c>
      <c r="O13" s="899">
        <f t="shared" si="3"/>
        <v>0.22683741645768685</v>
      </c>
      <c r="P13" s="45">
        <f t="shared" ref="P13:P25" si="9">INDEX(tablap01,MATCH(F13,imputacion,0),11)</f>
        <v>67725.279999999999</v>
      </c>
      <c r="Q13" s="906">
        <f t="shared" si="5"/>
        <v>0.96802582123340597</v>
      </c>
      <c r="R13" s="200">
        <f t="shared" ref="R13:R25" si="10">INDEX(tablap01,MATCH(F13,imputacion,0),13)</f>
        <v>2236.9859999999999</v>
      </c>
      <c r="S13" s="906">
        <f t="shared" si="6"/>
        <v>3.1974178766593975E-2</v>
      </c>
      <c r="T13" s="45">
        <f>+'Prog 01'!T12</f>
        <v>119607.82969399999</v>
      </c>
      <c r="U13" s="195">
        <f>+'Prog 01'!U12</f>
        <v>70965.949743000005</v>
      </c>
      <c r="V13" s="899">
        <f t="shared" si="7"/>
        <v>0.59332194158657114</v>
      </c>
    </row>
    <row r="14" spans="2:22" s="63" customFormat="1" ht="15" hidden="1" customHeight="1" outlineLevel="3" x14ac:dyDescent="0.25">
      <c r="B14" s="86"/>
      <c r="C14" s="423"/>
      <c r="D14" s="150"/>
      <c r="E14" s="56">
        <v>2</v>
      </c>
      <c r="F14" s="56" t="str">
        <f>+CONCATENATE($B$10,"",$C$11,"",$D$12,"00",E14)</f>
        <v>21.01.001.002</v>
      </c>
      <c r="G14" s="71" t="s">
        <v>17</v>
      </c>
      <c r="H14" s="45">
        <f t="shared" ref="H14:H23" si="11">+VLOOKUP(F14,matriz01,3,FALSE)</f>
        <v>10500</v>
      </c>
      <c r="I14" s="45">
        <f t="shared" ref="I14:I21" si="12">+VLOOKUP(F14,matriz01,4,FALSE)</f>
        <v>10500</v>
      </c>
      <c r="J14" s="45">
        <f t="shared" ref="J14:J23" si="13">+VLOOKUP(F14,matriz01,5,FALSE)</f>
        <v>6722.1880000000001</v>
      </c>
      <c r="K14" s="899">
        <f t="shared" si="1"/>
        <v>0.64020838095238097</v>
      </c>
      <c r="L14" s="36">
        <f t="shared" ref="L14:L24" si="14">INDEX(tablap01,MATCH(F14,imputacion,0),7)</f>
        <v>6722.1880000000001</v>
      </c>
      <c r="M14" s="899">
        <f t="shared" si="2"/>
        <v>0.64020838095238097</v>
      </c>
      <c r="N14" s="257">
        <f>INDEX(tablap01,MATCH(F14,imputacion,0),9)</f>
        <v>3777.8119999999999</v>
      </c>
      <c r="O14" s="899">
        <f t="shared" si="3"/>
        <v>0.35979161904761903</v>
      </c>
      <c r="P14" s="45">
        <f t="shared" si="9"/>
        <v>6613.6480000000001</v>
      </c>
      <c r="Q14" s="906">
        <f t="shared" si="5"/>
        <v>0.98385347151849967</v>
      </c>
      <c r="R14" s="200">
        <f t="shared" si="10"/>
        <v>108.54</v>
      </c>
      <c r="S14" s="906">
        <f t="shared" si="6"/>
        <v>1.6146528481500368E-2</v>
      </c>
      <c r="T14" s="45">
        <f>+'Prog 01'!T13</f>
        <v>16571.952739</v>
      </c>
      <c r="U14" s="195">
        <f>+'Prog 01'!U13</f>
        <v>8158.1586600000001</v>
      </c>
      <c r="V14" s="899">
        <f t="shared" si="7"/>
        <v>0.49228710632276923</v>
      </c>
    </row>
    <row r="15" spans="2:22" s="63" customFormat="1" ht="15" hidden="1" customHeight="1" outlineLevel="3" x14ac:dyDescent="0.25">
      <c r="B15" s="86"/>
      <c r="C15" s="423"/>
      <c r="D15" s="150"/>
      <c r="E15" s="56">
        <v>3</v>
      </c>
      <c r="F15" s="56" t="str">
        <f>+CONCATENATE($B$10,"",$C$11,"",$D$12,"00",E15)</f>
        <v>21.01.001.003</v>
      </c>
      <c r="G15" s="71" t="s">
        <v>18</v>
      </c>
      <c r="H15" s="45">
        <f t="shared" si="11"/>
        <v>66600</v>
      </c>
      <c r="I15" s="45">
        <f t="shared" si="12"/>
        <v>66600</v>
      </c>
      <c r="J15" s="45">
        <f t="shared" ca="1" si="13"/>
        <v>45358.673999999999</v>
      </c>
      <c r="K15" s="899">
        <f t="shared" ca="1" si="1"/>
        <v>0.68106117117117115</v>
      </c>
      <c r="L15" s="36">
        <f>INDEX(tablap01,MATCH(F15,imputacion,0),7)</f>
        <v>45358.673999999999</v>
      </c>
      <c r="M15" s="899">
        <f t="shared" si="2"/>
        <v>0.68106117117117115</v>
      </c>
      <c r="N15" s="257">
        <f t="shared" ref="N15:N25" si="15">INDEX(tablap01,MATCH(F15,imputacion,0),9)</f>
        <v>21241.326000000001</v>
      </c>
      <c r="O15" s="899">
        <f t="shared" si="3"/>
        <v>0.31893882882882885</v>
      </c>
      <c r="P15" s="45">
        <f t="shared" si="9"/>
        <v>43687.483999999997</v>
      </c>
      <c r="Q15" s="906">
        <f t="shared" ca="1" si="5"/>
        <v>0.9631561098986271</v>
      </c>
      <c r="R15" s="200">
        <f t="shared" si="10"/>
        <v>1671.19</v>
      </c>
      <c r="S15" s="906">
        <f t="shared" ca="1" si="6"/>
        <v>3.6843890101372893E-2</v>
      </c>
      <c r="T15" s="45">
        <f>+'Prog 01'!T14</f>
        <v>87788.758184999984</v>
      </c>
      <c r="U15" s="195">
        <f>+'Prog 01'!U14</f>
        <v>52320.600329999994</v>
      </c>
      <c r="V15" s="899">
        <f t="shared" si="7"/>
        <v>0.59598291867556852</v>
      </c>
    </row>
    <row r="16" spans="2:22" s="63" customFormat="1" ht="15" hidden="1" customHeight="1" outlineLevel="3" x14ac:dyDescent="0.25">
      <c r="B16" s="86"/>
      <c r="C16" s="423"/>
      <c r="D16" s="150"/>
      <c r="E16" s="56">
        <v>4</v>
      </c>
      <c r="F16" s="56" t="str">
        <f>+CONCATENATE($B$10,"",$C$11,"",$D$12,"00",E16)</f>
        <v>21.01.001.004</v>
      </c>
      <c r="G16" s="71" t="s">
        <v>19</v>
      </c>
      <c r="H16" s="45">
        <f>+VLOOKUP(F16,matriz01,3,FALSE)</f>
        <v>0</v>
      </c>
      <c r="I16" s="45">
        <f>+VLOOKUP(F16,matriz01,4,FALSE)</f>
        <v>0</v>
      </c>
      <c r="J16" s="45">
        <f ca="1">+VLOOKUP(F16,matriz01,5,FALSE)</f>
        <v>0</v>
      </c>
      <c r="K16" s="899" t="str">
        <f t="shared" ca="1" si="1"/>
        <v>0%</v>
      </c>
      <c r="L16" s="36">
        <f>INDEX(tablap01,MATCH(F16,imputacion,0),7)</f>
        <v>0</v>
      </c>
      <c r="M16" s="899">
        <f t="shared" si="2"/>
        <v>0</v>
      </c>
      <c r="N16" s="257">
        <f>INDEX(tablap01,MATCH(F16,imputacion,0),9)</f>
        <v>0</v>
      </c>
      <c r="O16" s="899">
        <f t="shared" si="3"/>
        <v>0</v>
      </c>
      <c r="P16" s="45">
        <f t="shared" si="9"/>
        <v>0</v>
      </c>
      <c r="Q16" s="906">
        <f t="shared" ca="1" si="5"/>
        <v>0</v>
      </c>
      <c r="R16" s="200">
        <f t="shared" si="10"/>
        <v>0</v>
      </c>
      <c r="S16" s="906" t="str">
        <f t="shared" ca="1" si="6"/>
        <v>0%</v>
      </c>
      <c r="T16" s="45">
        <f>+'Prog 01'!T15</f>
        <v>168.08908499999998</v>
      </c>
      <c r="U16" s="195">
        <f>+'Prog 01'!U15</f>
        <v>0</v>
      </c>
      <c r="V16" s="899">
        <f t="shared" si="7"/>
        <v>0</v>
      </c>
    </row>
    <row r="17" spans="2:22" s="63" customFormat="1" ht="15" hidden="1" customHeight="1" outlineLevel="3" x14ac:dyDescent="0.25">
      <c r="B17" s="86"/>
      <c r="C17" s="423"/>
      <c r="D17" s="150"/>
      <c r="E17" s="56">
        <v>7</v>
      </c>
      <c r="F17" s="56" t="str">
        <f>+CONCATENATE($B$10,"",$C$11,"",$D$12,"00",E17)</f>
        <v>21.01.001.007</v>
      </c>
      <c r="G17" s="71" t="s">
        <v>122</v>
      </c>
      <c r="H17" s="45">
        <f>+VLOOKUP(F17,matriz01,3,FALSE)</f>
        <v>10300</v>
      </c>
      <c r="I17" s="45">
        <f>+VLOOKUP(F17,matriz01,4,FALSE)</f>
        <v>10300</v>
      </c>
      <c r="J17" s="45">
        <f ca="1">+VLOOKUP(F17,matriz01,5,FALSE)</f>
        <v>7918.3020000000015</v>
      </c>
      <c r="K17" s="899">
        <f t="shared" ca="1" si="1"/>
        <v>0.76876718446601955</v>
      </c>
      <c r="L17" s="36">
        <f t="shared" si="14"/>
        <v>7918.3019999999997</v>
      </c>
      <c r="M17" s="899">
        <f t="shared" si="2"/>
        <v>0.76876718446601944</v>
      </c>
      <c r="N17" s="257">
        <f t="shared" si="15"/>
        <v>2381.6980000000003</v>
      </c>
      <c r="O17" s="899">
        <f t="shared" si="3"/>
        <v>0.23123281553398062</v>
      </c>
      <c r="P17" s="45">
        <f t="shared" si="9"/>
        <v>7704.3280000000004</v>
      </c>
      <c r="Q17" s="906">
        <f t="shared" ca="1" si="5"/>
        <v>0.9729772873022523</v>
      </c>
      <c r="R17" s="200">
        <f t="shared" si="10"/>
        <v>213.97399999999999</v>
      </c>
      <c r="S17" s="906">
        <f t="shared" ca="1" si="6"/>
        <v>2.7022712697747565E-2</v>
      </c>
      <c r="T17" s="45">
        <f>+'Prog 01'!T16</f>
        <v>10089.818609</v>
      </c>
      <c r="U17" s="195">
        <f>+'Prog 01'!U16</f>
        <v>7914.286951</v>
      </c>
      <c r="V17" s="899">
        <f t="shared" si="7"/>
        <v>0.78438347186346336</v>
      </c>
    </row>
    <row r="18" spans="2:22" s="63" customFormat="1" ht="15" hidden="1" customHeight="1" outlineLevel="3" x14ac:dyDescent="0.25">
      <c r="B18" s="86"/>
      <c r="C18" s="423"/>
      <c r="D18" s="150"/>
      <c r="E18" s="56">
        <v>12</v>
      </c>
      <c r="F18" s="56" t="str">
        <f t="shared" ref="F18:F25" si="16">+CONCATENATE($B$10,"",$C$11,"",$D$12,"0",E18)</f>
        <v>21.01.001.012</v>
      </c>
      <c r="G18" s="71" t="s">
        <v>20</v>
      </c>
      <c r="H18" s="45">
        <f t="shared" si="11"/>
        <v>2300</v>
      </c>
      <c r="I18" s="45">
        <f t="shared" si="12"/>
        <v>2300</v>
      </c>
      <c r="J18" s="45">
        <f t="shared" ca="1" si="13"/>
        <v>2107.3539999999998</v>
      </c>
      <c r="K18" s="899">
        <f t="shared" ca="1" si="1"/>
        <v>0.91624086956521733</v>
      </c>
      <c r="L18" s="36">
        <f t="shared" si="14"/>
        <v>2107.3539999999998</v>
      </c>
      <c r="M18" s="899">
        <f t="shared" si="2"/>
        <v>0.91624086956521733</v>
      </c>
      <c r="N18" s="257">
        <f t="shared" si="15"/>
        <v>192.64600000000019</v>
      </c>
      <c r="O18" s="899">
        <f t="shared" si="3"/>
        <v>8.3759130434782683E-2</v>
      </c>
      <c r="P18" s="45">
        <f t="shared" si="9"/>
        <v>2083.6819999999998</v>
      </c>
      <c r="Q18" s="906">
        <f t="shared" ca="1" si="5"/>
        <v>0.98876695609755172</v>
      </c>
      <c r="R18" s="200">
        <f t="shared" si="10"/>
        <v>23.672000000000001</v>
      </c>
      <c r="S18" s="906">
        <f t="shared" ca="1" si="6"/>
        <v>1.1233043902448284E-2</v>
      </c>
      <c r="T18" s="45">
        <f>+'Prog 01'!T17</f>
        <v>2293.8502489999996</v>
      </c>
      <c r="U18" s="195">
        <f>+'Prog 01'!U17</f>
        <v>1725.7548149999996</v>
      </c>
      <c r="V18" s="899">
        <f t="shared" si="7"/>
        <v>0.75233979016386954</v>
      </c>
    </row>
    <row r="19" spans="2:22" s="63" customFormat="1" ht="15" hidden="1" customHeight="1" outlineLevel="3" x14ac:dyDescent="0.25">
      <c r="B19" s="86"/>
      <c r="C19" s="423"/>
      <c r="D19" s="150"/>
      <c r="E19" s="56">
        <v>13</v>
      </c>
      <c r="F19" s="56" t="str">
        <f t="shared" si="16"/>
        <v>21.01.001.013</v>
      </c>
      <c r="G19" s="71" t="s">
        <v>21</v>
      </c>
      <c r="H19" s="45">
        <f>+VLOOKUP(F19,matriz01,3,FALSE)</f>
        <v>53400</v>
      </c>
      <c r="I19" s="45">
        <f t="shared" si="12"/>
        <v>53400</v>
      </c>
      <c r="J19" s="45">
        <f t="shared" ca="1" si="13"/>
        <v>10175.332</v>
      </c>
      <c r="K19" s="899">
        <f t="shared" ca="1" si="1"/>
        <v>0.19054928838951313</v>
      </c>
      <c r="L19" s="36">
        <f t="shared" si="14"/>
        <v>10175.332</v>
      </c>
      <c r="M19" s="899">
        <f t="shared" si="2"/>
        <v>0.19054928838951313</v>
      </c>
      <c r="N19" s="257">
        <f>INDEX(tablap01,MATCH(F19,imputacion,0),9)</f>
        <v>43224.667999999998</v>
      </c>
      <c r="O19" s="899">
        <f t="shared" si="3"/>
        <v>0.80945071161048687</v>
      </c>
      <c r="P19" s="45">
        <f t="shared" si="9"/>
        <v>10175.332</v>
      </c>
      <c r="Q19" s="906">
        <f t="shared" ca="1" si="5"/>
        <v>1</v>
      </c>
      <c r="R19" s="200">
        <f t="shared" si="10"/>
        <v>0</v>
      </c>
      <c r="S19" s="906">
        <f t="shared" ca="1" si="6"/>
        <v>0</v>
      </c>
      <c r="T19" s="45">
        <f>+'Prog 01'!T18</f>
        <v>54905.071951999998</v>
      </c>
      <c r="U19" s="195">
        <f>+'Prog 01'!U18</f>
        <v>41224.815431999996</v>
      </c>
      <c r="V19" s="899">
        <f t="shared" si="7"/>
        <v>0.75083801853570509</v>
      </c>
    </row>
    <row r="20" spans="2:22" s="63" customFormat="1" ht="15" hidden="1" customHeight="1" outlineLevel="3" x14ac:dyDescent="0.25">
      <c r="B20" s="86"/>
      <c r="C20" s="423"/>
      <c r="D20" s="150"/>
      <c r="E20" s="56">
        <v>14</v>
      </c>
      <c r="F20" s="56" t="str">
        <f t="shared" si="16"/>
        <v>21.01.001.014</v>
      </c>
      <c r="G20" s="71" t="s">
        <v>22</v>
      </c>
      <c r="H20" s="45">
        <f t="shared" si="11"/>
        <v>61400</v>
      </c>
      <c r="I20" s="45">
        <f t="shared" si="12"/>
        <v>61400</v>
      </c>
      <c r="J20" s="45">
        <f t="shared" ca="1" si="13"/>
        <v>42467.982000000004</v>
      </c>
      <c r="K20" s="899">
        <f t="shared" ca="1" si="1"/>
        <v>0.69166094462540717</v>
      </c>
      <c r="L20" s="36">
        <f t="shared" si="14"/>
        <v>42467.982000000004</v>
      </c>
      <c r="M20" s="899">
        <f t="shared" si="2"/>
        <v>0.69166094462540717</v>
      </c>
      <c r="N20" s="257">
        <f t="shared" si="15"/>
        <v>18932.017999999996</v>
      </c>
      <c r="O20" s="899">
        <f t="shared" si="3"/>
        <v>0.30833905537459277</v>
      </c>
      <c r="P20" s="45">
        <f t="shared" si="9"/>
        <v>40778.173999999999</v>
      </c>
      <c r="Q20" s="906">
        <f t="shared" ca="1" si="5"/>
        <v>0.96020983525894865</v>
      </c>
      <c r="R20" s="200">
        <f t="shared" si="10"/>
        <v>1689.808</v>
      </c>
      <c r="S20" s="906">
        <f t="shared" ca="1" si="6"/>
        <v>3.9790164741051265E-2</v>
      </c>
      <c r="T20" s="45">
        <f>+'Prog 01'!T19</f>
        <v>80662.552168999988</v>
      </c>
      <c r="U20" s="195">
        <f>+'Prog 01'!U19</f>
        <v>48042.683370999999</v>
      </c>
      <c r="V20" s="899">
        <f t="shared" si="7"/>
        <v>0.5956008343294602</v>
      </c>
    </row>
    <row r="21" spans="2:22" s="63" customFormat="1" ht="15" hidden="1" customHeight="1" outlineLevel="3" x14ac:dyDescent="0.25">
      <c r="B21" s="86"/>
      <c r="C21" s="423"/>
      <c r="D21" s="150"/>
      <c r="E21" s="56">
        <v>15</v>
      </c>
      <c r="F21" s="56" t="str">
        <f t="shared" si="16"/>
        <v>21.01.001.015</v>
      </c>
      <c r="G21" s="71" t="s">
        <v>23</v>
      </c>
      <c r="H21" s="45">
        <f t="shared" si="11"/>
        <v>150800</v>
      </c>
      <c r="I21" s="45">
        <f t="shared" si="12"/>
        <v>150800</v>
      </c>
      <c r="J21" s="45">
        <f t="shared" ca="1" si="13"/>
        <v>99573.876000000004</v>
      </c>
      <c r="K21" s="899">
        <f t="shared" ca="1" si="1"/>
        <v>0.66030421750663137</v>
      </c>
      <c r="L21" s="36">
        <f t="shared" si="14"/>
        <v>99573.876000000004</v>
      </c>
      <c r="M21" s="899">
        <f t="shared" si="2"/>
        <v>0.66030421750663137</v>
      </c>
      <c r="N21" s="257">
        <f t="shared" si="15"/>
        <v>51226.123999999996</v>
      </c>
      <c r="O21" s="899">
        <f t="shared" si="3"/>
        <v>0.33969578249336868</v>
      </c>
      <c r="P21" s="45">
        <f t="shared" si="9"/>
        <v>95147.517000000007</v>
      </c>
      <c r="Q21" s="906">
        <f t="shared" ca="1" si="5"/>
        <v>0.95554698503450852</v>
      </c>
      <c r="R21" s="200">
        <f t="shared" si="10"/>
        <v>4426.3590000000004</v>
      </c>
      <c r="S21" s="906">
        <f t="shared" ca="1" si="6"/>
        <v>4.4453014965491554E-2</v>
      </c>
      <c r="T21" s="45">
        <f>+'Prog 01'!T20</f>
        <v>199573.36812699999</v>
      </c>
      <c r="U21" s="195">
        <f>+'Prog 01'!U20</f>
        <v>118523.45379300001</v>
      </c>
      <c r="V21" s="899">
        <f t="shared" si="7"/>
        <v>0.59388411843396227</v>
      </c>
    </row>
    <row r="22" spans="2:22" s="63" customFormat="1" ht="15" hidden="1" customHeight="1" outlineLevel="3" x14ac:dyDescent="0.25">
      <c r="B22" s="86"/>
      <c r="C22" s="423"/>
      <c r="D22" s="150"/>
      <c r="E22" s="56">
        <v>22</v>
      </c>
      <c r="F22" s="56" t="str">
        <f t="shared" si="16"/>
        <v>21.01.001.022</v>
      </c>
      <c r="G22" s="71" t="s">
        <v>24</v>
      </c>
      <c r="H22" s="45">
        <f t="shared" si="11"/>
        <v>49100</v>
      </c>
      <c r="I22" s="45">
        <f>+VLOOKUP(F22,matriz01,4,FALSE)</f>
        <v>49100</v>
      </c>
      <c r="J22" s="45">
        <f t="shared" ca="1" si="13"/>
        <v>32672.48</v>
      </c>
      <c r="K22" s="899">
        <f t="shared" ca="1" si="1"/>
        <v>0.66542729124236255</v>
      </c>
      <c r="L22" s="36">
        <f t="shared" si="14"/>
        <v>32672.48</v>
      </c>
      <c r="M22" s="899">
        <f t="shared" si="2"/>
        <v>0.66542729124236255</v>
      </c>
      <c r="N22" s="257">
        <f t="shared" si="15"/>
        <v>16427.52</v>
      </c>
      <c r="O22" s="899">
        <f t="shared" si="3"/>
        <v>0.3345727087576375</v>
      </c>
      <c r="P22" s="45">
        <f t="shared" si="9"/>
        <v>27931.798999999999</v>
      </c>
      <c r="Q22" s="906">
        <f t="shared" ca="1" si="5"/>
        <v>0.85490293360038783</v>
      </c>
      <c r="R22" s="200">
        <f t="shared" si="10"/>
        <v>4740.6809999999996</v>
      </c>
      <c r="S22" s="906">
        <f t="shared" ca="1" si="6"/>
        <v>0.14509706639961215</v>
      </c>
      <c r="T22" s="45">
        <f>+'Prog 01'!T21</f>
        <v>64420.345190999993</v>
      </c>
      <c r="U22" s="195">
        <f>+'Prog 01'!U21</f>
        <v>38444.701249999991</v>
      </c>
      <c r="V22" s="899">
        <f t="shared" si="7"/>
        <v>0.59677887685971298</v>
      </c>
    </row>
    <row r="23" spans="2:22" s="63" customFormat="1" ht="15" hidden="1" customHeight="1" outlineLevel="3" x14ac:dyDescent="0.25">
      <c r="B23" s="86"/>
      <c r="C23" s="423"/>
      <c r="D23" s="150"/>
      <c r="E23" s="56">
        <v>39</v>
      </c>
      <c r="F23" s="56" t="str">
        <f t="shared" si="16"/>
        <v>21.01.001.039</v>
      </c>
      <c r="G23" s="71" t="s">
        <v>25</v>
      </c>
      <c r="H23" s="45">
        <f t="shared" si="11"/>
        <v>12100</v>
      </c>
      <c r="I23" s="45">
        <f>+VLOOKUP(F23,matriz01,4,FALSE)</f>
        <v>12100</v>
      </c>
      <c r="J23" s="45">
        <f t="shared" ca="1" si="13"/>
        <v>9766.68</v>
      </c>
      <c r="K23" s="899">
        <f t="shared" ca="1" si="1"/>
        <v>0.80716363636363642</v>
      </c>
      <c r="L23" s="36">
        <f t="shared" si="14"/>
        <v>9766.68</v>
      </c>
      <c r="M23" s="899">
        <f t="shared" si="2"/>
        <v>0.80716363636363642</v>
      </c>
      <c r="N23" s="257">
        <f t="shared" si="15"/>
        <v>2333.3199999999997</v>
      </c>
      <c r="O23" s="899">
        <f t="shared" si="3"/>
        <v>0.19283636363636361</v>
      </c>
      <c r="P23" s="45">
        <f t="shared" si="9"/>
        <v>9471.4539999999997</v>
      </c>
      <c r="Q23" s="906">
        <f t="shared" ca="1" si="5"/>
        <v>0.96977212317798878</v>
      </c>
      <c r="R23" s="200">
        <f t="shared" si="10"/>
        <v>295.226</v>
      </c>
      <c r="S23" s="906">
        <f t="shared" ca="1" si="6"/>
        <v>3.0227876822011165E-2</v>
      </c>
      <c r="T23" s="45">
        <f>+'Prog 01'!T22</f>
        <v>12407.079774999998</v>
      </c>
      <c r="U23" s="195">
        <f>+'Prog 01'!U22</f>
        <v>9610.4582520000004</v>
      </c>
      <c r="V23" s="899">
        <f t="shared" si="7"/>
        <v>0.77459470127409591</v>
      </c>
    </row>
    <row r="24" spans="2:22" s="63" customFormat="1" ht="15" hidden="1" customHeight="1" outlineLevel="3" x14ac:dyDescent="0.25">
      <c r="B24" s="86"/>
      <c r="C24" s="423"/>
      <c r="D24" s="150"/>
      <c r="E24" s="56">
        <v>998</v>
      </c>
      <c r="F24" s="56" t="str">
        <f t="shared" si="16"/>
        <v>21.01.001.0998</v>
      </c>
      <c r="G24" s="71" t="s">
        <v>705</v>
      </c>
      <c r="H24" s="45">
        <f>+'Prog 01'!H23</f>
        <v>0</v>
      </c>
      <c r="I24" s="45">
        <f>+VLOOKUP(F24,matriz01,4,FALSE)</f>
        <v>0</v>
      </c>
      <c r="J24" s="45">
        <f ca="1">+'Prog 01'!J23</f>
        <v>0</v>
      </c>
      <c r="K24" s="899" t="str">
        <f t="shared" ca="1" si="1"/>
        <v>0%</v>
      </c>
      <c r="L24" s="36">
        <f t="shared" si="14"/>
        <v>0</v>
      </c>
      <c r="M24" s="899">
        <f t="shared" si="2"/>
        <v>0</v>
      </c>
      <c r="N24" s="257">
        <f t="shared" si="15"/>
        <v>0</v>
      </c>
      <c r="O24" s="899">
        <f t="shared" si="3"/>
        <v>0</v>
      </c>
      <c r="P24" s="45">
        <f t="shared" si="9"/>
        <v>0</v>
      </c>
      <c r="Q24" s="906">
        <f t="shared" ca="1" si="5"/>
        <v>0</v>
      </c>
      <c r="R24" s="200">
        <f t="shared" si="10"/>
        <v>0</v>
      </c>
      <c r="S24" s="906" t="str">
        <f t="shared" ca="1" si="6"/>
        <v>0%</v>
      </c>
      <c r="T24" s="45">
        <f>+'Prog 01'!T23</f>
        <v>0</v>
      </c>
      <c r="U24" s="195">
        <f>+'Prog 01'!U23</f>
        <v>0</v>
      </c>
      <c r="V24" s="899">
        <f t="shared" si="7"/>
        <v>0</v>
      </c>
    </row>
    <row r="25" spans="2:22" s="63" customFormat="1" ht="15" hidden="1" customHeight="1" outlineLevel="3" x14ac:dyDescent="0.25">
      <c r="B25" s="86"/>
      <c r="C25" s="423"/>
      <c r="D25" s="150"/>
      <c r="E25" s="56">
        <v>999</v>
      </c>
      <c r="F25" s="56" t="str">
        <f t="shared" si="16"/>
        <v>21.01.001.0999</v>
      </c>
      <c r="G25" s="71" t="s">
        <v>656</v>
      </c>
      <c r="H25" s="45">
        <v>0</v>
      </c>
      <c r="I25" s="45">
        <f>+VLOOKUP(F25,matriz01,4,FALSE)</f>
        <v>0</v>
      </c>
      <c r="J25" s="45">
        <f ca="1">+VLOOKUP(F25,matriz01,5,FALSE)</f>
        <v>0</v>
      </c>
      <c r="K25" s="899" t="str">
        <f t="shared" ca="1" si="1"/>
        <v>0%</v>
      </c>
      <c r="L25" s="36">
        <f>+'Prog 01'!L24</f>
        <v>0</v>
      </c>
      <c r="M25" s="899">
        <f t="shared" si="2"/>
        <v>0</v>
      </c>
      <c r="N25" s="257">
        <f t="shared" si="15"/>
        <v>0</v>
      </c>
      <c r="O25" s="899">
        <f t="shared" si="3"/>
        <v>0</v>
      </c>
      <c r="P25" s="45">
        <f t="shared" si="9"/>
        <v>0</v>
      </c>
      <c r="Q25" s="906">
        <f t="shared" ca="1" si="5"/>
        <v>0</v>
      </c>
      <c r="R25" s="200">
        <f t="shared" si="10"/>
        <v>0</v>
      </c>
      <c r="S25" s="906" t="str">
        <f t="shared" ca="1" si="6"/>
        <v>0%</v>
      </c>
      <c r="T25" s="45">
        <f>+'Prog 01'!T24</f>
        <v>0</v>
      </c>
      <c r="U25" s="195">
        <f>+'Prog 01'!U24</f>
        <v>0</v>
      </c>
      <c r="V25" s="899">
        <f t="shared" si="7"/>
        <v>0</v>
      </c>
    </row>
    <row r="26" spans="2:22" s="63" customFormat="1" ht="15" hidden="1" customHeight="1" outlineLevel="2" x14ac:dyDescent="0.25">
      <c r="B26" s="86"/>
      <c r="C26" s="423"/>
      <c r="D26" s="150" t="s">
        <v>147</v>
      </c>
      <c r="E26" s="56"/>
      <c r="F26" s="56"/>
      <c r="G26" s="71" t="s">
        <v>26</v>
      </c>
      <c r="H26" s="45">
        <f>SUM(H27:H28)</f>
        <v>15300</v>
      </c>
      <c r="I26" s="45">
        <f>SUM(I27:I28)</f>
        <v>15300</v>
      </c>
      <c r="J26" s="45">
        <f ca="1">SUM(J27:J28)</f>
        <v>11372.291000000001</v>
      </c>
      <c r="K26" s="899">
        <f t="shared" ca="1" si="1"/>
        <v>0.74328699346405236</v>
      </c>
      <c r="L26" s="36">
        <f>SUM(L27:L28)</f>
        <v>11372.290999999999</v>
      </c>
      <c r="M26" s="899">
        <f t="shared" si="2"/>
        <v>0.74328699346405225</v>
      </c>
      <c r="N26" s="257">
        <f>SUM(N27:N28)</f>
        <v>3927.7090000000007</v>
      </c>
      <c r="O26" s="899">
        <f t="shared" si="3"/>
        <v>0.25671300653594775</v>
      </c>
      <c r="P26" s="45">
        <f>+P27+P28</f>
        <v>10949.895</v>
      </c>
      <c r="Q26" s="906">
        <f t="shared" ca="1" si="5"/>
        <v>0.96285744007078256</v>
      </c>
      <c r="R26" s="200">
        <f>SUM(R27:R28)</f>
        <v>422.39600000000002</v>
      </c>
      <c r="S26" s="906">
        <f t="shared" ca="1" si="6"/>
        <v>3.7142559929217424E-2</v>
      </c>
      <c r="T26" s="45">
        <f>SUM(T27:T28)</f>
        <v>20146.090539999997</v>
      </c>
      <c r="U26" s="195">
        <f>SUM(U27:U28)</f>
        <v>12005.651677</v>
      </c>
      <c r="V26" s="899">
        <f t="shared" si="7"/>
        <v>0.59592959999672479</v>
      </c>
    </row>
    <row r="27" spans="2:22" s="63" customFormat="1" ht="15" hidden="1" customHeight="1" outlineLevel="3" x14ac:dyDescent="0.25">
      <c r="B27" s="86"/>
      <c r="C27" s="423"/>
      <c r="D27" s="150"/>
      <c r="E27" s="56">
        <v>1</v>
      </c>
      <c r="F27" s="56" t="str">
        <f>+CONCATENATE($B$10,"",$C$11,"",$D$26,"00",E27)</f>
        <v>21.01.002.001</v>
      </c>
      <c r="G27" s="71" t="s">
        <v>27</v>
      </c>
      <c r="H27" s="45">
        <f>+VLOOKUP(F27,matriz01,3,FALSE)</f>
        <v>1300</v>
      </c>
      <c r="I27" s="45">
        <f>+VLOOKUP(F27,matriz01,4,FALSE)</f>
        <v>1300</v>
      </c>
      <c r="J27" s="45">
        <f ca="1">+VLOOKUP(F27,matriz01,5,FALSE)</f>
        <v>828.07199999999989</v>
      </c>
      <c r="K27" s="899">
        <f t="shared" ca="1" si="1"/>
        <v>0.63697846153846149</v>
      </c>
      <c r="L27" s="36">
        <f>INDEX(tablap01,MATCH(F27,imputacion,0),7)</f>
        <v>828.072</v>
      </c>
      <c r="M27" s="899">
        <f t="shared" si="2"/>
        <v>0.63697846153846149</v>
      </c>
      <c r="N27" s="257">
        <f>INDEX(tablap01,MATCH(F27,imputacion,0),9)</f>
        <v>471.928</v>
      </c>
      <c r="O27" s="899">
        <f t="shared" si="3"/>
        <v>0.36302153846153845</v>
      </c>
      <c r="P27" s="45">
        <f>INDEX(tablap01,MATCH(F27,imputacion,0),11)</f>
        <v>718.70399999999995</v>
      </c>
      <c r="Q27" s="906">
        <f t="shared" ca="1" si="5"/>
        <v>0.86792452830188682</v>
      </c>
      <c r="R27" s="200">
        <f>INDEX(tablap01,MATCH(F27,imputacion,0),13)</f>
        <v>109.36799999999999</v>
      </c>
      <c r="S27" s="906">
        <f t="shared" ca="1" si="6"/>
        <v>0.13207547169811321</v>
      </c>
      <c r="T27" s="45">
        <f>+'Prog 01'!T26</f>
        <v>1719.3110649999999</v>
      </c>
      <c r="U27" s="195">
        <f>+'Prog 01'!U26</f>
        <v>975.78891899999985</v>
      </c>
      <c r="V27" s="899">
        <f t="shared" si="7"/>
        <v>0.56754646606081138</v>
      </c>
    </row>
    <row r="28" spans="2:22" s="63" customFormat="1" ht="15" hidden="1" customHeight="1" outlineLevel="3" x14ac:dyDescent="0.25">
      <c r="B28" s="86"/>
      <c r="C28" s="423"/>
      <c r="D28" s="150"/>
      <c r="E28" s="56">
        <v>2</v>
      </c>
      <c r="F28" s="56" t="str">
        <f>+CONCATENATE($B$10,"",$C$11,"",$D$26,"00",E28)</f>
        <v>21.01.002.002</v>
      </c>
      <c r="G28" s="71" t="s">
        <v>28</v>
      </c>
      <c r="H28" s="45">
        <f>+VLOOKUP(F28,matriz01,3,FALSE)</f>
        <v>14000</v>
      </c>
      <c r="I28" s="45">
        <f>+VLOOKUP(F28,matriz01,4,FALSE)</f>
        <v>14000</v>
      </c>
      <c r="J28" s="45">
        <f ca="1">+VLOOKUP(F28,matriz01,5,FALSE)</f>
        <v>10544.219000000001</v>
      </c>
      <c r="K28" s="899">
        <f t="shared" ca="1" si="1"/>
        <v>0.75315850000000006</v>
      </c>
      <c r="L28" s="36">
        <f>INDEX(tablap01,MATCH(F28,imputacion,0),7)</f>
        <v>10544.218999999999</v>
      </c>
      <c r="M28" s="899">
        <f t="shared" si="2"/>
        <v>0.75315849999999995</v>
      </c>
      <c r="N28" s="257">
        <f>INDEX(tablap01,MATCH(F28,imputacion,0),9)</f>
        <v>3455.7810000000009</v>
      </c>
      <c r="O28" s="899">
        <f t="shared" si="3"/>
        <v>0.24684150000000007</v>
      </c>
      <c r="P28" s="45">
        <f>INDEX(tablap01,MATCH(F28,imputacion,0),11)</f>
        <v>10231.191000000001</v>
      </c>
      <c r="Q28" s="906">
        <f t="shared" ca="1" si="5"/>
        <v>0.97031283208362795</v>
      </c>
      <c r="R28" s="200">
        <f>INDEX(tablap01,MATCH(F28,imputacion,0),13)</f>
        <v>313.02800000000002</v>
      </c>
      <c r="S28" s="906">
        <f t="shared" ca="1" si="6"/>
        <v>2.9687167916371993E-2</v>
      </c>
      <c r="T28" s="45">
        <f>+'Prog 01'!T27</f>
        <v>18426.779474999996</v>
      </c>
      <c r="U28" s="195">
        <f>+'Prog 01'!U27</f>
        <v>11029.862757999999</v>
      </c>
      <c r="V28" s="899">
        <f t="shared" si="7"/>
        <v>0.59857788893411623</v>
      </c>
    </row>
    <row r="29" spans="2:22" s="63" customFormat="1" ht="15" hidden="1" customHeight="1" outlineLevel="2" x14ac:dyDescent="0.25">
      <c r="B29" s="86"/>
      <c r="C29" s="423"/>
      <c r="D29" s="150" t="s">
        <v>148</v>
      </c>
      <c r="E29" s="56"/>
      <c r="F29" s="56"/>
      <c r="G29" s="71" t="s">
        <v>29</v>
      </c>
      <c r="H29" s="45">
        <f>SUM(H30:H31)</f>
        <v>45000</v>
      </c>
      <c r="I29" s="45">
        <f>SUM(I30:I32)</f>
        <v>45000</v>
      </c>
      <c r="J29" s="45">
        <f ca="1">SUM(J30:J32)</f>
        <v>27147.618000000002</v>
      </c>
      <c r="K29" s="899">
        <f t="shared" ca="1" si="1"/>
        <v>0.60328040000000005</v>
      </c>
      <c r="L29" s="45">
        <f>SUM(L30:L32)</f>
        <v>27147.618000000002</v>
      </c>
      <c r="M29" s="899">
        <f t="shared" si="2"/>
        <v>0.60328040000000005</v>
      </c>
      <c r="N29" s="257">
        <f t="shared" ref="N29:R29" si="17">SUM(N30:N32)</f>
        <v>17852.381999999998</v>
      </c>
      <c r="O29" s="899">
        <f t="shared" si="3"/>
        <v>0.39671959999999995</v>
      </c>
      <c r="P29" s="45">
        <f t="shared" si="17"/>
        <v>24357.34</v>
      </c>
      <c r="Q29" s="906">
        <f t="shared" ca="1" si="5"/>
        <v>0.89721831211858061</v>
      </c>
      <c r="R29" s="200">
        <f t="shared" si="17"/>
        <v>2790.2780000000002</v>
      </c>
      <c r="S29" s="906">
        <f t="shared" ca="1" si="6"/>
        <v>0.10278168788141928</v>
      </c>
      <c r="T29" s="45">
        <f>SUM(T30:T32)</f>
        <v>58374.99317999999</v>
      </c>
      <c r="U29" s="195">
        <f ca="1">SUM(U30:U32)</f>
        <v>35505.754300999994</v>
      </c>
      <c r="V29" s="899">
        <f t="shared" ca="1" si="7"/>
        <v>0.60823569077802841</v>
      </c>
    </row>
    <row r="30" spans="2:22" s="63" customFormat="1" ht="15" hidden="1" customHeight="1" outlineLevel="3" x14ac:dyDescent="0.25">
      <c r="B30" s="86"/>
      <c r="C30" s="423"/>
      <c r="D30" s="150"/>
      <c r="E30" s="56">
        <v>1</v>
      </c>
      <c r="F30" s="56" t="str">
        <f>+CONCATENATE($B$10,"",$C$11,"",$D$29,"00",E30)</f>
        <v>21.01.003.001</v>
      </c>
      <c r="G30" s="71" t="s">
        <v>30</v>
      </c>
      <c r="H30" s="45">
        <f>+VLOOKUP(F30,matriz01,3,FALSE)</f>
        <v>23400</v>
      </c>
      <c r="I30" s="45">
        <f>+VLOOKUP(F30,matriz01,4,FALSE)</f>
        <v>23400</v>
      </c>
      <c r="J30" s="45">
        <f ca="1">+VLOOKUP(F30,matriz01,5,FALSE)</f>
        <v>16309.828</v>
      </c>
      <c r="K30" s="899">
        <f t="shared" ca="1" si="1"/>
        <v>0.69700119658119652</v>
      </c>
      <c r="L30" s="36">
        <f>INDEX(tablap01,MATCH(F30,imputacion,0),7)</f>
        <v>16309.828</v>
      </c>
      <c r="M30" s="899">
        <f t="shared" si="2"/>
        <v>0.69700119658119652</v>
      </c>
      <c r="N30" s="257">
        <f>INDEX(tablap01,MATCH(F30,imputacion,0),9)</f>
        <v>7090.1720000000005</v>
      </c>
      <c r="O30" s="899">
        <f t="shared" si="3"/>
        <v>0.30299880341880342</v>
      </c>
      <c r="P30" s="45">
        <f>INDEX(tablap01,MATCH(F30,imputacion,0),11)</f>
        <v>14426.004000000001</v>
      </c>
      <c r="Q30" s="906">
        <f t="shared" ca="1" si="5"/>
        <v>0.8844976170196277</v>
      </c>
      <c r="R30" s="200">
        <f>INDEX(tablap01,MATCH(F30,imputacion,0),13)</f>
        <v>1883.8240000000001</v>
      </c>
      <c r="S30" s="906">
        <f t="shared" ca="1" si="6"/>
        <v>0.11550238298037234</v>
      </c>
      <c r="T30" s="45">
        <f>+'Prog 01'!T29</f>
        <v>31123.753767999999</v>
      </c>
      <c r="U30" s="195">
        <f>+'Prog 01'!U29</f>
        <v>18345.026329999997</v>
      </c>
      <c r="V30" s="899">
        <f t="shared" si="7"/>
        <v>0.58942203651737868</v>
      </c>
    </row>
    <row r="31" spans="2:22" s="63" customFormat="1" ht="15" hidden="1" customHeight="1" outlineLevel="3" x14ac:dyDescent="0.25">
      <c r="B31" s="86"/>
      <c r="C31" s="423"/>
      <c r="D31" s="150"/>
      <c r="E31" s="56">
        <v>2</v>
      </c>
      <c r="F31" s="56" t="str">
        <f>+CONCATENATE($B$10,"",$C$11,"",$D$29,"00",E31)</f>
        <v>21.01.003.002</v>
      </c>
      <c r="G31" s="71" t="s">
        <v>31</v>
      </c>
      <c r="H31" s="45">
        <f>+VLOOKUP(F31,matriz01,3,FALSE)</f>
        <v>21600</v>
      </c>
      <c r="I31" s="45">
        <f>+VLOOKUP(F31,matriz01,4,FALSE)</f>
        <v>21600</v>
      </c>
      <c r="J31" s="45">
        <f ca="1">+VLOOKUP(F31,matriz01,5,FALSE)</f>
        <v>10837.79</v>
      </c>
      <c r="K31" s="899">
        <f t="shared" ca="1" si="1"/>
        <v>0.50174953703703706</v>
      </c>
      <c r="L31" s="36">
        <f>INDEX(tablap01,MATCH(F31,imputacion,0),7)</f>
        <v>10837.79</v>
      </c>
      <c r="M31" s="899">
        <f t="shared" si="2"/>
        <v>0.50174953703703706</v>
      </c>
      <c r="N31" s="257">
        <f>INDEX(tablap01,MATCH(F31,imputacion,0),9)</f>
        <v>10762.21</v>
      </c>
      <c r="O31" s="899">
        <f t="shared" si="3"/>
        <v>0.49825046296296294</v>
      </c>
      <c r="P31" s="45">
        <f>INDEX(tablap01,MATCH(F31,imputacion,0),11)</f>
        <v>9931.3359999999993</v>
      </c>
      <c r="Q31" s="906">
        <f t="shared" ca="1" si="5"/>
        <v>0.9163617305742221</v>
      </c>
      <c r="R31" s="200">
        <f>INDEX(tablap01,MATCH(F31,imputacion,0),13)</f>
        <v>906.45399999999995</v>
      </c>
      <c r="S31" s="906">
        <f t="shared" ca="1" si="6"/>
        <v>8.3638269425777748E-2</v>
      </c>
      <c r="T31" s="45">
        <f>+'Prog 01'!T30</f>
        <v>27251.239411999995</v>
      </c>
      <c r="U31" s="195">
        <f>+'Prog 01'!U30</f>
        <v>17160.727971</v>
      </c>
      <c r="V31" s="899">
        <f t="shared" si="7"/>
        <v>0.62972284348444452</v>
      </c>
    </row>
    <row r="32" spans="2:22" s="63" customFormat="1" ht="15" hidden="1" customHeight="1" outlineLevel="3" x14ac:dyDescent="0.25">
      <c r="B32" s="86"/>
      <c r="C32" s="423"/>
      <c r="D32" s="150"/>
      <c r="E32" s="56">
        <v>3</v>
      </c>
      <c r="F32" s="56" t="str">
        <f>+CONCATENATE($B$10,"",$C$11,"",$D$29,"00",E32)</f>
        <v>21.01.003.003</v>
      </c>
      <c r="G32" s="71" t="s">
        <v>657</v>
      </c>
      <c r="H32" s="45">
        <v>0</v>
      </c>
      <c r="I32" s="45">
        <f>+VLOOKUP(F32,matriz01,4,FALSE)</f>
        <v>0</v>
      </c>
      <c r="J32" s="45">
        <f ca="1">+VLOOKUP(F32,matriz01,5,FALSE)</f>
        <v>0</v>
      </c>
      <c r="K32" s="899" t="str">
        <f t="shared" ca="1" si="1"/>
        <v>0%</v>
      </c>
      <c r="L32" s="36">
        <v>0</v>
      </c>
      <c r="M32" s="899">
        <f t="shared" si="2"/>
        <v>0</v>
      </c>
      <c r="N32" s="257">
        <f>INDEX(tablap01,MATCH(F32,imputacion,0),9)</f>
        <v>0</v>
      </c>
      <c r="O32" s="899">
        <f t="shared" si="3"/>
        <v>0</v>
      </c>
      <c r="P32" s="45">
        <f>INDEX(tablap01,MATCH(F32,imputacion,0),11)</f>
        <v>0</v>
      </c>
      <c r="Q32" s="906">
        <f t="shared" ca="1" si="5"/>
        <v>0</v>
      </c>
      <c r="R32" s="200">
        <f>INDEX(tablap01,MATCH(F32,imputacion,0),13)</f>
        <v>0</v>
      </c>
      <c r="S32" s="906" t="str">
        <f t="shared" ca="1" si="6"/>
        <v>0%</v>
      </c>
      <c r="T32" s="45">
        <f>+'Prog 01'!T31</f>
        <v>0</v>
      </c>
      <c r="U32" s="195">
        <f ca="1">+'Prog 01'!U31</f>
        <v>0</v>
      </c>
      <c r="V32" s="899">
        <f t="shared" ca="1" si="7"/>
        <v>0</v>
      </c>
    </row>
    <row r="33" spans="2:22" s="63" customFormat="1" ht="15" hidden="1" customHeight="1" outlineLevel="2" x14ac:dyDescent="0.25">
      <c r="B33" s="86"/>
      <c r="C33" s="423"/>
      <c r="D33" s="150" t="s">
        <v>149</v>
      </c>
      <c r="E33" s="56"/>
      <c r="F33" s="56"/>
      <c r="G33" s="71" t="s">
        <v>32</v>
      </c>
      <c r="H33" s="45">
        <f>SUM(H34:H37)</f>
        <v>80800</v>
      </c>
      <c r="I33" s="45">
        <f>SUM(I34:I37)</f>
        <v>83660.789000000004</v>
      </c>
      <c r="J33" s="45">
        <f ca="1">SUM(J34:J37)</f>
        <v>51842.464</v>
      </c>
      <c r="K33" s="899">
        <f t="shared" ca="1" si="1"/>
        <v>0.61967457658091174</v>
      </c>
      <c r="L33" s="45">
        <f>SUM(L34:L37)</f>
        <v>51842.464</v>
      </c>
      <c r="M33" s="899">
        <f t="shared" si="2"/>
        <v>0.61967457658091174</v>
      </c>
      <c r="N33" s="257">
        <f t="shared" ref="N33:R33" si="18">SUM(N34:N37)</f>
        <v>31818.324999999997</v>
      </c>
      <c r="O33" s="899">
        <f t="shared" si="3"/>
        <v>0.3803254234190882</v>
      </c>
      <c r="P33" s="45">
        <f t="shared" si="18"/>
        <v>50175.71</v>
      </c>
      <c r="Q33" s="906">
        <f t="shared" ca="1" si="5"/>
        <v>0.96784963770240551</v>
      </c>
      <c r="R33" s="200">
        <f t="shared" si="18"/>
        <v>1666.7539999999999</v>
      </c>
      <c r="S33" s="906">
        <f t="shared" ca="1" si="6"/>
        <v>3.2150362297594492E-2</v>
      </c>
      <c r="T33" s="45">
        <f>SUM(T34:T37)</f>
        <v>99999.57473800001</v>
      </c>
      <c r="U33" s="195">
        <f ca="1">SUM(U34:U37)</f>
        <v>65385.937519999992</v>
      </c>
      <c r="V33" s="899">
        <f t="shared" ca="1" si="7"/>
        <v>0.65386215582728102</v>
      </c>
    </row>
    <row r="34" spans="2:22" s="63" customFormat="1" ht="15" hidden="1" customHeight="1" outlineLevel="3" x14ac:dyDescent="0.25">
      <c r="B34" s="86"/>
      <c r="C34" s="423"/>
      <c r="D34" s="150"/>
      <c r="E34" s="56">
        <v>4</v>
      </c>
      <c r="F34" s="56" t="str">
        <f>+CONCATENATE($B$10,"",$C$11,"",$D$33,"00",E34)</f>
        <v>21.01.004.004</v>
      </c>
      <c r="G34" s="71" t="s">
        <v>33</v>
      </c>
      <c r="H34" s="45">
        <f>+VLOOKUP(F34,matriz01,3,FALSE)</f>
        <v>75200</v>
      </c>
      <c r="I34" s="45">
        <f>+VLOOKUP(F34,matriz01,4,FALSE)</f>
        <v>75200</v>
      </c>
      <c r="J34" s="45">
        <f ca="1">+VLOOKUP(F34,matriz01,5,FALSE)</f>
        <v>45469.042000000001</v>
      </c>
      <c r="K34" s="899">
        <f t="shared" ca="1" si="1"/>
        <v>0.60464151595744686</v>
      </c>
      <c r="L34" s="36">
        <f>INDEX(tablap01,MATCH(F34,imputacion,0),7)</f>
        <v>45469.042000000001</v>
      </c>
      <c r="M34" s="899">
        <f t="shared" si="2"/>
        <v>0.60464151595744686</v>
      </c>
      <c r="N34" s="257">
        <f>INDEX(tablap01,MATCH(F34,imputacion,0),9)</f>
        <v>29730.957999999999</v>
      </c>
      <c r="O34" s="899">
        <f t="shared" si="3"/>
        <v>0.39535848404255319</v>
      </c>
      <c r="P34" s="45">
        <f t="shared" ref="P34:P41" si="19">INDEX(tablap01,MATCH(F34,imputacion,0),11)</f>
        <v>43802.288</v>
      </c>
      <c r="Q34" s="906">
        <f t="shared" ca="1" si="5"/>
        <v>0.96334310276429402</v>
      </c>
      <c r="R34" s="200">
        <f>INDEX(tablap01,MATCH(F34,imputacion,0),13)</f>
        <v>1666.7539999999999</v>
      </c>
      <c r="S34" s="906">
        <f t="shared" ca="1" si="6"/>
        <v>3.6656897235705997E-2</v>
      </c>
      <c r="T34" s="45">
        <f>+'Prog 01'!T33</f>
        <v>92572.681696</v>
      </c>
      <c r="U34" s="195">
        <f ca="1">+'Prog 01'!U33</f>
        <v>59747.272737999992</v>
      </c>
      <c r="V34" s="899">
        <f t="shared" ca="1" si="7"/>
        <v>0.64540933289806202</v>
      </c>
    </row>
    <row r="35" spans="2:22" s="63" customFormat="1" ht="15" hidden="1" customHeight="1" outlineLevel="3" x14ac:dyDescent="0.25">
      <c r="B35" s="86"/>
      <c r="C35" s="423"/>
      <c r="D35" s="150"/>
      <c r="E35" s="56">
        <v>5</v>
      </c>
      <c r="F35" s="56" t="str">
        <f>+CONCATENATE($B$10,"",$C$11,"",$D$33,"00",E35)</f>
        <v>21.01.004.005</v>
      </c>
      <c r="G35" s="71" t="s">
        <v>34</v>
      </c>
      <c r="H35" s="45">
        <f>+VLOOKUP(F35,matriz01,3,FALSE)</f>
        <v>600</v>
      </c>
      <c r="I35" s="45">
        <f>+VLOOKUP(F35,matriz01,4,FALSE)</f>
        <v>600</v>
      </c>
      <c r="J35" s="45">
        <f ca="1">+VLOOKUP(F35,matriz01,5,FALSE)</f>
        <v>37.182000000000002</v>
      </c>
      <c r="K35" s="899">
        <f t="shared" ca="1" si="1"/>
        <v>6.1970000000000004E-2</v>
      </c>
      <c r="L35" s="45">
        <f>INDEX(tablap01,MATCH(F35,imputacion,0),7)</f>
        <v>37.182000000000002</v>
      </c>
      <c r="M35" s="899">
        <f t="shared" si="2"/>
        <v>6.1970000000000004E-2</v>
      </c>
      <c r="N35" s="257">
        <f>INDEX(tablap01,MATCH(F35,imputacion,0),9)</f>
        <v>562.81799999999998</v>
      </c>
      <c r="O35" s="899">
        <f t="shared" si="3"/>
        <v>0.93802999999999992</v>
      </c>
      <c r="P35" s="45">
        <f t="shared" si="19"/>
        <v>37.182000000000002</v>
      </c>
      <c r="Q35" s="906">
        <f t="shared" ca="1" si="5"/>
        <v>1</v>
      </c>
      <c r="R35" s="200">
        <f>INDEX(tablap01,MATCH(F35,imputacion,0),13)</f>
        <v>0</v>
      </c>
      <c r="S35" s="906">
        <f t="shared" ca="1" si="6"/>
        <v>0</v>
      </c>
      <c r="T35" s="45">
        <f>+'Prog 01'!T34</f>
        <v>142.48419999999999</v>
      </c>
      <c r="U35" s="195">
        <f ca="1">+'Prog 01'!U34</f>
        <v>50.490131999999996</v>
      </c>
      <c r="V35" s="899">
        <f t="shared" ca="1" si="7"/>
        <v>0.35435600578871201</v>
      </c>
    </row>
    <row r="36" spans="2:22" s="63" customFormat="1" ht="15" hidden="1" customHeight="1" outlineLevel="3" collapsed="1" x14ac:dyDescent="0.25">
      <c r="B36" s="86"/>
      <c r="C36" s="423"/>
      <c r="D36" s="150"/>
      <c r="E36" s="56">
        <v>6</v>
      </c>
      <c r="F36" s="56" t="str">
        <f>+CONCATENATE($B$10,"",$C$11,"",$D$33,"00",E36)</f>
        <v>21.01.004.006</v>
      </c>
      <c r="G36" s="71" t="s">
        <v>35</v>
      </c>
      <c r="H36" s="45">
        <f>+VLOOKUP(F36,matriz01,3,FALSE)</f>
        <v>4000</v>
      </c>
      <c r="I36" s="45">
        <f>+VLOOKUP(F36,matriz01,4,FALSE)</f>
        <v>6860.7889999999998</v>
      </c>
      <c r="J36" s="45">
        <f ca="1">+VLOOKUP(F36,matriz01,5,FALSE)</f>
        <v>5743.384</v>
      </c>
      <c r="K36" s="899">
        <f t="shared" ca="1" si="1"/>
        <v>0.83713170598891762</v>
      </c>
      <c r="L36" s="36">
        <f>INDEX(tablap01,MATCH(F36,imputacion,0),7)</f>
        <v>5743.384</v>
      </c>
      <c r="M36" s="899">
        <f t="shared" si="2"/>
        <v>0.83713170598891762</v>
      </c>
      <c r="N36" s="257">
        <f>INDEX(tablap01,MATCH(F36,imputacion,0),9)</f>
        <v>1117.4049999999997</v>
      </c>
      <c r="O36" s="899">
        <f t="shared" si="3"/>
        <v>0.16286829401108235</v>
      </c>
      <c r="P36" s="45">
        <f t="shared" si="19"/>
        <v>5743.384</v>
      </c>
      <c r="Q36" s="906">
        <f t="shared" ca="1" si="5"/>
        <v>1</v>
      </c>
      <c r="R36" s="200">
        <f>INDEX(tablap01,MATCH(F36,imputacion,0),13)</f>
        <v>0</v>
      </c>
      <c r="S36" s="906">
        <f t="shared" ca="1" si="6"/>
        <v>0</v>
      </c>
      <c r="T36" s="45">
        <f>+'Prog 01'!T35</f>
        <v>5737.9088419999989</v>
      </c>
      <c r="U36" s="195">
        <f ca="1">+'Prog 01'!U35</f>
        <v>5588.1746499999999</v>
      </c>
      <c r="V36" s="899">
        <f t="shared" ca="1" si="7"/>
        <v>0.97390439685901187</v>
      </c>
    </row>
    <row r="37" spans="2:22" s="63" customFormat="1" ht="15" hidden="1" customHeight="1" outlineLevel="3" x14ac:dyDescent="0.25">
      <c r="B37" s="86"/>
      <c r="C37" s="423"/>
      <c r="D37" s="150"/>
      <c r="E37" s="56">
        <v>7</v>
      </c>
      <c r="F37" s="56" t="str">
        <f>+CONCATENATE($B$10,"",$C$11,"",$D$33,"00",E37)</f>
        <v>21.01.004.007</v>
      </c>
      <c r="G37" s="71" t="s">
        <v>36</v>
      </c>
      <c r="H37" s="45">
        <f>+VLOOKUP(F37,matriz01,3,FALSE)</f>
        <v>1000</v>
      </c>
      <c r="I37" s="45">
        <f>+VLOOKUP(F37,matriz01,4,FALSE)</f>
        <v>1000</v>
      </c>
      <c r="J37" s="45">
        <f ca="1">+VLOOKUP(F37,matriz01,5,FALSE)</f>
        <v>592.85599999999999</v>
      </c>
      <c r="K37" s="899">
        <f t="shared" ca="1" si="1"/>
        <v>0.59285600000000005</v>
      </c>
      <c r="L37" s="45">
        <f>INDEX(tablap01,MATCH(F37,imputacion,0),7)</f>
        <v>592.85599999999999</v>
      </c>
      <c r="M37" s="899">
        <f t="shared" si="2"/>
        <v>0.59285600000000005</v>
      </c>
      <c r="N37" s="257">
        <f>INDEX(tablap01,MATCH(F37,imputacion,0),9)</f>
        <v>407.14400000000001</v>
      </c>
      <c r="O37" s="899">
        <f t="shared" si="3"/>
        <v>0.40714400000000001</v>
      </c>
      <c r="P37" s="45">
        <f t="shared" si="19"/>
        <v>592.85599999999999</v>
      </c>
      <c r="Q37" s="906">
        <f t="shared" ca="1" si="5"/>
        <v>1</v>
      </c>
      <c r="R37" s="200">
        <f>INDEX(tablap01,MATCH(F37,imputacion,0),13)</f>
        <v>0</v>
      </c>
      <c r="S37" s="906">
        <f t="shared" ca="1" si="6"/>
        <v>0</v>
      </c>
      <c r="T37" s="45">
        <f>+'Prog 01'!T36</f>
        <v>1546.4999999999998</v>
      </c>
      <c r="U37" s="195">
        <f ca="1">+'Prog 01'!U36</f>
        <v>0</v>
      </c>
      <c r="V37" s="899">
        <f t="shared" ca="1" si="7"/>
        <v>0</v>
      </c>
    </row>
    <row r="38" spans="2:22" s="63" customFormat="1" ht="15" hidden="1" customHeight="1" outlineLevel="2" x14ac:dyDescent="0.25">
      <c r="B38" s="86"/>
      <c r="C38" s="423"/>
      <c r="D38" s="150" t="s">
        <v>150</v>
      </c>
      <c r="E38" s="56"/>
      <c r="F38" s="56"/>
      <c r="G38" s="71" t="s">
        <v>32</v>
      </c>
      <c r="H38" s="45">
        <f>SUM(H39:H41)</f>
        <v>350</v>
      </c>
      <c r="I38" s="45">
        <f>SUM(I39:I41)</f>
        <v>789.53400000000011</v>
      </c>
      <c r="J38" s="45">
        <f ca="1">SUM(J39:J41)</f>
        <v>439.53399999999999</v>
      </c>
      <c r="K38" s="899">
        <f t="shared" ca="1" si="1"/>
        <v>0.55670053474581205</v>
      </c>
      <c r="L38" s="36">
        <f>SUM(L39:L41)</f>
        <v>439.53399999999999</v>
      </c>
      <c r="M38" s="899">
        <f t="shared" si="2"/>
        <v>0.55670053474581205</v>
      </c>
      <c r="N38" s="605">
        <f t="shared" ref="N38:R38" si="20">SUM(N39:N41)</f>
        <v>350</v>
      </c>
      <c r="O38" s="899">
        <f t="shared" si="3"/>
        <v>0.44329946525418784</v>
      </c>
      <c r="P38" s="36">
        <f t="shared" si="20"/>
        <v>429.53000000000003</v>
      </c>
      <c r="Q38" s="906">
        <f t="shared" ca="1" si="5"/>
        <v>0.97723953095778715</v>
      </c>
      <c r="R38" s="606">
        <f t="shared" si="20"/>
        <v>10.004</v>
      </c>
      <c r="S38" s="906">
        <f t="shared" ca="1" si="6"/>
        <v>2.2760469042212888E-2</v>
      </c>
      <c r="T38" s="45">
        <f>SUM(T39:T41)</f>
        <v>1268.698081</v>
      </c>
      <c r="U38" s="195">
        <f ca="1">SUM(U39:U41)</f>
        <v>799.13119299999994</v>
      </c>
      <c r="V38" s="899">
        <f t="shared" ca="1" si="7"/>
        <v>0.62988287360702644</v>
      </c>
    </row>
    <row r="39" spans="2:22" s="63" customFormat="1" ht="15" hidden="1" customHeight="1" outlineLevel="3" x14ac:dyDescent="0.25">
      <c r="B39" s="86"/>
      <c r="C39" s="423"/>
      <c r="D39" s="150"/>
      <c r="E39" s="56">
        <v>1</v>
      </c>
      <c r="F39" s="56" t="str">
        <f>+CONCATENATE($B$10,"",$C$11,"",$D$38,"00",E39)</f>
        <v>21.01.005.001</v>
      </c>
      <c r="G39" s="71" t="s">
        <v>91</v>
      </c>
      <c r="H39" s="45">
        <f>+VLOOKUP(F39,matriz01,3,FALSE)</f>
        <v>0</v>
      </c>
      <c r="I39" s="45">
        <f>+VLOOKUP(F39,matriz01,4,FALSE)</f>
        <v>132.10900000000001</v>
      </c>
      <c r="J39" s="45">
        <f ca="1">+VLOOKUP(F39,matriz01,5,FALSE)</f>
        <v>132.10900000000001</v>
      </c>
      <c r="K39" s="899">
        <f t="shared" ca="1" si="1"/>
        <v>1</v>
      </c>
      <c r="L39" s="45">
        <f>INDEX(tablap01,MATCH(F39,imputacion,0),7)</f>
        <v>132.10900000000001</v>
      </c>
      <c r="M39" s="899">
        <f t="shared" si="2"/>
        <v>1</v>
      </c>
      <c r="N39" s="257">
        <f>INDEX(tablap01,MATCH(F39,imputacion,0),9)</f>
        <v>0</v>
      </c>
      <c r="O39" s="899">
        <f t="shared" si="3"/>
        <v>0</v>
      </c>
      <c r="P39" s="45">
        <f t="shared" si="19"/>
        <v>122.105</v>
      </c>
      <c r="Q39" s="906">
        <f t="shared" ca="1" si="5"/>
        <v>0.92427465199191572</v>
      </c>
      <c r="R39" s="200">
        <f>INDEX(tablap01,MATCH(F39,imputacion,0),13)</f>
        <v>10.004</v>
      </c>
      <c r="S39" s="906">
        <f t="shared" ca="1" si="6"/>
        <v>7.5725348008084226E-2</v>
      </c>
      <c r="T39" s="45">
        <f>+'Prog 01'!T38</f>
        <v>355.64757399999996</v>
      </c>
      <c r="U39" s="195">
        <f ca="1">+'Prog 01'!U38</f>
        <v>218.33590099999998</v>
      </c>
      <c r="V39" s="899">
        <f t="shared" ca="1" si="7"/>
        <v>0.61391084028595122</v>
      </c>
    </row>
    <row r="40" spans="2:22" s="63" customFormat="1" ht="15" hidden="1" customHeight="1" outlineLevel="3" x14ac:dyDescent="0.25">
      <c r="B40" s="86"/>
      <c r="C40" s="423"/>
      <c r="D40" s="150"/>
      <c r="E40" s="56">
        <v>2</v>
      </c>
      <c r="F40" s="56" t="str">
        <f>+CONCATENATE($B$10,"",$C$11,"",$D$38,"00",E40)</f>
        <v>21.01.005.002</v>
      </c>
      <c r="G40" s="71" t="s">
        <v>92</v>
      </c>
      <c r="H40" s="45">
        <f>+VLOOKUP(F40,matriz01,3,FALSE)</f>
        <v>350</v>
      </c>
      <c r="I40" s="45">
        <f>+VLOOKUP(F40,matriz01,4,FALSE)</f>
        <v>350</v>
      </c>
      <c r="J40" s="45">
        <f ca="1">+VLOOKUP(F40,matriz01,5,FALSE)</f>
        <v>0</v>
      </c>
      <c r="K40" s="899">
        <f t="shared" ca="1" si="1"/>
        <v>0</v>
      </c>
      <c r="L40" s="36">
        <f>INDEX(tablap01,MATCH(F40,imputacion,0),7)</f>
        <v>0</v>
      </c>
      <c r="M40" s="899">
        <f t="shared" si="2"/>
        <v>0</v>
      </c>
      <c r="N40" s="257">
        <f>INDEX(tablap01,MATCH(F40,imputacion,0),9)</f>
        <v>350</v>
      </c>
      <c r="O40" s="899">
        <f t="shared" si="3"/>
        <v>1</v>
      </c>
      <c r="P40" s="45">
        <f t="shared" si="19"/>
        <v>0</v>
      </c>
      <c r="Q40" s="906">
        <f t="shared" ca="1" si="5"/>
        <v>0</v>
      </c>
      <c r="R40" s="200">
        <f>INDEX(tablap01,MATCH(F40,imputacion,0),13)</f>
        <v>0</v>
      </c>
      <c r="S40" s="906" t="str">
        <f t="shared" ca="1" si="6"/>
        <v>0%</v>
      </c>
      <c r="T40" s="45">
        <f>+'Prog 01'!T39</f>
        <v>357.27139899999997</v>
      </c>
      <c r="U40" s="195">
        <f ca="1">+'Prog 01'!U39</f>
        <v>355.62076799999994</v>
      </c>
      <c r="V40" s="899">
        <f t="shared" ca="1" si="7"/>
        <v>0.99537989605487553</v>
      </c>
    </row>
    <row r="41" spans="2:22" s="63" customFormat="1" ht="15" hidden="1" customHeight="1" outlineLevel="3" x14ac:dyDescent="0.25">
      <c r="B41" s="86"/>
      <c r="C41" s="423"/>
      <c r="D41" s="150"/>
      <c r="E41" s="56">
        <v>3</v>
      </c>
      <c r="F41" s="56" t="str">
        <f>+CONCATENATE($B$10,"",$C$11,"",$D$38,"00",E41)</f>
        <v>21.01.005.003</v>
      </c>
      <c r="G41" s="71" t="s">
        <v>93</v>
      </c>
      <c r="H41" s="45">
        <f>+VLOOKUP(F41,matriz01,3,FALSE)</f>
        <v>0</v>
      </c>
      <c r="I41" s="45">
        <f>+VLOOKUP(F41,matriz01,4,FALSE)</f>
        <v>307.42500000000001</v>
      </c>
      <c r="J41" s="45">
        <f ca="1">+VLOOKUP(F41,matriz01,5,FALSE)</f>
        <v>307.42500000000001</v>
      </c>
      <c r="K41" s="899">
        <f t="shared" ca="1" si="1"/>
        <v>1</v>
      </c>
      <c r="L41" s="36">
        <f>INDEX(tablap01,MATCH(F41,imputacion,0),7)</f>
        <v>307.42500000000001</v>
      </c>
      <c r="M41" s="899">
        <f t="shared" si="2"/>
        <v>1</v>
      </c>
      <c r="N41" s="257">
        <f>INDEX(tablap01,MATCH(F41,imputacion,0),9)</f>
        <v>0</v>
      </c>
      <c r="O41" s="899">
        <f t="shared" si="3"/>
        <v>0</v>
      </c>
      <c r="P41" s="45">
        <f t="shared" si="19"/>
        <v>307.42500000000001</v>
      </c>
      <c r="Q41" s="906">
        <f t="shared" ca="1" si="5"/>
        <v>1</v>
      </c>
      <c r="R41" s="200">
        <f>INDEX(tablap01,MATCH(F41,imputacion,0),13)</f>
        <v>0</v>
      </c>
      <c r="S41" s="906">
        <f t="shared" ca="1" si="6"/>
        <v>0</v>
      </c>
      <c r="T41" s="45">
        <f>+'Prog 01'!T40</f>
        <v>555.77910799999995</v>
      </c>
      <c r="U41" s="195">
        <f ca="1">+'Prog 01'!U40</f>
        <v>225.17452399999999</v>
      </c>
      <c r="V41" s="899">
        <f t="shared" ca="1" si="7"/>
        <v>0.40515111266111142</v>
      </c>
    </row>
    <row r="42" spans="2:22" s="63" customFormat="1" ht="15" hidden="1" customHeight="1" outlineLevel="1" x14ac:dyDescent="0.25">
      <c r="B42" s="86"/>
      <c r="C42" s="423" t="s">
        <v>151</v>
      </c>
      <c r="D42" s="150"/>
      <c r="E42" s="56"/>
      <c r="F42" s="56"/>
      <c r="G42" s="71" t="s">
        <v>37</v>
      </c>
      <c r="H42" s="54">
        <f>+H43+H57+H60+H65+H70</f>
        <v>18225778</v>
      </c>
      <c r="I42" s="45">
        <f>+I43+I57+I60+I65+I70</f>
        <v>17716477.517000001</v>
      </c>
      <c r="J42" s="54">
        <f ca="1">+J43+J57+J60+J65+J70</f>
        <v>13877411.893000001</v>
      </c>
      <c r="K42" s="899">
        <f t="shared" ca="1" si="1"/>
        <v>0.78330536528403061</v>
      </c>
      <c r="L42" s="36">
        <f>+L43+L57+L60+L65+L70</f>
        <v>13877411.893000001</v>
      </c>
      <c r="M42" s="899">
        <f t="shared" si="2"/>
        <v>0.78330536528403061</v>
      </c>
      <c r="N42" s="605">
        <f t="shared" ref="N42:R42" si="21">+N43+N57+N60+N65+N70</f>
        <v>3839065.6239999994</v>
      </c>
      <c r="O42" s="899">
        <f t="shared" si="3"/>
        <v>0.21669463471596939</v>
      </c>
      <c r="P42" s="36">
        <f t="shared" si="21"/>
        <v>13424494.668000001</v>
      </c>
      <c r="Q42" s="906">
        <f t="shared" ca="1" si="5"/>
        <v>0.96736299041261009</v>
      </c>
      <c r="R42" s="606">
        <f t="shared" si="21"/>
        <v>452917.22500000003</v>
      </c>
      <c r="S42" s="906">
        <f t="shared" ca="1" si="6"/>
        <v>3.263700958738993E-2</v>
      </c>
      <c r="T42" s="45">
        <f>+T43+T57+T60+T65+T70</f>
        <v>18399544.755300995</v>
      </c>
      <c r="U42" s="195">
        <f ca="1">+U43+U57+U60+U65+U70</f>
        <v>14502526.772826999</v>
      </c>
      <c r="V42" s="899">
        <f t="shared" ca="1" si="7"/>
        <v>0.78820030417593645</v>
      </c>
    </row>
    <row r="43" spans="2:22" s="63" customFormat="1" ht="15" hidden="1" customHeight="1" outlineLevel="2" x14ac:dyDescent="0.25">
      <c r="B43" s="86"/>
      <c r="C43" s="423"/>
      <c r="D43" s="150" t="s">
        <v>145</v>
      </c>
      <c r="E43" s="56"/>
      <c r="F43" s="56"/>
      <c r="G43" s="71" t="s">
        <v>16</v>
      </c>
      <c r="H43" s="54">
        <f>SUM(H44:H56)</f>
        <v>15534671</v>
      </c>
      <c r="I43" s="45">
        <f>SUM(I44:I56)</f>
        <v>15034246.386</v>
      </c>
      <c r="J43" s="54">
        <f ca="1">SUM(J44:J56)</f>
        <v>11901803.599000001</v>
      </c>
      <c r="K43" s="899">
        <f t="shared" ca="1" si="1"/>
        <v>0.79164617190809428</v>
      </c>
      <c r="L43" s="53">
        <f>SUM(L44:L56)</f>
        <v>11901803.599000001</v>
      </c>
      <c r="M43" s="899">
        <f t="shared" si="2"/>
        <v>0.79164617190809428</v>
      </c>
      <c r="N43" s="428">
        <f t="shared" ref="N43:R43" si="22">SUM(N44:N56)</f>
        <v>3132442.787</v>
      </c>
      <c r="O43" s="899">
        <f t="shared" si="3"/>
        <v>0.20835382809190581</v>
      </c>
      <c r="P43" s="53">
        <f t="shared" si="22"/>
        <v>11609819.616</v>
      </c>
      <c r="Q43" s="906">
        <f t="shared" ca="1" si="5"/>
        <v>0.97546724909621818</v>
      </c>
      <c r="R43" s="429">
        <f t="shared" si="22"/>
        <v>291983.98300000001</v>
      </c>
      <c r="S43" s="906">
        <f t="shared" ca="1" si="6"/>
        <v>2.4532750903781736E-2</v>
      </c>
      <c r="T43" s="45">
        <f>SUM(T44:T56)</f>
        <v>15567119.735509997</v>
      </c>
      <c r="U43" s="195">
        <f ca="1">+'Prog 01'!U42</f>
        <v>12332137.803656001</v>
      </c>
      <c r="V43" s="899">
        <f t="shared" ca="1" si="7"/>
        <v>0.79219136315405136</v>
      </c>
    </row>
    <row r="44" spans="2:22" s="63" customFormat="1" ht="15" hidden="1" customHeight="1" outlineLevel="3" x14ac:dyDescent="0.25">
      <c r="B44" s="86"/>
      <c r="C44" s="423"/>
      <c r="D44" s="150"/>
      <c r="E44" s="56">
        <v>1</v>
      </c>
      <c r="F44" s="56" t="str">
        <f t="shared" ref="F44:F49" si="23">+CONCATENATE($B$10,"",$C$42,"",$D$43,"00",E44)</f>
        <v>21.02.001.001</v>
      </c>
      <c r="G44" s="71" t="s">
        <v>94</v>
      </c>
      <c r="H44" s="45">
        <f>+VLOOKUP(F44,matriz01,3,FALSE)</f>
        <v>3398000</v>
      </c>
      <c r="I44" s="45">
        <f>+VLOOKUP(F44,matriz01,4,FALSE)</f>
        <v>2897575.3859999999</v>
      </c>
      <c r="J44" s="45">
        <f t="shared" ref="J44:J54" ca="1" si="24">+VLOOKUP(F44,matriz01,5,FALSE)</f>
        <v>2515365.7519999999</v>
      </c>
      <c r="K44" s="899">
        <f t="shared" ca="1" si="1"/>
        <v>0.86809329074001185</v>
      </c>
      <c r="L44" s="36">
        <f t="shared" ref="L44:L54" si="25">INDEX(tablap01,MATCH(F44,imputacion,0),7)</f>
        <v>2515365.7519999999</v>
      </c>
      <c r="M44" s="899">
        <f t="shared" si="2"/>
        <v>0.86809329074001185</v>
      </c>
      <c r="N44" s="257">
        <f t="shared" ref="N44:N54" si="26">INDEX(tablap01,MATCH(F44,imputacion,0),9)</f>
        <v>382209.63400000008</v>
      </c>
      <c r="O44" s="899">
        <f t="shared" si="3"/>
        <v>0.13190670925998821</v>
      </c>
      <c r="P44" s="45">
        <f t="shared" ref="P44:P56" si="27">INDEX(tablap01,MATCH(F44,imputacion,0),11)</f>
        <v>2463388.7009999999</v>
      </c>
      <c r="Q44" s="906">
        <f t="shared" ca="1" si="5"/>
        <v>0.97933618561886182</v>
      </c>
      <c r="R44" s="200">
        <f t="shared" ref="R44:R56" si="28">INDEX(tablap01,MATCH(F44,imputacion,0),13)</f>
        <v>51977.050999999999</v>
      </c>
      <c r="S44" s="906">
        <f t="shared" ca="1" si="6"/>
        <v>2.0663814381138158E-2</v>
      </c>
      <c r="T44" s="45">
        <f>+'Prog 01'!T43</f>
        <v>3299523.7907050001</v>
      </c>
      <c r="U44" s="195">
        <f ca="1">+'Prog 01'!U43</f>
        <v>2547113.5431999997</v>
      </c>
      <c r="V44" s="899">
        <f t="shared" ca="1" si="7"/>
        <v>0.7719639877655694</v>
      </c>
    </row>
    <row r="45" spans="2:22" s="63" customFormat="1" ht="15" hidden="1" customHeight="1" outlineLevel="3" x14ac:dyDescent="0.25">
      <c r="B45" s="86"/>
      <c r="C45" s="423"/>
      <c r="D45" s="150"/>
      <c r="E45" s="56">
        <v>2</v>
      </c>
      <c r="F45" s="56" t="str">
        <f>+CONCATENATE($B$10,"",$C$42,"",$D$43,"00",E45)</f>
        <v>21.02.001.002</v>
      </c>
      <c r="G45" s="71" t="s">
        <v>17</v>
      </c>
      <c r="H45" s="45">
        <f t="shared" ref="H45:H51" si="29">+VLOOKUP(F45,matriz01,3,FALSE)</f>
        <v>160000</v>
      </c>
      <c r="I45" s="45">
        <f t="shared" ref="I45:I56" si="30">+VLOOKUP(F45,matriz01,4,FALSE)</f>
        <v>160000</v>
      </c>
      <c r="J45" s="45">
        <f t="shared" ca="1" si="24"/>
        <v>124229.674</v>
      </c>
      <c r="K45" s="899">
        <f t="shared" ca="1" si="1"/>
        <v>0.77643546249999995</v>
      </c>
      <c r="L45" s="36">
        <f t="shared" si="25"/>
        <v>124229.674</v>
      </c>
      <c r="M45" s="899">
        <f t="shared" si="2"/>
        <v>0.77643546249999995</v>
      </c>
      <c r="N45" s="257">
        <f t="shared" si="26"/>
        <v>35770.326000000001</v>
      </c>
      <c r="O45" s="899">
        <f t="shared" si="3"/>
        <v>0.22356453749999999</v>
      </c>
      <c r="P45" s="45">
        <f t="shared" si="27"/>
        <v>116893.171</v>
      </c>
      <c r="Q45" s="906">
        <f t="shared" ca="1" si="5"/>
        <v>0.94094403725151854</v>
      </c>
      <c r="R45" s="200">
        <f t="shared" si="28"/>
        <v>7336.5029999999997</v>
      </c>
      <c r="S45" s="906">
        <f t="shared" ca="1" si="6"/>
        <v>5.9055962748481489E-2</v>
      </c>
      <c r="T45" s="45">
        <f>+'Prog 01'!T44</f>
        <v>149362.71857599998</v>
      </c>
      <c r="U45" s="195">
        <f ca="1">+'Prog 01'!U44</f>
        <v>124888.74778599998</v>
      </c>
      <c r="V45" s="899">
        <f t="shared" ca="1" si="7"/>
        <v>0.8361440456940602</v>
      </c>
    </row>
    <row r="46" spans="2:22" s="63" customFormat="1" ht="15" hidden="1" customHeight="1" outlineLevel="3" x14ac:dyDescent="0.25">
      <c r="B46" s="86"/>
      <c r="C46" s="423"/>
      <c r="D46" s="150"/>
      <c r="E46" s="56">
        <v>3</v>
      </c>
      <c r="F46" s="56" t="str">
        <f t="shared" si="23"/>
        <v>21.02.001.003</v>
      </c>
      <c r="G46" s="71" t="s">
        <v>18</v>
      </c>
      <c r="H46" s="45">
        <f t="shared" si="29"/>
        <v>2400000</v>
      </c>
      <c r="I46" s="45">
        <f t="shared" si="30"/>
        <v>2400000</v>
      </c>
      <c r="J46" s="45">
        <f t="shared" ca="1" si="24"/>
        <v>1737721.5469999998</v>
      </c>
      <c r="K46" s="899">
        <f t="shared" ca="1" si="1"/>
        <v>0.72405064458333324</v>
      </c>
      <c r="L46" s="36">
        <f t="shared" si="25"/>
        <v>1737721.547</v>
      </c>
      <c r="M46" s="899">
        <f t="shared" si="2"/>
        <v>0.72405064458333335</v>
      </c>
      <c r="N46" s="257">
        <f t="shared" si="26"/>
        <v>662278.45299999998</v>
      </c>
      <c r="O46" s="899">
        <f t="shared" si="3"/>
        <v>0.27594935541666665</v>
      </c>
      <c r="P46" s="45">
        <f t="shared" si="27"/>
        <v>1685649.7660000001</v>
      </c>
      <c r="Q46" s="906">
        <f t="shared" ca="1" si="5"/>
        <v>0.9700344505194769</v>
      </c>
      <c r="R46" s="200">
        <f t="shared" si="28"/>
        <v>52071.781000000003</v>
      </c>
      <c r="S46" s="906">
        <f t="shared" ca="1" si="6"/>
        <v>2.9965549480523306E-2</v>
      </c>
      <c r="T46" s="45">
        <f>+'Prog 01'!T45</f>
        <v>2282677.5628430001</v>
      </c>
      <c r="U46" s="195">
        <f ca="1">+'Prog 01'!U45</f>
        <v>1815472.7855399996</v>
      </c>
      <c r="V46" s="899">
        <f t="shared" ca="1" si="7"/>
        <v>0.79532598694267087</v>
      </c>
    </row>
    <row r="47" spans="2:22" s="63" customFormat="1" ht="15" hidden="1" customHeight="1" outlineLevel="3" x14ac:dyDescent="0.25">
      <c r="B47" s="86"/>
      <c r="C47" s="423"/>
      <c r="D47" s="150"/>
      <c r="E47" s="56">
        <v>4</v>
      </c>
      <c r="F47" s="56" t="str">
        <f t="shared" si="23"/>
        <v>21.02.001.004</v>
      </c>
      <c r="G47" s="71" t="s">
        <v>19</v>
      </c>
      <c r="H47" s="45">
        <f t="shared" si="29"/>
        <v>303000</v>
      </c>
      <c r="I47" s="45">
        <f t="shared" si="30"/>
        <v>303000</v>
      </c>
      <c r="J47" s="45">
        <f t="shared" ca="1" si="24"/>
        <v>233636.90600000002</v>
      </c>
      <c r="K47" s="899">
        <f t="shared" ca="1" si="1"/>
        <v>0.77107889768976901</v>
      </c>
      <c r="L47" s="36">
        <f t="shared" si="25"/>
        <v>233636.90599999999</v>
      </c>
      <c r="M47" s="899">
        <f t="shared" si="2"/>
        <v>0.77107889768976889</v>
      </c>
      <c r="N47" s="257">
        <f t="shared" si="26"/>
        <v>69363.094000000012</v>
      </c>
      <c r="O47" s="899">
        <f t="shared" si="3"/>
        <v>0.22892110231023105</v>
      </c>
      <c r="P47" s="45">
        <f t="shared" si="27"/>
        <v>219331.71900000001</v>
      </c>
      <c r="Q47" s="906">
        <f t="shared" ca="1" si="5"/>
        <v>0.93877171528713876</v>
      </c>
      <c r="R47" s="200">
        <f t="shared" si="28"/>
        <v>14305.187</v>
      </c>
      <c r="S47" s="906">
        <f t="shared" ca="1" si="6"/>
        <v>6.1228284712861243E-2</v>
      </c>
      <c r="T47" s="45">
        <f>+'Prog 01'!T46</f>
        <v>298374.11977799993</v>
      </c>
      <c r="U47" s="195">
        <f ca="1">+'Prog 01'!U46</f>
        <v>233508.28464199998</v>
      </c>
      <c r="V47" s="899">
        <f t="shared" ca="1" si="7"/>
        <v>0.78260234103325632</v>
      </c>
    </row>
    <row r="48" spans="2:22" s="63" customFormat="1" ht="15" hidden="1" customHeight="1" outlineLevel="3" x14ac:dyDescent="0.25">
      <c r="B48" s="86"/>
      <c r="C48" s="423"/>
      <c r="D48" s="150"/>
      <c r="E48" s="56">
        <v>6</v>
      </c>
      <c r="F48" s="56" t="str">
        <f t="shared" si="23"/>
        <v>21.02.001.006</v>
      </c>
      <c r="G48" s="71" t="s">
        <v>95</v>
      </c>
      <c r="H48" s="45">
        <f t="shared" si="29"/>
        <v>0</v>
      </c>
      <c r="I48" s="45">
        <f t="shared" si="30"/>
        <v>0</v>
      </c>
      <c r="J48" s="45">
        <f t="shared" ca="1" si="24"/>
        <v>0</v>
      </c>
      <c r="K48" s="899" t="str">
        <f t="shared" ca="1" si="1"/>
        <v>0%</v>
      </c>
      <c r="L48" s="36">
        <f t="shared" si="25"/>
        <v>0</v>
      </c>
      <c r="M48" s="899">
        <f t="shared" si="2"/>
        <v>0</v>
      </c>
      <c r="N48" s="257">
        <f t="shared" si="26"/>
        <v>0</v>
      </c>
      <c r="O48" s="899">
        <f t="shared" si="3"/>
        <v>0</v>
      </c>
      <c r="P48" s="45">
        <f t="shared" si="27"/>
        <v>0</v>
      </c>
      <c r="Q48" s="906">
        <f t="shared" ca="1" si="5"/>
        <v>0</v>
      </c>
      <c r="R48" s="200">
        <f t="shared" si="28"/>
        <v>0</v>
      </c>
      <c r="S48" s="906" t="str">
        <f t="shared" ca="1" si="6"/>
        <v>0%</v>
      </c>
      <c r="T48" s="45">
        <f>+'Prog 01'!T47</f>
        <v>0</v>
      </c>
      <c r="U48" s="195">
        <f ca="1">+'Prog 01'!U47</f>
        <v>0</v>
      </c>
      <c r="V48" s="899">
        <f t="shared" ca="1" si="7"/>
        <v>0</v>
      </c>
    </row>
    <row r="49" spans="2:22" s="63" customFormat="1" ht="15" hidden="1" customHeight="1" outlineLevel="3" x14ac:dyDescent="0.25">
      <c r="B49" s="86"/>
      <c r="C49" s="423"/>
      <c r="D49" s="150"/>
      <c r="E49" s="56">
        <v>7</v>
      </c>
      <c r="F49" s="56" t="str">
        <f t="shared" si="23"/>
        <v>21.02.001.007</v>
      </c>
      <c r="G49" s="71" t="s">
        <v>96</v>
      </c>
      <c r="H49" s="45">
        <f t="shared" si="29"/>
        <v>130000</v>
      </c>
      <c r="I49" s="45">
        <f t="shared" si="30"/>
        <v>130000</v>
      </c>
      <c r="J49" s="45">
        <f t="shared" ca="1" si="24"/>
        <v>75428.42</v>
      </c>
      <c r="K49" s="899">
        <f t="shared" ca="1" si="1"/>
        <v>0.58021861538461539</v>
      </c>
      <c r="L49" s="36">
        <f t="shared" si="25"/>
        <v>75428.42</v>
      </c>
      <c r="M49" s="899">
        <f t="shared" si="2"/>
        <v>0.58021861538461539</v>
      </c>
      <c r="N49" s="257">
        <f t="shared" si="26"/>
        <v>54571.58</v>
      </c>
      <c r="O49" s="899">
        <f t="shared" si="3"/>
        <v>0.41978138461538461</v>
      </c>
      <c r="P49" s="45">
        <f t="shared" si="27"/>
        <v>72035.841</v>
      </c>
      <c r="Q49" s="906">
        <f t="shared" ca="1" si="5"/>
        <v>0.9550225365982743</v>
      </c>
      <c r="R49" s="200">
        <f t="shared" si="28"/>
        <v>3392.5790000000002</v>
      </c>
      <c r="S49" s="906">
        <f t="shared" ca="1" si="6"/>
        <v>4.4977463401725773E-2</v>
      </c>
      <c r="T49" s="45">
        <f>+'Prog 01'!T48</f>
        <v>154466.99853099999</v>
      </c>
      <c r="U49" s="195">
        <f ca="1">+'Prog 01'!U48</f>
        <v>97510.006666000016</v>
      </c>
      <c r="V49" s="899">
        <f t="shared" ca="1" si="7"/>
        <v>0.63126756908162962</v>
      </c>
    </row>
    <row r="50" spans="2:22" s="63" customFormat="1" ht="15" hidden="1" customHeight="1" outlineLevel="3" x14ac:dyDescent="0.25">
      <c r="B50" s="86"/>
      <c r="C50" s="423"/>
      <c r="D50" s="150"/>
      <c r="E50" s="56">
        <v>13</v>
      </c>
      <c r="F50" s="56" t="str">
        <f t="shared" ref="F50:F56" si="31">+CONCATENATE($B$10,"",$C$42,"",$D$43,"0",E50)</f>
        <v>21.02.001.013</v>
      </c>
      <c r="G50" s="71" t="s">
        <v>22</v>
      </c>
      <c r="H50" s="45">
        <f t="shared" si="29"/>
        <v>2700000</v>
      </c>
      <c r="I50" s="45">
        <f t="shared" si="30"/>
        <v>2700000</v>
      </c>
      <c r="J50" s="45">
        <f t="shared" ca="1" si="24"/>
        <v>2005818.2230000002</v>
      </c>
      <c r="K50" s="899">
        <f t="shared" ca="1" si="1"/>
        <v>0.74289563814814819</v>
      </c>
      <c r="L50" s="36">
        <f t="shared" si="25"/>
        <v>2005818.223</v>
      </c>
      <c r="M50" s="899">
        <f t="shared" si="2"/>
        <v>0.74289563814814819</v>
      </c>
      <c r="N50" s="257">
        <f t="shared" si="26"/>
        <v>694181.777</v>
      </c>
      <c r="O50" s="899">
        <f t="shared" si="3"/>
        <v>0.25710436185185187</v>
      </c>
      <c r="P50" s="45">
        <f t="shared" si="27"/>
        <v>1953729.3910000001</v>
      </c>
      <c r="Q50" s="906">
        <f t="shared" ca="1" si="5"/>
        <v>0.97403113033737743</v>
      </c>
      <c r="R50" s="200">
        <f t="shared" si="28"/>
        <v>52088.832000000002</v>
      </c>
      <c r="S50" s="906">
        <f t="shared" ca="1" si="6"/>
        <v>2.5968869662622462E-2</v>
      </c>
      <c r="T50" s="45">
        <f>+'Prog 01'!T49</f>
        <v>2560504.6609249995</v>
      </c>
      <c r="U50" s="195">
        <f ca="1">+'Prog 01'!U49</f>
        <v>2073806.3057650002</v>
      </c>
      <c r="V50" s="899">
        <f t="shared" ca="1" si="7"/>
        <v>0.80992092590677955</v>
      </c>
    </row>
    <row r="51" spans="2:22" s="63" customFormat="1" ht="15" hidden="1" customHeight="1" outlineLevel="3" x14ac:dyDescent="0.25">
      <c r="B51" s="86"/>
      <c r="C51" s="423"/>
      <c r="D51" s="150"/>
      <c r="E51" s="56">
        <v>14</v>
      </c>
      <c r="F51" s="56" t="str">
        <f t="shared" si="31"/>
        <v>21.02.001.014</v>
      </c>
      <c r="G51" s="71" t="s">
        <v>23</v>
      </c>
      <c r="H51" s="45">
        <f t="shared" si="29"/>
        <v>4681271</v>
      </c>
      <c r="I51" s="45">
        <f t="shared" si="30"/>
        <v>4681271</v>
      </c>
      <c r="J51" s="45">
        <f t="shared" ca="1" si="24"/>
        <v>3947293.6880000001</v>
      </c>
      <c r="K51" s="899">
        <f t="shared" ca="1" si="1"/>
        <v>0.84320982228971575</v>
      </c>
      <c r="L51" s="36">
        <f t="shared" si="25"/>
        <v>3947293.6880000001</v>
      </c>
      <c r="M51" s="899">
        <f t="shared" si="2"/>
        <v>0.84320982228971575</v>
      </c>
      <c r="N51" s="257">
        <f t="shared" si="26"/>
        <v>733977.31199999992</v>
      </c>
      <c r="O51" s="899">
        <f t="shared" si="3"/>
        <v>0.15679017771028422</v>
      </c>
      <c r="P51" s="45">
        <f t="shared" si="27"/>
        <v>3895221.8930000002</v>
      </c>
      <c r="Q51" s="906">
        <f t="shared" ca="1" si="5"/>
        <v>0.98680822884846364</v>
      </c>
      <c r="R51" s="200">
        <f t="shared" si="28"/>
        <v>52071.794999999998</v>
      </c>
      <c r="S51" s="906">
        <f t="shared" ca="1" si="6"/>
        <v>1.3191771151536368E-2</v>
      </c>
      <c r="T51" s="45">
        <f>+'Prog 01'!T50</f>
        <v>5140701.4868029989</v>
      </c>
      <c r="U51" s="195">
        <f ca="1">+'Prog 01'!U50</f>
        <v>4108823.9295020001</v>
      </c>
      <c r="V51" s="899">
        <f t="shared" ca="1" si="7"/>
        <v>0.79927300584365901</v>
      </c>
    </row>
    <row r="52" spans="2:22" s="63" customFormat="1" ht="15" hidden="1" customHeight="1" outlineLevel="3" x14ac:dyDescent="0.25">
      <c r="B52" s="86"/>
      <c r="C52" s="423"/>
      <c r="D52" s="150"/>
      <c r="E52" s="56">
        <v>21</v>
      </c>
      <c r="F52" s="56" t="str">
        <f t="shared" si="31"/>
        <v>21.02.001.021</v>
      </c>
      <c r="G52" s="71" t="s">
        <v>24</v>
      </c>
      <c r="H52" s="45">
        <f>+VLOOKUP(F52,matriz01,3,FALSE)</f>
        <v>1700000</v>
      </c>
      <c r="I52" s="45">
        <f t="shared" si="30"/>
        <v>1700000</v>
      </c>
      <c r="J52" s="45">
        <f t="shared" ca="1" si="24"/>
        <v>1221033.1029999999</v>
      </c>
      <c r="K52" s="899">
        <f t="shared" ca="1" si="1"/>
        <v>0.71825476647058817</v>
      </c>
      <c r="L52" s="36">
        <f t="shared" si="25"/>
        <v>1221033.1029999999</v>
      </c>
      <c r="M52" s="899">
        <f t="shared" si="2"/>
        <v>0.71825476647058817</v>
      </c>
      <c r="N52" s="257">
        <f t="shared" si="26"/>
        <v>478966.89700000011</v>
      </c>
      <c r="O52" s="899">
        <f t="shared" si="3"/>
        <v>0.28174523352941183</v>
      </c>
      <c r="P52" s="45">
        <f t="shared" si="27"/>
        <v>1168958.919</v>
      </c>
      <c r="Q52" s="906">
        <f t="shared" ca="1" si="5"/>
        <v>0.95735235689183451</v>
      </c>
      <c r="R52" s="200">
        <f t="shared" si="28"/>
        <v>52074.184000000001</v>
      </c>
      <c r="S52" s="906">
        <f t="shared" ca="1" si="6"/>
        <v>4.26476431081656E-2</v>
      </c>
      <c r="T52" s="45">
        <f>+'Prog 01'!T51</f>
        <v>1618388.4586439999</v>
      </c>
      <c r="U52" s="195">
        <f ca="1">+'Prog 01'!U51</f>
        <v>1283088.4583589998</v>
      </c>
      <c r="V52" s="899">
        <f t="shared" ca="1" si="7"/>
        <v>0.79281859154758305</v>
      </c>
    </row>
    <row r="53" spans="2:22" s="63" customFormat="1" ht="15" hidden="1" customHeight="1" outlineLevel="3" x14ac:dyDescent="0.25">
      <c r="B53" s="86"/>
      <c r="C53" s="423"/>
      <c r="D53" s="150"/>
      <c r="E53" s="56">
        <v>37</v>
      </c>
      <c r="F53" s="56" t="str">
        <f t="shared" si="31"/>
        <v>21.02.001.037</v>
      </c>
      <c r="G53" s="71" t="s">
        <v>38</v>
      </c>
      <c r="H53" s="45">
        <f>+VLOOKUP(F53,matriz01,3,FALSE)</f>
        <v>53600</v>
      </c>
      <c r="I53" s="45">
        <f t="shared" si="30"/>
        <v>53600</v>
      </c>
      <c r="J53" s="45">
        <f t="shared" ca="1" si="24"/>
        <v>34577.127999999997</v>
      </c>
      <c r="K53" s="899">
        <f t="shared" ca="1" si="1"/>
        <v>0.64509567164179094</v>
      </c>
      <c r="L53" s="36">
        <f t="shared" si="25"/>
        <v>34577.127999999997</v>
      </c>
      <c r="M53" s="899">
        <f t="shared" si="2"/>
        <v>0.64509567164179094</v>
      </c>
      <c r="N53" s="257">
        <f t="shared" si="26"/>
        <v>19022.872000000003</v>
      </c>
      <c r="O53" s="899">
        <f t="shared" si="3"/>
        <v>0.35490432835820901</v>
      </c>
      <c r="P53" s="45">
        <f t="shared" si="27"/>
        <v>28067.764999999999</v>
      </c>
      <c r="Q53" s="906">
        <f t="shared" ca="1" si="5"/>
        <v>0.81174367634003619</v>
      </c>
      <c r="R53" s="200">
        <f t="shared" si="28"/>
        <v>6509.3630000000003</v>
      </c>
      <c r="S53" s="906">
        <f t="shared" ca="1" si="6"/>
        <v>0.18825632365996392</v>
      </c>
      <c r="T53" s="45">
        <f>+'Prog 01'!T52</f>
        <v>53647.100394999994</v>
      </c>
      <c r="U53" s="195">
        <f ca="1">+'Prog 01'!U52</f>
        <v>41143.704599999997</v>
      </c>
      <c r="V53" s="899">
        <f t="shared" ca="1" si="7"/>
        <v>0.76693249583037415</v>
      </c>
    </row>
    <row r="54" spans="2:22" s="63" customFormat="1" ht="15" hidden="1" customHeight="1" outlineLevel="3" x14ac:dyDescent="0.25">
      <c r="B54" s="86"/>
      <c r="C54" s="423"/>
      <c r="D54" s="150"/>
      <c r="E54" s="56">
        <v>38</v>
      </c>
      <c r="F54" s="56" t="str">
        <f t="shared" si="31"/>
        <v>21.02.001.038</v>
      </c>
      <c r="G54" s="71" t="s">
        <v>97</v>
      </c>
      <c r="H54" s="45">
        <f>+VLOOKUP(F54,matriz01,3,FALSE)</f>
        <v>8800</v>
      </c>
      <c r="I54" s="45">
        <f t="shared" si="30"/>
        <v>8800</v>
      </c>
      <c r="J54" s="45">
        <f t="shared" ca="1" si="24"/>
        <v>6699.1580000000013</v>
      </c>
      <c r="K54" s="899">
        <f t="shared" ca="1" si="1"/>
        <v>0.76126795454545471</v>
      </c>
      <c r="L54" s="36">
        <f t="shared" si="25"/>
        <v>6699.1580000000004</v>
      </c>
      <c r="M54" s="899">
        <f t="shared" si="2"/>
        <v>0.76126795454545459</v>
      </c>
      <c r="N54" s="257">
        <f t="shared" si="26"/>
        <v>2100.8419999999996</v>
      </c>
      <c r="O54" s="899">
        <f t="shared" si="3"/>
        <v>0.23873204545454541</v>
      </c>
      <c r="P54" s="45">
        <f t="shared" si="27"/>
        <v>6542.45</v>
      </c>
      <c r="Q54" s="906">
        <f t="shared" ca="1" si="5"/>
        <v>0.97660780653329848</v>
      </c>
      <c r="R54" s="200">
        <f t="shared" si="28"/>
        <v>156.708</v>
      </c>
      <c r="S54" s="906">
        <f t="shared" ca="1" si="6"/>
        <v>2.3392193466701332E-2</v>
      </c>
      <c r="T54" s="45">
        <f>+'Prog 01'!T53</f>
        <v>9472.8383099999992</v>
      </c>
      <c r="U54" s="195">
        <f ca="1">+'Prog 01'!U53</f>
        <v>6782.0375959999992</v>
      </c>
      <c r="V54" s="899">
        <f t="shared" ca="1" si="7"/>
        <v>0.71594567267558484</v>
      </c>
    </row>
    <row r="55" spans="2:22" s="63" customFormat="1" ht="15" hidden="1" customHeight="1" outlineLevel="3" x14ac:dyDescent="0.25">
      <c r="B55" s="86"/>
      <c r="C55" s="423"/>
      <c r="D55" s="150"/>
      <c r="E55" s="56">
        <v>998</v>
      </c>
      <c r="F55" s="56" t="str">
        <f t="shared" si="31"/>
        <v>21.02.001.0998</v>
      </c>
      <c r="G55" s="71" t="s">
        <v>705</v>
      </c>
      <c r="H55" s="45">
        <f>+'Prog 01'!H54</f>
        <v>0</v>
      </c>
      <c r="I55" s="45">
        <f t="shared" si="30"/>
        <v>0</v>
      </c>
      <c r="J55" s="45">
        <f ca="1">+'Prog 01'!J54</f>
        <v>0</v>
      </c>
      <c r="K55" s="899" t="str">
        <f t="shared" ca="1" si="1"/>
        <v>0%</v>
      </c>
      <c r="L55" s="45">
        <v>0</v>
      </c>
      <c r="M55" s="899">
        <f t="shared" si="2"/>
        <v>0</v>
      </c>
      <c r="N55" s="257">
        <f>+'Prog 01'!N54</f>
        <v>0</v>
      </c>
      <c r="O55" s="899">
        <f t="shared" si="3"/>
        <v>0</v>
      </c>
      <c r="P55" s="45">
        <f t="shared" si="27"/>
        <v>0</v>
      </c>
      <c r="Q55" s="906">
        <f t="shared" ca="1" si="5"/>
        <v>0</v>
      </c>
      <c r="R55" s="200">
        <f t="shared" si="28"/>
        <v>0</v>
      </c>
      <c r="S55" s="906" t="str">
        <f t="shared" ca="1" si="6"/>
        <v>0%</v>
      </c>
      <c r="T55" s="45">
        <f>+'Prog 01'!T54</f>
        <v>0</v>
      </c>
      <c r="U55" s="195">
        <f ca="1">+'Prog 01'!U54</f>
        <v>0</v>
      </c>
      <c r="V55" s="899">
        <f t="shared" ca="1" si="7"/>
        <v>0</v>
      </c>
    </row>
    <row r="56" spans="2:22" s="63" customFormat="1" ht="15" hidden="1" customHeight="1" outlineLevel="3" x14ac:dyDescent="0.25">
      <c r="B56" s="86"/>
      <c r="C56" s="423"/>
      <c r="D56" s="150"/>
      <c r="E56" s="56">
        <v>999</v>
      </c>
      <c r="F56" s="56" t="str">
        <f t="shared" si="31"/>
        <v>21.02.001.0999</v>
      </c>
      <c r="G56" s="71" t="s">
        <v>656</v>
      </c>
      <c r="H56" s="45">
        <v>0</v>
      </c>
      <c r="I56" s="45">
        <f t="shared" si="30"/>
        <v>0</v>
      </c>
      <c r="J56" s="45">
        <f ca="1">+VLOOKUP(F56,matriz01,5,FALSE)</f>
        <v>0</v>
      </c>
      <c r="K56" s="899" t="str">
        <f t="shared" ca="1" si="1"/>
        <v>0%</v>
      </c>
      <c r="L56" s="36">
        <f>+'Prog 01'!L54</f>
        <v>0</v>
      </c>
      <c r="M56" s="899">
        <f t="shared" si="2"/>
        <v>0</v>
      </c>
      <c r="N56" s="257">
        <f>+'Prog 01'!N55</f>
        <v>0</v>
      </c>
      <c r="O56" s="899">
        <f t="shared" si="3"/>
        <v>0</v>
      </c>
      <c r="P56" s="45">
        <f t="shared" si="27"/>
        <v>0</v>
      </c>
      <c r="Q56" s="906">
        <f t="shared" ca="1" si="5"/>
        <v>0</v>
      </c>
      <c r="R56" s="200">
        <f t="shared" si="28"/>
        <v>0</v>
      </c>
      <c r="S56" s="906" t="str">
        <f t="shared" ca="1" si="6"/>
        <v>0%</v>
      </c>
      <c r="T56" s="45">
        <f>+'Prog 01'!T55</f>
        <v>0</v>
      </c>
      <c r="U56" s="195">
        <f ca="1">+'Prog 01'!U55</f>
        <v>0</v>
      </c>
      <c r="V56" s="899">
        <f t="shared" ca="1" si="7"/>
        <v>0</v>
      </c>
    </row>
    <row r="57" spans="2:22" s="63" customFormat="1" ht="15" hidden="1" customHeight="1" outlineLevel="2" x14ac:dyDescent="0.25">
      <c r="B57" s="86"/>
      <c r="C57" s="423"/>
      <c r="D57" s="150" t="s">
        <v>147</v>
      </c>
      <c r="E57" s="56"/>
      <c r="F57" s="56"/>
      <c r="G57" s="71" t="s">
        <v>26</v>
      </c>
      <c r="H57" s="54">
        <f>SUM(H58:H59)</f>
        <v>693700</v>
      </c>
      <c r="I57" s="45">
        <f>SUM(I58:I59)</f>
        <v>693700</v>
      </c>
      <c r="J57" s="54">
        <f ca="1">SUM(J58:J59)</f>
        <v>532668.94199999992</v>
      </c>
      <c r="K57" s="899">
        <f t="shared" ca="1" si="1"/>
        <v>0.76786642929220117</v>
      </c>
      <c r="L57" s="36">
        <f>SUM(L58:L59)</f>
        <v>532668.94200000004</v>
      </c>
      <c r="M57" s="899">
        <f t="shared" si="2"/>
        <v>0.76786642929220128</v>
      </c>
      <c r="N57" s="605">
        <f t="shared" ref="N57:R57" si="32">SUM(N58:N59)</f>
        <v>161031.05799999996</v>
      </c>
      <c r="O57" s="899">
        <f t="shared" si="3"/>
        <v>0.23213357070779869</v>
      </c>
      <c r="P57" s="36">
        <f t="shared" si="32"/>
        <v>491737.35499999998</v>
      </c>
      <c r="Q57" s="906">
        <f t="shared" ca="1" si="5"/>
        <v>0.92315754914053172</v>
      </c>
      <c r="R57" s="606">
        <f t="shared" si="32"/>
        <v>40931.587</v>
      </c>
      <c r="S57" s="906">
        <f t="shared" ca="1" si="6"/>
        <v>7.6842450859468364E-2</v>
      </c>
      <c r="T57" s="45">
        <f>SUM(T58:T59)</f>
        <v>630300.93241000001</v>
      </c>
      <c r="U57" s="195">
        <f ca="1">SUM(U58:U59)</f>
        <v>529468.88290799991</v>
      </c>
      <c r="V57" s="899">
        <f t="shared" ca="1" si="7"/>
        <v>0.84002554285226638</v>
      </c>
    </row>
    <row r="58" spans="2:22" s="63" customFormat="1" ht="15" hidden="1" customHeight="1" outlineLevel="3" x14ac:dyDescent="0.25">
      <c r="B58" s="86"/>
      <c r="C58" s="423"/>
      <c r="D58" s="150"/>
      <c r="E58" s="56">
        <v>1</v>
      </c>
      <c r="F58" s="56" t="str">
        <f>+CONCATENATE($B$10,"",$C$42,"",$D$57,"00",E58)</f>
        <v>21.02.002.001</v>
      </c>
      <c r="G58" s="71" t="s">
        <v>27</v>
      </c>
      <c r="H58" s="45">
        <f>+VLOOKUP(F58,matriz01,3,FALSE)</f>
        <v>57700</v>
      </c>
      <c r="I58" s="45">
        <f>+VLOOKUP(F58,matriz01,4,FALSE)</f>
        <v>57700</v>
      </c>
      <c r="J58" s="45">
        <f ca="1">+VLOOKUP(F58,matriz01,5,FALSE)</f>
        <v>35263.367999999995</v>
      </c>
      <c r="K58" s="899">
        <f t="shared" ca="1" si="1"/>
        <v>0.61115022530329277</v>
      </c>
      <c r="L58" s="36">
        <f>INDEX(tablap01,MATCH(F58,imputacion,0),7)</f>
        <v>35263.368000000002</v>
      </c>
      <c r="M58" s="899">
        <f t="shared" si="2"/>
        <v>0.61115022530329288</v>
      </c>
      <c r="N58" s="257">
        <f>INDEX(tablap01,MATCH(F58,imputacion,0),9)</f>
        <v>22436.631999999998</v>
      </c>
      <c r="O58" s="899">
        <f t="shared" si="3"/>
        <v>0.38884977469670706</v>
      </c>
      <c r="P58" s="45">
        <f>INDEX(tablap01,MATCH(F58,imputacion,0),11)</f>
        <v>30966.768</v>
      </c>
      <c r="Q58" s="906">
        <f t="shared" ca="1" si="5"/>
        <v>0.8781568453699603</v>
      </c>
      <c r="R58" s="200">
        <f>INDEX(tablap01,MATCH(F58,imputacion,0),13)</f>
        <v>4296.6000000000004</v>
      </c>
      <c r="S58" s="906">
        <f t="shared" ca="1" si="6"/>
        <v>0.1218431546300399</v>
      </c>
      <c r="T58" s="45">
        <f>+'Prog 01'!T57</f>
        <v>46630.706188999997</v>
      </c>
      <c r="U58" s="195">
        <f ca="1">+'Prog 01'!U57</f>
        <v>40911.249154000005</v>
      </c>
      <c r="V58" s="899">
        <f t="shared" ca="1" si="7"/>
        <v>0.87734569123147466</v>
      </c>
    </row>
    <row r="59" spans="2:22" s="63" customFormat="1" ht="15" hidden="1" customHeight="1" outlineLevel="3" x14ac:dyDescent="0.25">
      <c r="B59" s="86"/>
      <c r="C59" s="423"/>
      <c r="D59" s="150"/>
      <c r="E59" s="56">
        <v>2</v>
      </c>
      <c r="F59" s="56" t="str">
        <f>+CONCATENATE($B$10,"",$C$42,"",$D$57,"00",E59)</f>
        <v>21.02.002.002</v>
      </c>
      <c r="G59" s="71" t="s">
        <v>28</v>
      </c>
      <c r="H59" s="45">
        <f>+VLOOKUP(F59,matriz01,3,FALSE)</f>
        <v>636000</v>
      </c>
      <c r="I59" s="45">
        <f>+VLOOKUP(F59,matriz01,4,FALSE)</f>
        <v>636000</v>
      </c>
      <c r="J59" s="45">
        <f ca="1">+VLOOKUP(F59,matriz01,5,FALSE)</f>
        <v>497405.57399999991</v>
      </c>
      <c r="K59" s="899">
        <f t="shared" ca="1" si="1"/>
        <v>0.78208423584905651</v>
      </c>
      <c r="L59" s="36">
        <f>INDEX(tablap01,MATCH(F59,imputacion,0),7)</f>
        <v>497405.57400000002</v>
      </c>
      <c r="M59" s="899">
        <f t="shared" si="2"/>
        <v>0.78208423584905662</v>
      </c>
      <c r="N59" s="257">
        <f>INDEX(tablap01,MATCH(F59,imputacion,0),9)</f>
        <v>138594.42599999998</v>
      </c>
      <c r="O59" s="899">
        <f t="shared" si="3"/>
        <v>0.21791576415094335</v>
      </c>
      <c r="P59" s="45">
        <f>INDEX(tablap01,MATCH(F59,imputacion,0),11)</f>
        <v>460770.587</v>
      </c>
      <c r="Q59" s="906">
        <f t="shared" ca="1" si="5"/>
        <v>0.92634785592491187</v>
      </c>
      <c r="R59" s="200">
        <f>INDEX(tablap01,MATCH(F59,imputacion,0),13)</f>
        <v>36634.987000000001</v>
      </c>
      <c r="S59" s="906">
        <f t="shared" ca="1" si="6"/>
        <v>7.3652144075088327E-2</v>
      </c>
      <c r="T59" s="45">
        <f>+'Prog 01'!T58</f>
        <v>583670.22622099996</v>
      </c>
      <c r="U59" s="195">
        <f ca="1">+'Prog 01'!U58</f>
        <v>488557.63375399989</v>
      </c>
      <c r="V59" s="899">
        <f t="shared" ca="1" si="7"/>
        <v>0.8370439535989167</v>
      </c>
    </row>
    <row r="60" spans="2:22" s="63" customFormat="1" ht="15" hidden="1" customHeight="1" outlineLevel="2" x14ac:dyDescent="0.25">
      <c r="B60" s="86"/>
      <c r="C60" s="423"/>
      <c r="D60" s="150" t="s">
        <v>148</v>
      </c>
      <c r="E60" s="56"/>
      <c r="F60" s="56"/>
      <c r="G60" s="71" t="s">
        <v>29</v>
      </c>
      <c r="H60" s="45">
        <f>SUM(H61:H62)</f>
        <v>1646900</v>
      </c>
      <c r="I60" s="45">
        <f>SUM(I61:I63)</f>
        <v>1646900</v>
      </c>
      <c r="J60" s="45">
        <f ca="1">SUM(J61:J63)</f>
        <v>1197734.49</v>
      </c>
      <c r="K60" s="899">
        <f t="shared" ca="1" si="1"/>
        <v>0.72726606958528139</v>
      </c>
      <c r="L60" s="45">
        <f>SUM(L61:L63)</f>
        <v>1197734.49</v>
      </c>
      <c r="M60" s="899">
        <f t="shared" si="2"/>
        <v>0.72726606958528139</v>
      </c>
      <c r="N60" s="257">
        <f t="shared" ref="N60:R60" si="33">SUM(N61:N63)</f>
        <v>449165.51</v>
      </c>
      <c r="O60" s="899">
        <f t="shared" si="3"/>
        <v>0.27273393041471855</v>
      </c>
      <c r="P60" s="45">
        <f t="shared" si="33"/>
        <v>1094268.3930000002</v>
      </c>
      <c r="Q60" s="906">
        <f t="shared" ca="1" si="5"/>
        <v>0.91361516440926749</v>
      </c>
      <c r="R60" s="200">
        <f t="shared" si="33"/>
        <v>103466.09700000001</v>
      </c>
      <c r="S60" s="906">
        <f t="shared" ca="1" si="6"/>
        <v>8.6384835590732637E-2</v>
      </c>
      <c r="T60" s="45">
        <f>SUM(T61:T64)</f>
        <v>1592362.238998</v>
      </c>
      <c r="U60" s="45">
        <f ca="1">SUM(U61:U64)</f>
        <v>1275279.9221089999</v>
      </c>
      <c r="V60" s="899">
        <f t="shared" ca="1" si="7"/>
        <v>0.80087299916850241</v>
      </c>
    </row>
    <row r="61" spans="2:22" s="63" customFormat="1" ht="15" hidden="1" customHeight="1" outlineLevel="3" x14ac:dyDescent="0.25">
      <c r="B61" s="86"/>
      <c r="C61" s="423"/>
      <c r="D61" s="150"/>
      <c r="E61" s="56">
        <v>1</v>
      </c>
      <c r="F61" s="56" t="str">
        <f>+CONCATENATE($B$10,"",$C$42,"",$D$60,"00",E61)</f>
        <v>21.02.003.001</v>
      </c>
      <c r="G61" s="71" t="s">
        <v>30</v>
      </c>
      <c r="H61" s="45">
        <f>+VLOOKUP(F61,matriz01,3,FALSE)</f>
        <v>842500</v>
      </c>
      <c r="I61" s="45">
        <f>+VLOOKUP(F61,matriz01,4,FALSE)</f>
        <v>842500</v>
      </c>
      <c r="J61" s="45">
        <f ca="1">+VLOOKUP(F61,matriz01,5,FALSE)</f>
        <v>618836.69900000002</v>
      </c>
      <c r="K61" s="899">
        <f t="shared" ca="1" si="1"/>
        <v>0.73452427181008906</v>
      </c>
      <c r="L61" s="36">
        <f>INDEX(tablap01,MATCH(F61,imputacion,0),7)</f>
        <v>618836.69900000002</v>
      </c>
      <c r="M61" s="899">
        <f t="shared" si="2"/>
        <v>0.73452427181008906</v>
      </c>
      <c r="N61" s="257">
        <f>INDEX(tablap01,MATCH(F61,imputacion,0),9)</f>
        <v>223663.30099999998</v>
      </c>
      <c r="O61" s="899">
        <f t="shared" si="3"/>
        <v>0.26547572818991094</v>
      </c>
      <c r="P61" s="45">
        <f>INDEX(tablap01,MATCH(F61,imputacion,0),11)</f>
        <v>567039.71400000004</v>
      </c>
      <c r="Q61" s="906">
        <f t="shared" ca="1" si="5"/>
        <v>0.91629942910027706</v>
      </c>
      <c r="R61" s="200">
        <f>INDEX(tablap01,MATCH(F61,imputacion,0),13)</f>
        <v>51796.985000000001</v>
      </c>
      <c r="S61" s="906">
        <f t="shared" ca="1" si="6"/>
        <v>8.3700570899722937E-2</v>
      </c>
      <c r="T61" s="45">
        <f>+'Prog 01'!T60</f>
        <v>819983.23604599992</v>
      </c>
      <c r="U61" s="195">
        <f ca="1">+'Prog 01'!U60</f>
        <v>649974.81154699996</v>
      </c>
      <c r="V61" s="899">
        <f t="shared" ca="1" si="7"/>
        <v>0.79266841439492219</v>
      </c>
    </row>
    <row r="62" spans="2:22" s="63" customFormat="1" ht="15" hidden="1" customHeight="1" outlineLevel="3" x14ac:dyDescent="0.25">
      <c r="B62" s="86"/>
      <c r="C62" s="423"/>
      <c r="D62" s="150"/>
      <c r="E62" s="56">
        <v>2</v>
      </c>
      <c r="F62" s="56" t="str">
        <f>+CONCATENATE($B$10,"",$C$42,"",$D$60,"00",E62)</f>
        <v>21.02.003.002</v>
      </c>
      <c r="G62" s="71" t="s">
        <v>31</v>
      </c>
      <c r="H62" s="45">
        <f>+VLOOKUP(F62,matriz01,3,FALSE)</f>
        <v>804400</v>
      </c>
      <c r="I62" s="45">
        <f>+VLOOKUP(F62,matriz01,4,FALSE)</f>
        <v>804400</v>
      </c>
      <c r="J62" s="45">
        <f ca="1">+VLOOKUP(F62,matriz01,5,FALSE)</f>
        <v>578897.79099999997</v>
      </c>
      <c r="K62" s="899">
        <f t="shared" ca="1" si="1"/>
        <v>0.71966408627548484</v>
      </c>
      <c r="L62" s="36">
        <f>INDEX(tablap01,MATCH(F62,imputacion,0),7)</f>
        <v>578897.79099999997</v>
      </c>
      <c r="M62" s="899">
        <f t="shared" si="2"/>
        <v>0.71966408627548484</v>
      </c>
      <c r="N62" s="257">
        <f>INDEX(tablap01,MATCH(F62,imputacion,0),9)</f>
        <v>225502.20900000003</v>
      </c>
      <c r="O62" s="899">
        <f t="shared" si="3"/>
        <v>0.28033591372451522</v>
      </c>
      <c r="P62" s="45">
        <f>INDEX(tablap01,MATCH(F62,imputacion,0),11)</f>
        <v>527228.679</v>
      </c>
      <c r="Q62" s="906">
        <f t="shared" ca="1" si="5"/>
        <v>0.91074570882237138</v>
      </c>
      <c r="R62" s="200">
        <f>INDEX(tablap01,MATCH(F62,imputacion,0),13)</f>
        <v>51669.112000000001</v>
      </c>
      <c r="S62" s="906">
        <f t="shared" ca="1" si="6"/>
        <v>8.9254291177628634E-2</v>
      </c>
      <c r="T62" s="45">
        <f>+'Prog 01'!T61</f>
        <v>772379.00295200001</v>
      </c>
      <c r="U62" s="195">
        <f ca="1">+'Prog 01'!U61</f>
        <v>625305.11056199996</v>
      </c>
      <c r="V62" s="899">
        <f t="shared" ca="1" si="7"/>
        <v>0.80958325921873864</v>
      </c>
    </row>
    <row r="63" spans="2:22" s="63" customFormat="1" ht="15" hidden="1" customHeight="1" outlineLevel="3" x14ac:dyDescent="0.25">
      <c r="B63" s="86"/>
      <c r="C63" s="423"/>
      <c r="D63" s="150"/>
      <c r="E63" s="56">
        <v>3</v>
      </c>
      <c r="F63" s="56" t="str">
        <f>+CONCATENATE($B$10,"",$C$42,"",$D$60,"00",E63)</f>
        <v>21.02.003.003</v>
      </c>
      <c r="G63" s="71" t="s">
        <v>657</v>
      </c>
      <c r="H63" s="45">
        <v>0</v>
      </c>
      <c r="I63" s="45">
        <f>+VLOOKUP(F63,matriz01,4,FALSE)</f>
        <v>0</v>
      </c>
      <c r="J63" s="45">
        <f ca="1">+VLOOKUP(F63,matriz01,5,FALSE)</f>
        <v>0</v>
      </c>
      <c r="K63" s="899" t="str">
        <f t="shared" ca="1" si="1"/>
        <v>0%</v>
      </c>
      <c r="L63" s="36">
        <f>INDEX(tablap01,MATCH(F63,imputacion,0),7)</f>
        <v>0</v>
      </c>
      <c r="M63" s="899">
        <f t="shared" si="2"/>
        <v>0</v>
      </c>
      <c r="N63" s="257">
        <f>INDEX(tablap01,MATCH(F63,imputacion,0),9)</f>
        <v>0</v>
      </c>
      <c r="O63" s="899">
        <f t="shared" si="3"/>
        <v>0</v>
      </c>
      <c r="P63" s="45">
        <f>INDEX(tablap01,MATCH(F63,imputacion,0),11)</f>
        <v>0</v>
      </c>
      <c r="Q63" s="906">
        <f t="shared" ca="1" si="5"/>
        <v>0</v>
      </c>
      <c r="R63" s="200">
        <f>INDEX(tablap01,MATCH(F63,imputacion,0),13)</f>
        <v>0</v>
      </c>
      <c r="S63" s="906" t="str">
        <f t="shared" ca="1" si="6"/>
        <v>0%</v>
      </c>
      <c r="T63" s="45">
        <f>+'Prog 01'!T62</f>
        <v>0</v>
      </c>
      <c r="U63" s="195">
        <f ca="1">+'Prog 01'!U62</f>
        <v>0</v>
      </c>
      <c r="V63" s="899">
        <f t="shared" ca="1" si="7"/>
        <v>0</v>
      </c>
    </row>
    <row r="64" spans="2:22" s="63" customFormat="1" ht="15" hidden="1" customHeight="1" outlineLevel="3" x14ac:dyDescent="0.25">
      <c r="B64" s="86"/>
      <c r="C64" s="423"/>
      <c r="D64" s="150"/>
      <c r="E64" s="56">
        <v>999</v>
      </c>
      <c r="F64" s="56" t="str">
        <f>+CONCATENATE($B$10,"",$C$42,"",$D$60,E64)</f>
        <v>21.02.003.999</v>
      </c>
      <c r="G64" s="71" t="s">
        <v>786</v>
      </c>
      <c r="H64" s="45">
        <v>0</v>
      </c>
      <c r="I64" s="45">
        <v>0</v>
      </c>
      <c r="J64" s="45">
        <v>0</v>
      </c>
      <c r="K64" s="899" t="str">
        <f t="shared" si="1"/>
        <v>0%</v>
      </c>
      <c r="L64" s="36">
        <v>0</v>
      </c>
      <c r="M64" s="899">
        <f t="shared" si="2"/>
        <v>0</v>
      </c>
      <c r="N64" s="257">
        <v>0</v>
      </c>
      <c r="O64" s="899">
        <f t="shared" si="3"/>
        <v>0</v>
      </c>
      <c r="P64" s="45">
        <v>0</v>
      </c>
      <c r="Q64" s="906">
        <f t="shared" si="5"/>
        <v>0</v>
      </c>
      <c r="R64" s="200">
        <v>0</v>
      </c>
      <c r="S64" s="906" t="str">
        <f t="shared" si="6"/>
        <v>0%</v>
      </c>
      <c r="T64" s="45">
        <v>0</v>
      </c>
      <c r="U64" s="45">
        <v>0</v>
      </c>
      <c r="V64" s="899">
        <f t="shared" si="7"/>
        <v>0</v>
      </c>
    </row>
    <row r="65" spans="2:22" s="63" customFormat="1" ht="15" hidden="1" customHeight="1" outlineLevel="2" x14ac:dyDescent="0.25">
      <c r="B65" s="86"/>
      <c r="C65" s="423"/>
      <c r="D65" s="150" t="s">
        <v>149</v>
      </c>
      <c r="E65" s="56"/>
      <c r="F65" s="56"/>
      <c r="G65" s="71" t="s">
        <v>32</v>
      </c>
      <c r="H65" s="45">
        <f>SUM(H66:H69)</f>
        <v>332207</v>
      </c>
      <c r="I65" s="45">
        <f>SUM(I66:I69)</f>
        <v>267546.21100000001</v>
      </c>
      <c r="J65" s="45">
        <f ca="1">SUM(J66:J69)</f>
        <v>172701.69199999998</v>
      </c>
      <c r="K65" s="899">
        <f t="shared" ca="1" si="1"/>
        <v>0.64550229044357488</v>
      </c>
      <c r="L65" s="36">
        <f>SUM(L66:L69)</f>
        <v>172701.69199999998</v>
      </c>
      <c r="M65" s="899">
        <f t="shared" si="2"/>
        <v>0.64550229044357488</v>
      </c>
      <c r="N65" s="605">
        <f t="shared" ref="N65:R65" si="34">SUM(N66:N69)</f>
        <v>94844.519</v>
      </c>
      <c r="O65" s="899">
        <f t="shared" si="3"/>
        <v>0.35449770955642501</v>
      </c>
      <c r="P65" s="36">
        <f t="shared" si="34"/>
        <v>168907.51500000001</v>
      </c>
      <c r="Q65" s="906">
        <f t="shared" ca="1" si="5"/>
        <v>0.97803045843928405</v>
      </c>
      <c r="R65" s="606">
        <f t="shared" si="34"/>
        <v>3794.1770000000001</v>
      </c>
      <c r="S65" s="906">
        <f t="shared" ca="1" si="6"/>
        <v>2.1969541560716153E-2</v>
      </c>
      <c r="T65" s="45">
        <f>SUM(T66:T69)</f>
        <v>486704.37826199993</v>
      </c>
      <c r="U65" s="195">
        <f ca="1">SUM(U66:U68)</f>
        <v>297544.98957799998</v>
      </c>
      <c r="V65" s="899">
        <f t="shared" ca="1" si="7"/>
        <v>0.61134644122274007</v>
      </c>
    </row>
    <row r="66" spans="2:22" s="63" customFormat="1" ht="15" hidden="1" customHeight="1" outlineLevel="3" x14ac:dyDescent="0.25">
      <c r="B66" s="86"/>
      <c r="C66" s="423"/>
      <c r="D66" s="150"/>
      <c r="E66" s="56">
        <v>4</v>
      </c>
      <c r="F66" s="56" t="str">
        <f>+CONCATENATE($B$10,"",$C$42,"",$D$65,"00",E66)</f>
        <v>21.02.004.004</v>
      </c>
      <c r="G66" s="71" t="s">
        <v>33</v>
      </c>
      <c r="H66" s="45">
        <f>+VLOOKUP(F66,matriz01,3,FALSE)</f>
        <v>212962</v>
      </c>
      <c r="I66" s="45">
        <f>+VLOOKUP(F66,matriz01,4,FALSE)</f>
        <v>152962</v>
      </c>
      <c r="J66" s="45">
        <f ca="1">+VLOOKUP(F66,matriz01,5,FALSE)</f>
        <v>91770.935999999987</v>
      </c>
      <c r="K66" s="899">
        <f t="shared" ca="1" si="1"/>
        <v>0.59995904865260641</v>
      </c>
      <c r="L66" s="36">
        <f>INDEX(tablap01,MATCH(F66,imputacion,0),7)</f>
        <v>91770.936000000002</v>
      </c>
      <c r="M66" s="899">
        <f t="shared" si="2"/>
        <v>0.59995904865260652</v>
      </c>
      <c r="N66" s="257">
        <f>INDEX(tablap01,MATCH(F66,imputacion,0),9)</f>
        <v>61191.063999999998</v>
      </c>
      <c r="O66" s="899">
        <f t="shared" si="3"/>
        <v>0.40004095134739348</v>
      </c>
      <c r="P66" s="45">
        <f>INDEX(tablap01,MATCH(F66,imputacion,0),11)</f>
        <v>88821.453999999998</v>
      </c>
      <c r="Q66" s="906">
        <f t="shared" ca="1" si="5"/>
        <v>0.96786039100658194</v>
      </c>
      <c r="R66" s="200">
        <f>INDEX(tablap01,MATCH(F66,imputacion,0),13)</f>
        <v>2949.482</v>
      </c>
      <c r="S66" s="906">
        <f t="shared" ca="1" si="6"/>
        <v>3.2139608993418139E-2</v>
      </c>
      <c r="T66" s="45">
        <f>+'Prog 01'!T64</f>
        <v>349384.02630399994</v>
      </c>
      <c r="U66" s="195">
        <f ca="1">+'Prog 01'!U64</f>
        <v>186924.82712099998</v>
      </c>
      <c r="V66" s="899">
        <f t="shared" ca="1" si="7"/>
        <v>0.5350125164519004</v>
      </c>
    </row>
    <row r="67" spans="2:22" s="63" customFormat="1" ht="15" hidden="1" customHeight="1" outlineLevel="3" x14ac:dyDescent="0.25">
      <c r="B67" s="86"/>
      <c r="C67" s="423"/>
      <c r="D67" s="150"/>
      <c r="E67" s="56">
        <v>5</v>
      </c>
      <c r="F67" s="56" t="str">
        <f>+CONCATENATE($B$10,"",$C$42,"",$D$65,"00",E67)</f>
        <v>21.02.004.005</v>
      </c>
      <c r="G67" s="71" t="s">
        <v>34</v>
      </c>
      <c r="H67" s="45">
        <f>+VLOOKUP(F67,matriz01,3,FALSE)</f>
        <v>50816</v>
      </c>
      <c r="I67" s="45">
        <f>+VLOOKUP(F67,matriz01,4,FALSE)</f>
        <v>50816</v>
      </c>
      <c r="J67" s="45">
        <f ca="1">+VLOOKUP(F67,matriz01,5,FALSE)</f>
        <v>36325.441999999995</v>
      </c>
      <c r="K67" s="899">
        <f t="shared" ca="1" si="1"/>
        <v>0.71484260862720395</v>
      </c>
      <c r="L67" s="36">
        <f>INDEX(tablap01,MATCH(F67,imputacion,0),7)</f>
        <v>36325.442000000003</v>
      </c>
      <c r="M67" s="899">
        <f t="shared" si="2"/>
        <v>0.71484260862720406</v>
      </c>
      <c r="N67" s="257">
        <f>INDEX(tablap01,MATCH(F67,imputacion,0),9)</f>
        <v>14490.557999999997</v>
      </c>
      <c r="O67" s="899">
        <f t="shared" si="3"/>
        <v>0.28515739137279594</v>
      </c>
      <c r="P67" s="45">
        <f>INDEX(tablap01,MATCH(F67,imputacion,0),11)</f>
        <v>35480.747000000003</v>
      </c>
      <c r="Q67" s="906">
        <f t="shared" ca="1" si="5"/>
        <v>0.9767464632639572</v>
      </c>
      <c r="R67" s="200">
        <f>INDEX(tablap01,MATCH(F67,imputacion,0),13)</f>
        <v>844.69500000000005</v>
      </c>
      <c r="S67" s="906">
        <f t="shared" ca="1" si="6"/>
        <v>2.3253536736043023E-2</v>
      </c>
      <c r="T67" s="45">
        <f>+'Prog 01'!T65</f>
        <v>58383.2618</v>
      </c>
      <c r="U67" s="195">
        <f ca="1">+'Prog 01'!U65</f>
        <v>33757.715451999997</v>
      </c>
      <c r="V67" s="899">
        <f t="shared" ca="1" si="7"/>
        <v>0.57820879497349353</v>
      </c>
    </row>
    <row r="68" spans="2:22" s="63" customFormat="1" ht="15" hidden="1" customHeight="1" outlineLevel="3" x14ac:dyDescent="0.25">
      <c r="B68" s="86"/>
      <c r="C68" s="423"/>
      <c r="D68" s="150"/>
      <c r="E68" s="56">
        <v>6</v>
      </c>
      <c r="F68" s="56" t="str">
        <f>+CONCATENATE($B$10,"",$C$42,"",$D$65,"00",E68)</f>
        <v>21.02.004.006</v>
      </c>
      <c r="G68" s="71" t="s">
        <v>35</v>
      </c>
      <c r="H68" s="45">
        <f>+VLOOKUP(F68,matriz01,3,FALSE)</f>
        <v>67179</v>
      </c>
      <c r="I68" s="45">
        <f>+VLOOKUP(F68,matriz01,4,FALSE)</f>
        <v>62518.211000000003</v>
      </c>
      <c r="J68" s="45">
        <f ca="1">+VLOOKUP(F68,matriz01,5,FALSE)</f>
        <v>44605.313999999991</v>
      </c>
      <c r="K68" s="899">
        <f t="shared" ca="1" si="1"/>
        <v>0.71347713388663647</v>
      </c>
      <c r="L68" s="36">
        <f>INDEX(tablap01,MATCH(F68,imputacion,0),7)</f>
        <v>44605.313999999998</v>
      </c>
      <c r="M68" s="899">
        <f t="shared" si="2"/>
        <v>0.71347713388663658</v>
      </c>
      <c r="N68" s="257">
        <f>INDEX(tablap01,MATCH(F68,imputacion,0),9)</f>
        <v>17912.897000000004</v>
      </c>
      <c r="O68" s="899">
        <f t="shared" si="3"/>
        <v>0.28652286611336342</v>
      </c>
      <c r="P68" s="45">
        <f>INDEX(tablap01,MATCH(F68,imputacion,0),11)</f>
        <v>44605.313999999998</v>
      </c>
      <c r="Q68" s="906">
        <f t="shared" ca="1" si="5"/>
        <v>1.0000000000000002</v>
      </c>
      <c r="R68" s="200">
        <f>INDEX(tablap01,MATCH(F68,imputacion,0),13)</f>
        <v>0</v>
      </c>
      <c r="S68" s="906">
        <f t="shared" ca="1" si="6"/>
        <v>0</v>
      </c>
      <c r="T68" s="45">
        <f>+'Prog 01'!T66</f>
        <v>77390.590157999992</v>
      </c>
      <c r="U68" s="195">
        <f ca="1">+'Prog 01'!U66</f>
        <v>76862.447004999995</v>
      </c>
      <c r="V68" s="899">
        <f t="shared" ca="1" si="7"/>
        <v>0.99317561538267451</v>
      </c>
    </row>
    <row r="69" spans="2:22" s="63" customFormat="1" ht="15" hidden="1" customHeight="1" outlineLevel="3" x14ac:dyDescent="0.25">
      <c r="B69" s="86"/>
      <c r="C69" s="423"/>
      <c r="D69" s="150"/>
      <c r="E69" s="56">
        <v>7</v>
      </c>
      <c r="F69" s="56" t="str">
        <f>+CONCATENATE($B$10,"",$C$42,"",$D$65,"00",E69)</f>
        <v>21.02.004.007</v>
      </c>
      <c r="G69" s="71" t="s">
        <v>36</v>
      </c>
      <c r="H69" s="45">
        <f>+'Prog 01'!H67</f>
        <v>1250</v>
      </c>
      <c r="I69" s="45">
        <f>+VLOOKUP(F69,matriz01,4,FALSE)</f>
        <v>1250</v>
      </c>
      <c r="J69" s="45">
        <f ca="1">+VLOOKUP(F69,matriz01,5,FALSE)</f>
        <v>0</v>
      </c>
      <c r="K69" s="899">
        <f t="shared" ca="1" si="1"/>
        <v>0</v>
      </c>
      <c r="L69" s="36">
        <f>INDEX(tablap01,MATCH(F69,imputacion,0),7)</f>
        <v>0</v>
      </c>
      <c r="M69" s="899">
        <f t="shared" si="2"/>
        <v>0</v>
      </c>
      <c r="N69" s="257">
        <f>INDEX(tablap01,MATCH(F69,imputacion,0),9)</f>
        <v>1250</v>
      </c>
      <c r="O69" s="899">
        <f t="shared" si="3"/>
        <v>1</v>
      </c>
      <c r="P69" s="45">
        <f>INDEX(tablap01,MATCH(F69,imputacion,0),11)</f>
        <v>0</v>
      </c>
      <c r="Q69" s="906">
        <f t="shared" ca="1" si="5"/>
        <v>0</v>
      </c>
      <c r="R69" s="200">
        <f>INDEX(tablap01,MATCH(F69,imputacion,0),13)</f>
        <v>0</v>
      </c>
      <c r="S69" s="906" t="str">
        <f t="shared" ca="1" si="6"/>
        <v>0%</v>
      </c>
      <c r="T69" s="45">
        <f>+'Prog 01'!T67</f>
        <v>1546.4999999999998</v>
      </c>
      <c r="U69" s="195">
        <v>0</v>
      </c>
      <c r="V69" s="899">
        <f t="shared" si="7"/>
        <v>0</v>
      </c>
    </row>
    <row r="70" spans="2:22" s="63" customFormat="1" ht="15" hidden="1" customHeight="1" outlineLevel="2" x14ac:dyDescent="0.25">
      <c r="B70" s="86"/>
      <c r="C70" s="423"/>
      <c r="D70" s="150" t="s">
        <v>150</v>
      </c>
      <c r="E70" s="56"/>
      <c r="F70" s="56"/>
      <c r="G70" s="71" t="s">
        <v>32</v>
      </c>
      <c r="H70" s="45">
        <f>SUM(H71:H73)</f>
        <v>18300</v>
      </c>
      <c r="I70" s="45">
        <f>SUM(I71:I73)</f>
        <v>74084.92</v>
      </c>
      <c r="J70" s="45">
        <f ca="1">SUM(J71:J73)</f>
        <v>72503.17</v>
      </c>
      <c r="K70" s="899">
        <f t="shared" ca="1" si="1"/>
        <v>0.97864950114004312</v>
      </c>
      <c r="L70" s="36">
        <f>SUM(L71:L73)</f>
        <v>72503.17</v>
      </c>
      <c r="M70" s="899">
        <f t="shared" si="2"/>
        <v>0.97864950114004312</v>
      </c>
      <c r="N70" s="605">
        <f t="shared" ref="N70:R70" si="35">SUM(N71:N73)</f>
        <v>1581.75</v>
      </c>
      <c r="O70" s="899">
        <f t="shared" si="3"/>
        <v>2.1350498859956924E-2</v>
      </c>
      <c r="P70" s="36">
        <f t="shared" si="35"/>
        <v>59761.788999999997</v>
      </c>
      <c r="Q70" s="906">
        <f t="shared" ca="1" si="5"/>
        <v>0.82426449767644638</v>
      </c>
      <c r="R70" s="606">
        <f t="shared" si="35"/>
        <v>12741.380999999999</v>
      </c>
      <c r="S70" s="906">
        <f t="shared" ca="1" si="6"/>
        <v>0.17573550232355356</v>
      </c>
      <c r="T70" s="45">
        <f>SUM(T71:T73)</f>
        <v>123057.47012099999</v>
      </c>
      <c r="U70" s="195">
        <f ca="1">SUM(U71:U73)</f>
        <v>68095.17457599999</v>
      </c>
      <c r="V70" s="899">
        <f t="shared" ca="1" si="7"/>
        <v>0.55336075501181148</v>
      </c>
    </row>
    <row r="71" spans="2:22" s="63" customFormat="1" ht="15" hidden="1" customHeight="1" outlineLevel="3" x14ac:dyDescent="0.25">
      <c r="B71" s="86"/>
      <c r="C71" s="423"/>
      <c r="D71" s="150"/>
      <c r="E71" s="56">
        <v>1</v>
      </c>
      <c r="F71" s="56" t="str">
        <f>+CONCATENATE($B$10,"",$C$42,"",$D$70,"00",E71)</f>
        <v>21.02.005.001</v>
      </c>
      <c r="G71" s="71" t="s">
        <v>91</v>
      </c>
      <c r="H71" s="45">
        <f>+VLOOKUP(F71,matriz01,3,FALSE)</f>
        <v>0</v>
      </c>
      <c r="I71" s="45">
        <f>+VLOOKUP(F71,matriz01,4,FALSE)</f>
        <v>23014.151999999998</v>
      </c>
      <c r="J71" s="45">
        <f ca="1">+VLOOKUP(F71,matriz01,5,FALSE)</f>
        <v>23014.151999999998</v>
      </c>
      <c r="K71" s="899">
        <f t="shared" ca="1" si="1"/>
        <v>1</v>
      </c>
      <c r="L71" s="45">
        <f>INDEX(tablap01,MATCH(F71,imputacion,0),7)</f>
        <v>23014.151999999998</v>
      </c>
      <c r="M71" s="899">
        <f t="shared" si="2"/>
        <v>1</v>
      </c>
      <c r="N71" s="257">
        <f>INDEX(tablap01,MATCH(F71,imputacion,0),9)</f>
        <v>0</v>
      </c>
      <c r="O71" s="899">
        <f t="shared" si="3"/>
        <v>0</v>
      </c>
      <c r="P71" s="45">
        <f>INDEX(tablap01,MATCH(F71,imputacion,0),11)</f>
        <v>10272.771000000001</v>
      </c>
      <c r="Q71" s="906">
        <f t="shared" ca="1" si="5"/>
        <v>0.44636756548753137</v>
      </c>
      <c r="R71" s="200">
        <f>INDEX(tablap01,MATCH(F71,imputacion,0),13)</f>
        <v>12741.380999999999</v>
      </c>
      <c r="S71" s="906">
        <f t="shared" ca="1" si="6"/>
        <v>0.55363243451246869</v>
      </c>
      <c r="T71" s="45">
        <f>+'Prog 01'!T69</f>
        <v>40009.479848999996</v>
      </c>
      <c r="U71" s="195">
        <f ca="1">+'Prog 01'!U69</f>
        <v>24466.235196999998</v>
      </c>
      <c r="V71" s="899">
        <f t="shared" ca="1" si="7"/>
        <v>0.61151095413732337</v>
      </c>
    </row>
    <row r="72" spans="2:22" s="63" customFormat="1" ht="15" hidden="1" customHeight="1" outlineLevel="3" x14ac:dyDescent="0.25">
      <c r="B72" s="86"/>
      <c r="C72" s="423"/>
      <c r="D72" s="150"/>
      <c r="E72" s="56">
        <v>2</v>
      </c>
      <c r="F72" s="56" t="str">
        <f>+CONCATENATE($B$10,"",$C$42,"",$D$70,"00",E72)</f>
        <v>21.02.005.002</v>
      </c>
      <c r="G72" s="71" t="s">
        <v>92</v>
      </c>
      <c r="H72" s="45">
        <f>+VLOOKUP(F72,matriz01,3,FALSE)</f>
        <v>18300</v>
      </c>
      <c r="I72" s="45">
        <f>+VLOOKUP(F72,matriz01,4,FALSE)</f>
        <v>18300</v>
      </c>
      <c r="J72" s="45">
        <f ca="1">+VLOOKUP(F72,matriz01,5,FALSE)</f>
        <v>16718.25</v>
      </c>
      <c r="K72" s="899">
        <f t="shared" ca="1" si="1"/>
        <v>0.91356557377049186</v>
      </c>
      <c r="L72" s="36">
        <f>INDEX(tablap01,MATCH(F72,imputacion,0),7)</f>
        <v>16718.25</v>
      </c>
      <c r="M72" s="899">
        <f t="shared" si="2"/>
        <v>0.91356557377049186</v>
      </c>
      <c r="N72" s="257">
        <f>INDEX(tablap01,MATCH(F72,imputacion,0),9)</f>
        <v>1581.75</v>
      </c>
      <c r="O72" s="899">
        <f t="shared" si="3"/>
        <v>8.6434426229508199E-2</v>
      </c>
      <c r="P72" s="45">
        <f>INDEX(tablap01,MATCH(F72,imputacion,0),11)</f>
        <v>16718.25</v>
      </c>
      <c r="Q72" s="906">
        <f t="shared" ca="1" si="5"/>
        <v>1</v>
      </c>
      <c r="R72" s="200">
        <f>INDEX(tablap01,MATCH(F72,imputacion,0),13)</f>
        <v>0</v>
      </c>
      <c r="S72" s="906">
        <f t="shared" ca="1" si="6"/>
        <v>0</v>
      </c>
      <c r="T72" s="45">
        <f>+'Prog 01'!T70</f>
        <v>19017.710527999996</v>
      </c>
      <c r="U72" s="195">
        <f ca="1">+'Prog 01'!U70</f>
        <v>18803.448107999997</v>
      </c>
      <c r="V72" s="899">
        <f t="shared" ca="1" si="7"/>
        <v>0.98873353237317718</v>
      </c>
    </row>
    <row r="73" spans="2:22" s="63" customFormat="1" ht="15" hidden="1" customHeight="1" outlineLevel="3" x14ac:dyDescent="0.25">
      <c r="B73" s="86"/>
      <c r="C73" s="423"/>
      <c r="D73" s="150"/>
      <c r="E73" s="56">
        <v>3</v>
      </c>
      <c r="F73" s="56" t="str">
        <f>+CONCATENATE($B$10,"",$C$42,"",$D$70,"00",E73)</f>
        <v>21.02.005.003</v>
      </c>
      <c r="G73" s="71" t="s">
        <v>93</v>
      </c>
      <c r="H73" s="45">
        <f>+VLOOKUP(F73,matriz01,3,FALSE)</f>
        <v>0</v>
      </c>
      <c r="I73" s="45">
        <f>+VLOOKUP(F73,matriz01,4,FALSE)</f>
        <v>32770.767999999996</v>
      </c>
      <c r="J73" s="45">
        <f ca="1">+VLOOKUP(F73,matriz01,5,FALSE)</f>
        <v>32770.767999999996</v>
      </c>
      <c r="K73" s="899">
        <f t="shared" ca="1" si="1"/>
        <v>1</v>
      </c>
      <c r="L73" s="36">
        <f>INDEX(tablap01,MATCH(F73,imputacion,0),7)</f>
        <v>32770.767999999996</v>
      </c>
      <c r="M73" s="899">
        <f t="shared" si="2"/>
        <v>1</v>
      </c>
      <c r="N73" s="257">
        <f>INDEX(tablap01,MATCH(F73,imputacion,0),9)</f>
        <v>0</v>
      </c>
      <c r="O73" s="899">
        <f t="shared" si="3"/>
        <v>0</v>
      </c>
      <c r="P73" s="45">
        <f>INDEX(tablap01,MATCH(F73,imputacion,0),11)</f>
        <v>32770.767999999996</v>
      </c>
      <c r="Q73" s="906">
        <f t="shared" ca="1" si="5"/>
        <v>1</v>
      </c>
      <c r="R73" s="200">
        <f>INDEX(tablap01,MATCH(F73,imputacion,0),13)</f>
        <v>0</v>
      </c>
      <c r="S73" s="906">
        <f t="shared" ca="1" si="6"/>
        <v>0</v>
      </c>
      <c r="T73" s="45">
        <f>+'Prog 01'!T71</f>
        <v>64030.279743999992</v>
      </c>
      <c r="U73" s="195">
        <f ca="1">+'Prog 01'!U71</f>
        <v>24825.491270999999</v>
      </c>
      <c r="V73" s="899">
        <f t="shared" ca="1" si="7"/>
        <v>0.38771486506470076</v>
      </c>
    </row>
    <row r="74" spans="2:22" s="63" customFormat="1" ht="15" hidden="1" customHeight="1" outlineLevel="1" x14ac:dyDescent="0.25">
      <c r="B74" s="86"/>
      <c r="C74" s="423" t="s">
        <v>152</v>
      </c>
      <c r="D74" s="150"/>
      <c r="E74" s="56"/>
      <c r="F74" s="56"/>
      <c r="G74" s="71" t="s">
        <v>98</v>
      </c>
      <c r="H74" s="54">
        <f>+H75+H78+H79</f>
        <v>1007917</v>
      </c>
      <c r="I74" s="45">
        <f>+I75+I78+I79+I81+I80</f>
        <v>1098357.733</v>
      </c>
      <c r="J74" s="45">
        <f ca="1">+J75+J78+J79+J81+J80</f>
        <v>629860.23699999996</v>
      </c>
      <c r="K74" s="899">
        <f t="shared" ca="1" si="1"/>
        <v>0.57345636860918792</v>
      </c>
      <c r="L74" s="449">
        <f>+L75+L78+L79+L81+L80</f>
        <v>629860.23699999996</v>
      </c>
      <c r="M74" s="899">
        <f t="shared" si="2"/>
        <v>0.57345636860918792</v>
      </c>
      <c r="N74" s="668">
        <f>+N75+N78+N79+N81+N80</f>
        <v>468497.49600000004</v>
      </c>
      <c r="O74" s="899">
        <f t="shared" si="3"/>
        <v>0.42654363139081214</v>
      </c>
      <c r="P74" s="449">
        <f>+P75+P78+P79+P81+P80</f>
        <v>617237.12799999991</v>
      </c>
      <c r="Q74" s="906">
        <f t="shared" ca="1" si="5"/>
        <v>0.97995887300312301</v>
      </c>
      <c r="R74" s="669">
        <f>+R75+R78+R79+R81+R80</f>
        <v>12623.109</v>
      </c>
      <c r="S74" s="906">
        <f t="shared" ca="1" si="6"/>
        <v>2.0041126996876931E-2</v>
      </c>
      <c r="T74" s="45">
        <f>+T75+T78+T79+T80+T81</f>
        <v>1219118.6673849998</v>
      </c>
      <c r="U74" s="45">
        <f ca="1">+U75+U78+U79+U80+U81</f>
        <v>743334.19263799977</v>
      </c>
      <c r="V74" s="899">
        <f t="shared" ca="1" si="7"/>
        <v>0.60973079366625227</v>
      </c>
    </row>
    <row r="75" spans="2:22" s="63" customFormat="1" ht="15" hidden="1" customHeight="1" outlineLevel="2" x14ac:dyDescent="0.25">
      <c r="B75" s="86"/>
      <c r="C75" s="423"/>
      <c r="D75" s="670" t="s">
        <v>145</v>
      </c>
      <c r="E75" s="56"/>
      <c r="F75" s="56"/>
      <c r="G75" s="71" t="s">
        <v>39</v>
      </c>
      <c r="H75" s="54">
        <f>SUM(H76:H77)</f>
        <v>990617</v>
      </c>
      <c r="I75" s="45">
        <f>SUM(I76:I77)</f>
        <v>1015117</v>
      </c>
      <c r="J75" s="54">
        <f ca="1">SUM(J76:J77)</f>
        <v>560239.71199999994</v>
      </c>
      <c r="K75" s="899">
        <f t="shared" ref="K75:K138" ca="1" si="36">IFERROR(J75/I75,"0%")</f>
        <v>0.55189668974118244</v>
      </c>
      <c r="L75" s="449">
        <f>SUM(L76:L77)</f>
        <v>560239.71199999994</v>
      </c>
      <c r="M75" s="899">
        <f t="shared" ref="M75:M138" si="37">+IFERROR(L75/I75,0%)</f>
        <v>0.55189668974118244</v>
      </c>
      <c r="N75" s="257">
        <f>SUM(N76:N77)</f>
        <v>454877.28800000006</v>
      </c>
      <c r="O75" s="899">
        <f t="shared" ref="O75:O138" si="38">+IFERROR(N75/I75,0%)</f>
        <v>0.4481033102588175</v>
      </c>
      <c r="P75" s="45">
        <f t="shared" ref="P75:R75" si="39">SUM(P76:P77)</f>
        <v>551159.32499999995</v>
      </c>
      <c r="Q75" s="906">
        <f t="shared" ref="Q75:Q138" ca="1" si="40">IFERROR(+P75/J75,0)</f>
        <v>0.98379196118107393</v>
      </c>
      <c r="R75" s="200">
        <f t="shared" si="39"/>
        <v>9080.3870000000006</v>
      </c>
      <c r="S75" s="906">
        <f t="shared" ref="S75:S138" ca="1" si="41">+IFERROR(R75/J75,"0%")</f>
        <v>1.620803881892614E-2</v>
      </c>
      <c r="T75" s="45">
        <f>SUM(T76:T77)</f>
        <v>1118682.426</v>
      </c>
      <c r="U75" s="195">
        <f ca="1">SUM(U76:U77)</f>
        <v>729460.19162899978</v>
      </c>
      <c r="V75" s="899">
        <f t="shared" ref="V75:V138" ca="1" si="42">IFERROR(U75/T75,0%)</f>
        <v>0.65207084215784383</v>
      </c>
    </row>
    <row r="76" spans="2:22" s="63" customFormat="1" ht="15" hidden="1" customHeight="1" outlineLevel="2" x14ac:dyDescent="0.25">
      <c r="B76" s="86"/>
      <c r="C76" s="423"/>
      <c r="D76" s="150"/>
      <c r="E76" s="56">
        <v>1</v>
      </c>
      <c r="F76" s="56" t="str">
        <f>+CONCATENATE($B$10,"",$C$74,"",$D$75,"00",E76)</f>
        <v>21.03.001.001</v>
      </c>
      <c r="G76" s="71" t="s">
        <v>40</v>
      </c>
      <c r="H76" s="45">
        <f>+VLOOKUP(F76,matriz01,3,FALSE)</f>
        <v>982417</v>
      </c>
      <c r="I76" s="45">
        <f>+VLOOKUP(F76,matriz01,4,FALSE)</f>
        <v>1013223.684</v>
      </c>
      <c r="J76" s="45">
        <f ca="1">+VLOOKUP(F76,matriz01,5,FALSE)</f>
        <v>559768.10199999996</v>
      </c>
      <c r="K76" s="899">
        <f t="shared" ca="1" si="36"/>
        <v>0.55246251231529642</v>
      </c>
      <c r="L76" s="36">
        <f>INDEX(tablap01,MATCH(F76,imputacion,0),7)</f>
        <v>559768.10199999996</v>
      </c>
      <c r="M76" s="899">
        <f t="shared" si="37"/>
        <v>0.55246251231529642</v>
      </c>
      <c r="N76" s="257">
        <f t="shared" ref="N76:N81" si="43">INDEX(tablap01,MATCH(F76,imputacion,0),9)</f>
        <v>453455.58200000005</v>
      </c>
      <c r="O76" s="899">
        <f t="shared" si="38"/>
        <v>0.44753748768470364</v>
      </c>
      <c r="P76" s="45">
        <f t="shared" ref="P76:P81" si="44">INDEX(tablap01,MATCH(F76,imputacion,0),11)</f>
        <v>550687.71499999997</v>
      </c>
      <c r="Q76" s="906">
        <f t="shared" ca="1" si="40"/>
        <v>0.98377830575276337</v>
      </c>
      <c r="R76" s="200">
        <f t="shared" ref="R76:R81" si="45">INDEX(tablap01,MATCH(F76,imputacion,0),13)</f>
        <v>9080.3870000000006</v>
      </c>
      <c r="S76" s="906">
        <f t="shared" ca="1" si="41"/>
        <v>1.6221694247236691E-2</v>
      </c>
      <c r="T76" s="45">
        <f>+'Prog 01'!T74</f>
        <v>1098770.723</v>
      </c>
      <c r="U76" s="195">
        <f ca="1">+'Prog 01'!U74</f>
        <v>723002.25506899983</v>
      </c>
      <c r="V76" s="899">
        <f t="shared" ca="1" si="42"/>
        <v>0.65801011979548329</v>
      </c>
    </row>
    <row r="77" spans="2:22" s="63" customFormat="1" ht="15" hidden="1" customHeight="1" outlineLevel="2" x14ac:dyDescent="0.25">
      <c r="B77" s="86"/>
      <c r="C77" s="423"/>
      <c r="D77" s="150"/>
      <c r="E77" s="56">
        <v>2</v>
      </c>
      <c r="F77" s="56" t="str">
        <f>+CONCATENATE($B$10,"",$C$74,"",$D$75,"00",E77)</f>
        <v>21.03.001.002</v>
      </c>
      <c r="G77" s="71" t="s">
        <v>41</v>
      </c>
      <c r="H77" s="45">
        <f>+VLOOKUP(F77,matriz01,3,FALSE)</f>
        <v>8200</v>
      </c>
      <c r="I77" s="45">
        <f>+VLOOKUP(F77,matriz01,4,FALSE)</f>
        <v>1893.316</v>
      </c>
      <c r="J77" s="45">
        <f ca="1">+VLOOKUP(F77,matriz01,5,FALSE)</f>
        <v>471.61</v>
      </c>
      <c r="K77" s="899">
        <f t="shared" ca="1" si="36"/>
        <v>0.24909206915274576</v>
      </c>
      <c r="L77" s="36">
        <f>INDEX(tablap01,MATCH(F77,imputacion,0),7)</f>
        <v>471.61</v>
      </c>
      <c r="M77" s="899">
        <f t="shared" si="37"/>
        <v>0.24909206915274576</v>
      </c>
      <c r="N77" s="257">
        <f t="shared" si="43"/>
        <v>1421.7060000000001</v>
      </c>
      <c r="O77" s="899">
        <f t="shared" si="38"/>
        <v>0.75090793084725427</v>
      </c>
      <c r="P77" s="45">
        <f t="shared" si="44"/>
        <v>471.61</v>
      </c>
      <c r="Q77" s="906">
        <f t="shared" ca="1" si="40"/>
        <v>1</v>
      </c>
      <c r="R77" s="200">
        <f t="shared" si="45"/>
        <v>0</v>
      </c>
      <c r="S77" s="906">
        <f t="shared" ca="1" si="41"/>
        <v>0</v>
      </c>
      <c r="T77" s="45">
        <f>+'Prog 01'!T75</f>
        <v>19911.702999999998</v>
      </c>
      <c r="U77" s="195">
        <f ca="1">+'Prog 01'!U75</f>
        <v>6457.936560000001</v>
      </c>
      <c r="V77" s="899">
        <f t="shared" ca="1" si="42"/>
        <v>0.32432869051933938</v>
      </c>
    </row>
    <row r="78" spans="2:22" s="63" customFormat="1" ht="15" hidden="1" customHeight="1" outlineLevel="2" x14ac:dyDescent="0.25">
      <c r="B78" s="86"/>
      <c r="C78" s="423"/>
      <c r="D78" s="670" t="s">
        <v>150</v>
      </c>
      <c r="E78" s="56"/>
      <c r="F78" s="56" t="str">
        <f>+CONCATENATE($B$10,"",$C$74,D78)</f>
        <v>21.03.005.</v>
      </c>
      <c r="G78" s="71" t="s">
        <v>277</v>
      </c>
      <c r="H78" s="45">
        <f>+'Prog 01'!H76</f>
        <v>17300</v>
      </c>
      <c r="I78" s="45">
        <f>+VLOOKUP(F78,matriz01,4,FALSE)</f>
        <v>23240.733</v>
      </c>
      <c r="J78" s="45">
        <f ca="1">+'Prog 01'!J76</f>
        <v>23240.732999999997</v>
      </c>
      <c r="K78" s="899">
        <f t="shared" ca="1" si="36"/>
        <v>0.99999999999999989</v>
      </c>
      <c r="L78" s="36">
        <f>INDEX(tablap01,MATCH(F78,imputacion,0),7)</f>
        <v>23240.733</v>
      </c>
      <c r="M78" s="899">
        <f t="shared" si="37"/>
        <v>1</v>
      </c>
      <c r="N78" s="257">
        <f t="shared" si="43"/>
        <v>0</v>
      </c>
      <c r="O78" s="899">
        <f t="shared" si="38"/>
        <v>0</v>
      </c>
      <c r="P78" s="45">
        <f t="shared" si="44"/>
        <v>23230.842000000001</v>
      </c>
      <c r="Q78" s="906">
        <f t="shared" ca="1" si="40"/>
        <v>0.99957441101362865</v>
      </c>
      <c r="R78" s="200">
        <f t="shared" si="45"/>
        <v>9.891</v>
      </c>
      <c r="S78" s="906">
        <f t="shared" ca="1" si="41"/>
        <v>4.2558898637147123E-4</v>
      </c>
      <c r="T78" s="45">
        <f>+'Prog 01'!T76</f>
        <v>96835.193452999985</v>
      </c>
      <c r="U78" s="195">
        <f ca="1">+'Prog 01'!U76</f>
        <v>10272.953077</v>
      </c>
      <c r="V78" s="899">
        <f t="shared" ca="1" si="42"/>
        <v>0.10608697840817646</v>
      </c>
    </row>
    <row r="79" spans="2:22" s="63" customFormat="1" ht="15" hidden="1" customHeight="1" outlineLevel="2" x14ac:dyDescent="0.25">
      <c r="B79" s="86"/>
      <c r="C79" s="423"/>
      <c r="D79" s="56" t="s">
        <v>873</v>
      </c>
      <c r="E79" s="56"/>
      <c r="F79" s="56" t="s">
        <v>874</v>
      </c>
      <c r="G79" s="71" t="s">
        <v>265</v>
      </c>
      <c r="H79" s="45">
        <f>+'Prog 01'!H77</f>
        <v>0</v>
      </c>
      <c r="I79" s="45">
        <f>+VLOOKUP(F79,matriz01,4,FALSE)</f>
        <v>0</v>
      </c>
      <c r="J79" s="45">
        <f ca="1">+'Prog 01'!J77</f>
        <v>0</v>
      </c>
      <c r="K79" s="899" t="str">
        <f t="shared" ca="1" si="36"/>
        <v>0%</v>
      </c>
      <c r="L79" s="36">
        <f>INDEX(tablap01,MATCH(F79,imputacion,0),7)</f>
        <v>0</v>
      </c>
      <c r="M79" s="899">
        <f t="shared" si="37"/>
        <v>0</v>
      </c>
      <c r="N79" s="257">
        <f t="shared" si="43"/>
        <v>0</v>
      </c>
      <c r="O79" s="899">
        <f t="shared" si="38"/>
        <v>0</v>
      </c>
      <c r="P79" s="45">
        <f t="shared" si="44"/>
        <v>0</v>
      </c>
      <c r="Q79" s="906">
        <f t="shared" ca="1" si="40"/>
        <v>0</v>
      </c>
      <c r="R79" s="200">
        <f t="shared" si="45"/>
        <v>0</v>
      </c>
      <c r="S79" s="906" t="str">
        <f t="shared" ca="1" si="41"/>
        <v>0%</v>
      </c>
      <c r="T79" s="45">
        <f>+'Prog 01'!T77</f>
        <v>0</v>
      </c>
      <c r="U79" s="195">
        <f ca="1">+'Prog 01'!U77</f>
        <v>0</v>
      </c>
      <c r="V79" s="899">
        <f t="shared" ca="1" si="42"/>
        <v>0</v>
      </c>
    </row>
    <row r="80" spans="2:22" s="63" customFormat="1" ht="15" hidden="1" customHeight="1" outlineLevel="2" x14ac:dyDescent="0.25">
      <c r="B80" s="86"/>
      <c r="C80" s="423"/>
      <c r="D80" s="618" t="s">
        <v>1140</v>
      </c>
      <c r="E80" s="56"/>
      <c r="F80" s="56" t="s">
        <v>1141</v>
      </c>
      <c r="G80" s="71" t="s">
        <v>1142</v>
      </c>
      <c r="H80" s="45">
        <f>+'Prog 01'!H78</f>
        <v>0</v>
      </c>
      <c r="I80" s="45">
        <f>+VLOOKUP(F80,matriz01,4,FALSE)</f>
        <v>60000</v>
      </c>
      <c r="J80" s="45">
        <f ca="1">+'Prog 01'!J78</f>
        <v>46379.792000000001</v>
      </c>
      <c r="K80" s="899">
        <f t="shared" ca="1" si="36"/>
        <v>0.7729965333333334</v>
      </c>
      <c r="L80" s="36">
        <f>INDEX(tablap01,MATCH(F80,imputacion,0),7)</f>
        <v>46379.792000000001</v>
      </c>
      <c r="M80" s="899">
        <f t="shared" si="37"/>
        <v>0.7729965333333334</v>
      </c>
      <c r="N80" s="257">
        <f t="shared" si="43"/>
        <v>13620.207999999999</v>
      </c>
      <c r="O80" s="899">
        <f t="shared" si="38"/>
        <v>0.22700346666666665</v>
      </c>
      <c r="P80" s="45">
        <f t="shared" si="44"/>
        <v>42846.961000000003</v>
      </c>
      <c r="Q80" s="906">
        <f t="shared" ca="1" si="40"/>
        <v>0.92382822674150844</v>
      </c>
      <c r="R80" s="200">
        <f t="shared" si="45"/>
        <v>3532.8310000000001</v>
      </c>
      <c r="S80" s="906">
        <f t="shared" ca="1" si="41"/>
        <v>7.6171773258491546E-2</v>
      </c>
      <c r="T80" s="45">
        <f>+'Prog 01'!T78</f>
        <v>0</v>
      </c>
      <c r="U80" s="195">
        <f>+'Prog 01'!U78</f>
        <v>0</v>
      </c>
      <c r="V80" s="899">
        <f t="shared" si="42"/>
        <v>0</v>
      </c>
    </row>
    <row r="81" spans="2:22" s="63" customFormat="1" ht="15" hidden="1" customHeight="1" outlineLevel="2" x14ac:dyDescent="0.25">
      <c r="B81" s="86"/>
      <c r="C81" s="423"/>
      <c r="D81" s="670" t="s">
        <v>869</v>
      </c>
      <c r="E81" s="56"/>
      <c r="F81" s="56" t="s">
        <v>875</v>
      </c>
      <c r="G81" s="71" t="s">
        <v>786</v>
      </c>
      <c r="H81" s="45">
        <v>0</v>
      </c>
      <c r="I81" s="45">
        <f>+'Prog 01'!I79</f>
        <v>0</v>
      </c>
      <c r="J81" s="45">
        <f ca="1">+'Prog 01'!J79</f>
        <v>0</v>
      </c>
      <c r="K81" s="899" t="str">
        <f t="shared" ca="1" si="36"/>
        <v>0%</v>
      </c>
      <c r="L81" s="45">
        <f>+'Prog 01'!L79</f>
        <v>0</v>
      </c>
      <c r="M81" s="899">
        <f t="shared" si="37"/>
        <v>0</v>
      </c>
      <c r="N81" s="257">
        <f t="shared" si="43"/>
        <v>0</v>
      </c>
      <c r="O81" s="899">
        <f t="shared" si="38"/>
        <v>0</v>
      </c>
      <c r="P81" s="45">
        <f t="shared" si="44"/>
        <v>0</v>
      </c>
      <c r="Q81" s="906">
        <f t="shared" ca="1" si="40"/>
        <v>0</v>
      </c>
      <c r="R81" s="200">
        <f t="shared" si="45"/>
        <v>0</v>
      </c>
      <c r="S81" s="906" t="str">
        <f t="shared" ca="1" si="41"/>
        <v>0%</v>
      </c>
      <c r="T81" s="45">
        <f>+'Prog 01'!T79</f>
        <v>3601.0479319999995</v>
      </c>
      <c r="U81" s="195">
        <f ca="1">+'Prog 01'!U79</f>
        <v>3601.0479319999995</v>
      </c>
      <c r="V81" s="899">
        <f t="shared" ca="1" si="42"/>
        <v>1</v>
      </c>
    </row>
    <row r="82" spans="2:22" s="63" customFormat="1" ht="15" customHeight="1" collapsed="1" x14ac:dyDescent="0.25">
      <c r="B82" s="86">
        <v>22</v>
      </c>
      <c r="C82" s="423"/>
      <c r="D82" s="150"/>
      <c r="E82" s="56"/>
      <c r="F82" s="56"/>
      <c r="G82" s="71" t="s">
        <v>13</v>
      </c>
      <c r="H82" s="45">
        <f>+H85+H89+H91+H105+H114+H122+H126+H134+H139+H142+H147+H83</f>
        <v>2207123</v>
      </c>
      <c r="I82" s="45">
        <f t="shared" ref="I82:R82" si="46">+I85+I89+I91+I105+I114+I122+I126+I134+I139+I142+I147+I83</f>
        <v>2714112</v>
      </c>
      <c r="J82" s="45">
        <f t="shared" ca="1" si="46"/>
        <v>1746031.4630000002</v>
      </c>
      <c r="K82" s="899">
        <f t="shared" ca="1" si="36"/>
        <v>0.64331592174530761</v>
      </c>
      <c r="L82" s="45">
        <f t="shared" si="46"/>
        <v>2411994.2429999998</v>
      </c>
      <c r="M82" s="899">
        <f t="shared" si="37"/>
        <v>0.88868633387273621</v>
      </c>
      <c r="N82" s="257">
        <f t="shared" si="46"/>
        <v>302117.75699999998</v>
      </c>
      <c r="O82" s="899">
        <f t="shared" si="38"/>
        <v>0.11131366612726372</v>
      </c>
      <c r="P82" s="45">
        <f t="shared" si="46"/>
        <v>1509109.581</v>
      </c>
      <c r="Q82" s="906">
        <f t="shared" ca="1" si="40"/>
        <v>0.86430835467711142</v>
      </c>
      <c r="R82" s="200">
        <f t="shared" si="46"/>
        <v>236921.88199999998</v>
      </c>
      <c r="S82" s="906">
        <f t="shared" ca="1" si="41"/>
        <v>0.13569164532288841</v>
      </c>
      <c r="T82" s="45">
        <f>+T85+T89+T91+T105+T114+T122+T126+T134+T139+T142+T147+T83</f>
        <v>4688327.1289999997</v>
      </c>
      <c r="U82" s="195">
        <f ca="1">+U85+U89+U91+U105+U114+U122+U126+U134+U139+U142+U147+U83</f>
        <v>2815053.7018219996</v>
      </c>
      <c r="V82" s="899">
        <f t="shared" ca="1" si="42"/>
        <v>0.60043883977491108</v>
      </c>
    </row>
    <row r="83" spans="2:22" s="63" customFormat="1" ht="15" hidden="1" customHeight="1" x14ac:dyDescent="0.25">
      <c r="B83" s="86"/>
      <c r="C83" s="423" t="s">
        <v>259</v>
      </c>
      <c r="D83" s="150"/>
      <c r="E83" s="56"/>
      <c r="F83" s="56" t="str">
        <f>+CONCATENATE($B$82,"",$C$83,"",D83)</f>
        <v>22.01</v>
      </c>
      <c r="G83" s="71" t="s">
        <v>826</v>
      </c>
      <c r="H83" s="45">
        <f>+'Prog 01'!H81</f>
        <v>0</v>
      </c>
      <c r="I83" s="45">
        <f>+'Prog 01'!I81</f>
        <v>0</v>
      </c>
      <c r="J83" s="45">
        <f ca="1">+'Prog 01'!J81</f>
        <v>0</v>
      </c>
      <c r="K83" s="899" t="str">
        <f t="shared" ca="1" si="36"/>
        <v>0%</v>
      </c>
      <c r="L83" s="45">
        <f>+'Prog 01'!L81</f>
        <v>0</v>
      </c>
      <c r="M83" s="899">
        <f t="shared" si="37"/>
        <v>0</v>
      </c>
      <c r="N83" s="257">
        <f>+'Prog 01'!N81</f>
        <v>0</v>
      </c>
      <c r="O83" s="899">
        <f t="shared" si="38"/>
        <v>0</v>
      </c>
      <c r="P83" s="45">
        <f>+'Prog 01'!P81</f>
        <v>0</v>
      </c>
      <c r="Q83" s="906">
        <f t="shared" ca="1" si="40"/>
        <v>0</v>
      </c>
      <c r="R83" s="200">
        <f>+'Prog 01'!R81</f>
        <v>0</v>
      </c>
      <c r="S83" s="906" t="str">
        <f t="shared" ca="1" si="41"/>
        <v>0%</v>
      </c>
      <c r="T83" s="45">
        <f>+'Prog 01'!T81</f>
        <v>154.64999999999998</v>
      </c>
      <c r="U83" s="195">
        <f>+'Prog 01'!U81</f>
        <v>154.64999999999998</v>
      </c>
      <c r="V83" s="899">
        <f t="shared" si="42"/>
        <v>1</v>
      </c>
    </row>
    <row r="84" spans="2:22" s="63" customFormat="1" ht="15" hidden="1" customHeight="1" x14ac:dyDescent="0.25">
      <c r="B84" s="86"/>
      <c r="C84" s="423"/>
      <c r="D84" s="150" t="s">
        <v>158</v>
      </c>
      <c r="E84" s="56"/>
      <c r="F84" s="56" t="str">
        <f>+CONCATENATE($B$82,"",$C$83,"",D84)</f>
        <v>22.01.001</v>
      </c>
      <c r="G84" s="71" t="s">
        <v>827</v>
      </c>
      <c r="H84" s="45">
        <f>+'Prog 01'!H82</f>
        <v>0</v>
      </c>
      <c r="I84" s="45">
        <f>+'Prog 01'!I82</f>
        <v>0</v>
      </c>
      <c r="J84" s="45">
        <f ca="1">+'Prog 01'!J82</f>
        <v>0</v>
      </c>
      <c r="K84" s="899" t="str">
        <f t="shared" ca="1" si="36"/>
        <v>0%</v>
      </c>
      <c r="L84" s="45">
        <f>+'Prog 01'!L82</f>
        <v>0</v>
      </c>
      <c r="M84" s="899">
        <f t="shared" si="37"/>
        <v>0</v>
      </c>
      <c r="N84" s="257">
        <f>+'Prog 01'!N82</f>
        <v>0</v>
      </c>
      <c r="O84" s="899">
        <f t="shared" si="38"/>
        <v>0</v>
      </c>
      <c r="P84" s="45">
        <f>+'Prog 01'!P82</f>
        <v>0</v>
      </c>
      <c r="Q84" s="906">
        <f t="shared" ca="1" si="40"/>
        <v>0</v>
      </c>
      <c r="R84" s="200">
        <f>+'Prog 01'!R82</f>
        <v>0</v>
      </c>
      <c r="S84" s="906" t="str">
        <f t="shared" ca="1" si="41"/>
        <v>0%</v>
      </c>
      <c r="T84" s="45">
        <f>+'Prog 01'!T82</f>
        <v>154.64999999999998</v>
      </c>
      <c r="U84" s="195">
        <f ca="1">+'Prog 01'!U82</f>
        <v>154.64999999999998</v>
      </c>
      <c r="V84" s="899">
        <f t="shared" ca="1" si="42"/>
        <v>1</v>
      </c>
    </row>
    <row r="85" spans="2:22" s="63" customFormat="1" ht="15" hidden="1" customHeight="1" outlineLevel="1" x14ac:dyDescent="0.25">
      <c r="B85" s="86"/>
      <c r="C85" s="423" t="s">
        <v>153</v>
      </c>
      <c r="D85" s="150"/>
      <c r="E85" s="56"/>
      <c r="F85" s="56" t="str">
        <f t="shared" ref="F85" si="47">+CONCATENATE($B$82,"",$C$85,"",D85)</f>
        <v>22.02</v>
      </c>
      <c r="G85" s="71" t="s">
        <v>42</v>
      </c>
      <c r="H85" s="45">
        <f>+H87+H88</f>
        <v>31536.09</v>
      </c>
      <c r="I85" s="45">
        <f>+I87+I88+I86</f>
        <v>10048.806</v>
      </c>
      <c r="J85" s="45">
        <f ca="1">+J87+J88+J86</f>
        <v>10048.806</v>
      </c>
      <c r="K85" s="899">
        <f t="shared" ca="1" si="36"/>
        <v>1</v>
      </c>
      <c r="L85" s="36">
        <f>+L87+L88+L86</f>
        <v>10048.806</v>
      </c>
      <c r="M85" s="899">
        <f t="shared" si="37"/>
        <v>1</v>
      </c>
      <c r="N85" s="605">
        <f t="shared" ref="N85:R85" si="48">+N87+N88+N86</f>
        <v>0</v>
      </c>
      <c r="O85" s="899">
        <f t="shared" si="38"/>
        <v>0</v>
      </c>
      <c r="P85" s="36">
        <f t="shared" si="48"/>
        <v>10048.806</v>
      </c>
      <c r="Q85" s="906">
        <f t="shared" ca="1" si="40"/>
        <v>1</v>
      </c>
      <c r="R85" s="606">
        <f t="shared" si="48"/>
        <v>0</v>
      </c>
      <c r="S85" s="906">
        <f t="shared" ca="1" si="41"/>
        <v>0</v>
      </c>
      <c r="T85" s="45">
        <f t="shared" ref="T85:U85" si="49">+T87+T88+T86</f>
        <v>23713</v>
      </c>
      <c r="U85" s="195">
        <f t="shared" ca="1" si="49"/>
        <v>18817.549094999998</v>
      </c>
      <c r="V85" s="899">
        <f t="shared" ca="1" si="42"/>
        <v>0.79355413043478251</v>
      </c>
    </row>
    <row r="86" spans="2:22" s="63" customFormat="1" ht="15" hidden="1" customHeight="1" outlineLevel="1" x14ac:dyDescent="0.25">
      <c r="B86" s="86"/>
      <c r="C86" s="423"/>
      <c r="D86" s="150" t="s">
        <v>158</v>
      </c>
      <c r="E86" s="56"/>
      <c r="F86" s="56" t="str">
        <f>+CONCATENATE($B$82,"",$C$85,"",D86)</f>
        <v>22.02.001</v>
      </c>
      <c r="G86" s="71" t="s">
        <v>400</v>
      </c>
      <c r="H86" s="45">
        <f>+VLOOKUP(F86,matriz01,3,FALSE)</f>
        <v>0</v>
      </c>
      <c r="I86" s="45">
        <f>+VLOOKUP(F86,matriz01,4,FALSE)</f>
        <v>0</v>
      </c>
      <c r="J86" s="45">
        <f ca="1">+VLOOKUP(F86,matriz01,5,FALSE)</f>
        <v>0</v>
      </c>
      <c r="K86" s="899" t="str">
        <f t="shared" ca="1" si="36"/>
        <v>0%</v>
      </c>
      <c r="L86" s="36">
        <f>INDEX(tablap01,MATCH(F86,imputacion,0),7)</f>
        <v>0</v>
      </c>
      <c r="M86" s="899">
        <f t="shared" si="37"/>
        <v>0</v>
      </c>
      <c r="N86" s="257">
        <f>INDEX(tablap01,MATCH(F86,imputacion,0),9)</f>
        <v>0</v>
      </c>
      <c r="O86" s="899">
        <f t="shared" si="38"/>
        <v>0</v>
      </c>
      <c r="P86" s="45">
        <f>INDEX(tablap01,MATCH(F86,imputacion,0),11)</f>
        <v>0</v>
      </c>
      <c r="Q86" s="906">
        <f t="shared" ca="1" si="40"/>
        <v>0</v>
      </c>
      <c r="R86" s="200">
        <f>INDEX(tablap01,MATCH(F86,imputacion,0),13)</f>
        <v>0</v>
      </c>
      <c r="S86" s="906" t="str">
        <f t="shared" ca="1" si="41"/>
        <v>0%</v>
      </c>
      <c r="T86" s="45">
        <f>+'Prog 01'!T84</f>
        <v>0</v>
      </c>
      <c r="U86" s="195">
        <f ca="1">+'Prog 01'!U84</f>
        <v>0</v>
      </c>
      <c r="V86" s="899">
        <f t="shared" ca="1" si="42"/>
        <v>0</v>
      </c>
    </row>
    <row r="87" spans="2:22" s="63" customFormat="1" ht="15" hidden="1" customHeight="1" outlineLevel="2" x14ac:dyDescent="0.25">
      <c r="B87" s="86"/>
      <c r="C87" s="423"/>
      <c r="D87" s="150" t="s">
        <v>154</v>
      </c>
      <c r="E87" s="56"/>
      <c r="F87" s="56" t="str">
        <f>+CONCATENATE($B$82,"",$C$85,"",D87)</f>
        <v>22.02.002</v>
      </c>
      <c r="G87" s="71" t="s">
        <v>43</v>
      </c>
      <c r="H87" s="45">
        <f>+VLOOKUP(F87,matriz01,3,FALSE)</f>
        <v>27850</v>
      </c>
      <c r="I87" s="45">
        <f>+VLOOKUP(F87,matriz01,4,FALSE)</f>
        <v>8490.8919999999998</v>
      </c>
      <c r="J87" s="45">
        <f ca="1">+VLOOKUP(F87,matriz01,5,FALSE)</f>
        <v>8490.8919999999998</v>
      </c>
      <c r="K87" s="899">
        <f t="shared" ca="1" si="36"/>
        <v>1</v>
      </c>
      <c r="L87" s="36">
        <f>INDEX(tablap01,MATCH(F87,imputacion,0),7)</f>
        <v>8490.8919999999998</v>
      </c>
      <c r="M87" s="899">
        <f t="shared" si="37"/>
        <v>1</v>
      </c>
      <c r="N87" s="257">
        <f>INDEX(tablap01,MATCH(F87,imputacion,0),9)</f>
        <v>0</v>
      </c>
      <c r="O87" s="899">
        <f t="shared" si="38"/>
        <v>0</v>
      </c>
      <c r="P87" s="45">
        <f>INDEX(tablap01,MATCH(F87,imputacion,0),11)</f>
        <v>8490.8919999999998</v>
      </c>
      <c r="Q87" s="906">
        <f t="shared" ca="1" si="40"/>
        <v>1</v>
      </c>
      <c r="R87" s="200">
        <f>INDEX(tablap01,MATCH(F87,imputacion,0),13)</f>
        <v>0</v>
      </c>
      <c r="S87" s="906">
        <f t="shared" ca="1" si="41"/>
        <v>0</v>
      </c>
      <c r="T87" s="45">
        <f>+'Prog 01'!T85</f>
        <v>18558</v>
      </c>
      <c r="U87" s="195">
        <f ca="1">+'Prog 01'!U85</f>
        <v>15769.524407999997</v>
      </c>
      <c r="V87" s="899">
        <f t="shared" ca="1" si="42"/>
        <v>0.84974266666666654</v>
      </c>
    </row>
    <row r="88" spans="2:22" s="63" customFormat="1" ht="15" hidden="1" customHeight="1" outlineLevel="2" x14ac:dyDescent="0.25">
      <c r="B88" s="86"/>
      <c r="C88" s="423"/>
      <c r="D88" s="150" t="s">
        <v>155</v>
      </c>
      <c r="E88" s="56"/>
      <c r="F88" s="56" t="str">
        <f>+CONCATENATE($B$82,"",$C$85,"",D88)</f>
        <v>22.02.003</v>
      </c>
      <c r="G88" s="71" t="s">
        <v>119</v>
      </c>
      <c r="H88" s="45">
        <f>+VLOOKUP(F88,matriz01,3,FALSE)</f>
        <v>3686.09</v>
      </c>
      <c r="I88" s="45">
        <f>+VLOOKUP(F88,matriz01,4,FALSE)</f>
        <v>1557.914</v>
      </c>
      <c r="J88" s="45">
        <f ca="1">+VLOOKUP(F88,matriz01,5,FALSE)</f>
        <v>1557.914</v>
      </c>
      <c r="K88" s="899">
        <f t="shared" ca="1" si="36"/>
        <v>1</v>
      </c>
      <c r="L88" s="36">
        <f>INDEX(tablap01,MATCH(F88,imputacion,0),7)</f>
        <v>1557.914</v>
      </c>
      <c r="M88" s="899">
        <f t="shared" si="37"/>
        <v>1</v>
      </c>
      <c r="N88" s="257">
        <f>INDEX(tablap01,MATCH(F88,imputacion,0),9)</f>
        <v>0</v>
      </c>
      <c r="O88" s="899">
        <f t="shared" si="38"/>
        <v>0</v>
      </c>
      <c r="P88" s="45">
        <f>INDEX(tablap01,MATCH(F88,imputacion,0),11)</f>
        <v>1557.914</v>
      </c>
      <c r="Q88" s="906">
        <f t="shared" ca="1" si="40"/>
        <v>1</v>
      </c>
      <c r="R88" s="200">
        <f>INDEX(tablap01,MATCH(F88,imputacion,0),13)</f>
        <v>0</v>
      </c>
      <c r="S88" s="906">
        <f t="shared" ca="1" si="41"/>
        <v>0</v>
      </c>
      <c r="T88" s="45">
        <f>+'Prog 01'!T86</f>
        <v>5155</v>
      </c>
      <c r="U88" s="195">
        <f ca="1">+'Prog 01'!U86</f>
        <v>3048.0246870000001</v>
      </c>
      <c r="V88" s="899">
        <f t="shared" ca="1" si="42"/>
        <v>0.59127540000000001</v>
      </c>
    </row>
    <row r="89" spans="2:22" s="63" customFormat="1" ht="15" hidden="1" customHeight="1" outlineLevel="1" x14ac:dyDescent="0.25">
      <c r="B89" s="86"/>
      <c r="C89" s="423" t="s">
        <v>156</v>
      </c>
      <c r="D89" s="150"/>
      <c r="E89" s="56"/>
      <c r="F89" s="56"/>
      <c r="G89" s="71" t="s">
        <v>44</v>
      </c>
      <c r="H89" s="45">
        <f>+H90</f>
        <v>50000</v>
      </c>
      <c r="I89" s="45">
        <f>+I90</f>
        <v>50000</v>
      </c>
      <c r="J89" s="45">
        <f ca="1">+J90</f>
        <v>50000</v>
      </c>
      <c r="K89" s="899">
        <f t="shared" ca="1" si="36"/>
        <v>1</v>
      </c>
      <c r="L89" s="45">
        <f>+L90</f>
        <v>50000</v>
      </c>
      <c r="M89" s="899">
        <f t="shared" si="37"/>
        <v>1</v>
      </c>
      <c r="N89" s="257">
        <f t="shared" ref="N89:R89" si="50">+N90</f>
        <v>0</v>
      </c>
      <c r="O89" s="899">
        <f t="shared" si="38"/>
        <v>0</v>
      </c>
      <c r="P89" s="45">
        <f t="shared" si="50"/>
        <v>0</v>
      </c>
      <c r="Q89" s="906">
        <f t="shared" ca="1" si="40"/>
        <v>0</v>
      </c>
      <c r="R89" s="200">
        <f t="shared" si="50"/>
        <v>50000</v>
      </c>
      <c r="S89" s="906">
        <f t="shared" ca="1" si="41"/>
        <v>1</v>
      </c>
      <c r="T89" s="45">
        <f t="shared" ref="T89:U89" si="51">+T90</f>
        <v>30929.999999999996</v>
      </c>
      <c r="U89" s="195">
        <f t="shared" ca="1" si="51"/>
        <v>30929.999999999996</v>
      </c>
      <c r="V89" s="899">
        <f t="shared" ca="1" si="42"/>
        <v>1</v>
      </c>
    </row>
    <row r="90" spans="2:22" s="63" customFormat="1" ht="15" hidden="1" customHeight="1" outlineLevel="2" x14ac:dyDescent="0.25">
      <c r="B90" s="86"/>
      <c r="C90" s="423"/>
      <c r="D90" s="150" t="s">
        <v>158</v>
      </c>
      <c r="E90" s="56"/>
      <c r="F90" s="56" t="str">
        <f>+CONCATENATE($B$82,"",$C$89,"",D90)</f>
        <v>22.03.001</v>
      </c>
      <c r="G90" s="71" t="s">
        <v>99</v>
      </c>
      <c r="H90" s="45">
        <f>+VLOOKUP(F90,matriz01,3,FALSE)</f>
        <v>50000</v>
      </c>
      <c r="I90" s="45">
        <f>+VLOOKUP(F90,matriz01,4,FALSE)</f>
        <v>50000</v>
      </c>
      <c r="J90" s="45">
        <f ca="1">+VLOOKUP(F90,matriz01,5,FALSE)</f>
        <v>50000</v>
      </c>
      <c r="K90" s="899">
        <f t="shared" ca="1" si="36"/>
        <v>1</v>
      </c>
      <c r="L90" s="45">
        <f>INDEX(tablap01,MATCH(F90,imputacion,0),7)</f>
        <v>50000</v>
      </c>
      <c r="M90" s="899">
        <f t="shared" si="37"/>
        <v>1</v>
      </c>
      <c r="N90" s="257">
        <f>INDEX(tablap01,MATCH(F90,imputacion,0),9)</f>
        <v>0</v>
      </c>
      <c r="O90" s="899">
        <f t="shared" si="38"/>
        <v>0</v>
      </c>
      <c r="P90" s="45">
        <f>INDEX(tablap01,MATCH(F90,imputacion,0),11)</f>
        <v>0</v>
      </c>
      <c r="Q90" s="906">
        <f t="shared" ca="1" si="40"/>
        <v>0</v>
      </c>
      <c r="R90" s="200">
        <f>INDEX(tablap01,MATCH(F90,imputacion,0),13)</f>
        <v>50000</v>
      </c>
      <c r="S90" s="906">
        <f t="shared" ca="1" si="41"/>
        <v>1</v>
      </c>
      <c r="T90" s="45">
        <f>+'Prog 01'!T88</f>
        <v>30929.999999999996</v>
      </c>
      <c r="U90" s="195">
        <f ca="1">+'Prog 01'!U88</f>
        <v>30929.999999999996</v>
      </c>
      <c r="V90" s="899">
        <f t="shared" ca="1" si="42"/>
        <v>1</v>
      </c>
    </row>
    <row r="91" spans="2:22" s="63" customFormat="1" ht="15" hidden="1" customHeight="1" outlineLevel="1" x14ac:dyDescent="0.25">
      <c r="B91" s="86"/>
      <c r="C91" s="423" t="s">
        <v>157</v>
      </c>
      <c r="D91" s="150"/>
      <c r="E91" s="56"/>
      <c r="F91" s="56"/>
      <c r="G91" s="71" t="s">
        <v>45</v>
      </c>
      <c r="H91" s="45">
        <f>SUM(H92:H104)</f>
        <v>71231.135999999999</v>
      </c>
      <c r="I91" s="45">
        <f>SUM(I92:I104)</f>
        <v>26877.198</v>
      </c>
      <c r="J91" s="45">
        <f ca="1">SUM(J92:J104)</f>
        <v>17336.461999999996</v>
      </c>
      <c r="K91" s="899">
        <f t="shared" ca="1" si="36"/>
        <v>0.6450249017773354</v>
      </c>
      <c r="L91" s="45">
        <f>SUM(L92:L104)</f>
        <v>17336.461999999996</v>
      </c>
      <c r="M91" s="899">
        <f t="shared" si="37"/>
        <v>0.6450249017773354</v>
      </c>
      <c r="N91" s="257">
        <f t="shared" ref="N91:R91" si="52">SUM(N92:N104)</f>
        <v>9540.7360000000008</v>
      </c>
      <c r="O91" s="899">
        <f t="shared" si="38"/>
        <v>0.35497509822266443</v>
      </c>
      <c r="P91" s="45">
        <f t="shared" si="52"/>
        <v>16955.71</v>
      </c>
      <c r="Q91" s="906">
        <f t="shared" ca="1" si="40"/>
        <v>0.97803750269230272</v>
      </c>
      <c r="R91" s="200">
        <f t="shared" si="52"/>
        <v>380.75200000000001</v>
      </c>
      <c r="S91" s="906">
        <f t="shared" ca="1" si="41"/>
        <v>2.1962497307697504E-2</v>
      </c>
      <c r="T91" s="45">
        <f>SUM(T92:T104)</f>
        <v>66125.094412000006</v>
      </c>
      <c r="U91" s="195">
        <f ca="1">SUM(U92:U104)</f>
        <v>45263.847628999996</v>
      </c>
      <c r="V91" s="899">
        <f t="shared" ca="1" si="42"/>
        <v>0.68451845750084506</v>
      </c>
    </row>
    <row r="92" spans="2:22" s="63" customFormat="1" ht="15" hidden="1" customHeight="1" outlineLevel="2" x14ac:dyDescent="0.25">
      <c r="B92" s="86"/>
      <c r="C92" s="423"/>
      <c r="D92" s="150" t="s">
        <v>158</v>
      </c>
      <c r="E92" s="56"/>
      <c r="F92" s="56" t="str">
        <f>+CONCATENATE($B$82,"",$C$91,"",D92)</f>
        <v>22.04.001</v>
      </c>
      <c r="G92" s="71" t="s">
        <v>100</v>
      </c>
      <c r="H92" s="45">
        <f t="shared" ref="H92:H104" si="53">+VLOOKUP(F92,matriz01,3,FALSE)</f>
        <v>12000</v>
      </c>
      <c r="I92" s="45">
        <f t="shared" ref="I92:I104" si="54">+VLOOKUP(F92,matriz01,4,FALSE)</f>
        <v>4000</v>
      </c>
      <c r="J92" s="45">
        <f ca="1">+VLOOKUP(F92,matriz01,5,FALSE)</f>
        <v>1407.02</v>
      </c>
      <c r="K92" s="899">
        <f t="shared" ca="1" si="36"/>
        <v>0.35175499999999998</v>
      </c>
      <c r="L92" s="45">
        <f t="shared" ref="L92:L104" si="55">INDEX(tablap01,MATCH(F92,imputacion,0),7)</f>
        <v>1407.02</v>
      </c>
      <c r="M92" s="899">
        <f t="shared" si="37"/>
        <v>0.35175499999999998</v>
      </c>
      <c r="N92" s="257">
        <f t="shared" ref="N92:N104" si="56">INDEX(tablap01,MATCH(F92,imputacion,0),9)</f>
        <v>2592.98</v>
      </c>
      <c r="O92" s="899">
        <f t="shared" si="38"/>
        <v>0.64824499999999996</v>
      </c>
      <c r="P92" s="45">
        <f t="shared" ref="P92:P104" si="57">INDEX(tablap01,MATCH(F92,imputacion,0),11)</f>
        <v>1407.02</v>
      </c>
      <c r="Q92" s="906">
        <f t="shared" ca="1" si="40"/>
        <v>1</v>
      </c>
      <c r="R92" s="200">
        <f t="shared" ref="R92:R104" si="58">INDEX(tablap01,MATCH(F92,imputacion,0),13)</f>
        <v>0</v>
      </c>
      <c r="S92" s="906">
        <f t="shared" ca="1" si="41"/>
        <v>0</v>
      </c>
      <c r="T92" s="45">
        <f>+'Prog 01'!T90</f>
        <v>4491.5370659999999</v>
      </c>
      <c r="U92" s="195">
        <f ca="1">+'Prog 01'!U90</f>
        <v>4067.0331259999998</v>
      </c>
      <c r="V92" s="899">
        <f t="shared" ca="1" si="42"/>
        <v>0.90548804701771102</v>
      </c>
    </row>
    <row r="93" spans="2:22" s="63" customFormat="1" ht="15" hidden="1" customHeight="1" outlineLevel="2" x14ac:dyDescent="0.25">
      <c r="B93" s="86"/>
      <c r="C93" s="423"/>
      <c r="D93" s="150" t="s">
        <v>154</v>
      </c>
      <c r="E93" s="56"/>
      <c r="F93" s="56" t="str">
        <f>+CONCATENATE($B$82,"",$C$91,"",D93)</f>
        <v>22.04.002</v>
      </c>
      <c r="G93" s="71" t="s">
        <v>788</v>
      </c>
      <c r="H93" s="45">
        <f>+'Prog 01'!H91</f>
        <v>0</v>
      </c>
      <c r="I93" s="45">
        <f>+'Prog 01'!I91</f>
        <v>0</v>
      </c>
      <c r="J93" s="45">
        <f ca="1">+'Prog 01'!J91</f>
        <v>0</v>
      </c>
      <c r="K93" s="899" t="str">
        <f t="shared" ca="1" si="36"/>
        <v>0%</v>
      </c>
      <c r="L93" s="45">
        <f>+'Prog 01'!L91</f>
        <v>0</v>
      </c>
      <c r="M93" s="899">
        <f t="shared" si="37"/>
        <v>0</v>
      </c>
      <c r="N93" s="257">
        <f>+'Prog 01'!N91</f>
        <v>0</v>
      </c>
      <c r="O93" s="899">
        <f t="shared" si="38"/>
        <v>0</v>
      </c>
      <c r="P93" s="45">
        <f t="shared" si="57"/>
        <v>0</v>
      </c>
      <c r="Q93" s="906">
        <f t="shared" ca="1" si="40"/>
        <v>0</v>
      </c>
      <c r="R93" s="200">
        <f t="shared" si="58"/>
        <v>0</v>
      </c>
      <c r="S93" s="906" t="str">
        <f t="shared" ca="1" si="41"/>
        <v>0%</v>
      </c>
      <c r="T93" s="45">
        <f>+'Prog 01'!T91</f>
        <v>440.45454099999995</v>
      </c>
      <c r="U93" s="195">
        <f ca="1">+'Prog 01'!U91</f>
        <v>440.45454099999995</v>
      </c>
      <c r="V93" s="899">
        <f t="shared" ca="1" si="42"/>
        <v>1</v>
      </c>
    </row>
    <row r="94" spans="2:22" s="63" customFormat="1" ht="15" hidden="1" customHeight="1" outlineLevel="2" x14ac:dyDescent="0.25">
      <c r="B94" s="86"/>
      <c r="C94" s="423"/>
      <c r="D94" s="150" t="s">
        <v>155</v>
      </c>
      <c r="E94" s="56"/>
      <c r="F94" s="56" t="str">
        <f>+CONCATENATE($B$82,"",$C$91,"",D94)</f>
        <v>22.04.003</v>
      </c>
      <c r="G94" s="71" t="s">
        <v>189</v>
      </c>
      <c r="H94" s="45">
        <f>+'Prog 01'!H92</f>
        <v>0</v>
      </c>
      <c r="I94" s="45">
        <f t="shared" si="54"/>
        <v>700</v>
      </c>
      <c r="J94" s="45">
        <f ca="1">+VLOOKUP(F94,matriz01,5,FALSE)</f>
        <v>134.208</v>
      </c>
      <c r="K94" s="899">
        <f t="shared" ca="1" si="36"/>
        <v>0.19172571428571428</v>
      </c>
      <c r="L94" s="45">
        <f t="shared" si="55"/>
        <v>134.208</v>
      </c>
      <c r="M94" s="899">
        <f t="shared" si="37"/>
        <v>0.19172571428571428</v>
      </c>
      <c r="N94" s="257">
        <f t="shared" si="56"/>
        <v>565.79200000000003</v>
      </c>
      <c r="O94" s="899">
        <f t="shared" si="38"/>
        <v>0.80827428571428572</v>
      </c>
      <c r="P94" s="45">
        <f t="shared" si="57"/>
        <v>134.208</v>
      </c>
      <c r="Q94" s="906">
        <f t="shared" ca="1" si="40"/>
        <v>1</v>
      </c>
      <c r="R94" s="200">
        <f t="shared" si="58"/>
        <v>0</v>
      </c>
      <c r="S94" s="906">
        <f t="shared" ca="1" si="41"/>
        <v>0</v>
      </c>
      <c r="T94" s="45">
        <f>+'Prog 01'!T92</f>
        <v>213.63763399999999</v>
      </c>
      <c r="U94" s="195">
        <f ca="1">+'Prog 01'!U92</f>
        <v>213.63763399999996</v>
      </c>
      <c r="V94" s="899">
        <f t="shared" ca="1" si="42"/>
        <v>0.99999999999999989</v>
      </c>
    </row>
    <row r="95" spans="2:22" s="63" customFormat="1" ht="15" hidden="1" customHeight="1" outlineLevel="2" x14ac:dyDescent="0.25">
      <c r="B95" s="86"/>
      <c r="C95" s="423"/>
      <c r="D95" s="150" t="s">
        <v>168</v>
      </c>
      <c r="E95" s="56"/>
      <c r="F95" s="56" t="s">
        <v>647</v>
      </c>
      <c r="G95" s="71" t="s">
        <v>648</v>
      </c>
      <c r="H95" s="45">
        <f>+'Prog 01'!H93</f>
        <v>0</v>
      </c>
      <c r="I95" s="45">
        <f t="shared" si="54"/>
        <v>0</v>
      </c>
      <c r="J95" s="45">
        <f ca="1">+VLOOKUP(F95,matriz01,5,FALSE)</f>
        <v>0</v>
      </c>
      <c r="K95" s="899" t="str">
        <f t="shared" ca="1" si="36"/>
        <v>0%</v>
      </c>
      <c r="L95" s="45">
        <f t="shared" si="55"/>
        <v>0</v>
      </c>
      <c r="M95" s="899">
        <f t="shared" si="37"/>
        <v>0</v>
      </c>
      <c r="N95" s="257">
        <f t="shared" si="56"/>
        <v>0</v>
      </c>
      <c r="O95" s="899">
        <f t="shared" si="38"/>
        <v>0</v>
      </c>
      <c r="P95" s="45">
        <f t="shared" si="57"/>
        <v>0</v>
      </c>
      <c r="Q95" s="906">
        <f t="shared" ca="1" si="40"/>
        <v>0</v>
      </c>
      <c r="R95" s="200">
        <f t="shared" si="58"/>
        <v>0</v>
      </c>
      <c r="S95" s="906" t="str">
        <f t="shared" ca="1" si="41"/>
        <v>0%</v>
      </c>
      <c r="T95" s="45">
        <f>+'Prog 01'!T93</f>
        <v>193.725931</v>
      </c>
      <c r="U95" s="195">
        <f ca="1">+'Prog 01'!U93</f>
        <v>193.725931</v>
      </c>
      <c r="V95" s="899">
        <f t="shared" ca="1" si="42"/>
        <v>1</v>
      </c>
    </row>
    <row r="96" spans="2:22" s="63" customFormat="1" ht="15" hidden="1" customHeight="1" outlineLevel="2" x14ac:dyDescent="0.25">
      <c r="B96" s="86"/>
      <c r="C96" s="423"/>
      <c r="D96" s="201" t="s">
        <v>169</v>
      </c>
      <c r="E96" s="56"/>
      <c r="F96" s="56" t="str">
        <f t="shared" ref="F96:F104" si="59">+CONCATENATE($B$82,"",$C$91,"",D96)</f>
        <v>22.04.005</v>
      </c>
      <c r="G96" s="81" t="s">
        <v>278</v>
      </c>
      <c r="H96" s="45">
        <f>+'Prog 01'!H94</f>
        <v>0</v>
      </c>
      <c r="I96" s="45">
        <f t="shared" si="54"/>
        <v>0</v>
      </c>
      <c r="J96" s="45">
        <f ca="1">+'Prog 01'!J94</f>
        <v>0</v>
      </c>
      <c r="K96" s="899" t="str">
        <f t="shared" ca="1" si="36"/>
        <v>0%</v>
      </c>
      <c r="L96" s="45">
        <f t="shared" si="55"/>
        <v>0</v>
      </c>
      <c r="M96" s="899">
        <f t="shared" si="37"/>
        <v>0</v>
      </c>
      <c r="N96" s="257">
        <f t="shared" si="56"/>
        <v>0</v>
      </c>
      <c r="O96" s="899">
        <f t="shared" si="38"/>
        <v>0</v>
      </c>
      <c r="P96" s="45">
        <f t="shared" si="57"/>
        <v>0</v>
      </c>
      <c r="Q96" s="906">
        <f t="shared" ca="1" si="40"/>
        <v>0</v>
      </c>
      <c r="R96" s="200">
        <f t="shared" si="58"/>
        <v>0</v>
      </c>
      <c r="S96" s="906" t="str">
        <f t="shared" ca="1" si="41"/>
        <v>0%</v>
      </c>
      <c r="T96" s="45">
        <f>+'Prog 01'!T94</f>
        <v>0</v>
      </c>
      <c r="U96" s="195">
        <f ca="1">+'Prog 01'!U94</f>
        <v>0</v>
      </c>
      <c r="V96" s="899">
        <f t="shared" ca="1" si="42"/>
        <v>0</v>
      </c>
    </row>
    <row r="97" spans="2:22" s="63" customFormat="1" ht="15" hidden="1" customHeight="1" outlineLevel="2" x14ac:dyDescent="0.25">
      <c r="B97" s="86"/>
      <c r="C97" s="423"/>
      <c r="D97" s="150" t="s">
        <v>159</v>
      </c>
      <c r="E97" s="56"/>
      <c r="F97" s="56" t="str">
        <f t="shared" si="59"/>
        <v>22.04.007</v>
      </c>
      <c r="G97" s="71" t="s">
        <v>101</v>
      </c>
      <c r="H97" s="45">
        <f t="shared" si="53"/>
        <v>18000</v>
      </c>
      <c r="I97" s="45">
        <f t="shared" si="54"/>
        <v>5060.7370000000001</v>
      </c>
      <c r="J97" s="45">
        <f t="shared" ref="J97:J104" ca="1" si="60">+VLOOKUP(F97,matriz01,5,FALSE)</f>
        <v>2062.7750000000001</v>
      </c>
      <c r="K97" s="899">
        <f t="shared" ca="1" si="36"/>
        <v>0.40760367511688517</v>
      </c>
      <c r="L97" s="45">
        <f t="shared" si="55"/>
        <v>2062.7750000000001</v>
      </c>
      <c r="M97" s="899">
        <f t="shared" si="37"/>
        <v>0.40760367511688517</v>
      </c>
      <c r="N97" s="257">
        <f t="shared" si="56"/>
        <v>2997.962</v>
      </c>
      <c r="O97" s="899">
        <f t="shared" si="38"/>
        <v>0.59239632488311489</v>
      </c>
      <c r="P97" s="45">
        <f t="shared" si="57"/>
        <v>2062.7750000000001</v>
      </c>
      <c r="Q97" s="906">
        <f t="shared" ca="1" si="40"/>
        <v>1</v>
      </c>
      <c r="R97" s="200">
        <f t="shared" si="58"/>
        <v>0</v>
      </c>
      <c r="S97" s="906">
        <f t="shared" ca="1" si="41"/>
        <v>0</v>
      </c>
      <c r="T97" s="45">
        <f>+'Prog 01'!T95</f>
        <v>27677.506361999996</v>
      </c>
      <c r="U97" s="195">
        <f ca="1">+'Prog 01'!U95</f>
        <v>10432.512699000001</v>
      </c>
      <c r="V97" s="899">
        <f t="shared" ca="1" si="42"/>
        <v>0.37693109207711661</v>
      </c>
    </row>
    <row r="98" spans="2:22" s="63" customFormat="1" ht="15" hidden="1" customHeight="1" outlineLevel="2" x14ac:dyDescent="0.25">
      <c r="B98" s="86"/>
      <c r="C98" s="423"/>
      <c r="D98" s="150" t="s">
        <v>160</v>
      </c>
      <c r="E98" s="56"/>
      <c r="F98" s="56" t="str">
        <f t="shared" si="59"/>
        <v>22.04.008</v>
      </c>
      <c r="G98" s="71" t="s">
        <v>102</v>
      </c>
      <c r="H98" s="45">
        <f t="shared" si="53"/>
        <v>0</v>
      </c>
      <c r="I98" s="45">
        <f t="shared" si="54"/>
        <v>0</v>
      </c>
      <c r="J98" s="45">
        <f t="shared" ca="1" si="60"/>
        <v>0</v>
      </c>
      <c r="K98" s="899" t="str">
        <f t="shared" ca="1" si="36"/>
        <v>0%</v>
      </c>
      <c r="L98" s="45">
        <f t="shared" si="55"/>
        <v>0</v>
      </c>
      <c r="M98" s="899">
        <f t="shared" si="37"/>
        <v>0</v>
      </c>
      <c r="N98" s="257">
        <f t="shared" si="56"/>
        <v>0</v>
      </c>
      <c r="O98" s="899">
        <f t="shared" si="38"/>
        <v>0</v>
      </c>
      <c r="P98" s="45">
        <f t="shared" si="57"/>
        <v>0</v>
      </c>
      <c r="Q98" s="906">
        <f t="shared" ca="1" si="40"/>
        <v>0</v>
      </c>
      <c r="R98" s="200">
        <f t="shared" si="58"/>
        <v>0</v>
      </c>
      <c r="S98" s="906" t="str">
        <f t="shared" ca="1" si="41"/>
        <v>0%</v>
      </c>
      <c r="T98" s="45">
        <f>+'Prog 01'!T96</f>
        <v>0</v>
      </c>
      <c r="U98" s="195">
        <f ca="1">+'Prog 01'!U96</f>
        <v>0</v>
      </c>
      <c r="V98" s="899">
        <f t="shared" ca="1" si="42"/>
        <v>0</v>
      </c>
    </row>
    <row r="99" spans="2:22" s="63" customFormat="1" ht="15" hidden="1" customHeight="1" outlineLevel="2" x14ac:dyDescent="0.25">
      <c r="B99" s="86"/>
      <c r="C99" s="423"/>
      <c r="D99" s="150" t="s">
        <v>161</v>
      </c>
      <c r="E99" s="56"/>
      <c r="F99" s="56" t="str">
        <f t="shared" si="59"/>
        <v>22.04.009</v>
      </c>
      <c r="G99" s="71" t="s">
        <v>46</v>
      </c>
      <c r="H99" s="45">
        <f t="shared" si="53"/>
        <v>15000</v>
      </c>
      <c r="I99" s="45">
        <f t="shared" si="54"/>
        <v>6803.1009999999997</v>
      </c>
      <c r="J99" s="45">
        <f t="shared" ca="1" si="60"/>
        <v>6803.1009999999997</v>
      </c>
      <c r="K99" s="899">
        <f t="shared" ca="1" si="36"/>
        <v>1</v>
      </c>
      <c r="L99" s="45">
        <f t="shared" si="55"/>
        <v>6803.1009999999997</v>
      </c>
      <c r="M99" s="899">
        <f t="shared" si="37"/>
        <v>1</v>
      </c>
      <c r="N99" s="257">
        <f t="shared" si="56"/>
        <v>0</v>
      </c>
      <c r="O99" s="899">
        <f t="shared" si="38"/>
        <v>0</v>
      </c>
      <c r="P99" s="45">
        <f t="shared" si="57"/>
        <v>6803.1009999999997</v>
      </c>
      <c r="Q99" s="906">
        <f t="shared" ca="1" si="40"/>
        <v>1</v>
      </c>
      <c r="R99" s="200">
        <f t="shared" si="58"/>
        <v>0</v>
      </c>
      <c r="S99" s="906">
        <f t="shared" ca="1" si="41"/>
        <v>0</v>
      </c>
      <c r="T99" s="45">
        <f>+'Prog 01'!T97</f>
        <v>11971.176067999999</v>
      </c>
      <c r="U99" s="195">
        <f ca="1">+'Prog 01'!U97</f>
        <v>11558.776067999997</v>
      </c>
      <c r="V99" s="899">
        <f t="shared" ca="1" si="42"/>
        <v>0.96555058603620547</v>
      </c>
    </row>
    <row r="100" spans="2:22" s="63" customFormat="1" ht="15" hidden="1" customHeight="1" outlineLevel="2" x14ac:dyDescent="0.25">
      <c r="B100" s="86"/>
      <c r="C100" s="423"/>
      <c r="D100" s="150" t="s">
        <v>162</v>
      </c>
      <c r="E100" s="56"/>
      <c r="F100" s="56" t="str">
        <f t="shared" si="59"/>
        <v>22.04.010</v>
      </c>
      <c r="G100" s="71" t="s">
        <v>47</v>
      </c>
      <c r="H100" s="45">
        <f t="shared" si="53"/>
        <v>7500</v>
      </c>
      <c r="I100" s="45">
        <f t="shared" si="54"/>
        <v>2442.5</v>
      </c>
      <c r="J100" s="45">
        <f t="shared" ca="1" si="60"/>
        <v>1004.289</v>
      </c>
      <c r="K100" s="899">
        <f t="shared" ca="1" si="36"/>
        <v>0.41117256908904809</v>
      </c>
      <c r="L100" s="45">
        <f t="shared" si="55"/>
        <v>1004.289</v>
      </c>
      <c r="M100" s="899">
        <f t="shared" si="37"/>
        <v>0.41117256908904809</v>
      </c>
      <c r="N100" s="257">
        <f t="shared" si="56"/>
        <v>1438.211</v>
      </c>
      <c r="O100" s="899">
        <f t="shared" si="38"/>
        <v>0.58882743091095191</v>
      </c>
      <c r="P100" s="45">
        <f t="shared" si="57"/>
        <v>1004.289</v>
      </c>
      <c r="Q100" s="906">
        <f t="shared" ca="1" si="40"/>
        <v>1</v>
      </c>
      <c r="R100" s="200">
        <f t="shared" si="58"/>
        <v>0</v>
      </c>
      <c r="S100" s="906">
        <f t="shared" ca="1" si="41"/>
        <v>0</v>
      </c>
      <c r="T100" s="45">
        <f>+'Prog 01'!T98</f>
        <v>2752.3318249999998</v>
      </c>
      <c r="U100" s="195">
        <f ca="1">+'Prog 01'!U98</f>
        <v>2616.529536</v>
      </c>
      <c r="V100" s="899">
        <f t="shared" ca="1" si="42"/>
        <v>0.95065918732382504</v>
      </c>
    </row>
    <row r="101" spans="2:22" s="63" customFormat="1" ht="15" hidden="1" customHeight="1" outlineLevel="2" x14ac:dyDescent="0.25">
      <c r="B101" s="86"/>
      <c r="C101" s="423"/>
      <c r="D101" s="150" t="s">
        <v>163</v>
      </c>
      <c r="E101" s="56"/>
      <c r="F101" s="56" t="str">
        <f t="shared" si="59"/>
        <v>22.04.011</v>
      </c>
      <c r="G101" s="71" t="s">
        <v>48</v>
      </c>
      <c r="H101" s="45">
        <f t="shared" si="53"/>
        <v>6000</v>
      </c>
      <c r="I101" s="45">
        <f t="shared" si="54"/>
        <v>1116.452</v>
      </c>
      <c r="J101" s="45">
        <f t="shared" ca="1" si="60"/>
        <v>1116.452</v>
      </c>
      <c r="K101" s="899">
        <f t="shared" ca="1" si="36"/>
        <v>1</v>
      </c>
      <c r="L101" s="45">
        <f t="shared" si="55"/>
        <v>1116.452</v>
      </c>
      <c r="M101" s="899">
        <f t="shared" si="37"/>
        <v>1</v>
      </c>
      <c r="N101" s="257">
        <f t="shared" si="56"/>
        <v>0</v>
      </c>
      <c r="O101" s="899">
        <f t="shared" si="38"/>
        <v>0</v>
      </c>
      <c r="P101" s="45">
        <f t="shared" si="57"/>
        <v>1116.452</v>
      </c>
      <c r="Q101" s="906">
        <f t="shared" ca="1" si="40"/>
        <v>1</v>
      </c>
      <c r="R101" s="200">
        <f t="shared" si="58"/>
        <v>0</v>
      </c>
      <c r="S101" s="906">
        <f t="shared" ca="1" si="41"/>
        <v>0</v>
      </c>
      <c r="T101" s="45">
        <f>+'Prog 01'!T99</f>
        <v>2042.083142</v>
      </c>
      <c r="U101" s="195">
        <f ca="1">+'Prog 01'!U99</f>
        <v>1487.343282</v>
      </c>
      <c r="V101" s="899">
        <f t="shared" ca="1" si="42"/>
        <v>0.72834609493093794</v>
      </c>
    </row>
    <row r="102" spans="2:22" s="63" customFormat="1" ht="15" hidden="1" customHeight="1" outlineLevel="2" x14ac:dyDescent="0.25">
      <c r="B102" s="86"/>
      <c r="C102" s="423"/>
      <c r="D102" s="150" t="s">
        <v>164</v>
      </c>
      <c r="E102" s="56"/>
      <c r="F102" s="56" t="str">
        <f t="shared" si="59"/>
        <v>22.04.012</v>
      </c>
      <c r="G102" s="71" t="s">
        <v>103</v>
      </c>
      <c r="H102" s="45">
        <f t="shared" si="53"/>
        <v>3000</v>
      </c>
      <c r="I102" s="45">
        <f t="shared" si="54"/>
        <v>3000</v>
      </c>
      <c r="J102" s="45">
        <f t="shared" ca="1" si="60"/>
        <v>1447.7539999999999</v>
      </c>
      <c r="K102" s="899">
        <f t="shared" ca="1" si="36"/>
        <v>0.48258466666666666</v>
      </c>
      <c r="L102" s="45">
        <f t="shared" si="55"/>
        <v>1447.7539999999999</v>
      </c>
      <c r="M102" s="899">
        <f t="shared" si="37"/>
        <v>0.48258466666666666</v>
      </c>
      <c r="N102" s="257">
        <f t="shared" si="56"/>
        <v>1552.2460000000001</v>
      </c>
      <c r="O102" s="899">
        <f t="shared" si="38"/>
        <v>0.51741533333333334</v>
      </c>
      <c r="P102" s="45">
        <f t="shared" si="57"/>
        <v>1447.7539999999999</v>
      </c>
      <c r="Q102" s="906">
        <f t="shared" ca="1" si="40"/>
        <v>1</v>
      </c>
      <c r="R102" s="200">
        <f t="shared" si="58"/>
        <v>0</v>
      </c>
      <c r="S102" s="906">
        <f t="shared" ca="1" si="41"/>
        <v>0</v>
      </c>
      <c r="T102" s="45">
        <f>+'Prog 01'!T100</f>
        <v>140.92532799999998</v>
      </c>
      <c r="U102" s="195">
        <f ca="1">+'Prog 01'!U100</f>
        <v>140.92532799999998</v>
      </c>
      <c r="V102" s="899">
        <f t="shared" ca="1" si="42"/>
        <v>1</v>
      </c>
    </row>
    <row r="103" spans="2:22" s="63" customFormat="1" ht="15" hidden="1" customHeight="1" outlineLevel="2" x14ac:dyDescent="0.25">
      <c r="B103" s="86"/>
      <c r="C103" s="423"/>
      <c r="D103" s="150" t="s">
        <v>165</v>
      </c>
      <c r="E103" s="56"/>
      <c r="F103" s="56" t="str">
        <f t="shared" si="59"/>
        <v>22.04.013</v>
      </c>
      <c r="G103" s="71" t="s">
        <v>104</v>
      </c>
      <c r="H103" s="45">
        <f t="shared" si="53"/>
        <v>9731.1360000000004</v>
      </c>
      <c r="I103" s="45">
        <f t="shared" si="54"/>
        <v>3111.808</v>
      </c>
      <c r="J103" s="45">
        <f t="shared" ca="1" si="60"/>
        <v>2718.2629999999999</v>
      </c>
      <c r="K103" s="899">
        <f t="shared" ca="1" si="36"/>
        <v>0.87353172175147054</v>
      </c>
      <c r="L103" s="45">
        <f t="shared" si="55"/>
        <v>2718.2629999999999</v>
      </c>
      <c r="M103" s="899">
        <f t="shared" si="37"/>
        <v>0.87353172175147054</v>
      </c>
      <c r="N103" s="257">
        <f t="shared" si="56"/>
        <v>393.54500000000007</v>
      </c>
      <c r="O103" s="899">
        <f t="shared" si="38"/>
        <v>0.12646827824852949</v>
      </c>
      <c r="P103" s="45">
        <f t="shared" si="57"/>
        <v>2337.511</v>
      </c>
      <c r="Q103" s="906">
        <f t="shared" ca="1" si="40"/>
        <v>0.85992819679331989</v>
      </c>
      <c r="R103" s="200">
        <f t="shared" si="58"/>
        <v>380.75200000000001</v>
      </c>
      <c r="S103" s="906">
        <f t="shared" ca="1" si="41"/>
        <v>0.14007180320668017</v>
      </c>
      <c r="T103" s="45">
        <f>+'Prog 01'!T101</f>
        <v>14481.074428999998</v>
      </c>
      <c r="U103" s="195">
        <f ca="1">+'Prog 01'!U101</f>
        <v>12418.032088</v>
      </c>
      <c r="V103" s="899">
        <f t="shared" ca="1" si="42"/>
        <v>0.85753527121796147</v>
      </c>
    </row>
    <row r="104" spans="2:22" s="63" customFormat="1" ht="15" hidden="1" customHeight="1" outlineLevel="2" x14ac:dyDescent="0.25">
      <c r="B104" s="86"/>
      <c r="C104" s="423"/>
      <c r="D104" s="150" t="s">
        <v>166</v>
      </c>
      <c r="E104" s="56"/>
      <c r="F104" s="56" t="str">
        <f t="shared" si="59"/>
        <v>22.04.999</v>
      </c>
      <c r="G104" s="71" t="s">
        <v>105</v>
      </c>
      <c r="H104" s="45">
        <f t="shared" si="53"/>
        <v>0</v>
      </c>
      <c r="I104" s="45">
        <f t="shared" si="54"/>
        <v>642.6</v>
      </c>
      <c r="J104" s="45">
        <f t="shared" ca="1" si="60"/>
        <v>642.6</v>
      </c>
      <c r="K104" s="899">
        <f t="shared" ca="1" si="36"/>
        <v>1</v>
      </c>
      <c r="L104" s="45">
        <f t="shared" si="55"/>
        <v>642.6</v>
      </c>
      <c r="M104" s="899">
        <f t="shared" si="37"/>
        <v>1</v>
      </c>
      <c r="N104" s="257">
        <f t="shared" si="56"/>
        <v>0</v>
      </c>
      <c r="O104" s="899">
        <f t="shared" si="38"/>
        <v>0</v>
      </c>
      <c r="P104" s="45">
        <f t="shared" si="57"/>
        <v>642.6</v>
      </c>
      <c r="Q104" s="906">
        <f t="shared" ca="1" si="40"/>
        <v>1</v>
      </c>
      <c r="R104" s="200">
        <f t="shared" si="58"/>
        <v>0</v>
      </c>
      <c r="S104" s="906">
        <f t="shared" ca="1" si="41"/>
        <v>0</v>
      </c>
      <c r="T104" s="45">
        <f>+'Prog 01'!T102</f>
        <v>1720.6420859999998</v>
      </c>
      <c r="U104" s="195">
        <f ca="1">+'Prog 01'!U102</f>
        <v>1694.8773959999999</v>
      </c>
      <c r="V104" s="899">
        <f t="shared" ca="1" si="42"/>
        <v>0.98502611890663705</v>
      </c>
    </row>
    <row r="105" spans="2:22" s="63" customFormat="1" ht="15" hidden="1" customHeight="1" outlineLevel="1" x14ac:dyDescent="0.25">
      <c r="B105" s="86"/>
      <c r="C105" s="423" t="s">
        <v>167</v>
      </c>
      <c r="D105" s="150"/>
      <c r="E105" s="56"/>
      <c r="F105" s="56"/>
      <c r="G105" s="71" t="s">
        <v>50</v>
      </c>
      <c r="H105" s="45">
        <f>SUM(H106:H113)</f>
        <v>182723</v>
      </c>
      <c r="I105" s="45">
        <f>SUM(I106:I113)</f>
        <v>190162.10399999999</v>
      </c>
      <c r="J105" s="45">
        <f ca="1">SUM(J106:J113)</f>
        <v>125906.48599999998</v>
      </c>
      <c r="K105" s="899">
        <f t="shared" ca="1" si="36"/>
        <v>0.66210082530428871</v>
      </c>
      <c r="L105" s="45">
        <f>SUM(L106:L113)</f>
        <v>176478.29299999998</v>
      </c>
      <c r="M105" s="899">
        <f t="shared" si="37"/>
        <v>0.9280413357227052</v>
      </c>
      <c r="N105" s="257">
        <f t="shared" ref="N105:R105" si="61">SUM(N106:N113)</f>
        <v>13683.811</v>
      </c>
      <c r="O105" s="899">
        <f t="shared" si="38"/>
        <v>7.1958664277294707E-2</v>
      </c>
      <c r="P105" s="45">
        <f t="shared" si="61"/>
        <v>109126.50199999999</v>
      </c>
      <c r="Q105" s="906">
        <f t="shared" ca="1" si="40"/>
        <v>0.86672661168543785</v>
      </c>
      <c r="R105" s="200">
        <f t="shared" si="61"/>
        <v>16779.984</v>
      </c>
      <c r="S105" s="906">
        <f t="shared" ca="1" si="41"/>
        <v>0.13327338831456231</v>
      </c>
      <c r="T105" s="45">
        <f>SUM(T106:T113)</f>
        <v>224539.466147</v>
      </c>
      <c r="U105" s="195">
        <f ca="1">SUM(U106:U113)</f>
        <v>152576.17030599999</v>
      </c>
      <c r="V105" s="899">
        <f t="shared" ca="1" si="42"/>
        <v>0.67950713932005358</v>
      </c>
    </row>
    <row r="106" spans="2:22" s="63" customFormat="1" ht="15" hidden="1" customHeight="1" outlineLevel="2" x14ac:dyDescent="0.25">
      <c r="B106" s="86"/>
      <c r="C106" s="423"/>
      <c r="D106" s="150" t="s">
        <v>158</v>
      </c>
      <c r="E106" s="56"/>
      <c r="F106" s="56" t="str">
        <f t="shared" ref="F106:F113" si="62">+CONCATENATE($B$82,"",$C$105,"",D106)</f>
        <v>22.05.001</v>
      </c>
      <c r="G106" s="71" t="s">
        <v>51</v>
      </c>
      <c r="H106" s="45">
        <f t="shared" ref="H106:H113" si="63">+VLOOKUP(F106,matriz01,3,FALSE)</f>
        <v>17300</v>
      </c>
      <c r="I106" s="45">
        <f>+VLOOKUP(F106,matriz01,4,FALSE)</f>
        <v>20314</v>
      </c>
      <c r="J106" s="45">
        <f t="shared" ref="J106:J113" ca="1" si="64">+VLOOKUP(F106,matriz01,5,FALSE)</f>
        <v>14943.704</v>
      </c>
      <c r="K106" s="899">
        <f t="shared" ca="1" si="36"/>
        <v>0.73563571920842763</v>
      </c>
      <c r="L106" s="45">
        <f t="shared" ref="L106:L113" si="65">INDEX(tablap01,MATCH(F106,imputacion,0),7)</f>
        <v>20314</v>
      </c>
      <c r="M106" s="899">
        <f t="shared" si="37"/>
        <v>1</v>
      </c>
      <c r="N106" s="257">
        <f t="shared" ref="N106:N157" si="66">INDEX(tablap01,MATCH(F106,imputacion,0),9)</f>
        <v>0</v>
      </c>
      <c r="O106" s="899">
        <f t="shared" si="38"/>
        <v>0</v>
      </c>
      <c r="P106" s="45">
        <f t="shared" ref="P106:P113" si="67">INDEX(tablap01,MATCH(F106,imputacion,0),11)</f>
        <v>14943.704</v>
      </c>
      <c r="Q106" s="906">
        <f t="shared" ca="1" si="40"/>
        <v>1</v>
      </c>
      <c r="R106" s="200">
        <f t="shared" ref="R106:R113" si="68">INDEX(tablap01,MATCH(F106,imputacion,0),13)</f>
        <v>0</v>
      </c>
      <c r="S106" s="906">
        <f t="shared" ca="1" si="41"/>
        <v>0</v>
      </c>
      <c r="T106" s="45">
        <f>+'Prog 01'!T104</f>
        <v>21980.92</v>
      </c>
      <c r="U106" s="195">
        <f ca="1">+'Prog 01'!U104</f>
        <v>15413.541759000002</v>
      </c>
      <c r="V106" s="899">
        <f t="shared" ca="1" si="42"/>
        <v>0.70122368667917456</v>
      </c>
    </row>
    <row r="107" spans="2:22" s="63" customFormat="1" ht="15" hidden="1" customHeight="1" outlineLevel="2" x14ac:dyDescent="0.25">
      <c r="B107" s="86"/>
      <c r="C107" s="423"/>
      <c r="D107" s="150" t="s">
        <v>154</v>
      </c>
      <c r="E107" s="56"/>
      <c r="F107" s="56" t="str">
        <f t="shared" si="62"/>
        <v>22.05.002</v>
      </c>
      <c r="G107" s="71" t="s">
        <v>52</v>
      </c>
      <c r="H107" s="45">
        <f t="shared" si="63"/>
        <v>18850</v>
      </c>
      <c r="I107" s="45">
        <f t="shared" ref="I107:I113" si="69">+VLOOKUP(F107,matriz01,4,FALSE)</f>
        <v>31475.39</v>
      </c>
      <c r="J107" s="45">
        <f t="shared" ca="1" si="64"/>
        <v>13256.597000000002</v>
      </c>
      <c r="K107" s="899">
        <f t="shared" ca="1" si="36"/>
        <v>0.42117339928115272</v>
      </c>
      <c r="L107" s="45">
        <f t="shared" si="65"/>
        <v>18975.39</v>
      </c>
      <c r="M107" s="899">
        <f t="shared" si="37"/>
        <v>0.60286433305512654</v>
      </c>
      <c r="N107" s="257">
        <f t="shared" si="66"/>
        <v>12500</v>
      </c>
      <c r="O107" s="899">
        <f t="shared" si="38"/>
        <v>0.39713566694487346</v>
      </c>
      <c r="P107" s="45">
        <f t="shared" si="67"/>
        <v>11484.924999999999</v>
      </c>
      <c r="Q107" s="906">
        <f t="shared" ca="1" si="40"/>
        <v>0.86635544551893662</v>
      </c>
      <c r="R107" s="200">
        <f t="shared" si="68"/>
        <v>1771.672</v>
      </c>
      <c r="S107" s="906">
        <f t="shared" ca="1" si="41"/>
        <v>0.13364455448106327</v>
      </c>
      <c r="T107" s="45">
        <f>+'Prog 01'!T105</f>
        <v>20109.279715999997</v>
      </c>
      <c r="U107" s="195">
        <f ca="1">+'Prog 01'!U105</f>
        <v>13727.413429</v>
      </c>
      <c r="V107" s="899">
        <f t="shared" ca="1" si="42"/>
        <v>0.68264073218285137</v>
      </c>
    </row>
    <row r="108" spans="2:22" s="63" customFormat="1" ht="15" hidden="1" customHeight="1" outlineLevel="2" x14ac:dyDescent="0.25">
      <c r="B108" s="86"/>
      <c r="C108" s="423"/>
      <c r="D108" s="150" t="s">
        <v>155</v>
      </c>
      <c r="E108" s="56"/>
      <c r="F108" s="56" t="str">
        <f t="shared" si="62"/>
        <v>22.05.003</v>
      </c>
      <c r="G108" s="71" t="s">
        <v>53</v>
      </c>
      <c r="H108" s="45">
        <f>+VLOOKUP(F108,matriz01,3,FALSE)</f>
        <v>2500</v>
      </c>
      <c r="I108" s="45">
        <f t="shared" si="69"/>
        <v>2481.8609999999999</v>
      </c>
      <c r="J108" s="45">
        <f t="shared" ca="1" si="64"/>
        <v>1538.8609999999999</v>
      </c>
      <c r="K108" s="899">
        <f t="shared" ca="1" si="36"/>
        <v>0.62004318533552039</v>
      </c>
      <c r="L108" s="45">
        <f t="shared" si="65"/>
        <v>2081.8609999999999</v>
      </c>
      <c r="M108" s="899">
        <f t="shared" si="37"/>
        <v>0.83883061944242643</v>
      </c>
      <c r="N108" s="257">
        <f t="shared" si="66"/>
        <v>400</v>
      </c>
      <c r="O108" s="899">
        <f t="shared" si="38"/>
        <v>0.16116938055757354</v>
      </c>
      <c r="P108" s="45">
        <f t="shared" si="67"/>
        <v>1538.8610000000001</v>
      </c>
      <c r="Q108" s="906">
        <f t="shared" ca="1" si="40"/>
        <v>1.0000000000000002</v>
      </c>
      <c r="R108" s="200">
        <f t="shared" si="68"/>
        <v>0</v>
      </c>
      <c r="S108" s="906">
        <f t="shared" ca="1" si="41"/>
        <v>0</v>
      </c>
      <c r="T108" s="45">
        <f>+'Prog 01'!T106</f>
        <v>2299.1299999999997</v>
      </c>
      <c r="U108" s="195">
        <f ca="1">+'Prog 01'!U106</f>
        <v>1129.9759999999999</v>
      </c>
      <c r="V108" s="899">
        <f t="shared" ca="1" si="42"/>
        <v>0.49147982062780271</v>
      </c>
    </row>
    <row r="109" spans="2:22" s="63" customFormat="1" ht="15" hidden="1" customHeight="1" outlineLevel="2" x14ac:dyDescent="0.25">
      <c r="B109" s="86"/>
      <c r="C109" s="423"/>
      <c r="D109" s="150" t="s">
        <v>168</v>
      </c>
      <c r="E109" s="56"/>
      <c r="F109" s="56" t="str">
        <f t="shared" si="62"/>
        <v>22.05.004</v>
      </c>
      <c r="G109" s="71" t="s">
        <v>54</v>
      </c>
      <c r="H109" s="45">
        <f>+VLOOKUP(F109,matriz01,3,FALSE)</f>
        <v>18000</v>
      </c>
      <c r="I109" s="45">
        <f t="shared" si="69"/>
        <v>18153.57</v>
      </c>
      <c r="J109" s="45">
        <f t="shared" ca="1" si="64"/>
        <v>10631.546</v>
      </c>
      <c r="K109" s="899">
        <f t="shared" ca="1" si="36"/>
        <v>0.5856449172256476</v>
      </c>
      <c r="L109" s="45">
        <f t="shared" si="65"/>
        <v>18153.57</v>
      </c>
      <c r="M109" s="899">
        <f t="shared" si="37"/>
        <v>1</v>
      </c>
      <c r="N109" s="257">
        <f t="shared" si="66"/>
        <v>0</v>
      </c>
      <c r="O109" s="899">
        <f t="shared" si="38"/>
        <v>0</v>
      </c>
      <c r="P109" s="45">
        <f t="shared" si="67"/>
        <v>9077.6560000000009</v>
      </c>
      <c r="Q109" s="906">
        <f t="shared" ca="1" si="40"/>
        <v>0.85384157675656958</v>
      </c>
      <c r="R109" s="200">
        <f t="shared" si="68"/>
        <v>1553.89</v>
      </c>
      <c r="S109" s="906">
        <f t="shared" ca="1" si="41"/>
        <v>0.14615842324343045</v>
      </c>
      <c r="T109" s="45">
        <f>+'Prog 01'!T107</f>
        <v>18558</v>
      </c>
      <c r="U109" s="195">
        <f ca="1">+'Prog 01'!U107</f>
        <v>10651.298116</v>
      </c>
      <c r="V109" s="899">
        <f t="shared" ca="1" si="42"/>
        <v>0.57394644444444443</v>
      </c>
    </row>
    <row r="110" spans="2:22" s="63" customFormat="1" ht="15" hidden="1" customHeight="1" outlineLevel="2" x14ac:dyDescent="0.25">
      <c r="B110" s="86"/>
      <c r="C110" s="423"/>
      <c r="D110" s="150" t="s">
        <v>169</v>
      </c>
      <c r="E110" s="56"/>
      <c r="F110" s="56" t="str">
        <f t="shared" si="62"/>
        <v>22.05.005</v>
      </c>
      <c r="G110" s="71" t="s">
        <v>55</v>
      </c>
      <c r="H110" s="45">
        <f t="shared" si="63"/>
        <v>73500</v>
      </c>
      <c r="I110" s="45">
        <f t="shared" si="69"/>
        <v>71853.072</v>
      </c>
      <c r="J110" s="45">
        <f t="shared" ca="1" si="64"/>
        <v>47902.048000000003</v>
      </c>
      <c r="K110" s="899">
        <f t="shared" ca="1" si="36"/>
        <v>0.66666666666666674</v>
      </c>
      <c r="L110" s="45">
        <f t="shared" si="65"/>
        <v>71853.072</v>
      </c>
      <c r="M110" s="899">
        <f t="shared" si="37"/>
        <v>1</v>
      </c>
      <c r="N110" s="257">
        <f t="shared" si="66"/>
        <v>0</v>
      </c>
      <c r="O110" s="899">
        <f t="shared" si="38"/>
        <v>0</v>
      </c>
      <c r="P110" s="45">
        <f t="shared" si="67"/>
        <v>41914.292000000001</v>
      </c>
      <c r="Q110" s="906">
        <f t="shared" ca="1" si="40"/>
        <v>0.875</v>
      </c>
      <c r="R110" s="200">
        <f t="shared" si="68"/>
        <v>5987.7560000000003</v>
      </c>
      <c r="S110" s="906">
        <f t="shared" ca="1" si="41"/>
        <v>0.125</v>
      </c>
      <c r="T110" s="45">
        <f>+'Prog 01'!T108</f>
        <v>110945.738854</v>
      </c>
      <c r="U110" s="195">
        <f ca="1">+'Prog 01'!U108</f>
        <v>73249.434317999985</v>
      </c>
      <c r="V110" s="899">
        <f t="shared" ca="1" si="42"/>
        <v>0.66022755875638639</v>
      </c>
    </row>
    <row r="111" spans="2:22" s="63" customFormat="1" ht="15" hidden="1" customHeight="1" outlineLevel="2" x14ac:dyDescent="0.25">
      <c r="B111" s="86"/>
      <c r="C111" s="423"/>
      <c r="D111" s="150" t="s">
        <v>170</v>
      </c>
      <c r="E111" s="56"/>
      <c r="F111" s="56" t="str">
        <f t="shared" si="62"/>
        <v>22.05.006</v>
      </c>
      <c r="G111" s="71" t="s">
        <v>56</v>
      </c>
      <c r="H111" s="45">
        <f>+VLOOKUP(F111,matriz01,3,FALSE)</f>
        <v>1000</v>
      </c>
      <c r="I111" s="45">
        <f t="shared" si="69"/>
        <v>1084.211</v>
      </c>
      <c r="J111" s="45">
        <f t="shared" ca="1" si="64"/>
        <v>300.39999999999998</v>
      </c>
      <c r="K111" s="899">
        <f t="shared" ca="1" si="36"/>
        <v>0.27706784011599217</v>
      </c>
      <c r="L111" s="45">
        <f t="shared" si="65"/>
        <v>300.39999999999998</v>
      </c>
      <c r="M111" s="899">
        <f t="shared" si="37"/>
        <v>0.27706784011599217</v>
      </c>
      <c r="N111" s="257">
        <f t="shared" si="66"/>
        <v>783.81100000000004</v>
      </c>
      <c r="O111" s="899">
        <f t="shared" si="38"/>
        <v>0.72293215988400783</v>
      </c>
      <c r="P111" s="45">
        <f t="shared" si="67"/>
        <v>300.39999999999998</v>
      </c>
      <c r="Q111" s="906">
        <f t="shared" ca="1" si="40"/>
        <v>1</v>
      </c>
      <c r="R111" s="200">
        <f t="shared" si="68"/>
        <v>0</v>
      </c>
      <c r="S111" s="906">
        <f t="shared" ca="1" si="41"/>
        <v>0</v>
      </c>
      <c r="T111" s="45">
        <f>+'Prog 01'!T109</f>
        <v>1393.7058</v>
      </c>
      <c r="U111" s="195">
        <f ca="1">+'Prog 01'!U109</f>
        <v>774.28099999999995</v>
      </c>
      <c r="V111" s="899">
        <f t="shared" ca="1" si="42"/>
        <v>0.55555555555555558</v>
      </c>
    </row>
    <row r="112" spans="2:22" s="63" customFormat="1" ht="15" hidden="1" customHeight="1" outlineLevel="2" x14ac:dyDescent="0.25">
      <c r="B112" s="86"/>
      <c r="C112" s="423"/>
      <c r="D112" s="150" t="s">
        <v>159</v>
      </c>
      <c r="E112" s="56"/>
      <c r="F112" s="56" t="str">
        <f t="shared" si="62"/>
        <v>22.05.007</v>
      </c>
      <c r="G112" s="71" t="s">
        <v>57</v>
      </c>
      <c r="H112" s="45">
        <f t="shared" si="63"/>
        <v>6773</v>
      </c>
      <c r="I112" s="45">
        <f t="shared" si="69"/>
        <v>0</v>
      </c>
      <c r="J112" s="45">
        <f t="shared" ca="1" si="64"/>
        <v>0</v>
      </c>
      <c r="K112" s="899" t="str">
        <f t="shared" ca="1" si="36"/>
        <v>0%</v>
      </c>
      <c r="L112" s="45">
        <f t="shared" si="65"/>
        <v>0</v>
      </c>
      <c r="M112" s="899">
        <f t="shared" si="37"/>
        <v>0</v>
      </c>
      <c r="N112" s="257">
        <f t="shared" si="66"/>
        <v>0</v>
      </c>
      <c r="O112" s="899">
        <f t="shared" si="38"/>
        <v>0</v>
      </c>
      <c r="P112" s="45">
        <f t="shared" si="67"/>
        <v>0</v>
      </c>
      <c r="Q112" s="906">
        <f t="shared" ca="1" si="40"/>
        <v>0</v>
      </c>
      <c r="R112" s="200">
        <f t="shared" si="68"/>
        <v>0</v>
      </c>
      <c r="S112" s="906" t="str">
        <f t="shared" ca="1" si="41"/>
        <v>0%</v>
      </c>
      <c r="T112" s="45">
        <f>+'Prog 01'!T110</f>
        <v>75.262999999999991</v>
      </c>
      <c r="U112" s="195">
        <f ca="1">+'Prog 01'!U110</f>
        <v>0</v>
      </c>
      <c r="V112" s="899">
        <f t="shared" ca="1" si="42"/>
        <v>0</v>
      </c>
    </row>
    <row r="113" spans="2:22" s="63" customFormat="1" ht="15" hidden="1" customHeight="1" outlineLevel="2" x14ac:dyDescent="0.25">
      <c r="B113" s="86"/>
      <c r="C113" s="423"/>
      <c r="D113" s="150" t="s">
        <v>160</v>
      </c>
      <c r="E113" s="56"/>
      <c r="F113" s="56" t="str">
        <f t="shared" si="62"/>
        <v>22.05.008</v>
      </c>
      <c r="G113" s="71" t="s">
        <v>58</v>
      </c>
      <c r="H113" s="45">
        <f t="shared" si="63"/>
        <v>44800</v>
      </c>
      <c r="I113" s="45">
        <f t="shared" si="69"/>
        <v>44800</v>
      </c>
      <c r="J113" s="45">
        <f t="shared" ca="1" si="64"/>
        <v>37333.329999999994</v>
      </c>
      <c r="K113" s="899">
        <f t="shared" ca="1" si="36"/>
        <v>0.83333325892857135</v>
      </c>
      <c r="L113" s="45">
        <f t="shared" si="65"/>
        <v>44800</v>
      </c>
      <c r="M113" s="899">
        <f t="shared" si="37"/>
        <v>1</v>
      </c>
      <c r="N113" s="257">
        <f t="shared" si="66"/>
        <v>0</v>
      </c>
      <c r="O113" s="899">
        <f t="shared" si="38"/>
        <v>0</v>
      </c>
      <c r="P113" s="45">
        <f t="shared" si="67"/>
        <v>29866.664000000001</v>
      </c>
      <c r="Q113" s="906">
        <f t="shared" ca="1" si="40"/>
        <v>0.80000000000000016</v>
      </c>
      <c r="R113" s="200">
        <f t="shared" si="68"/>
        <v>7466.6660000000002</v>
      </c>
      <c r="S113" s="906">
        <f t="shared" ca="1" si="41"/>
        <v>0.20000000000000004</v>
      </c>
      <c r="T113" s="45">
        <f>+'Prog 01'!T111</f>
        <v>49177.428776999994</v>
      </c>
      <c r="U113" s="195">
        <f ca="1">+'Prog 01'!U111</f>
        <v>37630.225683999997</v>
      </c>
      <c r="V113" s="899">
        <f t="shared" ca="1" si="42"/>
        <v>0.76519302899381025</v>
      </c>
    </row>
    <row r="114" spans="2:22" s="63" customFormat="1" ht="15" hidden="1" customHeight="1" outlineLevel="1" x14ac:dyDescent="0.25">
      <c r="B114" s="86"/>
      <c r="C114" s="423" t="s">
        <v>171</v>
      </c>
      <c r="D114" s="150"/>
      <c r="E114" s="56"/>
      <c r="F114" s="56"/>
      <c r="G114" s="71" t="s">
        <v>106</v>
      </c>
      <c r="H114" s="45">
        <f>SUM(H115:H121)</f>
        <v>26201.15</v>
      </c>
      <c r="I114" s="45">
        <f>SUM(I115:I121)</f>
        <v>38002.790999999997</v>
      </c>
      <c r="J114" s="45">
        <f ca="1">SUM(J115:J121)</f>
        <v>19616.96</v>
      </c>
      <c r="K114" s="899">
        <f t="shared" ca="1" si="36"/>
        <v>0.51619787609810031</v>
      </c>
      <c r="L114" s="45">
        <f>SUM(L115:L121)</f>
        <v>25705.384000000002</v>
      </c>
      <c r="M114" s="899">
        <f t="shared" si="37"/>
        <v>0.67640779331181233</v>
      </c>
      <c r="N114" s="257">
        <f t="shared" ref="N114:R114" si="70">SUM(N115:N121)</f>
        <v>12297.407000000001</v>
      </c>
      <c r="O114" s="899">
        <f t="shared" si="38"/>
        <v>0.32359220668818778</v>
      </c>
      <c r="P114" s="45">
        <f t="shared" si="70"/>
        <v>15781.252</v>
      </c>
      <c r="Q114" s="906">
        <f t="shared" ca="1" si="40"/>
        <v>0.80446980571913285</v>
      </c>
      <c r="R114" s="200">
        <f t="shared" si="70"/>
        <v>3835.7080000000001</v>
      </c>
      <c r="S114" s="906">
        <f t="shared" ca="1" si="41"/>
        <v>0.19553019428086718</v>
      </c>
      <c r="T114" s="45">
        <f>SUM(T115:T121)</f>
        <v>57282.89611999999</v>
      </c>
      <c r="U114" s="195">
        <f ca="1">SUM(U115:U121)</f>
        <v>45654.687356999995</v>
      </c>
      <c r="V114" s="899">
        <f t="shared" ca="1" si="42"/>
        <v>0.79700382573813211</v>
      </c>
    </row>
    <row r="115" spans="2:22" s="63" customFormat="1" ht="15" hidden="1" customHeight="1" outlineLevel="2" x14ac:dyDescent="0.25">
      <c r="B115" s="86"/>
      <c r="C115" s="423"/>
      <c r="D115" s="150" t="s">
        <v>158</v>
      </c>
      <c r="E115" s="56"/>
      <c r="F115" s="56" t="str">
        <f t="shared" ref="F115:F121" si="71">+CONCATENATE($B$82,"",$C$114,"",D115)</f>
        <v>22.06.001</v>
      </c>
      <c r="G115" s="71" t="s">
        <v>107</v>
      </c>
      <c r="H115" s="45">
        <f t="shared" ref="H115:H121" si="72">+VLOOKUP(F115,matriz01,3,FALSE)</f>
        <v>101.15</v>
      </c>
      <c r="I115" s="45">
        <f t="shared" ref="I115:I121" si="73">+VLOOKUP(F115,matriz01,4,FALSE)</f>
        <v>9765.3880000000008</v>
      </c>
      <c r="J115" s="45">
        <f t="shared" ref="J115:J120" ca="1" si="74">+VLOOKUP(F115,matriz01,5,FALSE)</f>
        <v>7810.1499999999987</v>
      </c>
      <c r="K115" s="899">
        <f t="shared" ca="1" si="36"/>
        <v>0.79977876967100514</v>
      </c>
      <c r="L115" s="45">
        <f>'Prog 01'!L113</f>
        <v>9265.39</v>
      </c>
      <c r="M115" s="899">
        <f t="shared" si="37"/>
        <v>0.94879896221225402</v>
      </c>
      <c r="N115" s="257">
        <f t="shared" si="66"/>
        <v>499.99800000000141</v>
      </c>
      <c r="O115" s="899">
        <f t="shared" si="38"/>
        <v>5.1201037787746005E-2</v>
      </c>
      <c r="P115" s="45">
        <f t="shared" ref="P115:P121" si="75">INDEX(tablap01,MATCH(F115,imputacion,0),11)</f>
        <v>7381.75</v>
      </c>
      <c r="Q115" s="906">
        <f t="shared" ca="1" si="40"/>
        <v>0.94514830060882327</v>
      </c>
      <c r="R115" s="200">
        <f t="shared" ref="R115:R121" si="76">INDEX(tablap01,MATCH(F115,imputacion,0),13)</f>
        <v>428.4</v>
      </c>
      <c r="S115" s="906">
        <f t="shared" ca="1" si="41"/>
        <v>5.4851699391176872E-2</v>
      </c>
      <c r="T115" s="45">
        <f>+'Prog 01'!T113</f>
        <v>29051.509751999994</v>
      </c>
      <c r="U115" s="195">
        <f ca="1">+'Prog 01'!U113</f>
        <v>28462.602552</v>
      </c>
      <c r="V115" s="899">
        <f t="shared" ca="1" si="42"/>
        <v>0.97972886073642174</v>
      </c>
    </row>
    <row r="116" spans="2:22" s="63" customFormat="1" ht="15" hidden="1" customHeight="1" outlineLevel="2" x14ac:dyDescent="0.25">
      <c r="B116" s="86"/>
      <c r="C116" s="423"/>
      <c r="D116" s="150" t="s">
        <v>154</v>
      </c>
      <c r="E116" s="56"/>
      <c r="F116" s="56" t="str">
        <f t="shared" si="71"/>
        <v>22.06.002</v>
      </c>
      <c r="G116" s="71" t="s">
        <v>59</v>
      </c>
      <c r="H116" s="45">
        <f t="shared" si="72"/>
        <v>17350</v>
      </c>
      <c r="I116" s="45">
        <f t="shared" si="73"/>
        <v>20350</v>
      </c>
      <c r="J116" s="45">
        <f ca="1">+VLOOKUP(F116,matriz01,5,FALSE)</f>
        <v>9747.1389999999992</v>
      </c>
      <c r="K116" s="899">
        <f t="shared" ca="1" si="36"/>
        <v>0.47897488943488942</v>
      </c>
      <c r="L116" s="45">
        <f>'Prog 01'!L114</f>
        <v>12540.554</v>
      </c>
      <c r="M116" s="899">
        <f t="shared" si="37"/>
        <v>0.61624343980343976</v>
      </c>
      <c r="N116" s="257">
        <f t="shared" si="66"/>
        <v>7809.4459999999999</v>
      </c>
      <c r="O116" s="899">
        <f t="shared" si="38"/>
        <v>0.38375656019656018</v>
      </c>
      <c r="P116" s="45">
        <f t="shared" si="75"/>
        <v>7172.9880000000003</v>
      </c>
      <c r="Q116" s="906">
        <f t="shared" ca="1" si="40"/>
        <v>0.73590701845946804</v>
      </c>
      <c r="R116" s="200">
        <f t="shared" si="76"/>
        <v>2574.1509999999998</v>
      </c>
      <c r="S116" s="906">
        <f t="shared" ca="1" si="41"/>
        <v>0.26409298154053207</v>
      </c>
      <c r="T116" s="45">
        <f>+'Prog 01'!T114</f>
        <v>14662.21185</v>
      </c>
      <c r="U116" s="195">
        <f ca="1">+'Prog 01'!U114</f>
        <v>11986.935933999999</v>
      </c>
      <c r="V116" s="899">
        <f t="shared" ca="1" si="42"/>
        <v>0.81753940378374768</v>
      </c>
    </row>
    <row r="117" spans="2:22" s="63" customFormat="1" ht="15" hidden="1" customHeight="1" outlineLevel="2" x14ac:dyDescent="0.25">
      <c r="B117" s="86"/>
      <c r="C117" s="423"/>
      <c r="D117" s="150" t="s">
        <v>168</v>
      </c>
      <c r="E117" s="56"/>
      <c r="F117" s="56" t="str">
        <f t="shared" si="71"/>
        <v>22.06.004</v>
      </c>
      <c r="G117" s="37" t="str">
        <f>+'Prog 01'!G116</f>
        <v>Mantenimiento y Reparación de Máquinas y Equipos d</v>
      </c>
      <c r="H117" s="45">
        <f>+VLOOKUP(F117,matriz01,3,FALSE)</f>
        <v>0</v>
      </c>
      <c r="I117" s="45">
        <f t="shared" si="73"/>
        <v>0</v>
      </c>
      <c r="J117" s="45">
        <f t="shared" ca="1" si="74"/>
        <v>0</v>
      </c>
      <c r="K117" s="899" t="str">
        <f t="shared" ca="1" si="36"/>
        <v>0%</v>
      </c>
      <c r="L117" s="45">
        <f>'Prog 01'!L115</f>
        <v>0</v>
      </c>
      <c r="M117" s="899">
        <f t="shared" si="37"/>
        <v>0</v>
      </c>
      <c r="N117" s="257">
        <f>INDEX(tablap01,MATCH(F117,imputacion,0),9)</f>
        <v>0</v>
      </c>
      <c r="O117" s="899">
        <f t="shared" si="38"/>
        <v>0</v>
      </c>
      <c r="P117" s="45">
        <f t="shared" si="75"/>
        <v>0</v>
      </c>
      <c r="Q117" s="906">
        <f t="shared" ca="1" si="40"/>
        <v>0</v>
      </c>
      <c r="R117" s="200">
        <f t="shared" si="76"/>
        <v>0</v>
      </c>
      <c r="S117" s="906" t="str">
        <f t="shared" ca="1" si="41"/>
        <v>0%</v>
      </c>
      <c r="T117" s="45">
        <f>+'Prog 01'!T116</f>
        <v>2361.8859389999998</v>
      </c>
      <c r="U117" s="195">
        <f ca="1">+'Prog 01'!U116</f>
        <v>2361.8859389999998</v>
      </c>
      <c r="V117" s="899">
        <f t="shared" ca="1" si="42"/>
        <v>1</v>
      </c>
    </row>
    <row r="118" spans="2:22" s="63" customFormat="1" ht="15" hidden="1" customHeight="1" outlineLevel="2" x14ac:dyDescent="0.25">
      <c r="B118" s="86"/>
      <c r="C118" s="423"/>
      <c r="D118" s="150" t="s">
        <v>155</v>
      </c>
      <c r="E118" s="56"/>
      <c r="F118" s="56" t="str">
        <f t="shared" si="71"/>
        <v>22.06.003</v>
      </c>
      <c r="G118" s="71" t="s">
        <v>108</v>
      </c>
      <c r="H118" s="45">
        <f>+VLOOKUP(F118,matriz01,3,FALSE)</f>
        <v>0</v>
      </c>
      <c r="I118" s="45">
        <f t="shared" si="73"/>
        <v>0</v>
      </c>
      <c r="J118" s="45">
        <f t="shared" ca="1" si="74"/>
        <v>0</v>
      </c>
      <c r="K118" s="899" t="str">
        <f t="shared" ca="1" si="36"/>
        <v>0%</v>
      </c>
      <c r="L118" s="45">
        <f>'Prog 01'!L116</f>
        <v>0</v>
      </c>
      <c r="M118" s="899">
        <f t="shared" si="37"/>
        <v>0</v>
      </c>
      <c r="N118" s="257">
        <f t="shared" si="66"/>
        <v>0</v>
      </c>
      <c r="O118" s="899">
        <f t="shared" si="38"/>
        <v>0</v>
      </c>
      <c r="P118" s="45">
        <f t="shared" si="75"/>
        <v>0</v>
      </c>
      <c r="Q118" s="906">
        <f t="shared" ca="1" si="40"/>
        <v>0</v>
      </c>
      <c r="R118" s="200">
        <f t="shared" si="76"/>
        <v>0</v>
      </c>
      <c r="S118" s="906" t="str">
        <f t="shared" ca="1" si="41"/>
        <v>0%</v>
      </c>
      <c r="T118" s="45">
        <f>+'Prog 01'!T115</f>
        <v>1608.5754789999999</v>
      </c>
      <c r="U118" s="195">
        <f ca="1">+'Prog 01'!U115</f>
        <v>0</v>
      </c>
      <c r="V118" s="899">
        <f t="shared" ca="1" si="42"/>
        <v>0</v>
      </c>
    </row>
    <row r="119" spans="2:22" s="63" customFormat="1" ht="15" hidden="1" customHeight="1" outlineLevel="2" x14ac:dyDescent="0.25">
      <c r="B119" s="86"/>
      <c r="C119" s="423"/>
      <c r="D119" s="150" t="s">
        <v>170</v>
      </c>
      <c r="E119" s="56"/>
      <c r="F119" s="56" t="str">
        <f t="shared" si="71"/>
        <v>22.06.006</v>
      </c>
      <c r="G119" s="71" t="s">
        <v>60</v>
      </c>
      <c r="H119" s="45">
        <f t="shared" si="72"/>
        <v>0</v>
      </c>
      <c r="I119" s="45">
        <f t="shared" si="73"/>
        <v>0</v>
      </c>
      <c r="J119" s="45">
        <f t="shared" ca="1" si="74"/>
        <v>0</v>
      </c>
      <c r="K119" s="899" t="str">
        <f t="shared" ca="1" si="36"/>
        <v>0%</v>
      </c>
      <c r="L119" s="45">
        <f>'Prog 01'!L117</f>
        <v>0</v>
      </c>
      <c r="M119" s="899">
        <f t="shared" si="37"/>
        <v>0</v>
      </c>
      <c r="N119" s="257">
        <f t="shared" si="66"/>
        <v>0</v>
      </c>
      <c r="O119" s="899">
        <f t="shared" si="38"/>
        <v>0</v>
      </c>
      <c r="P119" s="45">
        <f t="shared" si="75"/>
        <v>0</v>
      </c>
      <c r="Q119" s="906">
        <f t="shared" ca="1" si="40"/>
        <v>0</v>
      </c>
      <c r="R119" s="200">
        <f t="shared" si="76"/>
        <v>0</v>
      </c>
      <c r="S119" s="906" t="str">
        <f t="shared" ca="1" si="41"/>
        <v>0%</v>
      </c>
      <c r="T119" s="45">
        <f>+'Prog 01'!T117</f>
        <v>0</v>
      </c>
      <c r="U119" s="195">
        <f ca="1">+'Prog 01'!U117</f>
        <v>0</v>
      </c>
      <c r="V119" s="899">
        <f t="shared" ca="1" si="42"/>
        <v>0</v>
      </c>
    </row>
    <row r="120" spans="2:22" s="63" customFormat="1" ht="15" hidden="1" customHeight="1" outlineLevel="2" x14ac:dyDescent="0.25">
      <c r="B120" s="86"/>
      <c r="C120" s="423"/>
      <c r="D120" s="150" t="s">
        <v>159</v>
      </c>
      <c r="E120" s="56"/>
      <c r="F120" s="56" t="str">
        <f t="shared" si="71"/>
        <v>22.06.007</v>
      </c>
      <c r="G120" s="71" t="s">
        <v>61</v>
      </c>
      <c r="H120" s="45">
        <f t="shared" si="72"/>
        <v>8750</v>
      </c>
      <c r="I120" s="45">
        <f t="shared" si="73"/>
        <v>7667.5029999999997</v>
      </c>
      <c r="J120" s="45">
        <f t="shared" ca="1" si="74"/>
        <v>1839.7709999999997</v>
      </c>
      <c r="K120" s="899">
        <f t="shared" ca="1" si="36"/>
        <v>0.23994395567892179</v>
      </c>
      <c r="L120" s="45">
        <f>'Prog 01'!L118</f>
        <v>3679.54</v>
      </c>
      <c r="M120" s="899">
        <f t="shared" si="37"/>
        <v>0.47988765051673277</v>
      </c>
      <c r="N120" s="257">
        <f t="shared" si="66"/>
        <v>3987.9629999999997</v>
      </c>
      <c r="O120" s="899">
        <f t="shared" si="38"/>
        <v>0.52011234948326723</v>
      </c>
      <c r="P120" s="45">
        <f t="shared" si="75"/>
        <v>1226.5139999999999</v>
      </c>
      <c r="Q120" s="906">
        <f t="shared" ca="1" si="40"/>
        <v>0.66666666666666674</v>
      </c>
      <c r="R120" s="200">
        <f t="shared" si="76"/>
        <v>613.25699999999995</v>
      </c>
      <c r="S120" s="906">
        <f t="shared" ca="1" si="41"/>
        <v>0.33333333333333337</v>
      </c>
      <c r="T120" s="45">
        <f>+'Prog 01'!T118</f>
        <v>9175.9</v>
      </c>
      <c r="U120" s="195">
        <f ca="1">+'Prog 01'!U118</f>
        <v>2420.4498319999998</v>
      </c>
      <c r="V120" s="899">
        <f t="shared" ca="1" si="42"/>
        <v>0.26378337078651687</v>
      </c>
    </row>
    <row r="121" spans="2:22" s="63" customFormat="1" ht="15" hidden="1" customHeight="1" outlineLevel="2" x14ac:dyDescent="0.25">
      <c r="B121" s="86"/>
      <c r="C121" s="423"/>
      <c r="D121" s="150" t="s">
        <v>166</v>
      </c>
      <c r="E121" s="56"/>
      <c r="F121" s="56" t="str">
        <f t="shared" si="71"/>
        <v>22.06.999</v>
      </c>
      <c r="G121" s="71" t="s">
        <v>49</v>
      </c>
      <c r="H121" s="45">
        <f t="shared" si="72"/>
        <v>0</v>
      </c>
      <c r="I121" s="45">
        <f t="shared" si="73"/>
        <v>219.9</v>
      </c>
      <c r="J121" s="45">
        <f ca="1">+VLOOKUP(F121,matriz01,5,FALSE)</f>
        <v>219.9</v>
      </c>
      <c r="K121" s="899">
        <f t="shared" ca="1" si="36"/>
        <v>1</v>
      </c>
      <c r="L121" s="45">
        <f>'Prog 01'!L119</f>
        <v>219.9</v>
      </c>
      <c r="M121" s="899">
        <f t="shared" si="37"/>
        <v>1</v>
      </c>
      <c r="N121" s="257">
        <f t="shared" si="66"/>
        <v>0</v>
      </c>
      <c r="O121" s="899">
        <f t="shared" si="38"/>
        <v>0</v>
      </c>
      <c r="P121" s="45">
        <f t="shared" si="75"/>
        <v>0</v>
      </c>
      <c r="Q121" s="906">
        <f t="shared" ca="1" si="40"/>
        <v>0</v>
      </c>
      <c r="R121" s="200">
        <f t="shared" si="76"/>
        <v>219.9</v>
      </c>
      <c r="S121" s="906">
        <f t="shared" ca="1" si="41"/>
        <v>1</v>
      </c>
      <c r="T121" s="45">
        <f>+'Prog 01'!T119</f>
        <v>422.81309999999996</v>
      </c>
      <c r="U121" s="195">
        <f ca="1">+'Prog 01'!U119</f>
        <v>422.81309999999996</v>
      </c>
      <c r="V121" s="899">
        <f t="shared" ca="1" si="42"/>
        <v>1</v>
      </c>
    </row>
    <row r="122" spans="2:22" s="63" customFormat="1" ht="15" hidden="1" customHeight="1" outlineLevel="1" x14ac:dyDescent="0.25">
      <c r="B122" s="86"/>
      <c r="C122" s="423" t="s">
        <v>172</v>
      </c>
      <c r="D122" s="150"/>
      <c r="E122" s="56"/>
      <c r="F122" s="56"/>
      <c r="G122" s="71" t="s">
        <v>62</v>
      </c>
      <c r="H122" s="45">
        <f>SUM(H123:H125)</f>
        <v>17827.7</v>
      </c>
      <c r="I122" s="45">
        <f t="shared" ref="I122:J122" si="77">SUM(I123:I125)</f>
        <v>7001.9480000000003</v>
      </c>
      <c r="J122" s="45">
        <f t="shared" ca="1" si="77"/>
        <v>7001.9480000000003</v>
      </c>
      <c r="K122" s="899">
        <f t="shared" ca="1" si="36"/>
        <v>1</v>
      </c>
      <c r="L122" s="45">
        <f>SUM(L123:L125)</f>
        <v>7001.9480000000003</v>
      </c>
      <c r="M122" s="899">
        <f t="shared" si="37"/>
        <v>1</v>
      </c>
      <c r="N122" s="257">
        <f t="shared" ref="N122:R122" si="78">SUM(N123:N125)</f>
        <v>0</v>
      </c>
      <c r="O122" s="899">
        <f t="shared" si="38"/>
        <v>0</v>
      </c>
      <c r="P122" s="45">
        <f>SUM(P123:P125)</f>
        <v>6099.7570000000005</v>
      </c>
      <c r="Q122" s="906">
        <f t="shared" ca="1" si="40"/>
        <v>0.87115142814542468</v>
      </c>
      <c r="R122" s="200">
        <f t="shared" si="78"/>
        <v>902.19100000000003</v>
      </c>
      <c r="S122" s="906">
        <f t="shared" ca="1" si="41"/>
        <v>0.12884857185457532</v>
      </c>
      <c r="T122" s="45">
        <f>SUM(T123:T125)</f>
        <v>167455.531376</v>
      </c>
      <c r="U122" s="195">
        <f ca="1">SUM(U123:U125)</f>
        <v>11031.853619000001</v>
      </c>
      <c r="V122" s="899">
        <f t="shared" ca="1" si="42"/>
        <v>6.5879302572749196E-2</v>
      </c>
    </row>
    <row r="123" spans="2:22" s="63" customFormat="1" ht="15" hidden="1" customHeight="1" outlineLevel="2" x14ac:dyDescent="0.25">
      <c r="B123" s="86"/>
      <c r="C123" s="423"/>
      <c r="D123" s="150" t="s">
        <v>158</v>
      </c>
      <c r="E123" s="56"/>
      <c r="F123" s="56" t="str">
        <f>+CONCATENATE($B$82,"",$C$122,"",D123)</f>
        <v>22.07.001</v>
      </c>
      <c r="G123" s="71" t="s">
        <v>63</v>
      </c>
      <c r="H123" s="45">
        <f>+VLOOKUP(F123,matriz01,3,FALSE)</f>
        <v>10827.7</v>
      </c>
      <c r="I123" s="45">
        <f>+VLOOKUP(F123,matriz01,4,FALSE)</f>
        <v>6954.348</v>
      </c>
      <c r="J123" s="45">
        <f ca="1">+VLOOKUP(F123,matriz01,5,FALSE)</f>
        <v>6954.348</v>
      </c>
      <c r="K123" s="899">
        <f t="shared" ca="1" si="36"/>
        <v>1</v>
      </c>
      <c r="L123" s="45">
        <f>INDEX(tablap01,MATCH(F123,imputacion,0),7)</f>
        <v>6954.348</v>
      </c>
      <c r="M123" s="899">
        <f t="shared" si="37"/>
        <v>1</v>
      </c>
      <c r="N123" s="257">
        <f t="shared" si="66"/>
        <v>0</v>
      </c>
      <c r="O123" s="899">
        <f t="shared" si="38"/>
        <v>0</v>
      </c>
      <c r="P123" s="45">
        <f>INDEX(tablap01,MATCH(F123,imputacion,0),11)</f>
        <v>6052.1570000000002</v>
      </c>
      <c r="Q123" s="906">
        <f t="shared" ca="1" si="40"/>
        <v>0.87026950621395427</v>
      </c>
      <c r="R123" s="200">
        <f>INDEX(tablap01,MATCH(F123,imputacion,0),13)</f>
        <v>902.19100000000003</v>
      </c>
      <c r="S123" s="906">
        <f t="shared" ca="1" si="41"/>
        <v>0.12973049378604579</v>
      </c>
      <c r="T123" s="45">
        <f>+'Prog 01'!T121</f>
        <v>164600.64082599999</v>
      </c>
      <c r="U123" s="195">
        <f ca="1">+'Prog 01'!U121</f>
        <v>8177.9940690000003</v>
      </c>
      <c r="V123" s="899">
        <f t="shared" ca="1" si="42"/>
        <v>4.9683853160966678E-2</v>
      </c>
    </row>
    <row r="124" spans="2:22" s="63" customFormat="1" ht="15" hidden="1" customHeight="1" outlineLevel="2" x14ac:dyDescent="0.25">
      <c r="B124" s="86"/>
      <c r="C124" s="423"/>
      <c r="D124" s="150" t="s">
        <v>154</v>
      </c>
      <c r="E124" s="56"/>
      <c r="F124" s="56" t="str">
        <f>+CONCATENATE($B$82,"",$C$122,"",D124)</f>
        <v>22.07.002</v>
      </c>
      <c r="G124" s="71" t="s">
        <v>64</v>
      </c>
      <c r="H124" s="45">
        <f>+VLOOKUP(F124,matriz01,3,FALSE)</f>
        <v>7000</v>
      </c>
      <c r="I124" s="45">
        <f>+VLOOKUP(F124,matriz01,4,FALSE)</f>
        <v>47.6</v>
      </c>
      <c r="J124" s="45">
        <f ca="1">+VLOOKUP(F124,matriz01,5,FALSE)</f>
        <v>47.6</v>
      </c>
      <c r="K124" s="899">
        <f t="shared" ca="1" si="36"/>
        <v>1</v>
      </c>
      <c r="L124" s="45">
        <f>INDEX(tablap01,MATCH(F124,imputacion,0),7)</f>
        <v>47.6</v>
      </c>
      <c r="M124" s="899">
        <f t="shared" si="37"/>
        <v>1</v>
      </c>
      <c r="N124" s="257">
        <f t="shared" si="66"/>
        <v>0</v>
      </c>
      <c r="O124" s="899">
        <f t="shared" si="38"/>
        <v>0</v>
      </c>
      <c r="P124" s="45">
        <f>INDEX(tablap01,MATCH(F124,imputacion,0),11)</f>
        <v>47.6</v>
      </c>
      <c r="Q124" s="906">
        <f t="shared" ca="1" si="40"/>
        <v>1</v>
      </c>
      <c r="R124" s="200">
        <f>INDEX(tablap01,MATCH(F124,imputacion,0),13)</f>
        <v>0</v>
      </c>
      <c r="S124" s="906">
        <f t="shared" ca="1" si="41"/>
        <v>0</v>
      </c>
      <c r="T124" s="45">
        <f>+'Prog 01'!T122</f>
        <v>296.82489999999996</v>
      </c>
      <c r="U124" s="195">
        <f ca="1">+'Prog 01'!U122</f>
        <v>295.79390000000001</v>
      </c>
      <c r="V124" s="899">
        <f t="shared" ca="1" si="42"/>
        <v>0.996526571726294</v>
      </c>
    </row>
    <row r="125" spans="2:22" s="63" customFormat="1" ht="15" hidden="1" customHeight="1" outlineLevel="2" x14ac:dyDescent="0.25">
      <c r="B125" s="86"/>
      <c r="C125" s="423"/>
      <c r="D125" s="150" t="s">
        <v>155</v>
      </c>
      <c r="E125" s="56"/>
      <c r="F125" s="56" t="str">
        <f>+CONCATENATE($B$82,"",$C$122,"",D125)</f>
        <v>22.07.003</v>
      </c>
      <c r="G125" s="71" t="s">
        <v>918</v>
      </c>
      <c r="H125" s="45">
        <f>+'Prog 01'!H123</f>
        <v>0</v>
      </c>
      <c r="I125" s="45">
        <f>+'Prog 01'!I123</f>
        <v>0</v>
      </c>
      <c r="J125" s="45">
        <f ca="1">+'Prog 01'!J123</f>
        <v>0</v>
      </c>
      <c r="K125" s="899" t="str">
        <f t="shared" ca="1" si="36"/>
        <v>0%</v>
      </c>
      <c r="L125" s="45">
        <f>+'Prog 01'!L123</f>
        <v>0</v>
      </c>
      <c r="M125" s="899">
        <f t="shared" si="37"/>
        <v>0</v>
      </c>
      <c r="N125" s="257">
        <f>+'Prog 01'!N123</f>
        <v>0</v>
      </c>
      <c r="O125" s="899">
        <f t="shared" si="38"/>
        <v>0</v>
      </c>
      <c r="P125" s="45">
        <f>+'Prog 01'!P123</f>
        <v>0</v>
      </c>
      <c r="Q125" s="906">
        <f t="shared" ca="1" si="40"/>
        <v>0</v>
      </c>
      <c r="R125" s="200">
        <f>+'Prog 01'!R123</f>
        <v>0</v>
      </c>
      <c r="S125" s="906" t="str">
        <f t="shared" ca="1" si="41"/>
        <v>0%</v>
      </c>
      <c r="T125" s="45">
        <f>+'Prog 01'!T123</f>
        <v>2558.06565</v>
      </c>
      <c r="U125" s="195">
        <f ca="1">+'Prog 01'!U123</f>
        <v>2558.06565</v>
      </c>
      <c r="V125" s="899">
        <f t="shared" ca="1" si="42"/>
        <v>1</v>
      </c>
    </row>
    <row r="126" spans="2:22" s="63" customFormat="1" ht="15" hidden="1" customHeight="1" outlineLevel="1" x14ac:dyDescent="0.25">
      <c r="B126" s="86"/>
      <c r="C126" s="423" t="s">
        <v>173</v>
      </c>
      <c r="D126" s="150"/>
      <c r="E126" s="56"/>
      <c r="F126" s="56"/>
      <c r="G126" s="71" t="s">
        <v>65</v>
      </c>
      <c r="H126" s="45">
        <f>SUM(H127:H133)</f>
        <v>392041.74199999997</v>
      </c>
      <c r="I126" s="45">
        <f>SUM(I127:I133)</f>
        <v>519936.52199999994</v>
      </c>
      <c r="J126" s="45">
        <f ca="1">SUM(J127:J133)</f>
        <v>197421.17500000002</v>
      </c>
      <c r="K126" s="899">
        <f t="shared" ca="1" si="36"/>
        <v>0.37970245721649853</v>
      </c>
      <c r="L126" s="45">
        <f>SUM(L127:L133)</f>
        <v>344275.82199999999</v>
      </c>
      <c r="M126" s="899">
        <f t="shared" si="37"/>
        <v>0.66214971911513465</v>
      </c>
      <c r="N126" s="257">
        <f t="shared" ref="N126:R126" si="79">SUM(N127:N133)</f>
        <v>175660.69999999995</v>
      </c>
      <c r="O126" s="899">
        <f t="shared" si="38"/>
        <v>0.33785028088486535</v>
      </c>
      <c r="P126" s="45">
        <f t="shared" si="79"/>
        <v>188096.476</v>
      </c>
      <c r="Q126" s="906">
        <f t="shared" ca="1" si="40"/>
        <v>0.95276748302202119</v>
      </c>
      <c r="R126" s="200">
        <f t="shared" si="79"/>
        <v>9324.6990000000005</v>
      </c>
      <c r="S126" s="906">
        <f t="shared" ca="1" si="41"/>
        <v>4.7232516977978679E-2</v>
      </c>
      <c r="T126" s="45">
        <f>+T127+T128+T130+T131+T132+T133+T129</f>
        <v>814836.86345399998</v>
      </c>
      <c r="U126" s="195">
        <f ca="1">SUM(U127:U133)</f>
        <v>528887.59170500003</v>
      </c>
      <c r="V126" s="899">
        <f t="shared" ca="1" si="42"/>
        <v>0.64907175340976375</v>
      </c>
    </row>
    <row r="127" spans="2:22" s="63" customFormat="1" ht="15" hidden="1" customHeight="1" outlineLevel="2" x14ac:dyDescent="0.25">
      <c r="B127" s="86"/>
      <c r="C127" s="423"/>
      <c r="D127" s="150" t="s">
        <v>158</v>
      </c>
      <c r="E127" s="56"/>
      <c r="F127" s="56" t="str">
        <f t="shared" ref="F127:F133" si="80">+CONCATENATE($B$82,"",$C$126,"",D127)</f>
        <v>22.08.001</v>
      </c>
      <c r="G127" s="71" t="s">
        <v>66</v>
      </c>
      <c r="H127" s="45">
        <f t="shared" ref="H127:H133" si="81">+VLOOKUP(F127,matriz01,3,FALSE)</f>
        <v>130074.625</v>
      </c>
      <c r="I127" s="45">
        <f t="shared" ref="I127:I133" si="82">+VLOOKUP(F127,matriz01,4,FALSE)</f>
        <v>114447.23299999999</v>
      </c>
      <c r="J127" s="45">
        <f t="shared" ref="J127:J133" ca="1" si="83">+VLOOKUP(F127,matriz01,5,FALSE)</f>
        <v>82744.453000000009</v>
      </c>
      <c r="K127" s="899">
        <f t="shared" ca="1" si="36"/>
        <v>0.72299216705396463</v>
      </c>
      <c r="L127" s="45">
        <f t="shared" ref="L127:L133" si="84">INDEX(tablap01,MATCH(F127,imputacion,0),7)</f>
        <v>106044.19100000001</v>
      </c>
      <c r="M127" s="899">
        <f t="shared" si="37"/>
        <v>0.92657715018763287</v>
      </c>
      <c r="N127" s="257">
        <f t="shared" si="66"/>
        <v>8403.0419999999867</v>
      </c>
      <c r="O127" s="899">
        <f t="shared" si="38"/>
        <v>7.342284981236713E-2</v>
      </c>
      <c r="P127" s="45">
        <f t="shared" ref="P127:P133" si="85">INDEX(tablap01,MATCH(F127,imputacion,0),11)</f>
        <v>78466.615999999995</v>
      </c>
      <c r="Q127" s="906">
        <f t="shared" ca="1" si="40"/>
        <v>0.94830061901551255</v>
      </c>
      <c r="R127" s="200">
        <f t="shared" ref="R127:R133" si="86">INDEX(tablap01,MATCH(F127,imputacion,0),13)</f>
        <v>4277.8370000000004</v>
      </c>
      <c r="S127" s="906">
        <f t="shared" ca="1" si="41"/>
        <v>5.1699380984487266E-2</v>
      </c>
      <c r="T127" s="45">
        <f>+'Prog 01'!T125</f>
        <v>125577.95272799999</v>
      </c>
      <c r="U127" s="195">
        <f ca="1">+'Prog 01'!U125</f>
        <v>79243.671411000003</v>
      </c>
      <c r="V127" s="899">
        <f t="shared" ca="1" si="42"/>
        <v>0.63103171925919699</v>
      </c>
    </row>
    <row r="128" spans="2:22" s="63" customFormat="1" ht="15" hidden="1" customHeight="1" outlineLevel="2" x14ac:dyDescent="0.25">
      <c r="B128" s="86"/>
      <c r="C128" s="423"/>
      <c r="D128" s="201" t="s">
        <v>154</v>
      </c>
      <c r="E128" s="56"/>
      <c r="F128" s="56" t="str">
        <f t="shared" si="80"/>
        <v>22.08.002</v>
      </c>
      <c r="G128" s="71" t="s">
        <v>67</v>
      </c>
      <c r="H128" s="45">
        <f t="shared" si="81"/>
        <v>22500</v>
      </c>
      <c r="I128" s="45">
        <f t="shared" si="82"/>
        <v>17003.287</v>
      </c>
      <c r="J128" s="45">
        <f t="shared" ca="1" si="83"/>
        <v>8097.0469999999996</v>
      </c>
      <c r="K128" s="899">
        <f t="shared" ca="1" si="36"/>
        <v>0.47620480675295307</v>
      </c>
      <c r="L128" s="45">
        <f t="shared" si="84"/>
        <v>17003.287</v>
      </c>
      <c r="M128" s="899">
        <f t="shared" si="37"/>
        <v>1</v>
      </c>
      <c r="N128" s="257">
        <f t="shared" si="66"/>
        <v>0</v>
      </c>
      <c r="O128" s="899">
        <f t="shared" si="38"/>
        <v>0</v>
      </c>
      <c r="P128" s="45">
        <f t="shared" si="85"/>
        <v>8097.0469999999996</v>
      </c>
      <c r="Q128" s="906">
        <f t="shared" ca="1" si="40"/>
        <v>1</v>
      </c>
      <c r="R128" s="200">
        <f t="shared" si="86"/>
        <v>0</v>
      </c>
      <c r="S128" s="906">
        <f t="shared" ca="1" si="41"/>
        <v>0</v>
      </c>
      <c r="T128" s="45">
        <f>+'Prog 01'!T126</f>
        <v>13756.403086999999</v>
      </c>
      <c r="U128" s="195">
        <f ca="1">+'Prog 01'!U126</f>
        <v>8017.5096399999993</v>
      </c>
      <c r="V128" s="899">
        <f t="shared" ca="1" si="42"/>
        <v>0.58282020302070547</v>
      </c>
    </row>
    <row r="129" spans="2:22" s="63" customFormat="1" ht="15" hidden="1" customHeight="1" outlineLevel="2" x14ac:dyDescent="0.25">
      <c r="B129" s="86"/>
      <c r="C129" s="423"/>
      <c r="D129" s="201" t="s">
        <v>155</v>
      </c>
      <c r="E129" s="56"/>
      <c r="F129" s="56" t="str">
        <f t="shared" si="80"/>
        <v>22.08.003</v>
      </c>
      <c r="G129" s="71" t="s">
        <v>787</v>
      </c>
      <c r="H129" s="45">
        <v>0</v>
      </c>
      <c r="I129" s="45">
        <f>+'Prog 01'!I127</f>
        <v>0</v>
      </c>
      <c r="J129" s="45">
        <f ca="1">+'Prog 01'!J127</f>
        <v>0</v>
      </c>
      <c r="K129" s="899" t="str">
        <f t="shared" ca="1" si="36"/>
        <v>0%</v>
      </c>
      <c r="L129" s="45">
        <f>+'Prog 01'!L127</f>
        <v>0</v>
      </c>
      <c r="M129" s="899">
        <f t="shared" si="37"/>
        <v>0</v>
      </c>
      <c r="N129" s="257">
        <f>+'Prog 01'!N127</f>
        <v>0</v>
      </c>
      <c r="O129" s="899">
        <f t="shared" si="38"/>
        <v>0</v>
      </c>
      <c r="P129" s="45">
        <f t="shared" si="85"/>
        <v>0</v>
      </c>
      <c r="Q129" s="906">
        <f t="shared" ca="1" si="40"/>
        <v>0</v>
      </c>
      <c r="R129" s="200">
        <f t="shared" si="86"/>
        <v>0</v>
      </c>
      <c r="S129" s="906" t="str">
        <f t="shared" ca="1" si="41"/>
        <v>0%</v>
      </c>
      <c r="T129" s="45">
        <f>+'Prog 01'!T127</f>
        <v>0</v>
      </c>
      <c r="U129" s="195">
        <f ca="1">+'Prog 01'!U127</f>
        <v>0</v>
      </c>
      <c r="V129" s="899">
        <f t="shared" ca="1" si="42"/>
        <v>0</v>
      </c>
    </row>
    <row r="130" spans="2:22" s="63" customFormat="1" ht="15" hidden="1" customHeight="1" outlineLevel="2" x14ac:dyDescent="0.25">
      <c r="B130" s="86"/>
      <c r="C130" s="423"/>
      <c r="D130" s="150" t="s">
        <v>159</v>
      </c>
      <c r="E130" s="56"/>
      <c r="F130" s="56" t="str">
        <f t="shared" si="80"/>
        <v>22.08.007</v>
      </c>
      <c r="G130" s="71" t="s">
        <v>109</v>
      </c>
      <c r="H130" s="45">
        <f>+VLOOKUP(F130,matriz01,3,FALSE)</f>
        <v>63686.116999999998</v>
      </c>
      <c r="I130" s="45">
        <f>+VLOOKUP(F130,matriz01,4,FALSE)</f>
        <v>130622.535</v>
      </c>
      <c r="J130" s="45">
        <f t="shared" ca="1" si="83"/>
        <v>63664.234000000004</v>
      </c>
      <c r="K130" s="899">
        <f t="shared" ca="1" si="36"/>
        <v>0.48739089315637613</v>
      </c>
      <c r="L130" s="45">
        <f t="shared" si="84"/>
        <v>106034.591</v>
      </c>
      <c r="M130" s="899">
        <f t="shared" si="37"/>
        <v>0.81176338370710688</v>
      </c>
      <c r="N130" s="257">
        <f t="shared" si="66"/>
        <v>24587.944000000003</v>
      </c>
      <c r="O130" s="899">
        <f t="shared" si="38"/>
        <v>0.18823661629289312</v>
      </c>
      <c r="P130" s="45">
        <f t="shared" si="85"/>
        <v>61514.692000000003</v>
      </c>
      <c r="Q130" s="906">
        <f t="shared" ca="1" si="40"/>
        <v>0.96623627011675028</v>
      </c>
      <c r="R130" s="200">
        <f t="shared" si="86"/>
        <v>2149.5419999999999</v>
      </c>
      <c r="S130" s="906">
        <f t="shared" ca="1" si="41"/>
        <v>3.3763729883249674E-2</v>
      </c>
      <c r="T130" s="45">
        <f>+'Prog 01'!T128</f>
        <v>184183.65277799999</v>
      </c>
      <c r="U130" s="195">
        <f ca="1">+'Prog 01'!U128</f>
        <v>118536.76194099999</v>
      </c>
      <c r="V130" s="899">
        <f t="shared" ca="1" si="42"/>
        <v>0.64357916760329736</v>
      </c>
    </row>
    <row r="131" spans="2:22" s="63" customFormat="1" ht="15" hidden="1" customHeight="1" outlineLevel="2" x14ac:dyDescent="0.25">
      <c r="B131" s="86"/>
      <c r="C131" s="423"/>
      <c r="D131" s="150" t="s">
        <v>160</v>
      </c>
      <c r="E131" s="56"/>
      <c r="F131" s="56" t="str">
        <f t="shared" si="80"/>
        <v>22.08.008</v>
      </c>
      <c r="G131" s="71" t="s">
        <v>110</v>
      </c>
      <c r="H131" s="45">
        <f t="shared" si="81"/>
        <v>149351</v>
      </c>
      <c r="I131" s="45">
        <f t="shared" si="82"/>
        <v>48601.529000000002</v>
      </c>
      <c r="J131" s="45">
        <f t="shared" ca="1" si="83"/>
        <v>27568.063000000006</v>
      </c>
      <c r="K131" s="899">
        <f t="shared" ca="1" si="36"/>
        <v>0.56722624919886788</v>
      </c>
      <c r="L131" s="45">
        <f t="shared" si="84"/>
        <v>47541.529000000002</v>
      </c>
      <c r="M131" s="899">
        <f t="shared" si="37"/>
        <v>0.97818998657429068</v>
      </c>
      <c r="N131" s="257">
        <f t="shared" si="66"/>
        <v>1060</v>
      </c>
      <c r="O131" s="899">
        <f t="shared" si="38"/>
        <v>2.1810013425709301E-2</v>
      </c>
      <c r="P131" s="45">
        <f t="shared" si="85"/>
        <v>26466.096000000001</v>
      </c>
      <c r="Q131" s="906">
        <f t="shared" ca="1" si="40"/>
        <v>0.9600274056251249</v>
      </c>
      <c r="R131" s="200">
        <f t="shared" si="86"/>
        <v>1101.9670000000001</v>
      </c>
      <c r="S131" s="906">
        <f t="shared" ca="1" si="41"/>
        <v>3.9972594374875006E-2</v>
      </c>
      <c r="T131" s="45">
        <f>+'Prog 01'!T129</f>
        <v>87635.701079999984</v>
      </c>
      <c r="U131" s="195">
        <f ca="1">+'Prog 01'!U129</f>
        <v>49335.066614999996</v>
      </c>
      <c r="V131" s="899">
        <f t="shared" ca="1" si="42"/>
        <v>0.56295626105579399</v>
      </c>
    </row>
    <row r="132" spans="2:22" s="63" customFormat="1" ht="15" hidden="1" customHeight="1" outlineLevel="2" x14ac:dyDescent="0.25">
      <c r="B132" s="86"/>
      <c r="C132" s="423"/>
      <c r="D132" s="150" t="s">
        <v>162</v>
      </c>
      <c r="E132" s="56"/>
      <c r="F132" s="56" t="str">
        <f t="shared" si="80"/>
        <v>22.08.010</v>
      </c>
      <c r="G132" s="71" t="s">
        <v>68</v>
      </c>
      <c r="H132" s="45">
        <f t="shared" si="81"/>
        <v>3262</v>
      </c>
      <c r="I132" s="45">
        <f t="shared" si="82"/>
        <v>2642.1379999999999</v>
      </c>
      <c r="J132" s="45">
        <f t="shared" ca="1" si="83"/>
        <v>2642.1379999999999</v>
      </c>
      <c r="K132" s="899">
        <f t="shared" ca="1" si="36"/>
        <v>1</v>
      </c>
      <c r="L132" s="45">
        <f t="shared" si="84"/>
        <v>2642.1379999999999</v>
      </c>
      <c r="M132" s="899">
        <f t="shared" si="37"/>
        <v>1</v>
      </c>
      <c r="N132" s="257">
        <f t="shared" si="66"/>
        <v>0</v>
      </c>
      <c r="O132" s="899">
        <f t="shared" si="38"/>
        <v>0</v>
      </c>
      <c r="P132" s="45">
        <f t="shared" si="85"/>
        <v>2642.1379999999999</v>
      </c>
      <c r="Q132" s="906">
        <f t="shared" ca="1" si="40"/>
        <v>1</v>
      </c>
      <c r="R132" s="200">
        <f t="shared" si="86"/>
        <v>0</v>
      </c>
      <c r="S132" s="906">
        <f t="shared" ca="1" si="41"/>
        <v>0</v>
      </c>
      <c r="T132" s="45">
        <f>+'Prog 01'!T130</f>
        <v>2880.3820249999999</v>
      </c>
      <c r="U132" s="195">
        <f ca="1">+'Prog 01'!U130</f>
        <v>2731.4396409999999</v>
      </c>
      <c r="V132" s="899">
        <f t="shared" ca="1" si="42"/>
        <v>0.94829075355030379</v>
      </c>
    </row>
    <row r="133" spans="2:22" s="63" customFormat="1" ht="15" hidden="1" customHeight="1" outlineLevel="2" x14ac:dyDescent="0.25">
      <c r="B133" s="86"/>
      <c r="C133" s="423"/>
      <c r="D133" s="150" t="s">
        <v>166</v>
      </c>
      <c r="E133" s="56"/>
      <c r="F133" s="56" t="str">
        <f t="shared" si="80"/>
        <v>22.08.999</v>
      </c>
      <c r="G133" s="71" t="s">
        <v>105</v>
      </c>
      <c r="H133" s="45">
        <f t="shared" si="81"/>
        <v>23168</v>
      </c>
      <c r="I133" s="45">
        <f t="shared" si="82"/>
        <v>206619.8</v>
      </c>
      <c r="J133" s="45">
        <f t="shared" ca="1" si="83"/>
        <v>12705.239999999998</v>
      </c>
      <c r="K133" s="899">
        <f t="shared" ca="1" si="36"/>
        <v>6.1490912293981501E-2</v>
      </c>
      <c r="L133" s="45">
        <f t="shared" si="84"/>
        <v>65010.086000000003</v>
      </c>
      <c r="M133" s="899">
        <f t="shared" si="37"/>
        <v>0.31463628364754981</v>
      </c>
      <c r="N133" s="257">
        <f t="shared" si="66"/>
        <v>141609.71399999998</v>
      </c>
      <c r="O133" s="899">
        <f t="shared" si="38"/>
        <v>0.68536371635245019</v>
      </c>
      <c r="P133" s="45">
        <f t="shared" si="85"/>
        <v>10909.887000000001</v>
      </c>
      <c r="Q133" s="906">
        <f t="shared" ca="1" si="40"/>
        <v>0.85869192553623563</v>
      </c>
      <c r="R133" s="200">
        <f t="shared" si="86"/>
        <v>1795.3530000000001</v>
      </c>
      <c r="S133" s="906">
        <f t="shared" ca="1" si="41"/>
        <v>0.14130807446376459</v>
      </c>
      <c r="T133" s="45">
        <f>+'Prog 01'!T131</f>
        <v>400802.771756</v>
      </c>
      <c r="U133" s="195">
        <f ca="1">+'Prog 01'!U131</f>
        <v>271023.14245699998</v>
      </c>
      <c r="V133" s="899">
        <f t="shared" ca="1" si="42"/>
        <v>0.67620076894576209</v>
      </c>
    </row>
    <row r="134" spans="2:22" s="63" customFormat="1" ht="15" hidden="1" customHeight="1" outlineLevel="1" x14ac:dyDescent="0.25">
      <c r="B134" s="86"/>
      <c r="C134" s="423" t="s">
        <v>174</v>
      </c>
      <c r="D134" s="150"/>
      <c r="E134" s="56"/>
      <c r="F134" s="56"/>
      <c r="G134" s="71" t="s">
        <v>111</v>
      </c>
      <c r="H134" s="45">
        <f>SUM(H135:H138)</f>
        <v>1078573</v>
      </c>
      <c r="I134" s="45">
        <f>SUM(I135:I138)</f>
        <v>1074339.1140000001</v>
      </c>
      <c r="J134" s="45">
        <f ca="1">SUM(J135:J138)</f>
        <v>724126.41400000011</v>
      </c>
      <c r="K134" s="899">
        <f t="shared" ca="1" si="36"/>
        <v>0.67402033916825266</v>
      </c>
      <c r="L134" s="45">
        <f>SUM(L135:L138)</f>
        <v>1062020.486</v>
      </c>
      <c r="M134" s="899">
        <f t="shared" si="37"/>
        <v>0.98853376197564369</v>
      </c>
      <c r="N134" s="257">
        <f>SUM(N135:N138)</f>
        <v>12318.627999999999</v>
      </c>
      <c r="O134" s="899">
        <f t="shared" si="38"/>
        <v>1.1466238024356245E-2</v>
      </c>
      <c r="P134" s="45">
        <f t="shared" ref="P134:R134" si="87">SUM(P135:P138)</f>
        <v>634411.51399999997</v>
      </c>
      <c r="Q134" s="906">
        <f t="shared" ca="1" si="40"/>
        <v>0.87610602476931587</v>
      </c>
      <c r="R134" s="200">
        <f t="shared" si="87"/>
        <v>89714.9</v>
      </c>
      <c r="S134" s="906">
        <f t="shared" ca="1" si="41"/>
        <v>0.12389397523068393</v>
      </c>
      <c r="T134" s="45">
        <f>SUM(T135:T138)</f>
        <v>1049479.6924569998</v>
      </c>
      <c r="U134" s="195">
        <f ca="1">SUM(U135:U138)</f>
        <v>851326.3711489999</v>
      </c>
      <c r="V134" s="899">
        <f t="shared" ca="1" si="42"/>
        <v>0.81118898942761697</v>
      </c>
    </row>
    <row r="135" spans="2:22" s="63" customFormat="1" ht="15" hidden="1" customHeight="1" outlineLevel="2" x14ac:dyDescent="0.25">
      <c r="B135" s="86"/>
      <c r="C135" s="423"/>
      <c r="D135" s="150" t="s">
        <v>154</v>
      </c>
      <c r="E135" s="56"/>
      <c r="F135" s="56" t="str">
        <f>+CONCATENATE($B$82,"",$C$134,"",D135)</f>
        <v>22.09.002</v>
      </c>
      <c r="G135" s="71" t="s">
        <v>69</v>
      </c>
      <c r="H135" s="45">
        <f>+VLOOKUP(F135,matriz01,3,FALSE)</f>
        <v>923568</v>
      </c>
      <c r="I135" s="45">
        <f>+VLOOKUP(F135,matriz01,4,FALSE)</f>
        <v>940460.32799999998</v>
      </c>
      <c r="J135" s="45">
        <f ca="1">+VLOOKUP(F135,matriz01,5,FALSE)</f>
        <v>621209.67500000005</v>
      </c>
      <c r="K135" s="899">
        <f t="shared" ca="1" si="36"/>
        <v>0.66053788395420765</v>
      </c>
      <c r="L135" s="45">
        <f>INDEX(tablap01,MATCH(F135,imputacion,0),7)</f>
        <v>940460.32799999998</v>
      </c>
      <c r="M135" s="899">
        <f t="shared" si="37"/>
        <v>1</v>
      </c>
      <c r="N135" s="257">
        <f t="shared" si="66"/>
        <v>0</v>
      </c>
      <c r="O135" s="899">
        <f t="shared" si="38"/>
        <v>0</v>
      </c>
      <c r="P135" s="45">
        <f>INDEX(tablap01,MATCH(F135,imputacion,0),11)</f>
        <v>538859.49800000002</v>
      </c>
      <c r="Q135" s="906">
        <f t="shared" ca="1" si="40"/>
        <v>0.86743577842698605</v>
      </c>
      <c r="R135" s="200">
        <f>INDEX(tablap01,MATCH(F135,imputacion,0),13)</f>
        <v>82350.176999999996</v>
      </c>
      <c r="S135" s="906">
        <f t="shared" ca="1" si="41"/>
        <v>0.13256422157301395</v>
      </c>
      <c r="T135" s="45">
        <f>+'Prog 01'!T133</f>
        <v>871872.76805899991</v>
      </c>
      <c r="U135" s="195">
        <f ca="1">+'Prog 01'!U133</f>
        <v>729682.59585599997</v>
      </c>
      <c r="V135" s="899">
        <f t="shared" ca="1" si="42"/>
        <v>0.83691408034276638</v>
      </c>
    </row>
    <row r="136" spans="2:22" s="63" customFormat="1" ht="15" hidden="1" customHeight="1" outlineLevel="2" x14ac:dyDescent="0.25">
      <c r="B136" s="86"/>
      <c r="C136" s="423"/>
      <c r="D136" s="150" t="s">
        <v>169</v>
      </c>
      <c r="E136" s="56"/>
      <c r="F136" s="56" t="str">
        <f>+CONCATENATE($B$82,"",$C$134,"",D136)</f>
        <v>22.09.005</v>
      </c>
      <c r="G136" s="71" t="s">
        <v>112</v>
      </c>
      <c r="H136" s="45">
        <f>+VLOOKUP(F136,matriz01,3,FALSE)</f>
        <v>43000</v>
      </c>
      <c r="I136" s="45">
        <f>+VLOOKUP(F136,matriz01,4,FALSE)</f>
        <v>16315.868</v>
      </c>
      <c r="J136" s="45">
        <f ca="1">+VLOOKUP(F136,matriz01,5,FALSE)</f>
        <v>10271.824000000001</v>
      </c>
      <c r="K136" s="899">
        <f t="shared" ca="1" si="36"/>
        <v>0.62956037643844631</v>
      </c>
      <c r="L136" s="45">
        <f>INDEX(tablap01,MATCH(F136,imputacion,0),7)</f>
        <v>16315.868</v>
      </c>
      <c r="M136" s="899">
        <f t="shared" si="37"/>
        <v>1</v>
      </c>
      <c r="N136" s="257">
        <f t="shared" si="66"/>
        <v>0</v>
      </c>
      <c r="O136" s="899">
        <f t="shared" si="38"/>
        <v>0</v>
      </c>
      <c r="P136" s="45">
        <f>INDEX(tablap01,MATCH(F136,imputacion,0),11)</f>
        <v>5198.7640000000001</v>
      </c>
      <c r="Q136" s="906">
        <f t="shared" ca="1" si="40"/>
        <v>0.5061188743109305</v>
      </c>
      <c r="R136" s="200">
        <f>INDEX(tablap01,MATCH(F136,imputacion,0),13)</f>
        <v>5073.0600000000004</v>
      </c>
      <c r="S136" s="906">
        <f t="shared" ca="1" si="41"/>
        <v>0.49388112568906944</v>
      </c>
      <c r="T136" s="45">
        <f>+'Prog 01'!T134</f>
        <v>28867.999999999996</v>
      </c>
      <c r="U136" s="195">
        <f ca="1">+'Prog 01'!U134</f>
        <v>16169.057528000001</v>
      </c>
      <c r="V136" s="899">
        <f t="shared" ca="1" si="42"/>
        <v>0.56010314285714302</v>
      </c>
    </row>
    <row r="137" spans="2:22" s="63" customFormat="1" ht="15" hidden="1" customHeight="1" outlineLevel="2" x14ac:dyDescent="0.25">
      <c r="B137" s="86"/>
      <c r="C137" s="423"/>
      <c r="D137" s="150" t="s">
        <v>170</v>
      </c>
      <c r="E137" s="56"/>
      <c r="F137" s="56" t="str">
        <f>+CONCATENATE($B$82,"",$C$134,"",D137)</f>
        <v>22.09.006</v>
      </c>
      <c r="G137" s="71" t="s">
        <v>113</v>
      </c>
      <c r="H137" s="45">
        <f>+VLOOKUP(F137,matriz01,3,FALSE)</f>
        <v>112005</v>
      </c>
      <c r="I137" s="45">
        <f>+VLOOKUP(F137,matriz01,4,FALSE)</f>
        <v>101300</v>
      </c>
      <c r="J137" s="45">
        <f ca="1">+VLOOKUP(F137,matriz01,5,FALSE)</f>
        <v>80700.625</v>
      </c>
      <c r="K137" s="899">
        <f t="shared" ca="1" si="36"/>
        <v>0.79664980256663376</v>
      </c>
      <c r="L137" s="45">
        <f>INDEX(tablap01,MATCH(F137,imputacion,0),7)</f>
        <v>93300</v>
      </c>
      <c r="M137" s="899">
        <f t="shared" si="37"/>
        <v>0.92102665350444224</v>
      </c>
      <c r="N137" s="257">
        <f t="shared" si="66"/>
        <v>8000</v>
      </c>
      <c r="O137" s="899">
        <f t="shared" si="38"/>
        <v>7.8973346495557747E-2</v>
      </c>
      <c r="P137" s="45">
        <f>INDEX(tablap01,MATCH(F137,imputacion,0),11)</f>
        <v>78408.962</v>
      </c>
      <c r="Q137" s="906">
        <f t="shared" ca="1" si="40"/>
        <v>0.97160290889940448</v>
      </c>
      <c r="R137" s="200">
        <f>INDEX(tablap01,MATCH(F137,imputacion,0),13)</f>
        <v>2291.663</v>
      </c>
      <c r="S137" s="906">
        <f t="shared" ca="1" si="41"/>
        <v>2.8397091100595566E-2</v>
      </c>
      <c r="T137" s="45">
        <f>+'Prog 01'!T135</f>
        <v>119183.59999999999</v>
      </c>
      <c r="U137" s="195">
        <f ca="1">+'Prog 01'!U135</f>
        <v>85771.416981000002</v>
      </c>
      <c r="V137" s="899">
        <f t="shared" ca="1" si="42"/>
        <v>0.71965788062283742</v>
      </c>
    </row>
    <row r="138" spans="2:22" s="63" customFormat="1" ht="15" hidden="1" customHeight="1" outlineLevel="2" x14ac:dyDescent="0.25">
      <c r="B138" s="86"/>
      <c r="C138" s="423"/>
      <c r="D138" s="150" t="s">
        <v>166</v>
      </c>
      <c r="E138" s="56"/>
      <c r="F138" s="56" t="str">
        <f>+CONCATENATE($B$82,"",$C$134,"",D138)</f>
        <v>22.09.999</v>
      </c>
      <c r="G138" s="71" t="s">
        <v>105</v>
      </c>
      <c r="H138" s="45">
        <f>+VLOOKUP(F138,matriz01,3,FALSE)</f>
        <v>0</v>
      </c>
      <c r="I138" s="45">
        <f>+VLOOKUP(F138,matriz01,4,FALSE)</f>
        <v>16262.918</v>
      </c>
      <c r="J138" s="45">
        <f ca="1">+VLOOKUP(F138,matriz01,5,FALSE)</f>
        <v>11944.29</v>
      </c>
      <c r="K138" s="899">
        <f t="shared" ca="1" si="36"/>
        <v>0.73444937741185201</v>
      </c>
      <c r="L138" s="45">
        <f>INDEX(tablap01,MATCH(F138,imputacion,0),7)</f>
        <v>11944.29</v>
      </c>
      <c r="M138" s="899">
        <f t="shared" si="37"/>
        <v>0.73444937741185201</v>
      </c>
      <c r="N138" s="257">
        <f t="shared" si="66"/>
        <v>4318.6279999999988</v>
      </c>
      <c r="O138" s="899">
        <f t="shared" si="38"/>
        <v>0.26555062258814799</v>
      </c>
      <c r="P138" s="45">
        <f>INDEX(tablap01,MATCH(F138,imputacion,0),11)</f>
        <v>11944.29</v>
      </c>
      <c r="Q138" s="906">
        <f t="shared" ca="1" si="40"/>
        <v>1</v>
      </c>
      <c r="R138" s="200">
        <f>INDEX(tablap01,MATCH(F138,imputacion,0),13)</f>
        <v>0</v>
      </c>
      <c r="S138" s="906">
        <f t="shared" ca="1" si="41"/>
        <v>0</v>
      </c>
      <c r="T138" s="45">
        <f>+'Prog 01'!T136</f>
        <v>29555.324397999997</v>
      </c>
      <c r="U138" s="195">
        <f ca="1">+'Prog 01'!U136</f>
        <v>19703.300783999995</v>
      </c>
      <c r="V138" s="899">
        <f t="shared" ca="1" si="42"/>
        <v>0.66665824805947027</v>
      </c>
    </row>
    <row r="139" spans="2:22" s="63" customFormat="1" ht="15" hidden="1" customHeight="1" outlineLevel="1" x14ac:dyDescent="0.25">
      <c r="B139" s="86"/>
      <c r="C139" s="423" t="s">
        <v>175</v>
      </c>
      <c r="D139" s="150"/>
      <c r="E139" s="56"/>
      <c r="F139" s="56"/>
      <c r="G139" s="71" t="s">
        <v>114</v>
      </c>
      <c r="H139" s="45">
        <f>SUM(H140:H141)</f>
        <v>124.21899999999999</v>
      </c>
      <c r="I139" s="45">
        <f>SUM(I140:I141)</f>
        <v>16370.817999999999</v>
      </c>
      <c r="J139" s="45">
        <f ca="1">SUM(J140:J141)</f>
        <v>10392.235999999999</v>
      </c>
      <c r="K139" s="899">
        <f t="shared" ref="K139:K199" ca="1" si="88">IFERROR(J139/I139,"0%")</f>
        <v>0.63480248818354701</v>
      </c>
      <c r="L139" s="45">
        <f>SUM(L140:L141)</f>
        <v>12546.538</v>
      </c>
      <c r="M139" s="899">
        <f t="shared" ref="M139:M199" si="89">+IFERROR(L139/I139,0%)</f>
        <v>0.76639652337470254</v>
      </c>
      <c r="N139" s="257">
        <f>SUM(N140:N140)</f>
        <v>3824.2799999999988</v>
      </c>
      <c r="O139" s="899">
        <f t="shared" ref="O139:O199" si="90">+IFERROR(N139/I139,0%)</f>
        <v>0.23360347662529746</v>
      </c>
      <c r="P139" s="45">
        <f>+P140+P141</f>
        <v>1716.5160000000001</v>
      </c>
      <c r="Q139" s="906">
        <f t="shared" ref="Q139:Q202" ca="1" si="91">IFERROR(+P139/J139,0)</f>
        <v>0.16517292332468203</v>
      </c>
      <c r="R139" s="200">
        <f t="shared" ref="R139" si="92">SUM(R140:R140)</f>
        <v>8675.7199999999993</v>
      </c>
      <c r="S139" s="906">
        <f t="shared" ref="S139:S202" ca="1" si="93">+IFERROR(R139/J139,"0%")</f>
        <v>0.83482707667531797</v>
      </c>
      <c r="T139" s="45">
        <f>SUM(T140:T141)</f>
        <v>20559.589585999998</v>
      </c>
      <c r="U139" s="195">
        <f ca="1">+U141+U140</f>
        <v>7672.0895859999991</v>
      </c>
      <c r="V139" s="899">
        <f t="shared" ref="V139:V199" ca="1" si="94">IFERROR(U139/T139,0%)</f>
        <v>0.37316355727374489</v>
      </c>
    </row>
    <row r="140" spans="2:22" s="63" customFormat="1" ht="15" hidden="1" customHeight="1" outlineLevel="2" x14ac:dyDescent="0.25">
      <c r="B140" s="86"/>
      <c r="C140" s="423"/>
      <c r="D140" s="150" t="s">
        <v>154</v>
      </c>
      <c r="E140" s="56"/>
      <c r="F140" s="56" t="str">
        <f>+CONCATENATE($B$82,"",$C$139,"",D140)</f>
        <v>22.10.002</v>
      </c>
      <c r="G140" s="71" t="s">
        <v>115</v>
      </c>
      <c r="H140" s="45">
        <f>+VLOOKUP(F140,matriz01,3,FALSE)</f>
        <v>124.21899999999999</v>
      </c>
      <c r="I140" s="45">
        <f>+VLOOKUP(F140,matriz01,4,FALSE)</f>
        <v>16370.817999999999</v>
      </c>
      <c r="J140" s="45">
        <f ca="1">+VLOOKUP(F140,matriz01,5,FALSE)</f>
        <v>10392.235999999999</v>
      </c>
      <c r="K140" s="899">
        <f t="shared" ca="1" si="88"/>
        <v>0.63480248818354701</v>
      </c>
      <c r="L140" s="45">
        <f>INDEX(tablap01,MATCH(F140,imputacion,0),7)</f>
        <v>12546.538</v>
      </c>
      <c r="M140" s="899">
        <f t="shared" si="89"/>
        <v>0.76639652337470254</v>
      </c>
      <c r="N140" s="257">
        <f t="shared" si="66"/>
        <v>3824.2799999999988</v>
      </c>
      <c r="O140" s="899">
        <f t="shared" si="90"/>
        <v>0.23360347662529746</v>
      </c>
      <c r="P140" s="45">
        <f>INDEX(tablap01,MATCH(F140,imputacion,0),11)</f>
        <v>1716.5160000000001</v>
      </c>
      <c r="Q140" s="906">
        <f t="shared" ca="1" si="91"/>
        <v>0.16517292332468203</v>
      </c>
      <c r="R140" s="200">
        <f>INDEX(tablap01,MATCH(F140,imputacion,0),13)</f>
        <v>8675.7199999999993</v>
      </c>
      <c r="S140" s="906">
        <f t="shared" ca="1" si="93"/>
        <v>0.83482707667531797</v>
      </c>
      <c r="T140" s="45">
        <f>+'Prog 01'!T138</f>
        <v>20528.688453999999</v>
      </c>
      <c r="U140" s="195">
        <f ca="1">+'Prog 01'!U138</f>
        <v>7641.1884539999992</v>
      </c>
      <c r="V140" s="899">
        <f t="shared" ca="1" si="94"/>
        <v>0.37222000183412202</v>
      </c>
    </row>
    <row r="141" spans="2:22" s="63" customFormat="1" ht="15" hidden="1" customHeight="1" outlineLevel="2" x14ac:dyDescent="0.25">
      <c r="B141" s="86"/>
      <c r="C141" s="423"/>
      <c r="D141" s="150" t="s">
        <v>168</v>
      </c>
      <c r="E141" s="56"/>
      <c r="F141" s="56" t="str">
        <f>+CONCATENATE($B$82,"",$C$139,"",D141)</f>
        <v>22.10.004</v>
      </c>
      <c r="G141" s="81" t="s">
        <v>70</v>
      </c>
      <c r="H141" s="45">
        <f>+'Prog 01'!H139</f>
        <v>0</v>
      </c>
      <c r="I141" s="45">
        <f>+VLOOKUP(F141,matriz01,4,FALSE)</f>
        <v>0</v>
      </c>
      <c r="J141" s="45">
        <f ca="1">+'Prog 01'!J139</f>
        <v>0</v>
      </c>
      <c r="K141" s="899" t="str">
        <f t="shared" ca="1" si="88"/>
        <v>0%</v>
      </c>
      <c r="L141" s="45">
        <f>INDEX(tablap01,MATCH(F141,imputacion,0),7)</f>
        <v>0</v>
      </c>
      <c r="M141" s="899">
        <f t="shared" si="89"/>
        <v>0</v>
      </c>
      <c r="N141" s="257">
        <f t="shared" si="66"/>
        <v>0</v>
      </c>
      <c r="O141" s="899">
        <f t="shared" si="90"/>
        <v>0</v>
      </c>
      <c r="P141" s="45">
        <f>INDEX(tablap01,MATCH(F141,imputacion,0),11)</f>
        <v>0</v>
      </c>
      <c r="Q141" s="906">
        <f t="shared" ca="1" si="91"/>
        <v>0</v>
      </c>
      <c r="R141" s="200">
        <f>INDEX(tablap01,MATCH(F141,imputacion,0),13)</f>
        <v>0</v>
      </c>
      <c r="S141" s="906" t="str">
        <f t="shared" ca="1" si="93"/>
        <v>0%</v>
      </c>
      <c r="T141" s="45">
        <f>+'Prog 01'!T139</f>
        <v>30.901132</v>
      </c>
      <c r="U141" s="195">
        <f ca="1">+'Prog 01'!U139</f>
        <v>30.901131999999997</v>
      </c>
      <c r="V141" s="899">
        <f t="shared" ca="1" si="94"/>
        <v>0.99999999999999989</v>
      </c>
    </row>
    <row r="142" spans="2:22" s="63" customFormat="1" ht="15" hidden="1" customHeight="1" outlineLevel="1" x14ac:dyDescent="0.25">
      <c r="B142" s="86"/>
      <c r="C142" s="423" t="s">
        <v>176</v>
      </c>
      <c r="D142" s="150"/>
      <c r="E142" s="56"/>
      <c r="F142" s="56"/>
      <c r="G142" s="71" t="s">
        <v>71</v>
      </c>
      <c r="H142" s="45">
        <f>SUM(H143:H146)</f>
        <v>345355.46299999999</v>
      </c>
      <c r="I142" s="45">
        <f>SUM(I143:I146)</f>
        <v>773011.88899999997</v>
      </c>
      <c r="J142" s="45">
        <f ca="1">SUM(J143:J146)</f>
        <v>578768.02099999995</v>
      </c>
      <c r="K142" s="899">
        <f t="shared" ca="1" si="88"/>
        <v>0.74871813646840302</v>
      </c>
      <c r="L142" s="45">
        <f>SUM(L143:L146)</f>
        <v>700686.84399999992</v>
      </c>
      <c r="M142" s="899">
        <f t="shared" si="89"/>
        <v>0.90643734458785274</v>
      </c>
      <c r="N142" s="257">
        <f>SUM(N143:N146)</f>
        <v>72325.045000000013</v>
      </c>
      <c r="O142" s="899">
        <f t="shared" si="90"/>
        <v>9.3562655412147241E-2</v>
      </c>
      <c r="P142" s="45">
        <f t="shared" ref="P142:R142" si="95">SUM(P143:P146)</f>
        <v>521511.55300000001</v>
      </c>
      <c r="Q142" s="906">
        <f t="shared" ca="1" si="91"/>
        <v>0.90107181820261639</v>
      </c>
      <c r="R142" s="200">
        <f t="shared" si="95"/>
        <v>57256.468000000001</v>
      </c>
      <c r="S142" s="906">
        <f t="shared" ca="1" si="93"/>
        <v>9.8928181797383732E-2</v>
      </c>
      <c r="T142" s="45">
        <f>+'Prog 01'!T140</f>
        <v>2222804.8823579997</v>
      </c>
      <c r="U142" s="195">
        <f ca="1">SUM(U143:U146)</f>
        <v>1112888.7998559999</v>
      </c>
      <c r="V142" s="899">
        <f t="shared" ca="1" si="94"/>
        <v>0.50066868607712578</v>
      </c>
    </row>
    <row r="143" spans="2:22" s="63" customFormat="1" ht="15" hidden="1" customHeight="1" outlineLevel="2" x14ac:dyDescent="0.25">
      <c r="B143" s="86"/>
      <c r="C143" s="423"/>
      <c r="D143" s="150" t="s">
        <v>158</v>
      </c>
      <c r="E143" s="56"/>
      <c r="F143" s="56" t="str">
        <f>+CONCATENATE($B$82,"",$C$142,"",D143)</f>
        <v>22.11.001</v>
      </c>
      <c r="G143" s="71" t="s">
        <v>72</v>
      </c>
      <c r="H143" s="45">
        <f>+VLOOKUP(F143,matriz01,3,FALSE)</f>
        <v>203450</v>
      </c>
      <c r="I143" s="45">
        <f>+VLOOKUP(F143,matriz01,4,FALSE)</f>
        <v>631358.61699999997</v>
      </c>
      <c r="J143" s="45">
        <f ca="1">+VLOOKUP(F143,matriz01,5,FALSE)</f>
        <v>531333.61499999999</v>
      </c>
      <c r="K143" s="899">
        <f t="shared" ca="1" si="88"/>
        <v>0.84157181147651938</v>
      </c>
      <c r="L143" s="45">
        <f>INDEX(tablap01,MATCH(F143,imputacion,0),7)</f>
        <v>631358.61699999997</v>
      </c>
      <c r="M143" s="899">
        <f t="shared" si="89"/>
        <v>1</v>
      </c>
      <c r="N143" s="257">
        <f t="shared" si="66"/>
        <v>0</v>
      </c>
      <c r="O143" s="899">
        <f t="shared" si="90"/>
        <v>0</v>
      </c>
      <c r="P143" s="45">
        <f>INDEX(tablap01,MATCH(F143,imputacion,0),11)</f>
        <v>477933.61499999999</v>
      </c>
      <c r="Q143" s="906">
        <f t="shared" ca="1" si="91"/>
        <v>0.89949817121960185</v>
      </c>
      <c r="R143" s="200">
        <f>INDEX(tablap01,MATCH(F143,imputacion,0),13)</f>
        <v>53400</v>
      </c>
      <c r="S143" s="906">
        <f t="shared" ca="1" si="93"/>
        <v>0.10050182878039816</v>
      </c>
      <c r="T143" s="45">
        <f>+'Prog 01'!T141</f>
        <v>1156873.2589649998</v>
      </c>
      <c r="U143" s="195">
        <f ca="1">+'Prog 01'!U141</f>
        <v>432786.38467900001</v>
      </c>
      <c r="V143" s="899">
        <f t="shared" ca="1" si="94"/>
        <v>0.37410008514346133</v>
      </c>
    </row>
    <row r="144" spans="2:22" s="63" customFormat="1" ht="15" hidden="1" customHeight="1" outlineLevel="2" collapsed="1" x14ac:dyDescent="0.25">
      <c r="B144" s="86"/>
      <c r="C144" s="423"/>
      <c r="D144" s="150" t="s">
        <v>154</v>
      </c>
      <c r="E144" s="56"/>
      <c r="F144" s="56" t="str">
        <f>+CONCATENATE($B$82,"",$C$142,"",D144)</f>
        <v>22.11.002</v>
      </c>
      <c r="G144" s="71" t="s">
        <v>73</v>
      </c>
      <c r="H144" s="45">
        <f>+VLOOKUP(F144,matriz01,3,FALSE)</f>
        <v>50065</v>
      </c>
      <c r="I144" s="45">
        <f>+VLOOKUP(F144,matriz01,4,FALSE)</f>
        <v>50065</v>
      </c>
      <c r="J144" s="45">
        <f ca="1">+VLOOKUP(F144,matriz01,5,FALSE)</f>
        <v>0</v>
      </c>
      <c r="K144" s="899">
        <f t="shared" ca="1" si="88"/>
        <v>0</v>
      </c>
      <c r="L144" s="45">
        <f>INDEX(tablap01,MATCH(F144,imputacion,0),7)</f>
        <v>0</v>
      </c>
      <c r="M144" s="899">
        <f t="shared" si="89"/>
        <v>0</v>
      </c>
      <c r="N144" s="257">
        <f t="shared" si="66"/>
        <v>50065</v>
      </c>
      <c r="O144" s="899">
        <f t="shared" si="90"/>
        <v>1</v>
      </c>
      <c r="P144" s="45">
        <f>INDEX(tablap01,MATCH(F144,imputacion,0),11)</f>
        <v>0</v>
      </c>
      <c r="Q144" s="906">
        <f t="shared" ca="1" si="91"/>
        <v>0</v>
      </c>
      <c r="R144" s="200">
        <f>INDEX(tablap01,MATCH(F144,imputacion,0),13)</f>
        <v>0</v>
      </c>
      <c r="S144" s="906" t="str">
        <f t="shared" ca="1" si="93"/>
        <v>0%</v>
      </c>
      <c r="T144" s="45">
        <f>+'Prog 01'!T142</f>
        <v>50065.359999999993</v>
      </c>
      <c r="U144" s="195">
        <f ca="1">+'Prog 01'!U142</f>
        <v>4072.45</v>
      </c>
      <c r="V144" s="899">
        <f t="shared" ca="1" si="94"/>
        <v>8.1342668863261955E-2</v>
      </c>
    </row>
    <row r="145" spans="2:22" s="63" customFormat="1" ht="15" hidden="1" customHeight="1" outlineLevel="2" x14ac:dyDescent="0.25">
      <c r="B145" s="86"/>
      <c r="C145" s="423"/>
      <c r="D145" s="150" t="s">
        <v>155</v>
      </c>
      <c r="E145" s="56"/>
      <c r="F145" s="56" t="str">
        <f>+CONCATENATE($B$82,"",$C$142,"",D145)</f>
        <v>22.11.003</v>
      </c>
      <c r="G145" s="71" t="s">
        <v>116</v>
      </c>
      <c r="H145" s="45">
        <f>+VLOOKUP(F145,matriz01,3,FALSE)</f>
        <v>91840.463000000003</v>
      </c>
      <c r="I145" s="45">
        <f>+VLOOKUP(F145,matriz01,4,FALSE)</f>
        <v>79120.172000000006</v>
      </c>
      <c r="J145" s="45">
        <f ca="1">+VLOOKUP(F145,matriz01,5,FALSE)</f>
        <v>47434.406000000003</v>
      </c>
      <c r="K145" s="899">
        <f t="shared" ca="1" si="88"/>
        <v>0.59952354501959371</v>
      </c>
      <c r="L145" s="45">
        <f>INDEX(tablap01,MATCH(F145,imputacion,0),7)</f>
        <v>65678.226999999999</v>
      </c>
      <c r="M145" s="899">
        <f t="shared" si="89"/>
        <v>0.8301072323250257</v>
      </c>
      <c r="N145" s="257">
        <f t="shared" si="66"/>
        <v>13441.945000000007</v>
      </c>
      <c r="O145" s="899">
        <f t="shared" si="90"/>
        <v>0.1698927676749743</v>
      </c>
      <c r="P145" s="45">
        <f>INDEX(tablap01,MATCH(F145,imputacion,0),11)</f>
        <v>43577.938000000002</v>
      </c>
      <c r="Q145" s="906">
        <f t="shared" ca="1" si="91"/>
        <v>0.91869892921184682</v>
      </c>
      <c r="R145" s="200">
        <f>INDEX(tablap01,MATCH(F145,imputacion,0),13)</f>
        <v>3856.4679999999998</v>
      </c>
      <c r="S145" s="906">
        <f t="shared" ca="1" si="93"/>
        <v>8.1301070788153212E-2</v>
      </c>
      <c r="T145" s="45">
        <f>+'Prog 01'!T143</f>
        <v>1015846.0733199999</v>
      </c>
      <c r="U145" s="195">
        <f ca="1">+'Prog 01'!U143</f>
        <v>676029.96517699992</v>
      </c>
      <c r="V145" s="899">
        <f t="shared" ca="1" si="94"/>
        <v>0.66548464667249341</v>
      </c>
    </row>
    <row r="146" spans="2:22" s="63" customFormat="1" ht="15" hidden="1" customHeight="1" outlineLevel="2" x14ac:dyDescent="0.25">
      <c r="B146" s="86"/>
      <c r="C146" s="423"/>
      <c r="D146" s="150" t="s">
        <v>166</v>
      </c>
      <c r="E146" s="56"/>
      <c r="F146" s="56" t="str">
        <f>+CONCATENATE($B$82,"",$C$142,"",D146)</f>
        <v>22.11.999</v>
      </c>
      <c r="G146" s="71" t="s">
        <v>105</v>
      </c>
      <c r="H146" s="45">
        <f>+VLOOKUP(F146,matriz01,3,FALSE)</f>
        <v>0</v>
      </c>
      <c r="I146" s="45">
        <f>+VLOOKUP(F146,matriz01,4,FALSE)</f>
        <v>12468.1</v>
      </c>
      <c r="J146" s="45">
        <f ca="1">+VLOOKUP(F146,matriz01,5,FALSE)</f>
        <v>0</v>
      </c>
      <c r="K146" s="899">
        <f t="shared" ca="1" si="88"/>
        <v>0</v>
      </c>
      <c r="L146" s="45">
        <f>INDEX(tablap01,MATCH(F146,imputacion,0),7)</f>
        <v>3650</v>
      </c>
      <c r="M146" s="899">
        <f t="shared" si="89"/>
        <v>0.29274709057514775</v>
      </c>
      <c r="N146" s="257">
        <f t="shared" si="66"/>
        <v>8818.1</v>
      </c>
      <c r="O146" s="899">
        <f t="shared" si="90"/>
        <v>0.70725290942485219</v>
      </c>
      <c r="P146" s="45">
        <f>INDEX(tablap01,MATCH(F146,imputacion,0),11)</f>
        <v>0</v>
      </c>
      <c r="Q146" s="906">
        <f t="shared" ca="1" si="91"/>
        <v>0</v>
      </c>
      <c r="R146" s="200">
        <f>INDEX(tablap01,MATCH(F146,imputacion,0),13)</f>
        <v>0</v>
      </c>
      <c r="S146" s="906" t="str">
        <f t="shared" ca="1" si="93"/>
        <v>0%</v>
      </c>
      <c r="T146" s="45">
        <f>+'Prog 01'!T144</f>
        <v>20.190072999999998</v>
      </c>
      <c r="U146" s="195">
        <f ca="1">+'Prog 01'!U144</f>
        <v>0</v>
      </c>
      <c r="V146" s="899">
        <f t="shared" ca="1" si="94"/>
        <v>0</v>
      </c>
    </row>
    <row r="147" spans="2:22" s="63" customFormat="1" ht="15" hidden="1" customHeight="1" outlineLevel="1" x14ac:dyDescent="0.25">
      <c r="B147" s="86"/>
      <c r="C147" s="423" t="s">
        <v>177</v>
      </c>
      <c r="D147" s="150"/>
      <c r="E147" s="56"/>
      <c r="F147" s="56"/>
      <c r="G147" s="71" t="s">
        <v>74</v>
      </c>
      <c r="H147" s="45">
        <f>SUM(H148:H151)</f>
        <v>11509.5</v>
      </c>
      <c r="I147" s="45">
        <f>SUM(I148:I151)</f>
        <v>8360.81</v>
      </c>
      <c r="J147" s="45">
        <f ca="1">SUM(J148:J151)</f>
        <v>5412.9549999999999</v>
      </c>
      <c r="K147" s="899">
        <f t="shared" ca="1" si="88"/>
        <v>0.64741992701664075</v>
      </c>
      <c r="L147" s="45">
        <f>SUM(L148:L151)</f>
        <v>5893.66</v>
      </c>
      <c r="M147" s="899">
        <f t="shared" si="89"/>
        <v>0.70491495441231178</v>
      </c>
      <c r="N147" s="257">
        <f t="shared" ref="N147:R147" si="96">SUM(N148:N151)</f>
        <v>2467.1499999999996</v>
      </c>
      <c r="O147" s="899">
        <f t="shared" si="90"/>
        <v>0.29508504558768822</v>
      </c>
      <c r="P147" s="45">
        <f t="shared" si="96"/>
        <v>5361.4949999999999</v>
      </c>
      <c r="Q147" s="906">
        <f t="shared" ca="1" si="91"/>
        <v>0.99049317794069969</v>
      </c>
      <c r="R147" s="200">
        <f t="shared" si="96"/>
        <v>51.46</v>
      </c>
      <c r="S147" s="906">
        <f t="shared" ca="1" si="93"/>
        <v>9.5068220593003266E-3</v>
      </c>
      <c r="T147" s="45">
        <f>SUM(T148:T151)</f>
        <v>10445.463089999999</v>
      </c>
      <c r="U147" s="195">
        <f ca="1">SUM(U148:U151)</f>
        <v>9850.0915199999999</v>
      </c>
      <c r="V147" s="899">
        <f t="shared" ca="1" si="94"/>
        <v>0.94300189806137169</v>
      </c>
    </row>
    <row r="148" spans="2:22" s="63" customFormat="1" ht="15" hidden="1" customHeight="1" outlineLevel="2" x14ac:dyDescent="0.25">
      <c r="B148" s="86"/>
      <c r="C148" s="423"/>
      <c r="D148" s="150" t="s">
        <v>154</v>
      </c>
      <c r="E148" s="56"/>
      <c r="F148" s="56" t="str">
        <f>+CONCATENATE($B$82,"",$C$147,"",D148)</f>
        <v>22.12.002</v>
      </c>
      <c r="G148" s="71" t="s">
        <v>75</v>
      </c>
      <c r="H148" s="45">
        <f>+VLOOKUP(F148,matriz01,3,FALSE)</f>
        <v>11509.5</v>
      </c>
      <c r="I148" s="45">
        <f>+VLOOKUP(F148,matriz01,4,FALSE)</f>
        <v>7183.2569999999996</v>
      </c>
      <c r="J148" s="45">
        <f ca="1">+VLOOKUP(F148,matriz01,5,FALSE)</f>
        <v>4701.2049999999999</v>
      </c>
      <c r="K148" s="899">
        <f t="shared" ca="1" si="88"/>
        <v>0.65446704746885709</v>
      </c>
      <c r="L148" s="45">
        <f>INDEX(tablap01,MATCH(F148,imputacion,0),7)</f>
        <v>5181.91</v>
      </c>
      <c r="M148" s="899">
        <f t="shared" si="89"/>
        <v>0.72138724815219613</v>
      </c>
      <c r="N148" s="257">
        <f t="shared" si="66"/>
        <v>2001.3469999999998</v>
      </c>
      <c r="O148" s="899">
        <f t="shared" si="90"/>
        <v>0.27861275184780382</v>
      </c>
      <c r="P148" s="45">
        <f t="shared" ref="P148:P151" si="97">INDEX(tablap01,MATCH(F148,imputacion,0),11)</f>
        <v>4649.7449999999999</v>
      </c>
      <c r="Q148" s="906">
        <f t="shared" ca="1" si="91"/>
        <v>0.98905387023114288</v>
      </c>
      <c r="R148" s="200">
        <f>INDEX(tablap01,MATCH(F148,imputacion,0),13)</f>
        <v>51.46</v>
      </c>
      <c r="S148" s="906">
        <f t="shared" ca="1" si="93"/>
        <v>1.0946129768857133E-2</v>
      </c>
      <c r="T148" s="45">
        <f>+'Prog 01'!T146</f>
        <v>8732.3782339999998</v>
      </c>
      <c r="U148" s="195">
        <f ca="1">+'Prog 01'!U146</f>
        <v>8137.0066639999995</v>
      </c>
      <c r="V148" s="899">
        <f t="shared" ca="1" si="94"/>
        <v>0.93182022651264829</v>
      </c>
    </row>
    <row r="149" spans="2:22" s="63" customFormat="1" ht="15" hidden="1" customHeight="1" outlineLevel="2" x14ac:dyDescent="0.25">
      <c r="B149" s="86"/>
      <c r="C149" s="423"/>
      <c r="D149" s="150" t="s">
        <v>155</v>
      </c>
      <c r="E149" s="56"/>
      <c r="F149" s="56" t="str">
        <f>+CONCATENATE($B$82,"",$C$147,"",D149)</f>
        <v>22.12.003</v>
      </c>
      <c r="G149" s="71" t="s">
        <v>640</v>
      </c>
      <c r="H149" s="45">
        <f>+VLOOKUP(F149,matriz01,3,FALSE)</f>
        <v>0</v>
      </c>
      <c r="I149" s="45">
        <f>+VLOOKUP(F149,matriz01,4,FALSE)</f>
        <v>159.61000000000001</v>
      </c>
      <c r="J149" s="45">
        <f ca="1">+VLOOKUP(F149,matriz01,5,FALSE)</f>
        <v>0</v>
      </c>
      <c r="K149" s="899">
        <f t="shared" ca="1" si="88"/>
        <v>0</v>
      </c>
      <c r="L149" s="45">
        <f>INDEX(tablap01,MATCH(F149,imputacion,0),7)</f>
        <v>0</v>
      </c>
      <c r="M149" s="899">
        <f t="shared" si="89"/>
        <v>0</v>
      </c>
      <c r="N149" s="257">
        <f t="shared" si="66"/>
        <v>159.61000000000001</v>
      </c>
      <c r="O149" s="899">
        <f t="shared" si="90"/>
        <v>1</v>
      </c>
      <c r="P149" s="45">
        <f t="shared" si="97"/>
        <v>0</v>
      </c>
      <c r="Q149" s="906">
        <f t="shared" ca="1" si="91"/>
        <v>0</v>
      </c>
      <c r="R149" s="200">
        <f>INDEX(tablap01,MATCH(F149,imputacion,0),13)</f>
        <v>0</v>
      </c>
      <c r="S149" s="906" t="str">
        <f t="shared" ca="1" si="93"/>
        <v>0%</v>
      </c>
      <c r="T149" s="45">
        <f>+'Prog 01'!T147</f>
        <v>0</v>
      </c>
      <c r="U149" s="195">
        <f ca="1">+'Prog 01'!U147</f>
        <v>0</v>
      </c>
      <c r="V149" s="899">
        <f t="shared" ca="1" si="94"/>
        <v>0</v>
      </c>
    </row>
    <row r="150" spans="2:22" s="63" customFormat="1" ht="15" hidden="1" customHeight="1" outlineLevel="2" x14ac:dyDescent="0.25">
      <c r="B150" s="86"/>
      <c r="C150" s="423"/>
      <c r="D150" s="150" t="s">
        <v>169</v>
      </c>
      <c r="E150" s="56"/>
      <c r="F150" s="56" t="str">
        <f>+CONCATENATE($B$82,"",$C$147,"",D150)</f>
        <v>22.12.005</v>
      </c>
      <c r="G150" s="71" t="str">
        <f>+'Prog 01'!G148</f>
        <v>Derechos y Tasas</v>
      </c>
      <c r="H150" s="45">
        <f>+'Prog 01'!H148</f>
        <v>0</v>
      </c>
      <c r="I150" s="45">
        <f>+'Prog 01'!I148</f>
        <v>0</v>
      </c>
      <c r="J150" s="45">
        <f ca="1">+'Prog 01'!J148</f>
        <v>0</v>
      </c>
      <c r="K150" s="899" t="str">
        <f t="shared" ca="1" si="88"/>
        <v>0%</v>
      </c>
      <c r="L150" s="45">
        <f>+'Prog 01'!L148</f>
        <v>0</v>
      </c>
      <c r="M150" s="899">
        <f t="shared" si="89"/>
        <v>0</v>
      </c>
      <c r="N150" s="257">
        <f>+'Prog 01'!N148</f>
        <v>0</v>
      </c>
      <c r="O150" s="899">
        <f t="shared" si="90"/>
        <v>0</v>
      </c>
      <c r="P150" s="45">
        <f>+'Prog 01'!P148</f>
        <v>0</v>
      </c>
      <c r="Q150" s="906">
        <f t="shared" ca="1" si="91"/>
        <v>0</v>
      </c>
      <c r="R150" s="45">
        <f>+'Prog 01'!R148</f>
        <v>0</v>
      </c>
      <c r="S150" s="906" t="str">
        <f t="shared" ca="1" si="93"/>
        <v>0%</v>
      </c>
      <c r="T150" s="45">
        <f>+'Prog 01'!T148</f>
        <v>0</v>
      </c>
      <c r="U150" s="45">
        <f>+'Prog 01'!U148</f>
        <v>0</v>
      </c>
      <c r="V150" s="899">
        <f t="shared" si="94"/>
        <v>0</v>
      </c>
    </row>
    <row r="151" spans="2:22" s="63" customFormat="1" ht="15" hidden="1" customHeight="1" outlineLevel="2" x14ac:dyDescent="0.25">
      <c r="B151" s="86"/>
      <c r="C151" s="423"/>
      <c r="D151" s="150" t="s">
        <v>166</v>
      </c>
      <c r="E151" s="56"/>
      <c r="F151" s="56" t="str">
        <f>+CONCATENATE($B$82,"",$C$147,"",D151)</f>
        <v>22.12.999</v>
      </c>
      <c r="G151" s="71" t="s">
        <v>49</v>
      </c>
      <c r="H151" s="45">
        <f>+VLOOKUP(F151,matriz01,3,FALSE)</f>
        <v>0</v>
      </c>
      <c r="I151" s="45">
        <f>+VLOOKUP(F151,matriz01,4,FALSE)</f>
        <v>1017.943</v>
      </c>
      <c r="J151" s="45">
        <f ca="1">+VLOOKUP(F151,matriz01,5,FALSE)</f>
        <v>711.75</v>
      </c>
      <c r="K151" s="899">
        <f t="shared" ca="1" si="88"/>
        <v>0.6992041794088667</v>
      </c>
      <c r="L151" s="45">
        <f>INDEX(tablap01,MATCH(F151,imputacion,0),7)</f>
        <v>711.75</v>
      </c>
      <c r="M151" s="899">
        <f t="shared" si="89"/>
        <v>0.6992041794088667</v>
      </c>
      <c r="N151" s="257">
        <f t="shared" si="66"/>
        <v>306.19299999999998</v>
      </c>
      <c r="O151" s="899">
        <f t="shared" si="90"/>
        <v>0.3007958205911333</v>
      </c>
      <c r="P151" s="45">
        <f t="shared" si="97"/>
        <v>711.75</v>
      </c>
      <c r="Q151" s="906">
        <f t="shared" ca="1" si="91"/>
        <v>1</v>
      </c>
      <c r="R151" s="200">
        <f>INDEX(tablap01,MATCH(F151,imputacion,0),13)</f>
        <v>0</v>
      </c>
      <c r="S151" s="906">
        <f t="shared" ca="1" si="93"/>
        <v>0</v>
      </c>
      <c r="T151" s="45">
        <f>+'Prog 01'!T149</f>
        <v>1713.0848559999999</v>
      </c>
      <c r="U151" s="195">
        <f ca="1">+'Prog 01'!U149</f>
        <v>1713.0848559999999</v>
      </c>
      <c r="V151" s="899">
        <f t="shared" ca="1" si="94"/>
        <v>1</v>
      </c>
    </row>
    <row r="152" spans="2:22" s="63" customFormat="1" ht="15" customHeight="1" outlineLevel="2" x14ac:dyDescent="0.25">
      <c r="B152" s="86">
        <v>23</v>
      </c>
      <c r="C152" s="423"/>
      <c r="D152" s="150"/>
      <c r="E152" s="56"/>
      <c r="F152" s="56"/>
      <c r="G152" s="71" t="s">
        <v>239</v>
      </c>
      <c r="H152" s="45">
        <f>+H155+H153</f>
        <v>10</v>
      </c>
      <c r="I152" s="45">
        <f t="shared" ref="I152:U152" si="98">+I155+I153</f>
        <v>130712</v>
      </c>
      <c r="J152" s="45">
        <f t="shared" ca="1" si="98"/>
        <v>215399.087</v>
      </c>
      <c r="K152" s="899">
        <v>1</v>
      </c>
      <c r="L152" s="45">
        <f t="shared" si="98"/>
        <v>215399.087</v>
      </c>
      <c r="M152" s="899">
        <v>1</v>
      </c>
      <c r="N152" s="257">
        <f t="shared" si="98"/>
        <v>-84687.087</v>
      </c>
      <c r="O152" s="899">
        <v>0</v>
      </c>
      <c r="P152" s="45">
        <f t="shared" si="98"/>
        <v>215399.087</v>
      </c>
      <c r="Q152" s="906">
        <f t="shared" ca="1" si="91"/>
        <v>1</v>
      </c>
      <c r="R152" s="200">
        <f t="shared" si="98"/>
        <v>0</v>
      </c>
      <c r="S152" s="906">
        <f t="shared" ca="1" si="93"/>
        <v>0</v>
      </c>
      <c r="T152" s="45">
        <f>+T155+T153</f>
        <v>126272.75599999999</v>
      </c>
      <c r="U152" s="195">
        <f t="shared" ca="1" si="98"/>
        <v>104572.205109</v>
      </c>
      <c r="V152" s="899">
        <f t="shared" ca="1" si="94"/>
        <v>0.82814542440968031</v>
      </c>
    </row>
    <row r="153" spans="2:22" s="63" customFormat="1" ht="15" hidden="1" customHeight="1" outlineLevel="2" x14ac:dyDescent="0.25">
      <c r="B153" s="86"/>
      <c r="C153" s="423" t="s">
        <v>259</v>
      </c>
      <c r="D153" s="150"/>
      <c r="E153" s="56"/>
      <c r="F153" s="56" t="s">
        <v>887</v>
      </c>
      <c r="G153" s="71" t="s">
        <v>885</v>
      </c>
      <c r="H153" s="45">
        <f>+'Prog 01'!H151</f>
        <v>0</v>
      </c>
      <c r="I153" s="45">
        <f>+'Prog 01'!I151</f>
        <v>0</v>
      </c>
      <c r="J153" s="45">
        <f ca="1">+'Prog 01'!J151</f>
        <v>0</v>
      </c>
      <c r="K153" s="899" t="str">
        <f t="shared" ca="1" si="88"/>
        <v>0%</v>
      </c>
      <c r="L153" s="45">
        <f>+'Prog 01'!L151</f>
        <v>0</v>
      </c>
      <c r="M153" s="899">
        <f t="shared" si="89"/>
        <v>0</v>
      </c>
      <c r="N153" s="257">
        <f>+'Prog 01'!N151</f>
        <v>0</v>
      </c>
      <c r="O153" s="899">
        <f t="shared" si="90"/>
        <v>0</v>
      </c>
      <c r="P153" s="45">
        <f>+'Prog 01'!P151</f>
        <v>0</v>
      </c>
      <c r="Q153" s="906">
        <f t="shared" ca="1" si="91"/>
        <v>0</v>
      </c>
      <c r="R153" s="200">
        <f>+'Prog 01'!R151</f>
        <v>0</v>
      </c>
      <c r="S153" s="906" t="str">
        <f t="shared" ca="1" si="93"/>
        <v>0%</v>
      </c>
      <c r="T153" s="45">
        <f>+'Prog 01'!T151</f>
        <v>634.06499999999994</v>
      </c>
      <c r="U153" s="195">
        <f ca="1">+'Prog 01'!U151</f>
        <v>633.38454000000002</v>
      </c>
      <c r="V153" s="899">
        <f t="shared" ca="1" si="94"/>
        <v>0.99892682926829279</v>
      </c>
    </row>
    <row r="154" spans="2:22" s="63" customFormat="1" ht="15" hidden="1" customHeight="1" outlineLevel="2" x14ac:dyDescent="0.25">
      <c r="B154" s="86"/>
      <c r="C154" s="423"/>
      <c r="D154" s="150" t="s">
        <v>170</v>
      </c>
      <c r="E154" s="56"/>
      <c r="F154" s="56" t="s">
        <v>888</v>
      </c>
      <c r="G154" s="71" t="s">
        <v>886</v>
      </c>
      <c r="H154" s="45">
        <f>+'Prog 01'!H152</f>
        <v>0</v>
      </c>
      <c r="I154" s="45">
        <f>+'Prog 01'!I152</f>
        <v>0</v>
      </c>
      <c r="J154" s="45">
        <f ca="1">+'Prog 01'!J152</f>
        <v>0</v>
      </c>
      <c r="K154" s="899" t="str">
        <f t="shared" ca="1" si="88"/>
        <v>0%</v>
      </c>
      <c r="L154" s="45">
        <f>+'Prog 01'!L152</f>
        <v>0</v>
      </c>
      <c r="M154" s="899">
        <f t="shared" si="89"/>
        <v>0</v>
      </c>
      <c r="N154" s="257">
        <f>+'Prog 01'!N152</f>
        <v>0</v>
      </c>
      <c r="O154" s="899">
        <f t="shared" si="90"/>
        <v>0</v>
      </c>
      <c r="P154" s="45">
        <f>+'Prog 01'!P152</f>
        <v>0</v>
      </c>
      <c r="Q154" s="906">
        <f t="shared" ca="1" si="91"/>
        <v>0</v>
      </c>
      <c r="R154" s="200">
        <f>+'Prog 01'!R152</f>
        <v>0</v>
      </c>
      <c r="S154" s="906" t="str">
        <f t="shared" ca="1" si="93"/>
        <v>0%</v>
      </c>
      <c r="T154" s="45">
        <f>+'Prog 01'!T152</f>
        <v>634.06499999999994</v>
      </c>
      <c r="U154" s="195">
        <f ca="1">+'Prog 01'!U152</f>
        <v>633.38454000000002</v>
      </c>
      <c r="V154" s="899">
        <f t="shared" ca="1" si="94"/>
        <v>0.99892682926829279</v>
      </c>
    </row>
    <row r="155" spans="2:22" s="63" customFormat="1" ht="15" hidden="1" customHeight="1" outlineLevel="2" x14ac:dyDescent="0.25">
      <c r="B155" s="86"/>
      <c r="C155" s="423" t="s">
        <v>152</v>
      </c>
      <c r="D155" s="150"/>
      <c r="E155" s="56"/>
      <c r="F155" s="56" t="s">
        <v>288</v>
      </c>
      <c r="G155" s="71" t="s">
        <v>615</v>
      </c>
      <c r="H155" s="45">
        <f>+VLOOKUP(F155,matriz01,3,FALSE)</f>
        <v>10</v>
      </c>
      <c r="I155" s="45">
        <f>+VLOOKUP(F155,matriz01,4,FALSE)</f>
        <v>130712</v>
      </c>
      <c r="J155" s="45">
        <f ca="1">+VLOOKUP(F155,matriz01,5,FALSE)</f>
        <v>215399.087</v>
      </c>
      <c r="K155" s="899">
        <v>1</v>
      </c>
      <c r="L155" s="45">
        <f>INDEX(tablap01,MATCH(F155,imputacion,0),7)</f>
        <v>215399.087</v>
      </c>
      <c r="M155" s="899">
        <v>1</v>
      </c>
      <c r="N155" s="257">
        <f t="shared" si="66"/>
        <v>-84687.087</v>
      </c>
      <c r="O155" s="899">
        <v>0</v>
      </c>
      <c r="P155" s="45">
        <f>+'Prog 01'!P153</f>
        <v>215399.087</v>
      </c>
      <c r="Q155" s="906">
        <f t="shared" ca="1" si="91"/>
        <v>1</v>
      </c>
      <c r="R155" s="200">
        <f>+'Prog 01'!R153</f>
        <v>0</v>
      </c>
      <c r="S155" s="906">
        <f t="shared" ca="1" si="93"/>
        <v>0</v>
      </c>
      <c r="T155" s="45">
        <f>+'Prog 01'!T153</f>
        <v>125638.69099999999</v>
      </c>
      <c r="U155" s="195">
        <f ca="1">+'Prog 01'!U153</f>
        <v>103938.820569</v>
      </c>
      <c r="V155" s="899">
        <f t="shared" ca="1" si="94"/>
        <v>0.82728353616005124</v>
      </c>
    </row>
    <row r="156" spans="2:22" s="63" customFormat="1" ht="15" hidden="1" customHeight="1" outlineLevel="2" x14ac:dyDescent="0.25">
      <c r="B156" s="86"/>
      <c r="C156" s="423"/>
      <c r="D156" s="150" t="s">
        <v>158</v>
      </c>
      <c r="E156" s="56"/>
      <c r="F156" s="56" t="s">
        <v>799</v>
      </c>
      <c r="G156" s="71" t="s">
        <v>796</v>
      </c>
      <c r="H156" s="45">
        <f>+'Prog 01'!H154</f>
        <v>0</v>
      </c>
      <c r="I156" s="45">
        <f>+'Prog 01'!I154</f>
        <v>75672.687000000005</v>
      </c>
      <c r="J156" s="45">
        <f ca="1">+'Prog 01'!J154</f>
        <v>120138.428</v>
      </c>
      <c r="K156" s="899">
        <v>1</v>
      </c>
      <c r="L156" s="45">
        <f>+'Prog 01'!L154</f>
        <v>120138.428</v>
      </c>
      <c r="M156" s="899">
        <v>1</v>
      </c>
      <c r="N156" s="257">
        <f>+'Prog 01'!N154</f>
        <v>-44465.740999999995</v>
      </c>
      <c r="O156" s="899">
        <v>0</v>
      </c>
      <c r="P156" s="45">
        <f>+'Prog 01'!P154</f>
        <v>120138.428</v>
      </c>
      <c r="Q156" s="906">
        <f t="shared" ca="1" si="91"/>
        <v>1</v>
      </c>
      <c r="R156" s="200">
        <f>+'Prog 01'!R154</f>
        <v>0</v>
      </c>
      <c r="S156" s="906">
        <f t="shared" ca="1" si="93"/>
        <v>0</v>
      </c>
      <c r="T156" s="45">
        <f>+'Prog 01'!T154</f>
        <v>21699.8694</v>
      </c>
      <c r="U156" s="195">
        <v>0</v>
      </c>
      <c r="V156" s="899">
        <f t="shared" si="94"/>
        <v>0</v>
      </c>
    </row>
    <row r="157" spans="2:22" s="63" customFormat="1" ht="15" hidden="1" customHeight="1" outlineLevel="2" x14ac:dyDescent="0.25">
      <c r="B157" s="86"/>
      <c r="C157" s="423"/>
      <c r="D157" s="150" t="s">
        <v>155</v>
      </c>
      <c r="E157" s="56"/>
      <c r="F157" s="56" t="s">
        <v>241</v>
      </c>
      <c r="G157" s="71" t="s">
        <v>240</v>
      </c>
      <c r="H157" s="45">
        <f>+VLOOKUP(F157,matriz01,3,FALSE)</f>
        <v>10</v>
      </c>
      <c r="I157" s="45">
        <f>+VLOOKUP(F157,matriz01,4,FALSE)</f>
        <v>55039.313000000002</v>
      </c>
      <c r="J157" s="45">
        <f ca="1">+VLOOKUP(F157,matriz01,5,FALSE)</f>
        <v>95260.659</v>
      </c>
      <c r="K157" s="899">
        <v>1</v>
      </c>
      <c r="L157" s="45">
        <f>INDEX(tablap01,MATCH(F157,imputacion,0),7)</f>
        <v>95260.659</v>
      </c>
      <c r="M157" s="899">
        <v>1</v>
      </c>
      <c r="N157" s="257">
        <f t="shared" si="66"/>
        <v>-40221.345999999998</v>
      </c>
      <c r="O157" s="899">
        <v>0</v>
      </c>
      <c r="P157" s="45">
        <f>+'Prog 01'!P155</f>
        <v>95260.659</v>
      </c>
      <c r="Q157" s="906">
        <f t="shared" ca="1" si="91"/>
        <v>1</v>
      </c>
      <c r="R157" s="200">
        <f>+'Prog 01'!R155</f>
        <v>0</v>
      </c>
      <c r="S157" s="906">
        <f t="shared" ca="1" si="93"/>
        <v>0</v>
      </c>
      <c r="T157" s="45">
        <f>+'Prog 01'!T155</f>
        <v>59827.208229999997</v>
      </c>
      <c r="U157" s="195">
        <f ca="1">+'Prog 01'!U155</f>
        <v>59827.207198999997</v>
      </c>
      <c r="V157" s="899">
        <f t="shared" ca="1" si="94"/>
        <v>0.99999998276703805</v>
      </c>
    </row>
    <row r="158" spans="2:22" s="63" customFormat="1" ht="15" hidden="1" customHeight="1" outlineLevel="2" x14ac:dyDescent="0.25">
      <c r="B158" s="86"/>
      <c r="C158" s="423"/>
      <c r="D158" s="150" t="s">
        <v>168</v>
      </c>
      <c r="E158" s="56"/>
      <c r="F158" s="56" t="str">
        <f>+'Prog 01'!F156</f>
        <v>23.03.004</v>
      </c>
      <c r="G158" s="71" t="str">
        <f>+'Prog 01'!G156</f>
        <v>Otras Indemnizaciones</v>
      </c>
      <c r="H158" s="45">
        <v>0</v>
      </c>
      <c r="I158" s="45">
        <v>0</v>
      </c>
      <c r="J158" s="45">
        <v>0</v>
      </c>
      <c r="K158" s="899" t="str">
        <f t="shared" si="88"/>
        <v>0%</v>
      </c>
      <c r="L158" s="45">
        <v>0</v>
      </c>
      <c r="M158" s="899">
        <f t="shared" si="89"/>
        <v>0</v>
      </c>
      <c r="N158" s="257">
        <v>0</v>
      </c>
      <c r="O158" s="899">
        <f t="shared" si="90"/>
        <v>0</v>
      </c>
      <c r="P158" s="45">
        <f>+'Prog 01'!P156</f>
        <v>0</v>
      </c>
      <c r="Q158" s="906">
        <f t="shared" si="91"/>
        <v>0</v>
      </c>
      <c r="R158" s="200">
        <f>+'Prog 01'!R156</f>
        <v>0</v>
      </c>
      <c r="S158" s="906" t="str">
        <f t="shared" si="93"/>
        <v>0%</v>
      </c>
      <c r="T158" s="45">
        <f>+'Prog 01'!T156</f>
        <v>44111.613369999992</v>
      </c>
      <c r="U158" s="195">
        <f ca="1">+'Prog 01'!U156</f>
        <v>44111.613369999992</v>
      </c>
      <c r="V158" s="899">
        <f t="shared" ca="1" si="94"/>
        <v>1</v>
      </c>
    </row>
    <row r="159" spans="2:22" s="63" customFormat="1" ht="15" customHeight="1" collapsed="1" x14ac:dyDescent="0.25">
      <c r="B159" s="86">
        <v>24</v>
      </c>
      <c r="C159" s="423" t="s">
        <v>1</v>
      </c>
      <c r="D159" s="150"/>
      <c r="E159" s="56"/>
      <c r="F159" s="56"/>
      <c r="G159" s="71" t="s">
        <v>138</v>
      </c>
      <c r="H159" s="45">
        <f>+H162+H183+H191+H160+H195</f>
        <v>84992585</v>
      </c>
      <c r="I159" s="45">
        <f>+I162+I183+I191+I160+I195</f>
        <v>85561396</v>
      </c>
      <c r="J159" s="45">
        <f ca="1">+J162+J183+J191+J160+J195</f>
        <v>80642547.991000012</v>
      </c>
      <c r="K159" s="899">
        <f t="shared" ca="1" si="88"/>
        <v>0.94251089581334102</v>
      </c>
      <c r="L159" s="45">
        <f>+L162+L183+L191+L160+L195</f>
        <v>81241718.159000009</v>
      </c>
      <c r="M159" s="899">
        <f t="shared" si="89"/>
        <v>0.94951370544491831</v>
      </c>
      <c r="N159" s="257">
        <f>+N162+N183+N191+N160+N195</f>
        <v>4319677.8409999963</v>
      </c>
      <c r="O159" s="899">
        <f t="shared" si="90"/>
        <v>5.048629455508178E-2</v>
      </c>
      <c r="P159" s="45">
        <f>+P162+P183+P191+P160+P195</f>
        <v>80141613.663000003</v>
      </c>
      <c r="Q159" s="906">
        <f t="shared" ca="1" si="91"/>
        <v>0.99378821304039255</v>
      </c>
      <c r="R159" s="200">
        <f>+R162+R183+R191+R160+R195</f>
        <v>500934.32800000004</v>
      </c>
      <c r="S159" s="906">
        <f t="shared" ca="1" si="93"/>
        <v>6.2117869596073037E-3</v>
      </c>
      <c r="T159" s="45">
        <f>+T160+T162+T183+T191+T195</f>
        <v>90736749.066</v>
      </c>
      <c r="U159" s="45">
        <f ca="1">+U160+U162+U183+U191+U195</f>
        <v>83435177.799003005</v>
      </c>
      <c r="V159" s="899">
        <f t="shared" ca="1" si="94"/>
        <v>0.91953016454572356</v>
      </c>
    </row>
    <row r="160" spans="2:22" s="63" customFormat="1" ht="15" hidden="1" customHeight="1" outlineLevel="1" x14ac:dyDescent="0.25">
      <c r="B160" s="86" t="s">
        <v>1</v>
      </c>
      <c r="C160" s="201" t="s">
        <v>259</v>
      </c>
      <c r="D160" s="150"/>
      <c r="E160" s="56"/>
      <c r="F160" s="56"/>
      <c r="G160" s="71" t="s">
        <v>260</v>
      </c>
      <c r="H160" s="45">
        <f>SUM(H161:H161)</f>
        <v>2502834</v>
      </c>
      <c r="I160" s="45">
        <f>SUM(I161:I161)</f>
        <v>2502834</v>
      </c>
      <c r="J160" s="45">
        <f>SUM(J161:J161)</f>
        <v>674197.50800000003</v>
      </c>
      <c r="K160" s="899">
        <f t="shared" si="88"/>
        <v>0.26937364124029001</v>
      </c>
      <c r="L160" s="45">
        <f>SUM(L161:L161)</f>
        <v>847529.20500000007</v>
      </c>
      <c r="M160" s="899">
        <f t="shared" si="89"/>
        <v>0.33862781351060439</v>
      </c>
      <c r="N160" s="257">
        <f>SUM(N161:N161)</f>
        <v>1655304.7949999997</v>
      </c>
      <c r="O160" s="899">
        <f t="shared" si="90"/>
        <v>0.66137218648939555</v>
      </c>
      <c r="P160" s="45">
        <f>SUM(P161:P161)</f>
        <v>673882.05299999996</v>
      </c>
      <c r="Q160" s="906">
        <f t="shared" si="91"/>
        <v>0.99953210298724504</v>
      </c>
      <c r="R160" s="200">
        <f>SUM(R161:R161)</f>
        <v>315.45499999999998</v>
      </c>
      <c r="S160" s="906">
        <f t="shared" si="93"/>
        <v>4.6789701275490325E-4</v>
      </c>
      <c r="T160" s="45">
        <f>+SUM(T161:T161)</f>
        <v>2764320.2930000001</v>
      </c>
      <c r="U160" s="195">
        <f>+SUM(U161:U161)</f>
        <v>929470.55013699981</v>
      </c>
      <c r="V160" s="899">
        <f t="shared" si="94"/>
        <v>0.33623837023903069</v>
      </c>
    </row>
    <row r="161" spans="2:22" s="63" customFormat="1" ht="15" hidden="1" customHeight="1" outlineLevel="1" x14ac:dyDescent="0.25">
      <c r="B161" s="86"/>
      <c r="C161" s="201"/>
      <c r="D161" s="150"/>
      <c r="E161" s="56"/>
      <c r="F161" s="56" t="s">
        <v>810</v>
      </c>
      <c r="G161" s="71" t="s">
        <v>257</v>
      </c>
      <c r="H161" s="45">
        <f>+'Prog 02'!H12</f>
        <v>2502834</v>
      </c>
      <c r="I161" s="45">
        <f>+'Prog 02'!I12</f>
        <v>2502834</v>
      </c>
      <c r="J161" s="45">
        <f>+'Prog 02'!J12</f>
        <v>674197.50800000003</v>
      </c>
      <c r="K161" s="899">
        <f t="shared" si="88"/>
        <v>0.26937364124029001</v>
      </c>
      <c r="L161" s="45">
        <f>+'Prog 02'!L12</f>
        <v>847529.20500000007</v>
      </c>
      <c r="M161" s="899">
        <f t="shared" si="89"/>
        <v>0.33862781351060439</v>
      </c>
      <c r="N161" s="257">
        <f>+'Prog 02'!N12</f>
        <v>1655304.7949999997</v>
      </c>
      <c r="O161" s="899">
        <f t="shared" si="90"/>
        <v>0.66137218648939555</v>
      </c>
      <c r="P161" s="45">
        <f>+'Prog 02'!P12</f>
        <v>673882.05299999996</v>
      </c>
      <c r="Q161" s="906">
        <f t="shared" si="91"/>
        <v>0.99953210298724504</v>
      </c>
      <c r="R161" s="200">
        <f>+'Prog 02'!R12</f>
        <v>315.45499999999998</v>
      </c>
      <c r="S161" s="906">
        <f t="shared" si="93"/>
        <v>4.6789701275490325E-4</v>
      </c>
      <c r="T161" s="45">
        <f>+'Prog 02'!T12</f>
        <v>2764320.2930000001</v>
      </c>
      <c r="U161" s="195">
        <f>+'Prog 02'!U12</f>
        <v>929470.55013699981</v>
      </c>
      <c r="V161" s="899">
        <f t="shared" si="94"/>
        <v>0.33623837023903069</v>
      </c>
    </row>
    <row r="162" spans="2:22" s="63" customFormat="1" ht="15" hidden="1" customHeight="1" outlineLevel="1" x14ac:dyDescent="0.25">
      <c r="B162" s="86" t="s">
        <v>1</v>
      </c>
      <c r="C162" s="423" t="s">
        <v>153</v>
      </c>
      <c r="D162" s="150"/>
      <c r="E162" s="56"/>
      <c r="F162" s="56"/>
      <c r="G162" s="71" t="s">
        <v>3</v>
      </c>
      <c r="H162" s="45">
        <f>SUM(H163:H182)</f>
        <v>0</v>
      </c>
      <c r="I162" s="45">
        <f>SUM(I163:I182)</f>
        <v>177166</v>
      </c>
      <c r="J162" s="45">
        <f>SUM(J163:J182)</f>
        <v>0</v>
      </c>
      <c r="K162" s="899">
        <f t="shared" si="88"/>
        <v>0</v>
      </c>
      <c r="L162" s="45">
        <f>SUM(L163:L182)</f>
        <v>0</v>
      </c>
      <c r="M162" s="899">
        <f t="shared" si="89"/>
        <v>0</v>
      </c>
      <c r="N162" s="257">
        <f>SUM(N163:N182)</f>
        <v>177166</v>
      </c>
      <c r="O162" s="899">
        <f t="shared" si="90"/>
        <v>1</v>
      </c>
      <c r="P162" s="45">
        <f>SUM(P163:P182)</f>
        <v>0</v>
      </c>
      <c r="Q162" s="906">
        <f t="shared" si="91"/>
        <v>0</v>
      </c>
      <c r="R162" s="200">
        <f>SUM(R163:R182)</f>
        <v>0</v>
      </c>
      <c r="S162" s="906" t="str">
        <f t="shared" si="93"/>
        <v>0%</v>
      </c>
      <c r="T162" s="45">
        <f>+SUM(T163:T182)</f>
        <v>580391.14</v>
      </c>
      <c r="U162" s="195">
        <f>+SUM(U163:U182)</f>
        <v>181548.78999999998</v>
      </c>
      <c r="V162" s="899">
        <f t="shared" si="94"/>
        <v>0.31280420648736984</v>
      </c>
    </row>
    <row r="163" spans="2:22" s="63" customFormat="1" ht="15" hidden="1" customHeight="1" outlineLevel="1" x14ac:dyDescent="0.25">
      <c r="B163" s="86"/>
      <c r="C163" s="423"/>
      <c r="D163" s="150"/>
      <c r="E163" s="56"/>
      <c r="F163" s="56" t="s">
        <v>249</v>
      </c>
      <c r="G163" s="71" t="s">
        <v>250</v>
      </c>
      <c r="H163" s="45">
        <v>0</v>
      </c>
      <c r="I163" s="45">
        <v>0</v>
      </c>
      <c r="J163" s="54">
        <v>0</v>
      </c>
      <c r="K163" s="899" t="str">
        <f t="shared" si="88"/>
        <v>0%</v>
      </c>
      <c r="L163" s="45">
        <v>0</v>
      </c>
      <c r="M163" s="899">
        <f t="shared" si="89"/>
        <v>0</v>
      </c>
      <c r="N163" s="257">
        <f>+'Prog 05'!N11</f>
        <v>0</v>
      </c>
      <c r="O163" s="899">
        <f t="shared" si="90"/>
        <v>0</v>
      </c>
      <c r="P163" s="45">
        <f>+'Prog 05'!S11</f>
        <v>0</v>
      </c>
      <c r="Q163" s="906">
        <f t="shared" si="91"/>
        <v>0</v>
      </c>
      <c r="R163" s="200">
        <f>+'Prog 05'!T11</f>
        <v>0</v>
      </c>
      <c r="S163" s="906" t="str">
        <f t="shared" si="93"/>
        <v>0%</v>
      </c>
      <c r="T163" s="45">
        <f>+'Prog 05'!S11</f>
        <v>0</v>
      </c>
      <c r="U163" s="195">
        <f>+'Prog 05'!T11</f>
        <v>0</v>
      </c>
      <c r="V163" s="899">
        <f t="shared" si="94"/>
        <v>0</v>
      </c>
    </row>
    <row r="164" spans="2:22" s="63" customFormat="1" ht="15" hidden="1" customHeight="1" outlineLevel="1" x14ac:dyDescent="0.25">
      <c r="B164" s="86"/>
      <c r="C164" s="423"/>
      <c r="D164" s="150"/>
      <c r="E164" s="56"/>
      <c r="F164" s="56" t="s">
        <v>247</v>
      </c>
      <c r="G164" s="81" t="s">
        <v>264</v>
      </c>
      <c r="H164" s="45">
        <f>+'Prog 05'!H12</f>
        <v>0</v>
      </c>
      <c r="I164" s="45">
        <f>+'Prog 05'!I12</f>
        <v>0</v>
      </c>
      <c r="J164" s="45">
        <f>+'Prog 05'!J12</f>
        <v>0</v>
      </c>
      <c r="K164" s="899" t="str">
        <f t="shared" si="88"/>
        <v>0%</v>
      </c>
      <c r="L164" s="45">
        <f>+'Prog 05'!L12</f>
        <v>0</v>
      </c>
      <c r="M164" s="899">
        <f t="shared" si="89"/>
        <v>0</v>
      </c>
      <c r="N164" s="257">
        <f>+'Prog 05'!N12</f>
        <v>0</v>
      </c>
      <c r="O164" s="899">
        <f t="shared" si="90"/>
        <v>0</v>
      </c>
      <c r="P164" s="45">
        <f>+'Prog 05'!S12</f>
        <v>0</v>
      </c>
      <c r="Q164" s="906">
        <f t="shared" si="91"/>
        <v>0</v>
      </c>
      <c r="R164" s="200">
        <f>+'Prog 05'!T12</f>
        <v>0</v>
      </c>
      <c r="S164" s="906" t="str">
        <f t="shared" si="93"/>
        <v>0%</v>
      </c>
      <c r="T164" s="45">
        <f>+'Prog 05'!S12</f>
        <v>0</v>
      </c>
      <c r="U164" s="195">
        <f>+'Prog 05'!T12</f>
        <v>0</v>
      </c>
      <c r="V164" s="899">
        <f t="shared" si="94"/>
        <v>0</v>
      </c>
    </row>
    <row r="165" spans="2:22" s="63" customFormat="1" ht="15" hidden="1" customHeight="1" outlineLevel="1" x14ac:dyDescent="0.25">
      <c r="B165" s="86"/>
      <c r="C165" s="423"/>
      <c r="D165" s="150"/>
      <c r="E165" s="56"/>
      <c r="F165" s="56" t="s">
        <v>588</v>
      </c>
      <c r="G165" s="81" t="s">
        <v>449</v>
      </c>
      <c r="H165" s="45">
        <f>+'Prog 05'!H13</f>
        <v>0</v>
      </c>
      <c r="I165" s="45">
        <f>+'Prog 05'!I13</f>
        <v>0</v>
      </c>
      <c r="J165" s="45">
        <f>+'Prog 05'!J13</f>
        <v>0</v>
      </c>
      <c r="K165" s="899" t="str">
        <f t="shared" si="88"/>
        <v>0%</v>
      </c>
      <c r="L165" s="45">
        <f>+'Prog 05'!L13</f>
        <v>0</v>
      </c>
      <c r="M165" s="899">
        <f t="shared" si="89"/>
        <v>0</v>
      </c>
      <c r="N165" s="257">
        <f>+'Prog 05'!N13</f>
        <v>0</v>
      </c>
      <c r="O165" s="899">
        <f t="shared" si="90"/>
        <v>0</v>
      </c>
      <c r="P165" s="45">
        <f>+'Prog 05'!S13</f>
        <v>0</v>
      </c>
      <c r="Q165" s="906">
        <f t="shared" si="91"/>
        <v>0</v>
      </c>
      <c r="R165" s="200">
        <f>+'Prog 05'!T13</f>
        <v>0</v>
      </c>
      <c r="S165" s="906" t="str">
        <f t="shared" si="93"/>
        <v>0%</v>
      </c>
      <c r="T165" s="45">
        <f>+'Prog 05'!S13</f>
        <v>0</v>
      </c>
      <c r="U165" s="195">
        <f>+'Prog 05'!T13</f>
        <v>0</v>
      </c>
      <c r="V165" s="899">
        <f t="shared" si="94"/>
        <v>0</v>
      </c>
    </row>
    <row r="166" spans="2:22" s="63" customFormat="1" ht="15" hidden="1" customHeight="1" outlineLevel="1" x14ac:dyDescent="0.25">
      <c r="B166" s="86"/>
      <c r="C166" s="423"/>
      <c r="D166" s="150"/>
      <c r="E166" s="56"/>
      <c r="F166" s="56" t="s">
        <v>208</v>
      </c>
      <c r="G166" s="81" t="s">
        <v>577</v>
      </c>
      <c r="H166" s="45">
        <f>+'Prog 05'!H14</f>
        <v>0</v>
      </c>
      <c r="I166" s="45">
        <f>+'Prog 05'!I14</f>
        <v>0</v>
      </c>
      <c r="J166" s="45">
        <f>+'Prog 05'!J14</f>
        <v>0</v>
      </c>
      <c r="K166" s="899" t="str">
        <f t="shared" si="88"/>
        <v>0%</v>
      </c>
      <c r="L166" s="45">
        <f>+'Prog 05'!L14</f>
        <v>0</v>
      </c>
      <c r="M166" s="899">
        <f t="shared" si="89"/>
        <v>0</v>
      </c>
      <c r="N166" s="257">
        <f>+'Prog 05'!N14</f>
        <v>0</v>
      </c>
      <c r="O166" s="899">
        <f t="shared" si="90"/>
        <v>0</v>
      </c>
      <c r="P166" s="45">
        <f>+'Prog 05'!P14</f>
        <v>0</v>
      </c>
      <c r="Q166" s="906">
        <f t="shared" si="91"/>
        <v>0</v>
      </c>
      <c r="R166" s="200">
        <f>+'Prog 05'!Q14</f>
        <v>0</v>
      </c>
      <c r="S166" s="906" t="str">
        <f t="shared" si="93"/>
        <v>0%</v>
      </c>
      <c r="T166" s="45">
        <f>+'Prog 05'!S14</f>
        <v>10310</v>
      </c>
      <c r="U166" s="195">
        <f>+'Prog 05'!T14</f>
        <v>0</v>
      </c>
      <c r="V166" s="899">
        <f t="shared" si="94"/>
        <v>0</v>
      </c>
    </row>
    <row r="167" spans="2:22" s="63" customFormat="1" ht="15" hidden="1" customHeight="1" outlineLevel="1" x14ac:dyDescent="0.25">
      <c r="B167" s="86"/>
      <c r="C167" s="423"/>
      <c r="D167" s="150"/>
      <c r="E167" s="56"/>
      <c r="F167" s="56" t="s">
        <v>652</v>
      </c>
      <c r="G167" s="81" t="s">
        <v>531</v>
      </c>
      <c r="H167" s="45">
        <v>0</v>
      </c>
      <c r="I167" s="45">
        <f>+'Prog 05'!I15</f>
        <v>0</v>
      </c>
      <c r="J167" s="45">
        <f>+'Prog 05'!J15</f>
        <v>0</v>
      </c>
      <c r="K167" s="899" t="str">
        <f t="shared" si="88"/>
        <v>0%</v>
      </c>
      <c r="L167" s="45">
        <f>+'Prog 05'!L15</f>
        <v>0</v>
      </c>
      <c r="M167" s="899">
        <f t="shared" si="89"/>
        <v>0</v>
      </c>
      <c r="N167" s="257">
        <f>+'Prog 05'!N15</f>
        <v>0</v>
      </c>
      <c r="O167" s="899">
        <f t="shared" si="90"/>
        <v>0</v>
      </c>
      <c r="P167" s="45">
        <f>+'Prog 05'!P15</f>
        <v>0</v>
      </c>
      <c r="Q167" s="906">
        <f t="shared" si="91"/>
        <v>0</v>
      </c>
      <c r="R167" s="200">
        <f>+'Prog 05'!Q15</f>
        <v>0</v>
      </c>
      <c r="S167" s="906" t="str">
        <f t="shared" si="93"/>
        <v>0%</v>
      </c>
      <c r="T167" s="45">
        <f>+'Prog 05'!S15</f>
        <v>80160.25</v>
      </c>
      <c r="U167" s="195">
        <f>+'Prog 05'!T15</f>
        <v>80160.25</v>
      </c>
      <c r="V167" s="899">
        <f t="shared" si="94"/>
        <v>1</v>
      </c>
    </row>
    <row r="168" spans="2:22" s="63" customFormat="1" ht="15" hidden="1" customHeight="1" outlineLevel="1" x14ac:dyDescent="0.25">
      <c r="B168" s="86"/>
      <c r="C168" s="423"/>
      <c r="D168" s="150"/>
      <c r="E168" s="56"/>
      <c r="F168" s="56" t="s">
        <v>209</v>
      </c>
      <c r="G168" s="81" t="s">
        <v>578</v>
      </c>
      <c r="H168" s="45">
        <f>+'Prog 05'!H16</f>
        <v>0</v>
      </c>
      <c r="I168" s="45">
        <f>+'Prog 05'!I16</f>
        <v>0</v>
      </c>
      <c r="J168" s="45">
        <f>+'Prog 05'!J16</f>
        <v>0</v>
      </c>
      <c r="K168" s="899" t="str">
        <f t="shared" si="88"/>
        <v>0%</v>
      </c>
      <c r="L168" s="45">
        <f>+'Prog 05'!L16</f>
        <v>0</v>
      </c>
      <c r="M168" s="899">
        <f t="shared" si="89"/>
        <v>0</v>
      </c>
      <c r="N168" s="257">
        <f>+'Prog 05'!N16</f>
        <v>0</v>
      </c>
      <c r="O168" s="899">
        <f t="shared" si="90"/>
        <v>0</v>
      </c>
      <c r="P168" s="45">
        <f>+'Prog 05'!S16</f>
        <v>0</v>
      </c>
      <c r="Q168" s="906">
        <f t="shared" si="91"/>
        <v>0</v>
      </c>
      <c r="R168" s="200">
        <f>+'Prog 05'!T16</f>
        <v>0</v>
      </c>
      <c r="S168" s="906" t="str">
        <f t="shared" si="93"/>
        <v>0%</v>
      </c>
      <c r="T168" s="45">
        <f>+'Prog 05'!S16</f>
        <v>0</v>
      </c>
      <c r="U168" s="195">
        <f>+'Prog 05'!T16</f>
        <v>0</v>
      </c>
      <c r="V168" s="899">
        <f t="shared" si="94"/>
        <v>0</v>
      </c>
    </row>
    <row r="169" spans="2:22" s="63" customFormat="1" ht="15" hidden="1" customHeight="1" outlineLevel="1" x14ac:dyDescent="0.25">
      <c r="B169" s="86"/>
      <c r="C169" s="423"/>
      <c r="D169" s="150"/>
      <c r="E169" s="56"/>
      <c r="F169" s="56" t="s">
        <v>210</v>
      </c>
      <c r="G169" s="81" t="s">
        <v>579</v>
      </c>
      <c r="H169" s="45">
        <f>+'Prog 05'!H17</f>
        <v>0</v>
      </c>
      <c r="I169" s="45">
        <f>+'Prog 05'!I17</f>
        <v>0</v>
      </c>
      <c r="J169" s="45">
        <f>+'Prog 05'!J17</f>
        <v>0</v>
      </c>
      <c r="K169" s="899" t="str">
        <f t="shared" si="88"/>
        <v>0%</v>
      </c>
      <c r="L169" s="45">
        <f>+'Prog 05'!L17</f>
        <v>0</v>
      </c>
      <c r="M169" s="899">
        <f t="shared" si="89"/>
        <v>0</v>
      </c>
      <c r="N169" s="257">
        <f>+'Prog 05'!N17</f>
        <v>0</v>
      </c>
      <c r="O169" s="899">
        <f t="shared" si="90"/>
        <v>0</v>
      </c>
      <c r="P169" s="45">
        <f>+'Prog 05'!S17</f>
        <v>0</v>
      </c>
      <c r="Q169" s="906">
        <f t="shared" si="91"/>
        <v>0</v>
      </c>
      <c r="R169" s="200">
        <f>+'Prog 05'!T17</f>
        <v>0</v>
      </c>
      <c r="S169" s="906" t="str">
        <f t="shared" si="93"/>
        <v>0%</v>
      </c>
      <c r="T169" s="45">
        <f>+'Prog 05'!S17</f>
        <v>0</v>
      </c>
      <c r="U169" s="195">
        <f>+'Prog 05'!T17</f>
        <v>0</v>
      </c>
      <c r="V169" s="899">
        <f t="shared" si="94"/>
        <v>0</v>
      </c>
    </row>
    <row r="170" spans="2:22" s="63" customFormat="1" ht="15" hidden="1" customHeight="1" outlineLevel="1" x14ac:dyDescent="0.25">
      <c r="B170" s="86"/>
      <c r="C170" s="423"/>
      <c r="D170" s="150"/>
      <c r="E170" s="56"/>
      <c r="F170" s="56" t="s">
        <v>211</v>
      </c>
      <c r="G170" s="81" t="s">
        <v>580</v>
      </c>
      <c r="H170" s="45">
        <f>+'Prog 05'!H18</f>
        <v>0</v>
      </c>
      <c r="I170" s="45">
        <f>+'Prog 05'!I18</f>
        <v>31276</v>
      </c>
      <c r="J170" s="45">
        <f>+'Prog 05'!J18</f>
        <v>0</v>
      </c>
      <c r="K170" s="899">
        <f t="shared" si="88"/>
        <v>0</v>
      </c>
      <c r="L170" s="45">
        <f>+'Prog 05'!L18</f>
        <v>0</v>
      </c>
      <c r="M170" s="899">
        <f t="shared" si="89"/>
        <v>0</v>
      </c>
      <c r="N170" s="257">
        <f>+'Prog 05'!N18</f>
        <v>31276</v>
      </c>
      <c r="O170" s="899">
        <f t="shared" si="90"/>
        <v>1</v>
      </c>
      <c r="P170" s="45">
        <f>+'Prog 05'!P18</f>
        <v>0</v>
      </c>
      <c r="Q170" s="906">
        <f t="shared" si="91"/>
        <v>0</v>
      </c>
      <c r="R170" s="200">
        <f>+'Prog 05'!Q18</f>
        <v>0</v>
      </c>
      <c r="S170" s="906" t="str">
        <f t="shared" si="93"/>
        <v>0%</v>
      </c>
      <c r="T170" s="45">
        <f>+'Prog 05'!S18</f>
        <v>36951.039999999994</v>
      </c>
      <c r="U170" s="195">
        <f>+'Prog 05'!T18</f>
        <v>36951.039999999994</v>
      </c>
      <c r="V170" s="899">
        <f t="shared" si="94"/>
        <v>1</v>
      </c>
    </row>
    <row r="171" spans="2:22" s="63" customFormat="1" ht="15" hidden="1" customHeight="1" outlineLevel="1" x14ac:dyDescent="0.25">
      <c r="B171" s="86"/>
      <c r="C171" s="423"/>
      <c r="D171" s="150"/>
      <c r="E171" s="56"/>
      <c r="F171" s="56" t="s">
        <v>212</v>
      </c>
      <c r="G171" s="81" t="s">
        <v>581</v>
      </c>
      <c r="H171" s="45">
        <f>+'Prog 05'!H19</f>
        <v>0</v>
      </c>
      <c r="I171" s="45">
        <f>+'Prog 05'!I19</f>
        <v>0</v>
      </c>
      <c r="J171" s="45">
        <f>+'Prog 05'!J19</f>
        <v>0</v>
      </c>
      <c r="K171" s="899" t="str">
        <f t="shared" si="88"/>
        <v>0%</v>
      </c>
      <c r="L171" s="45">
        <f>+'Prog 05'!L19</f>
        <v>0</v>
      </c>
      <c r="M171" s="899">
        <f t="shared" si="89"/>
        <v>0</v>
      </c>
      <c r="N171" s="257">
        <f>+'Prog 05'!N19</f>
        <v>0</v>
      </c>
      <c r="O171" s="899">
        <f t="shared" si="90"/>
        <v>0</v>
      </c>
      <c r="P171" s="45">
        <f>+'Prog 05'!P19</f>
        <v>0</v>
      </c>
      <c r="Q171" s="906">
        <f t="shared" si="91"/>
        <v>0</v>
      </c>
      <c r="R171" s="200">
        <f>+'Prog 05'!Q19</f>
        <v>0</v>
      </c>
      <c r="S171" s="906" t="str">
        <f t="shared" si="93"/>
        <v>0%</v>
      </c>
      <c r="T171" s="45">
        <f>+'Prog 05'!S19</f>
        <v>259811.99999999997</v>
      </c>
      <c r="U171" s="195">
        <f>+'Prog 05'!T19</f>
        <v>0</v>
      </c>
      <c r="V171" s="899">
        <f t="shared" si="94"/>
        <v>0</v>
      </c>
    </row>
    <row r="172" spans="2:22" s="63" customFormat="1" ht="15" hidden="1" customHeight="1" outlineLevel="1" x14ac:dyDescent="0.25">
      <c r="B172" s="86"/>
      <c r="C172" s="423"/>
      <c r="D172" s="150"/>
      <c r="E172" s="56"/>
      <c r="F172" s="56" t="s">
        <v>213</v>
      </c>
      <c r="G172" s="81" t="s">
        <v>524</v>
      </c>
      <c r="H172" s="53">
        <f>+'Prog 05'!H20</f>
        <v>0</v>
      </c>
      <c r="I172" s="53">
        <f>+'Prog 05'!I20</f>
        <v>145890</v>
      </c>
      <c r="J172" s="53">
        <f>+'Prog 05'!J20</f>
        <v>0</v>
      </c>
      <c r="K172" s="899">
        <f t="shared" si="88"/>
        <v>0</v>
      </c>
      <c r="L172" s="45">
        <f>+'Prog 05'!L20</f>
        <v>0</v>
      </c>
      <c r="M172" s="899">
        <f t="shared" si="89"/>
        <v>0</v>
      </c>
      <c r="N172" s="257">
        <f>+'Prog 05'!N20</f>
        <v>145890</v>
      </c>
      <c r="O172" s="899">
        <f t="shared" si="90"/>
        <v>1</v>
      </c>
      <c r="P172" s="45">
        <f>+'Prog 05'!P20</f>
        <v>0</v>
      </c>
      <c r="Q172" s="906">
        <f t="shared" si="91"/>
        <v>0</v>
      </c>
      <c r="R172" s="200">
        <f>+'Prog 05'!Q20</f>
        <v>0</v>
      </c>
      <c r="S172" s="906" t="str">
        <f t="shared" si="93"/>
        <v>0%</v>
      </c>
      <c r="T172" s="45">
        <f>+'Prog 05'!S20</f>
        <v>51549.999999999993</v>
      </c>
      <c r="U172" s="195">
        <f>+'Prog 05'!T20</f>
        <v>51549.999999999993</v>
      </c>
      <c r="V172" s="899">
        <f t="shared" si="94"/>
        <v>1</v>
      </c>
    </row>
    <row r="173" spans="2:22" s="63" customFormat="1" ht="15" hidden="1" customHeight="1" outlineLevel="1" x14ac:dyDescent="0.25">
      <c r="B173" s="86"/>
      <c r="C173" s="423"/>
      <c r="D173" s="150"/>
      <c r="E173" s="56"/>
      <c r="F173" s="56" t="s">
        <v>214</v>
      </c>
      <c r="G173" s="81" t="s">
        <v>603</v>
      </c>
      <c r="H173" s="53">
        <f>+'Prog 05'!H22</f>
        <v>0</v>
      </c>
      <c r="I173" s="53">
        <v>0</v>
      </c>
      <c r="J173" s="53">
        <v>0</v>
      </c>
      <c r="K173" s="899" t="str">
        <f t="shared" si="88"/>
        <v>0%</v>
      </c>
      <c r="L173" s="45">
        <v>0</v>
      </c>
      <c r="M173" s="899">
        <f t="shared" si="89"/>
        <v>0</v>
      </c>
      <c r="N173" s="257">
        <f>+'Prog 05'!N21</f>
        <v>0</v>
      </c>
      <c r="O173" s="899">
        <f t="shared" si="90"/>
        <v>0</v>
      </c>
      <c r="P173" s="45">
        <f>+'Prog 05'!P21</f>
        <v>0</v>
      </c>
      <c r="Q173" s="906">
        <f t="shared" si="91"/>
        <v>0</v>
      </c>
      <c r="R173" s="200">
        <f>+'Prog 05'!Q21</f>
        <v>0</v>
      </c>
      <c r="S173" s="906" t="str">
        <f t="shared" si="93"/>
        <v>0%</v>
      </c>
      <c r="T173" s="45">
        <f>+'Prog 05'!S21</f>
        <v>0</v>
      </c>
      <c r="U173" s="195">
        <f>+'Prog 05'!T21</f>
        <v>0</v>
      </c>
      <c r="V173" s="899">
        <f t="shared" si="94"/>
        <v>0</v>
      </c>
    </row>
    <row r="174" spans="2:22" s="63" customFormat="1" ht="15" hidden="1" customHeight="1" outlineLevel="1" x14ac:dyDescent="0.25">
      <c r="B174" s="86"/>
      <c r="C174" s="423"/>
      <c r="D174" s="150"/>
      <c r="E174" s="56"/>
      <c r="F174" s="56" t="s">
        <v>215</v>
      </c>
      <c r="G174" s="81" t="s">
        <v>582</v>
      </c>
      <c r="H174" s="53">
        <f>+'Prog 05'!H22</f>
        <v>0</v>
      </c>
      <c r="I174" s="53">
        <f>+'Prog 05'!I22</f>
        <v>0</v>
      </c>
      <c r="J174" s="53">
        <f>+'Prog 05'!J22</f>
        <v>0</v>
      </c>
      <c r="K174" s="899" t="str">
        <f t="shared" si="88"/>
        <v>0%</v>
      </c>
      <c r="L174" s="45">
        <f>+'Prog 05'!L22</f>
        <v>0</v>
      </c>
      <c r="M174" s="899">
        <f t="shared" si="89"/>
        <v>0</v>
      </c>
      <c r="N174" s="257">
        <f>+'Prog 05'!N22</f>
        <v>0</v>
      </c>
      <c r="O174" s="899">
        <f t="shared" si="90"/>
        <v>0</v>
      </c>
      <c r="P174" s="45">
        <f>+'Prog 05'!P22</f>
        <v>0</v>
      </c>
      <c r="Q174" s="906">
        <f t="shared" si="91"/>
        <v>0</v>
      </c>
      <c r="R174" s="200">
        <f>+'Prog 05'!Q22</f>
        <v>0</v>
      </c>
      <c r="S174" s="906" t="str">
        <f t="shared" si="93"/>
        <v>0%</v>
      </c>
      <c r="T174" s="45">
        <f>+'Prog 05'!S22</f>
        <v>25774.999999999996</v>
      </c>
      <c r="U174" s="195">
        <f>+'Prog 05'!T22</f>
        <v>0</v>
      </c>
      <c r="V174" s="899">
        <f t="shared" si="94"/>
        <v>0</v>
      </c>
    </row>
    <row r="175" spans="2:22" s="63" customFormat="1" ht="15" hidden="1" customHeight="1" outlineLevel="1" x14ac:dyDescent="0.25">
      <c r="B175" s="86"/>
      <c r="C175" s="423"/>
      <c r="D175" s="150"/>
      <c r="E175" s="56"/>
      <c r="F175" s="56" t="s">
        <v>216</v>
      </c>
      <c r="G175" s="81" t="s">
        <v>583</v>
      </c>
      <c r="H175" s="53">
        <f>+'Prog 05'!H23</f>
        <v>0</v>
      </c>
      <c r="I175" s="53">
        <f>+'Prog 05'!I23</f>
        <v>0</v>
      </c>
      <c r="J175" s="53">
        <f>+'Prog 05'!J23</f>
        <v>0</v>
      </c>
      <c r="K175" s="899" t="str">
        <f t="shared" si="88"/>
        <v>0%</v>
      </c>
      <c r="L175" s="45">
        <f>+'Prog 05'!L23</f>
        <v>0</v>
      </c>
      <c r="M175" s="899">
        <f t="shared" si="89"/>
        <v>0</v>
      </c>
      <c r="N175" s="257">
        <f>+'Prog 05'!N23</f>
        <v>0</v>
      </c>
      <c r="O175" s="899">
        <f t="shared" si="90"/>
        <v>0</v>
      </c>
      <c r="P175" s="45">
        <f>+'Prog 05'!P23</f>
        <v>0</v>
      </c>
      <c r="Q175" s="906">
        <f t="shared" si="91"/>
        <v>0</v>
      </c>
      <c r="R175" s="200">
        <f>+'Prog 05'!Q23</f>
        <v>0</v>
      </c>
      <c r="S175" s="906" t="str">
        <f t="shared" si="93"/>
        <v>0%</v>
      </c>
      <c r="T175" s="45">
        <f>+'Prog 05'!S23</f>
        <v>0</v>
      </c>
      <c r="U175" s="195">
        <f>+'Prog 05'!T23</f>
        <v>0</v>
      </c>
      <c r="V175" s="899">
        <f t="shared" si="94"/>
        <v>0</v>
      </c>
    </row>
    <row r="176" spans="2:22" s="63" customFormat="1" ht="15" hidden="1" customHeight="1" outlineLevel="1" x14ac:dyDescent="0.25">
      <c r="B176" s="86"/>
      <c r="C176" s="423"/>
      <c r="D176" s="150"/>
      <c r="E176" s="56"/>
      <c r="F176" s="56" t="s">
        <v>217</v>
      </c>
      <c r="G176" s="81" t="s">
        <v>602</v>
      </c>
      <c r="H176" s="53">
        <f>+'Prog 05'!H25</f>
        <v>0</v>
      </c>
      <c r="I176" s="53">
        <f>+'Prog 05'!I24</f>
        <v>0</v>
      </c>
      <c r="J176" s="53">
        <f>+'Prog 05'!J24</f>
        <v>0</v>
      </c>
      <c r="K176" s="899" t="str">
        <f t="shared" si="88"/>
        <v>0%</v>
      </c>
      <c r="L176" s="45">
        <f>+'Prog 05'!L24</f>
        <v>0</v>
      </c>
      <c r="M176" s="899">
        <f t="shared" si="89"/>
        <v>0</v>
      </c>
      <c r="N176" s="257">
        <f>+'Prog 05'!N24</f>
        <v>0</v>
      </c>
      <c r="O176" s="899">
        <f t="shared" si="90"/>
        <v>0</v>
      </c>
      <c r="P176" s="45">
        <f>+'Prog 05'!P24</f>
        <v>0</v>
      </c>
      <c r="Q176" s="906">
        <f t="shared" si="91"/>
        <v>0</v>
      </c>
      <c r="R176" s="200">
        <f>+'Prog 05'!Q24</f>
        <v>0</v>
      </c>
      <c r="S176" s="906" t="str">
        <f t="shared" si="93"/>
        <v>0%</v>
      </c>
      <c r="T176" s="45">
        <f>+'Prog 05'!S24</f>
        <v>1494.9499999999998</v>
      </c>
      <c r="U176" s="195">
        <f>+'Prog 05'!T24</f>
        <v>0</v>
      </c>
      <c r="V176" s="899">
        <f t="shared" si="94"/>
        <v>0</v>
      </c>
    </row>
    <row r="177" spans="2:22" s="63" customFormat="1" ht="15" hidden="1" customHeight="1" outlineLevel="1" x14ac:dyDescent="0.25">
      <c r="B177" s="86"/>
      <c r="C177" s="423"/>
      <c r="D177" s="150"/>
      <c r="E177" s="56"/>
      <c r="F177" s="56" t="s">
        <v>218</v>
      </c>
      <c r="G177" s="81" t="s">
        <v>584</v>
      </c>
      <c r="H177" s="53">
        <f>+'Prog 05'!H25</f>
        <v>0</v>
      </c>
      <c r="I177" s="53">
        <f>+'Prog 05'!I25</f>
        <v>0</v>
      </c>
      <c r="J177" s="53">
        <f>+'Prog 05'!J25</f>
        <v>0</v>
      </c>
      <c r="K177" s="899" t="str">
        <f t="shared" si="88"/>
        <v>0%</v>
      </c>
      <c r="L177" s="45">
        <f>+'Prog 05'!L25</f>
        <v>0</v>
      </c>
      <c r="M177" s="899">
        <f t="shared" si="89"/>
        <v>0</v>
      </c>
      <c r="N177" s="257">
        <f>+'Prog 05'!N25</f>
        <v>0</v>
      </c>
      <c r="O177" s="899">
        <f t="shared" si="90"/>
        <v>0</v>
      </c>
      <c r="P177" s="45">
        <f>+'Prog 05'!P25</f>
        <v>0</v>
      </c>
      <c r="Q177" s="906">
        <f t="shared" si="91"/>
        <v>0</v>
      </c>
      <c r="R177" s="200">
        <f>+'Prog 05'!Q25</f>
        <v>0</v>
      </c>
      <c r="S177" s="906" t="str">
        <f t="shared" si="93"/>
        <v>0%</v>
      </c>
      <c r="T177" s="45">
        <f>+'Prog 05'!S25</f>
        <v>61859.999999999993</v>
      </c>
      <c r="U177" s="195">
        <f>+'Prog 05'!T25</f>
        <v>0</v>
      </c>
      <c r="V177" s="899">
        <f t="shared" si="94"/>
        <v>0</v>
      </c>
    </row>
    <row r="178" spans="2:22" s="63" customFormat="1" ht="15" hidden="1" customHeight="1" outlineLevel="1" x14ac:dyDescent="0.25">
      <c r="B178" s="86"/>
      <c r="C178" s="423"/>
      <c r="D178" s="150"/>
      <c r="E178" s="56"/>
      <c r="F178" s="56" t="s">
        <v>219</v>
      </c>
      <c r="G178" s="81" t="s">
        <v>585</v>
      </c>
      <c r="H178" s="53">
        <f>+'Prog 05'!H26</f>
        <v>0</v>
      </c>
      <c r="I178" s="53">
        <f>+'Prog 05'!I26</f>
        <v>0</v>
      </c>
      <c r="J178" s="53">
        <f>+'Prog 05'!J26</f>
        <v>0</v>
      </c>
      <c r="K178" s="899" t="str">
        <f t="shared" si="88"/>
        <v>0%</v>
      </c>
      <c r="L178" s="45">
        <f>+'Prog 05'!L26</f>
        <v>0</v>
      </c>
      <c r="M178" s="899">
        <f t="shared" si="89"/>
        <v>0</v>
      </c>
      <c r="N178" s="257">
        <f>+'Prog 05'!N26</f>
        <v>0</v>
      </c>
      <c r="O178" s="899">
        <f t="shared" si="90"/>
        <v>0</v>
      </c>
      <c r="P178" s="45">
        <f>+'Prog 05'!P26</f>
        <v>0</v>
      </c>
      <c r="Q178" s="906">
        <f t="shared" si="91"/>
        <v>0</v>
      </c>
      <c r="R178" s="200">
        <f>+'Prog 05'!Q26</f>
        <v>0</v>
      </c>
      <c r="S178" s="906" t="str">
        <f t="shared" si="93"/>
        <v>0%</v>
      </c>
      <c r="T178" s="45">
        <f>+'Prog 05'!S26</f>
        <v>12887.499999999998</v>
      </c>
      <c r="U178" s="195">
        <f>+'Prog 05'!T26</f>
        <v>12887.499999999998</v>
      </c>
      <c r="V178" s="899">
        <f t="shared" si="94"/>
        <v>1</v>
      </c>
    </row>
    <row r="179" spans="2:22" s="63" customFormat="1" ht="15" hidden="1" customHeight="1" outlineLevel="1" x14ac:dyDescent="0.25">
      <c r="B179" s="86"/>
      <c r="C179" s="423"/>
      <c r="D179" s="150"/>
      <c r="E179" s="56"/>
      <c r="F179" s="56" t="s">
        <v>220</v>
      </c>
      <c r="G179" s="81" t="s">
        <v>586</v>
      </c>
      <c r="H179" s="53">
        <f>+'Prog 05'!H27</f>
        <v>0</v>
      </c>
      <c r="I179" s="53">
        <f>+'Prog 05'!I27</f>
        <v>0</v>
      </c>
      <c r="J179" s="53">
        <f>+'Prog 05'!J27</f>
        <v>0</v>
      </c>
      <c r="K179" s="899" t="str">
        <f t="shared" si="88"/>
        <v>0%</v>
      </c>
      <c r="L179" s="45">
        <f>+'Prog 05'!L27</f>
        <v>0</v>
      </c>
      <c r="M179" s="899">
        <f t="shared" si="89"/>
        <v>0</v>
      </c>
      <c r="N179" s="257">
        <f>+'Prog 05'!N27</f>
        <v>0</v>
      </c>
      <c r="O179" s="899">
        <f t="shared" si="90"/>
        <v>0</v>
      </c>
      <c r="P179" s="45">
        <f>+'Prog 05'!P27</f>
        <v>0</v>
      </c>
      <c r="Q179" s="906">
        <f t="shared" si="91"/>
        <v>0</v>
      </c>
      <c r="R179" s="200">
        <f>+'Prog 05'!Q27</f>
        <v>0</v>
      </c>
      <c r="S179" s="906" t="str">
        <f t="shared" si="93"/>
        <v>0%</v>
      </c>
      <c r="T179" s="45">
        <f>+'Prog 05'!S27</f>
        <v>0</v>
      </c>
      <c r="U179" s="195">
        <f>+'Prog 05'!T27</f>
        <v>0</v>
      </c>
      <c r="V179" s="899">
        <f t="shared" si="94"/>
        <v>0</v>
      </c>
    </row>
    <row r="180" spans="2:22" s="63" customFormat="1" ht="15" hidden="1" customHeight="1" outlineLevel="1" x14ac:dyDescent="0.25">
      <c r="B180" s="86"/>
      <c r="C180" s="423"/>
      <c r="D180" s="150"/>
      <c r="E180" s="56"/>
      <c r="F180" s="56" t="s">
        <v>221</v>
      </c>
      <c r="G180" s="81" t="s">
        <v>587</v>
      </c>
      <c r="H180" s="53">
        <f>+'Prog 05'!H28</f>
        <v>0</v>
      </c>
      <c r="I180" s="53">
        <f>+'Prog 05'!I28</f>
        <v>0</v>
      </c>
      <c r="J180" s="53">
        <f>+'Prog 05'!J28</f>
        <v>0</v>
      </c>
      <c r="K180" s="899" t="str">
        <f t="shared" si="88"/>
        <v>0%</v>
      </c>
      <c r="L180" s="45">
        <f>+'Prog 05'!L28</f>
        <v>0</v>
      </c>
      <c r="M180" s="899">
        <f t="shared" si="89"/>
        <v>0</v>
      </c>
      <c r="N180" s="257">
        <f>+'Prog 05'!N28</f>
        <v>0</v>
      </c>
      <c r="O180" s="899">
        <f t="shared" si="90"/>
        <v>0</v>
      </c>
      <c r="P180" s="45">
        <f>+'Prog 05'!P28</f>
        <v>0</v>
      </c>
      <c r="Q180" s="906">
        <f t="shared" si="91"/>
        <v>0</v>
      </c>
      <c r="R180" s="200">
        <f>+'Prog 05'!Q28</f>
        <v>0</v>
      </c>
      <c r="S180" s="906" t="str">
        <f t="shared" si="93"/>
        <v>0%</v>
      </c>
      <c r="T180" s="45">
        <f>+'Prog 05'!S28</f>
        <v>0</v>
      </c>
      <c r="U180" s="195">
        <f>+'Prog 05'!T28</f>
        <v>0</v>
      </c>
      <c r="V180" s="899">
        <f t="shared" si="94"/>
        <v>0</v>
      </c>
    </row>
    <row r="181" spans="2:22" s="63" customFormat="1" ht="15" hidden="1" customHeight="1" outlineLevel="1" x14ac:dyDescent="0.25">
      <c r="B181" s="86"/>
      <c r="C181" s="423"/>
      <c r="D181" s="150"/>
      <c r="E181" s="56"/>
      <c r="F181" s="56" t="s">
        <v>610</v>
      </c>
      <c r="G181" s="81" t="s">
        <v>525</v>
      </c>
      <c r="H181" s="53">
        <f>+'Prog 05'!H30</f>
        <v>0</v>
      </c>
      <c r="I181" s="53">
        <f>+'Prog 05'!I29</f>
        <v>0</v>
      </c>
      <c r="J181" s="53">
        <f>+'Prog 05'!J29</f>
        <v>0</v>
      </c>
      <c r="K181" s="899" t="str">
        <f t="shared" si="88"/>
        <v>0%</v>
      </c>
      <c r="L181" s="45">
        <f>+'Prog 05'!L29</f>
        <v>0</v>
      </c>
      <c r="M181" s="899">
        <f t="shared" si="89"/>
        <v>0</v>
      </c>
      <c r="N181" s="257">
        <f>+'Prog 05'!N29</f>
        <v>0</v>
      </c>
      <c r="O181" s="899">
        <f t="shared" si="90"/>
        <v>0</v>
      </c>
      <c r="P181" s="45">
        <f>+'Prog 05'!P29</f>
        <v>0</v>
      </c>
      <c r="Q181" s="906">
        <f t="shared" si="91"/>
        <v>0</v>
      </c>
      <c r="R181" s="200">
        <f>+'Prog 05'!Q29</f>
        <v>0</v>
      </c>
      <c r="S181" s="906" t="str">
        <f t="shared" si="93"/>
        <v>0%</v>
      </c>
      <c r="T181" s="45">
        <f>+'Prog 05'!S29</f>
        <v>39590.399999999994</v>
      </c>
      <c r="U181" s="195">
        <f>+'Prog 05'!T29</f>
        <v>0</v>
      </c>
      <c r="V181" s="899">
        <f t="shared" si="94"/>
        <v>0</v>
      </c>
    </row>
    <row r="182" spans="2:22" s="63" customFormat="1" ht="15" hidden="1" customHeight="1" outlineLevel="1" x14ac:dyDescent="0.25">
      <c r="B182" s="86"/>
      <c r="C182" s="423"/>
      <c r="D182" s="150"/>
      <c r="E182" s="56"/>
      <c r="F182" s="56" t="s">
        <v>589</v>
      </c>
      <c r="G182" s="81" t="s">
        <v>448</v>
      </c>
      <c r="H182" s="53">
        <f>+'Prog 05'!H30</f>
        <v>0</v>
      </c>
      <c r="I182" s="53">
        <f>+'Prog 05'!I30</f>
        <v>0</v>
      </c>
      <c r="J182" s="53">
        <f>+'Prog 05'!J30</f>
        <v>0</v>
      </c>
      <c r="K182" s="899" t="str">
        <f t="shared" si="88"/>
        <v>0%</v>
      </c>
      <c r="L182" s="45">
        <f>+'Prog 05'!L30</f>
        <v>0</v>
      </c>
      <c r="M182" s="899">
        <f t="shared" si="89"/>
        <v>0</v>
      </c>
      <c r="N182" s="257">
        <f>+'Prog 05'!N30</f>
        <v>0</v>
      </c>
      <c r="O182" s="899">
        <f t="shared" si="90"/>
        <v>0</v>
      </c>
      <c r="P182" s="45">
        <f>+'Prog 05'!P30</f>
        <v>0</v>
      </c>
      <c r="Q182" s="906">
        <f t="shared" si="91"/>
        <v>0</v>
      </c>
      <c r="R182" s="200">
        <f>+'Prog 05'!Q30</f>
        <v>0</v>
      </c>
      <c r="S182" s="906" t="str">
        <f t="shared" si="93"/>
        <v>0%</v>
      </c>
      <c r="T182" s="45">
        <f>+'Prog 05'!S30</f>
        <v>0</v>
      </c>
      <c r="U182" s="195">
        <f>+'Prog 05'!T30</f>
        <v>0</v>
      </c>
      <c r="V182" s="899">
        <f t="shared" si="94"/>
        <v>0</v>
      </c>
    </row>
    <row r="183" spans="2:22" s="63" customFormat="1" ht="15" hidden="1" customHeight="1" outlineLevel="1" x14ac:dyDescent="0.25">
      <c r="B183" s="86" t="s">
        <v>1</v>
      </c>
      <c r="C183" s="423" t="s">
        <v>156</v>
      </c>
      <c r="D183" s="150"/>
      <c r="E183" s="55"/>
      <c r="F183" s="55"/>
      <c r="G183" s="71" t="s">
        <v>2</v>
      </c>
      <c r="H183" s="53">
        <f>SUM(H184:H190)</f>
        <v>82461271</v>
      </c>
      <c r="I183" s="53">
        <f>SUM(I184:I190)</f>
        <v>82607916</v>
      </c>
      <c r="J183" s="53">
        <f ca="1">SUM(J184:J190)</f>
        <v>79959142.48300001</v>
      </c>
      <c r="K183" s="899">
        <f t="shared" ca="1" si="88"/>
        <v>0.96793559691059161</v>
      </c>
      <c r="L183" s="53">
        <f>SUM(L184:L190)</f>
        <v>80366564.954000011</v>
      </c>
      <c r="M183" s="899">
        <f t="shared" si="89"/>
        <v>0.97286759968620939</v>
      </c>
      <c r="N183" s="428">
        <f>SUM(N184:N190)</f>
        <v>2241351.0459999968</v>
      </c>
      <c r="O183" s="899">
        <f t="shared" si="90"/>
        <v>2.7132400313790713E-2</v>
      </c>
      <c r="P183" s="53">
        <f>SUM(P184:P190)</f>
        <v>79458523.609999999</v>
      </c>
      <c r="Q183" s="906">
        <f t="shared" ca="1" si="91"/>
        <v>0.99373906651004362</v>
      </c>
      <c r="R183" s="429">
        <f>SUM(R184:R190)</f>
        <v>500618.87300000002</v>
      </c>
      <c r="S183" s="906">
        <f t="shared" ca="1" si="93"/>
        <v>6.2609334899562715E-3</v>
      </c>
      <c r="T183" s="45">
        <f>SUM(T184:T190)</f>
        <v>86064496.258000001</v>
      </c>
      <c r="U183" s="195">
        <f ca="1">SUM(U184:U190)</f>
        <v>81686478.125397995</v>
      </c>
      <c r="V183" s="899">
        <f t="shared" ca="1" si="94"/>
        <v>0.94913096197672742</v>
      </c>
    </row>
    <row r="184" spans="2:22" s="63" customFormat="1" ht="15" hidden="1" customHeight="1" outlineLevel="2" x14ac:dyDescent="0.25">
      <c r="B184" s="86"/>
      <c r="C184" s="423"/>
      <c r="D184" s="60" t="s">
        <v>183</v>
      </c>
      <c r="E184" s="60"/>
      <c r="F184" s="56" t="str">
        <f>+CONCATENATE($B$159,"",$C$183,"",D184,"",E184)</f>
        <v>24.03.024</v>
      </c>
      <c r="G184" s="71" t="s">
        <v>223</v>
      </c>
      <c r="H184" s="53">
        <f>+VLOOKUP(F184,matriz01,3,FALSE)</f>
        <v>10</v>
      </c>
      <c r="I184" s="53">
        <f>+VLOOKUP(F184,matriz01,4,FALSE)</f>
        <v>10</v>
      </c>
      <c r="J184" s="53">
        <f ca="1">+'Prog 01'!J159</f>
        <v>0</v>
      </c>
      <c r="K184" s="899">
        <f t="shared" ca="1" si="88"/>
        <v>0</v>
      </c>
      <c r="L184" s="53">
        <f>+'Prog 01'!L159</f>
        <v>0</v>
      </c>
      <c r="M184" s="899">
        <f t="shared" si="89"/>
        <v>0</v>
      </c>
      <c r="N184" s="428">
        <f>+'Prog 01'!N159</f>
        <v>10</v>
      </c>
      <c r="O184" s="899">
        <f t="shared" si="90"/>
        <v>1</v>
      </c>
      <c r="P184" s="53">
        <f>+'Prog 01'!P159</f>
        <v>0</v>
      </c>
      <c r="Q184" s="906">
        <f t="shared" ca="1" si="91"/>
        <v>0</v>
      </c>
      <c r="R184" s="429">
        <f>+'Prog 01'!R159</f>
        <v>0</v>
      </c>
      <c r="S184" s="906" t="str">
        <f t="shared" ca="1" si="93"/>
        <v>0%</v>
      </c>
      <c r="T184" s="45">
        <f>+'Prog 01'!T159</f>
        <v>10.309999999999999</v>
      </c>
      <c r="U184" s="195">
        <f ca="1">+'Prog 01'!U159</f>
        <v>0</v>
      </c>
      <c r="V184" s="899">
        <f t="shared" ca="1" si="94"/>
        <v>0</v>
      </c>
    </row>
    <row r="185" spans="2:22" s="63" customFormat="1" ht="15" hidden="1" customHeight="1" outlineLevel="2" x14ac:dyDescent="0.25">
      <c r="B185" s="86"/>
      <c r="C185" s="423"/>
      <c r="D185" s="60" t="s">
        <v>205</v>
      </c>
      <c r="E185" s="60"/>
      <c r="F185" s="56" t="str">
        <f>+CONCATENATE($B$159,"",$C$183,"",D185,"",E185)</f>
        <v>24.03.026</v>
      </c>
      <c r="G185" s="71" t="s">
        <v>131</v>
      </c>
      <c r="H185" s="53">
        <f>+VLOOKUP(F185,matriz02,3,FALSE)</f>
        <v>1589015</v>
      </c>
      <c r="I185" s="53">
        <f>+VLOOKUP(F185,matriz02,4,FALSE)</f>
        <v>1335660</v>
      </c>
      <c r="J185" s="53">
        <f ca="1">+'Prog 02'!J19</f>
        <v>298798</v>
      </c>
      <c r="K185" s="899">
        <f t="shared" ca="1" si="88"/>
        <v>0.22370812931434647</v>
      </c>
      <c r="L185" s="45">
        <f>+'Prog 02'!L19</f>
        <v>697148.4</v>
      </c>
      <c r="M185" s="899">
        <f t="shared" si="89"/>
        <v>0.5219504963838103</v>
      </c>
      <c r="N185" s="257">
        <f>+'Prog 02'!N19</f>
        <v>638511.6</v>
      </c>
      <c r="O185" s="899">
        <f t="shared" si="90"/>
        <v>0.47804950361618975</v>
      </c>
      <c r="P185" s="45">
        <f>+'Prog 02'!P19</f>
        <v>230638</v>
      </c>
      <c r="Q185" s="906">
        <f t="shared" ca="1" si="91"/>
        <v>0.77188602333348955</v>
      </c>
      <c r="R185" s="200">
        <f>+'Prog 02'!R19</f>
        <v>68160</v>
      </c>
      <c r="S185" s="906">
        <f t="shared" ca="1" si="93"/>
        <v>0.22811397666651048</v>
      </c>
      <c r="T185" s="45">
        <f>+'Prog 02'!T19</f>
        <v>1621444.4209999999</v>
      </c>
      <c r="U185" s="195">
        <f>+'Prog 02'!U19</f>
        <v>474731.16493800003</v>
      </c>
      <c r="V185" s="899">
        <f t="shared" si="94"/>
        <v>0.29278287851841212</v>
      </c>
    </row>
    <row r="186" spans="2:22" s="63" customFormat="1" ht="15" hidden="1" customHeight="1" outlineLevel="2" x14ac:dyDescent="0.25">
      <c r="B186" s="86"/>
      <c r="C186" s="423"/>
      <c r="D186" s="424" t="s">
        <v>751</v>
      </c>
      <c r="E186" s="60"/>
      <c r="F186" s="56" t="s">
        <v>753</v>
      </c>
      <c r="G186" s="71" t="str">
        <f>+'Prog 01'!G160</f>
        <v>UFRO - Red de expertos macro zona sur</v>
      </c>
      <c r="H186" s="45">
        <f>+'Prog 01'!H160</f>
        <v>0</v>
      </c>
      <c r="I186" s="45">
        <f>+'Prog 01'!I160</f>
        <v>400000</v>
      </c>
      <c r="J186" s="45">
        <f ca="1">+'Prog 01'!J160</f>
        <v>0</v>
      </c>
      <c r="K186" s="899">
        <f t="shared" ca="1" si="88"/>
        <v>0</v>
      </c>
      <c r="L186" s="45">
        <f>+'Prog 01'!L160</f>
        <v>0</v>
      </c>
      <c r="M186" s="899">
        <f t="shared" si="89"/>
        <v>0</v>
      </c>
      <c r="N186" s="257">
        <f>+'Prog 01'!N160</f>
        <v>400000</v>
      </c>
      <c r="O186" s="899">
        <f t="shared" si="90"/>
        <v>1</v>
      </c>
      <c r="P186" s="45">
        <f>+'Prog 01'!P160</f>
        <v>0</v>
      </c>
      <c r="Q186" s="906">
        <f t="shared" ca="1" si="91"/>
        <v>0</v>
      </c>
      <c r="R186" s="200">
        <f>+'Prog 01'!R160</f>
        <v>0</v>
      </c>
      <c r="S186" s="906" t="str">
        <f t="shared" ca="1" si="93"/>
        <v>0%</v>
      </c>
      <c r="T186" s="45">
        <f>+'Prog 01'!T160</f>
        <v>412399.99999999994</v>
      </c>
      <c r="U186" s="195">
        <f ca="1">+'Prog 01'!U160</f>
        <v>0</v>
      </c>
      <c r="V186" s="899">
        <f t="shared" ca="1" si="94"/>
        <v>0</v>
      </c>
    </row>
    <row r="187" spans="2:22" s="63" customFormat="1" ht="15" hidden="1" customHeight="1" outlineLevel="2" x14ac:dyDescent="0.25">
      <c r="B187" s="86"/>
      <c r="C187" s="423"/>
      <c r="D187" s="60" t="s">
        <v>206</v>
      </c>
      <c r="E187" s="60"/>
      <c r="F187" s="56" t="str">
        <f>+CONCATENATE($B$159,"",$C$183,"",D187,"",E187)</f>
        <v>24.03.403</v>
      </c>
      <c r="G187" s="71" t="s">
        <v>261</v>
      </c>
      <c r="H187" s="45">
        <f>+'Prog 03'!H13</f>
        <v>77237532</v>
      </c>
      <c r="I187" s="45">
        <f>+'Prog 03'!I13</f>
        <v>77237532</v>
      </c>
      <c r="J187" s="45">
        <f ca="1">+'Prog 03'!J13</f>
        <v>77237522.759000003</v>
      </c>
      <c r="K187" s="899">
        <f t="shared" ca="1" si="88"/>
        <v>0.99999988035609433</v>
      </c>
      <c r="L187" s="45">
        <f>+'Prog 03'!L13</f>
        <v>77237522.759000003</v>
      </c>
      <c r="M187" s="899">
        <f t="shared" si="89"/>
        <v>0.99999988035609433</v>
      </c>
      <c r="N187" s="257">
        <f>+'Prog 03'!N13</f>
        <v>9.2409999966621399</v>
      </c>
      <c r="O187" s="899">
        <f t="shared" si="90"/>
        <v>1.1964390572011208E-7</v>
      </c>
      <c r="P187" s="45">
        <f>+'Prog 03'!P13</f>
        <v>77237522.759000003</v>
      </c>
      <c r="Q187" s="906">
        <f t="shared" ca="1" si="91"/>
        <v>1</v>
      </c>
      <c r="R187" s="200">
        <f>+'Prog 03'!R13</f>
        <v>0</v>
      </c>
      <c r="S187" s="906">
        <f t="shared" ca="1" si="93"/>
        <v>0</v>
      </c>
      <c r="T187" s="45">
        <f>+'Prog 03'!T13</f>
        <v>79143070.554999992</v>
      </c>
      <c r="U187" s="195">
        <f>+'Prog 03'!U13</f>
        <v>79143060.595539987</v>
      </c>
      <c r="V187" s="899">
        <f t="shared" si="94"/>
        <v>0.99999987415878688</v>
      </c>
    </row>
    <row r="188" spans="2:22" s="63" customFormat="1" ht="15" hidden="1" customHeight="1" outlineLevel="2" x14ac:dyDescent="0.25">
      <c r="B188" s="86" t="s">
        <v>1</v>
      </c>
      <c r="C188" s="423"/>
      <c r="D188" s="424" t="s">
        <v>229</v>
      </c>
      <c r="E188" s="60"/>
      <c r="F188" s="56" t="str">
        <f>+CONCATENATE($B$159,"",$C$183,"",D188,"",E188)</f>
        <v>24.03.406</v>
      </c>
      <c r="G188" s="71" t="s">
        <v>228</v>
      </c>
      <c r="H188" s="45">
        <f>+'Prog 03'!H14</f>
        <v>3634714</v>
      </c>
      <c r="I188" s="45">
        <f>+'Prog 03'!I14</f>
        <v>3634714</v>
      </c>
      <c r="J188" s="45">
        <f ca="1">+'Prog 03'!J14</f>
        <v>2422821.7239999999</v>
      </c>
      <c r="K188" s="899">
        <f t="shared" ca="1" si="88"/>
        <v>0.66657836737636023</v>
      </c>
      <c r="L188" s="45">
        <f>+'Prog 03'!L14</f>
        <v>2431893.7949999999</v>
      </c>
      <c r="M188" s="899">
        <f t="shared" si="89"/>
        <v>0.66907431918990046</v>
      </c>
      <c r="N188" s="257">
        <f>+'Prog 03'!N14</f>
        <v>1202820.2050000001</v>
      </c>
      <c r="O188" s="899">
        <f t="shared" si="90"/>
        <v>0.33092568081009954</v>
      </c>
      <c r="P188" s="45">
        <f>+'Prog 03'!P14</f>
        <v>1990362.851</v>
      </c>
      <c r="Q188" s="906">
        <f t="shared" ca="1" si="91"/>
        <v>0.82150611053378519</v>
      </c>
      <c r="R188" s="200">
        <f>+'Prog 03'!R14</f>
        <v>432458.87300000002</v>
      </c>
      <c r="S188" s="906">
        <f t="shared" ca="1" si="93"/>
        <v>0.17849388946621483</v>
      </c>
      <c r="T188" s="45">
        <f>+'Prog 03'!T14</f>
        <v>3922659.1029999992</v>
      </c>
      <c r="U188" s="195">
        <f>+'Prog 03'!U14</f>
        <v>1383973.805406</v>
      </c>
      <c r="V188" s="899">
        <f t="shared" si="94"/>
        <v>0.35281521260604948</v>
      </c>
    </row>
    <row r="189" spans="2:22" s="63" customFormat="1" ht="15" hidden="1" customHeight="1" outlineLevel="2" x14ac:dyDescent="0.25">
      <c r="B189" s="86"/>
      <c r="C189" s="423"/>
      <c r="D189" s="424" t="s">
        <v>890</v>
      </c>
      <c r="E189" s="60"/>
      <c r="F189" s="56" t="str">
        <f>+CONCATENATE($B$159,"",$C$183,"",D189,"",E189)</f>
        <v>24.03.416</v>
      </c>
      <c r="G189" s="71" t="str">
        <f>+'Prog 01'!G161</f>
        <v>U. de Ch. - Diplomado en Gestión de Áreas Metropol</v>
      </c>
      <c r="H189" s="45">
        <f>+'Prog 01'!H161</f>
        <v>0</v>
      </c>
      <c r="I189" s="45">
        <f>+'Prog 01'!I161</f>
        <v>0</v>
      </c>
      <c r="J189" s="45">
        <f ca="1">+'Prog 01'!J161</f>
        <v>0</v>
      </c>
      <c r="K189" s="899" t="str">
        <f t="shared" ca="1" si="88"/>
        <v>0%</v>
      </c>
      <c r="L189" s="45">
        <f>+'Prog 01'!L161</f>
        <v>0</v>
      </c>
      <c r="M189" s="899">
        <f t="shared" si="89"/>
        <v>0</v>
      </c>
      <c r="N189" s="257">
        <f>+'Prog 01'!N161</f>
        <v>0</v>
      </c>
      <c r="O189" s="899">
        <f t="shared" si="90"/>
        <v>0</v>
      </c>
      <c r="P189" s="45">
        <f>+'Prog 01'!P161</f>
        <v>0</v>
      </c>
      <c r="Q189" s="906">
        <f t="shared" ca="1" si="91"/>
        <v>0</v>
      </c>
      <c r="R189" s="200">
        <f>+'Prog 01'!R161</f>
        <v>0</v>
      </c>
      <c r="S189" s="906" t="str">
        <f t="shared" ca="1" si="93"/>
        <v>0%</v>
      </c>
      <c r="T189" s="45">
        <f>+'Prog 01'!T161</f>
        <v>201044.99999999997</v>
      </c>
      <c r="U189" s="195">
        <f ca="1">+'Prog 01'!U161</f>
        <v>201044.99999999997</v>
      </c>
      <c r="V189" s="899">
        <f t="shared" ca="1" si="94"/>
        <v>1</v>
      </c>
    </row>
    <row r="190" spans="2:22" s="63" customFormat="1" ht="15" hidden="1" customHeight="1" outlineLevel="2" x14ac:dyDescent="0.25">
      <c r="B190" s="86" t="s">
        <v>1</v>
      </c>
      <c r="C190" s="423"/>
      <c r="D190" s="424" t="s">
        <v>270</v>
      </c>
      <c r="E190" s="60"/>
      <c r="F190" s="56" t="str">
        <f>+CONCATENATE($B$159,"",$C$183,"",D190,"",E190)</f>
        <v>24.03.602</v>
      </c>
      <c r="G190" s="71" t="s">
        <v>256</v>
      </c>
      <c r="H190" s="45">
        <f>+'Prog 02'!H25</f>
        <v>0</v>
      </c>
      <c r="I190" s="45">
        <f>+'Prog 02'!I25</f>
        <v>0</v>
      </c>
      <c r="J190" s="45">
        <f ca="1">+'Prog 02'!J25</f>
        <v>0</v>
      </c>
      <c r="K190" s="899" t="str">
        <f t="shared" ca="1" si="88"/>
        <v>0%</v>
      </c>
      <c r="L190" s="45">
        <f>+'Prog 02'!L25</f>
        <v>0</v>
      </c>
      <c r="M190" s="899">
        <f t="shared" si="89"/>
        <v>0</v>
      </c>
      <c r="N190" s="257">
        <f>+'Prog 02'!N25</f>
        <v>0</v>
      </c>
      <c r="O190" s="899">
        <f t="shared" si="90"/>
        <v>0</v>
      </c>
      <c r="P190" s="45">
        <f>+'Prog 02'!P25</f>
        <v>0</v>
      </c>
      <c r="Q190" s="906">
        <f t="shared" ca="1" si="91"/>
        <v>0</v>
      </c>
      <c r="R190" s="200">
        <f>+'Prog 02'!R25</f>
        <v>0</v>
      </c>
      <c r="S190" s="906" t="str">
        <f t="shared" ca="1" si="93"/>
        <v>0%</v>
      </c>
      <c r="T190" s="45">
        <f>+'Prog 02'!T25</f>
        <v>763866.86899999995</v>
      </c>
      <c r="U190" s="195">
        <f>+'Prog 02'!U25</f>
        <v>483667.55951399996</v>
      </c>
      <c r="V190" s="899">
        <f t="shared" si="94"/>
        <v>0.63318305733979929</v>
      </c>
    </row>
    <row r="191" spans="2:22" s="63" customFormat="1" ht="15" hidden="1" customHeight="1" outlineLevel="1" x14ac:dyDescent="0.25">
      <c r="B191" s="86" t="s">
        <v>1</v>
      </c>
      <c r="C191" s="201" t="s">
        <v>172</v>
      </c>
      <c r="D191" s="150"/>
      <c r="E191" s="55"/>
      <c r="F191" s="55"/>
      <c r="G191" s="71" t="s">
        <v>251</v>
      </c>
      <c r="H191" s="45">
        <f>SUM(H192:H194)</f>
        <v>0</v>
      </c>
      <c r="I191" s="45">
        <f t="shared" ref="I191" si="99">SUM(I192:I194)</f>
        <v>209000</v>
      </c>
      <c r="J191" s="45">
        <f ca="1">SUM(J192:J194)</f>
        <v>0</v>
      </c>
      <c r="K191" s="899">
        <f t="shared" ca="1" si="88"/>
        <v>0</v>
      </c>
      <c r="L191" s="45">
        <f>SUM(L192:L194)</f>
        <v>0</v>
      </c>
      <c r="M191" s="899">
        <f t="shared" si="89"/>
        <v>0</v>
      </c>
      <c r="N191" s="257">
        <f>SUM(N192:N194)</f>
        <v>209000</v>
      </c>
      <c r="O191" s="899">
        <f t="shared" si="90"/>
        <v>1</v>
      </c>
      <c r="P191" s="45">
        <f>SUM(P192:P194)</f>
        <v>0</v>
      </c>
      <c r="Q191" s="906">
        <f t="shared" ca="1" si="91"/>
        <v>0</v>
      </c>
      <c r="R191" s="200">
        <f>SUM(R192:R194)</f>
        <v>0</v>
      </c>
      <c r="S191" s="906" t="str">
        <f t="shared" ca="1" si="93"/>
        <v>0%</v>
      </c>
      <c r="T191" s="45">
        <f>SUM(T192:T193)</f>
        <v>723762</v>
      </c>
      <c r="U191" s="195">
        <f ca="1">SUM(U192:U193)</f>
        <v>209179.59</v>
      </c>
      <c r="V191" s="899">
        <f t="shared" ca="1" si="94"/>
        <v>0.28901709401709402</v>
      </c>
    </row>
    <row r="192" spans="2:22" s="63" customFormat="1" ht="15" hidden="1" customHeight="1" outlineLevel="1" x14ac:dyDescent="0.25">
      <c r="B192" s="86"/>
      <c r="C192" s="201"/>
      <c r="D192" s="150"/>
      <c r="E192" s="55"/>
      <c r="F192" s="56" t="s">
        <v>271</v>
      </c>
      <c r="G192" s="71" t="s">
        <v>272</v>
      </c>
      <c r="H192" s="45">
        <f>'Prog 01'!H163</f>
        <v>0</v>
      </c>
      <c r="I192" s="45">
        <f>'Prog 01'!I163</f>
        <v>0</v>
      </c>
      <c r="J192" s="45">
        <f ca="1">'Prog 01'!J163</f>
        <v>0</v>
      </c>
      <c r="K192" s="899" t="str">
        <f t="shared" ca="1" si="88"/>
        <v>0%</v>
      </c>
      <c r="L192" s="45">
        <f>'Prog 01'!L163</f>
        <v>0</v>
      </c>
      <c r="M192" s="899">
        <f t="shared" si="89"/>
        <v>0</v>
      </c>
      <c r="N192" s="257">
        <f>'Prog 01'!N163</f>
        <v>0</v>
      </c>
      <c r="O192" s="899">
        <f t="shared" si="90"/>
        <v>0</v>
      </c>
      <c r="P192" s="45">
        <f>'Prog 01'!P163</f>
        <v>0</v>
      </c>
      <c r="Q192" s="906">
        <f t="shared" ca="1" si="91"/>
        <v>0</v>
      </c>
      <c r="R192" s="200">
        <f>'Prog 01'!R163</f>
        <v>0</v>
      </c>
      <c r="S192" s="906" t="str">
        <f t="shared" ca="1" si="93"/>
        <v>0%</v>
      </c>
      <c r="T192" s="45">
        <f>+'Prog 01'!T163</f>
        <v>445391.99999999994</v>
      </c>
      <c r="U192" s="195">
        <f ca="1">+'Prog 01'!U163</f>
        <v>209179.59</v>
      </c>
      <c r="V192" s="899">
        <f t="shared" ca="1" si="94"/>
        <v>0.46965277777777781</v>
      </c>
    </row>
    <row r="193" spans="2:23" s="63" customFormat="1" ht="15" hidden="1" customHeight="1" outlineLevel="1" x14ac:dyDescent="0.25">
      <c r="B193" s="86"/>
      <c r="C193" s="201"/>
      <c r="D193" s="150"/>
      <c r="E193" s="55"/>
      <c r="F193" s="56" t="s">
        <v>836</v>
      </c>
      <c r="G193" s="71" t="str">
        <f>+'Prog 01'!G164</f>
        <v>Banco Interamericano de Desarrollo (BID) Llanquihue</v>
      </c>
      <c r="H193" s="45">
        <f>+'Prog 01'!H164</f>
        <v>0</v>
      </c>
      <c r="I193" s="45">
        <f>+'Prog 01'!I164</f>
        <v>0</v>
      </c>
      <c r="J193" s="45">
        <f ca="1">+'Prog 01'!J164</f>
        <v>0</v>
      </c>
      <c r="K193" s="899" t="str">
        <f t="shared" ca="1" si="88"/>
        <v>0%</v>
      </c>
      <c r="L193" s="45">
        <f>+'Prog 01'!L164</f>
        <v>0</v>
      </c>
      <c r="M193" s="899">
        <f t="shared" si="89"/>
        <v>0</v>
      </c>
      <c r="N193" s="257">
        <f>+'Prog 01'!N164</f>
        <v>0</v>
      </c>
      <c r="O193" s="899">
        <f t="shared" si="90"/>
        <v>0</v>
      </c>
      <c r="P193" s="45">
        <f>+'Prog 01'!P164</f>
        <v>0</v>
      </c>
      <c r="Q193" s="906">
        <f t="shared" ca="1" si="91"/>
        <v>0</v>
      </c>
      <c r="R193" s="200">
        <f>+'Prog 01'!R164</f>
        <v>0</v>
      </c>
      <c r="S193" s="906" t="str">
        <f t="shared" ca="1" si="93"/>
        <v>0%</v>
      </c>
      <c r="T193" s="45">
        <f>+'Prog 01'!T164</f>
        <v>278370</v>
      </c>
      <c r="U193" s="195">
        <f>+'Prog 01'!U164</f>
        <v>0</v>
      </c>
      <c r="V193" s="899">
        <f t="shared" si="94"/>
        <v>0</v>
      </c>
    </row>
    <row r="194" spans="2:23" s="63" customFormat="1" ht="15" hidden="1" customHeight="1" outlineLevel="1" x14ac:dyDescent="0.25">
      <c r="B194" s="86"/>
      <c r="C194" s="201"/>
      <c r="D194" s="150"/>
      <c r="E194" s="55"/>
      <c r="F194" s="56" t="s">
        <v>1146</v>
      </c>
      <c r="G194" s="71" t="str">
        <f>+'Prog 01'!G165</f>
        <v xml:space="preserve">BID - Red de expertos macrozona norte y centro </v>
      </c>
      <c r="H194" s="45">
        <f>+'Prog 01'!H165</f>
        <v>0</v>
      </c>
      <c r="I194" s="45">
        <f>+'Prog 01'!I165</f>
        <v>209000</v>
      </c>
      <c r="J194" s="45">
        <f ca="1">+'Prog 01'!J165</f>
        <v>0</v>
      </c>
      <c r="K194" s="899">
        <f t="shared" ca="1" si="88"/>
        <v>0</v>
      </c>
      <c r="L194" s="45">
        <f>+'Prog 01'!L165</f>
        <v>0</v>
      </c>
      <c r="M194" s="899">
        <f t="shared" si="89"/>
        <v>0</v>
      </c>
      <c r="N194" s="45">
        <f>+'Prog 01'!N165</f>
        <v>209000</v>
      </c>
      <c r="O194" s="899">
        <f t="shared" si="90"/>
        <v>1</v>
      </c>
      <c r="P194" s="45">
        <f>+'Prog 01'!P165</f>
        <v>0</v>
      </c>
      <c r="Q194" s="906">
        <f t="shared" ca="1" si="91"/>
        <v>0</v>
      </c>
      <c r="R194" s="45">
        <f>+'Prog 01'!R165</f>
        <v>0</v>
      </c>
      <c r="S194" s="906" t="str">
        <f t="shared" ca="1" si="93"/>
        <v>0%</v>
      </c>
      <c r="T194" s="45">
        <f>+'Prog 01'!T165</f>
        <v>0</v>
      </c>
      <c r="U194" s="45">
        <f>+'Prog 01'!U165</f>
        <v>0</v>
      </c>
      <c r="V194" s="899">
        <f t="shared" si="94"/>
        <v>0</v>
      </c>
    </row>
    <row r="195" spans="2:23" s="63" customFormat="1" ht="15" hidden="1" customHeight="1" outlineLevel="1" x14ac:dyDescent="0.25">
      <c r="B195" s="86"/>
      <c r="C195" s="201" t="s">
        <v>174</v>
      </c>
      <c r="D195" s="150"/>
      <c r="E195" s="55"/>
      <c r="F195" s="56"/>
      <c r="G195" s="71" t="s">
        <v>797</v>
      </c>
      <c r="H195" s="45">
        <f>+H196+H197+H198+H199</f>
        <v>28480</v>
      </c>
      <c r="I195" s="45">
        <f t="shared" ref="I195:W195" si="100">+I196+I197+I198+I199</f>
        <v>64480</v>
      </c>
      <c r="J195" s="45">
        <f t="shared" ca="1" si="100"/>
        <v>9208</v>
      </c>
      <c r="K195" s="899">
        <f t="shared" ca="1" si="88"/>
        <v>0.14280397022332506</v>
      </c>
      <c r="L195" s="45">
        <f t="shared" si="100"/>
        <v>27624</v>
      </c>
      <c r="M195" s="899">
        <f t="shared" si="89"/>
        <v>0.42841191066997519</v>
      </c>
      <c r="N195" s="45">
        <f t="shared" si="100"/>
        <v>36856</v>
      </c>
      <c r="O195" s="899">
        <f t="shared" si="90"/>
        <v>0.57158808933002481</v>
      </c>
      <c r="P195" s="45">
        <f t="shared" si="100"/>
        <v>9208</v>
      </c>
      <c r="Q195" s="906">
        <f t="shared" ca="1" si="91"/>
        <v>1</v>
      </c>
      <c r="R195" s="45">
        <f t="shared" si="100"/>
        <v>0</v>
      </c>
      <c r="S195" s="906">
        <f t="shared" ca="1" si="93"/>
        <v>0</v>
      </c>
      <c r="T195" s="45">
        <f t="shared" si="100"/>
        <v>603779.375</v>
      </c>
      <c r="U195" s="45">
        <f t="shared" ca="1" si="100"/>
        <v>428500.74346799997</v>
      </c>
      <c r="V195" s="899">
        <f t="shared" ca="1" si="94"/>
        <v>0.70969755048025607</v>
      </c>
      <c r="W195" s="45">
        <f t="shared" si="100"/>
        <v>0</v>
      </c>
    </row>
    <row r="196" spans="2:23" s="63" customFormat="1" ht="15" hidden="1" customHeight="1" outlineLevel="1" x14ac:dyDescent="0.25">
      <c r="B196" s="86"/>
      <c r="C196" s="201"/>
      <c r="D196" s="150">
        <v>34</v>
      </c>
      <c r="E196" s="55"/>
      <c r="F196" s="56" t="s">
        <v>812</v>
      </c>
      <c r="G196" s="71" t="str">
        <f>+'Prog 02'!G33</f>
        <v>Programa de Apoyo al Mejoramiento de la Gestión y de Servicios Municipales</v>
      </c>
      <c r="H196" s="45">
        <f>+'Prog 02'!H33</f>
        <v>0</v>
      </c>
      <c r="I196" s="45">
        <f>+'Prog 02'!I33</f>
        <v>0</v>
      </c>
      <c r="J196" s="45">
        <f>+'Prog 02'!J33</f>
        <v>0</v>
      </c>
      <c r="K196" s="899" t="str">
        <f t="shared" si="88"/>
        <v>0%</v>
      </c>
      <c r="L196" s="45">
        <f>+'Prog 02'!L33</f>
        <v>0</v>
      </c>
      <c r="M196" s="899">
        <f t="shared" si="89"/>
        <v>0</v>
      </c>
      <c r="N196" s="257">
        <f>+'Prog 02'!N33</f>
        <v>0</v>
      </c>
      <c r="O196" s="899">
        <f t="shared" si="90"/>
        <v>0</v>
      </c>
      <c r="P196" s="45">
        <f>+'Prog 02'!P33</f>
        <v>0</v>
      </c>
      <c r="Q196" s="906">
        <f t="shared" si="91"/>
        <v>0</v>
      </c>
      <c r="R196" s="200">
        <f>+'Prog 02'!R33</f>
        <v>0</v>
      </c>
      <c r="S196" s="906" t="str">
        <f t="shared" si="93"/>
        <v>0%</v>
      </c>
      <c r="T196" s="45">
        <f>+'Prog 02'!T32</f>
        <v>32229.059999999998</v>
      </c>
      <c r="U196" s="195">
        <f>+'Prog 02'!U32</f>
        <v>16775.614417000001</v>
      </c>
      <c r="V196" s="899">
        <f t="shared" si="94"/>
        <v>0.52051206014075502</v>
      </c>
    </row>
    <row r="197" spans="2:23" s="63" customFormat="1" ht="15" hidden="1" customHeight="1" outlineLevel="1" x14ac:dyDescent="0.25">
      <c r="B197" s="86"/>
      <c r="C197" s="201"/>
      <c r="D197" s="150">
        <v>409</v>
      </c>
      <c r="E197" s="55"/>
      <c r="F197" s="56" t="s">
        <v>800</v>
      </c>
      <c r="G197" s="71" t="s">
        <v>798</v>
      </c>
      <c r="H197" s="45">
        <f>+'Prog 01'!H167</f>
        <v>28480</v>
      </c>
      <c r="I197" s="45">
        <f>+'Prog 01'!I167</f>
        <v>28480</v>
      </c>
      <c r="J197" s="45">
        <f ca="1">+'Prog 01'!J167</f>
        <v>9208</v>
      </c>
      <c r="K197" s="899">
        <f t="shared" ca="1" si="88"/>
        <v>0.32331460674157303</v>
      </c>
      <c r="L197" s="45">
        <f>+'Prog 01'!L167</f>
        <v>27624</v>
      </c>
      <c r="M197" s="899">
        <f t="shared" si="89"/>
        <v>0.96994382022471914</v>
      </c>
      <c r="N197" s="257">
        <f>+'Prog 01'!N167</f>
        <v>856</v>
      </c>
      <c r="O197" s="899">
        <f t="shared" si="90"/>
        <v>3.0056179775280897E-2</v>
      </c>
      <c r="P197" s="45">
        <f>+'Prog 01'!P167</f>
        <v>9208</v>
      </c>
      <c r="Q197" s="906">
        <f t="shared" ca="1" si="91"/>
        <v>1</v>
      </c>
      <c r="R197" s="200">
        <f>+'Prog 01'!R167</f>
        <v>0</v>
      </c>
      <c r="S197" s="906">
        <f t="shared" ca="1" si="93"/>
        <v>0</v>
      </c>
      <c r="T197" s="45">
        <f>+'Prog 01'!T167</f>
        <v>85328.652999999991</v>
      </c>
      <c r="U197" s="195">
        <f ca="1">+'Prog 01'!U167</f>
        <v>64989.313881999988</v>
      </c>
      <c r="V197" s="899">
        <f t="shared" ca="1" si="94"/>
        <v>0.76163529596558843</v>
      </c>
    </row>
    <row r="198" spans="2:23" s="63" customFormat="1" ht="15" hidden="1" customHeight="1" outlineLevel="1" x14ac:dyDescent="0.25">
      <c r="B198" s="86"/>
      <c r="C198" s="201"/>
      <c r="D198" s="150">
        <v>407</v>
      </c>
      <c r="E198" s="55"/>
      <c r="F198" s="56" t="s">
        <v>823</v>
      </c>
      <c r="G198" s="71" t="str">
        <f>+'Prog 03'!G22</f>
        <v>Servicios de Asistencia Técnica Especializada SATE</v>
      </c>
      <c r="H198" s="45">
        <f>+'Prog 03'!H22</f>
        <v>0</v>
      </c>
      <c r="I198" s="45">
        <f>+'Prog 03'!I22</f>
        <v>0</v>
      </c>
      <c r="J198" s="45">
        <f ca="1">+'Prog 03'!J22</f>
        <v>0</v>
      </c>
      <c r="K198" s="899" t="str">
        <f t="shared" ca="1" si="88"/>
        <v>0%</v>
      </c>
      <c r="L198" s="45">
        <f>+'Prog 03'!L22</f>
        <v>0</v>
      </c>
      <c r="M198" s="899">
        <f t="shared" si="89"/>
        <v>0</v>
      </c>
      <c r="N198" s="257">
        <f>+'Prog 03'!N22</f>
        <v>0</v>
      </c>
      <c r="O198" s="899">
        <f t="shared" si="90"/>
        <v>0</v>
      </c>
      <c r="P198" s="45">
        <f>+'Prog 03'!P22</f>
        <v>0</v>
      </c>
      <c r="Q198" s="906">
        <f t="shared" ca="1" si="91"/>
        <v>0</v>
      </c>
      <c r="R198" s="200">
        <f>+'Prog 03'!R22</f>
        <v>0</v>
      </c>
      <c r="S198" s="906" t="str">
        <f t="shared" ca="1" si="93"/>
        <v>0%</v>
      </c>
      <c r="T198" s="45">
        <f>+'Prog 03'!T22</f>
        <v>486221.66200000001</v>
      </c>
      <c r="U198" s="195">
        <f>+'Prog 03'!U22</f>
        <v>346735.81516900001</v>
      </c>
      <c r="V198" s="899">
        <f t="shared" si="94"/>
        <v>0.71312292780777009</v>
      </c>
    </row>
    <row r="199" spans="2:23" s="63" customFormat="1" ht="15" hidden="1" customHeight="1" outlineLevel="1" x14ac:dyDescent="0.25">
      <c r="B199" s="86"/>
      <c r="C199" s="201"/>
      <c r="D199" s="150">
        <v>500</v>
      </c>
      <c r="E199" s="55"/>
      <c r="F199" s="56" t="s">
        <v>1200</v>
      </c>
      <c r="G199" s="71" t="str">
        <f>+'Prog 01'!G168</f>
        <v>Regiones Transparentes: Plan estratégico de integr</v>
      </c>
      <c r="H199" s="45">
        <f>+'Prog 01'!H168</f>
        <v>0</v>
      </c>
      <c r="I199" s="45">
        <f>+'Prog 01'!I168</f>
        <v>36000</v>
      </c>
      <c r="J199" s="45">
        <f ca="1">+'Prog 01'!J168</f>
        <v>0</v>
      </c>
      <c r="K199" s="899">
        <f t="shared" ca="1" si="88"/>
        <v>0</v>
      </c>
      <c r="L199" s="45">
        <f>+'Prog 01'!L168</f>
        <v>0</v>
      </c>
      <c r="M199" s="899">
        <f t="shared" si="89"/>
        <v>0</v>
      </c>
      <c r="N199" s="45">
        <f>+'Prog 01'!N168</f>
        <v>36000</v>
      </c>
      <c r="O199" s="899">
        <f t="shared" si="90"/>
        <v>1</v>
      </c>
      <c r="P199" s="45">
        <f>+'Prog 01'!P168</f>
        <v>0</v>
      </c>
      <c r="Q199" s="906">
        <f t="shared" ca="1" si="91"/>
        <v>0</v>
      </c>
      <c r="R199" s="45">
        <f>+'Prog 01'!R168</f>
        <v>0</v>
      </c>
      <c r="S199" s="906" t="str">
        <f t="shared" ca="1" si="93"/>
        <v>0%</v>
      </c>
      <c r="T199" s="45">
        <f>+'Prog 01'!T168</f>
        <v>0</v>
      </c>
      <c r="U199" s="45">
        <f>+'Prog 01'!U168</f>
        <v>0</v>
      </c>
      <c r="V199" s="899">
        <f t="shared" si="94"/>
        <v>0</v>
      </c>
      <c r="W199" s="45">
        <f>+'Prog 01'!W168</f>
        <v>0</v>
      </c>
    </row>
    <row r="200" spans="2:23" s="63" customFormat="1" ht="15" customHeight="1" outlineLevel="2" x14ac:dyDescent="0.25">
      <c r="B200" s="86">
        <v>25</v>
      </c>
      <c r="C200" s="423"/>
      <c r="D200" s="424"/>
      <c r="E200" s="60"/>
      <c r="F200" s="56"/>
      <c r="G200" s="71" t="s">
        <v>451</v>
      </c>
      <c r="H200" s="45">
        <f>+H201</f>
        <v>183937.997</v>
      </c>
      <c r="I200" s="45">
        <f t="shared" ref="I200:R200" si="101">+I201</f>
        <v>15147773.997</v>
      </c>
      <c r="J200" s="45">
        <f t="shared" ca="1" si="101"/>
        <v>15698224.376</v>
      </c>
      <c r="K200" s="899">
        <v>1</v>
      </c>
      <c r="L200" s="45">
        <f t="shared" si="101"/>
        <v>15698224.376</v>
      </c>
      <c r="M200" s="899">
        <v>1</v>
      </c>
      <c r="N200" s="257">
        <f>+N201</f>
        <v>-550450.37900000007</v>
      </c>
      <c r="O200" s="899">
        <v>0</v>
      </c>
      <c r="P200" s="45">
        <f t="shared" si="101"/>
        <v>15697346.23</v>
      </c>
      <c r="Q200" s="906">
        <f t="shared" ca="1" si="91"/>
        <v>0.99994406080719922</v>
      </c>
      <c r="R200" s="200">
        <f t="shared" si="101"/>
        <v>878.14599999999996</v>
      </c>
      <c r="S200" s="906">
        <f t="shared" ca="1" si="93"/>
        <v>5.5939192800845717E-5</v>
      </c>
      <c r="T200" s="45">
        <f>+'Prog 01'!T169+'Prog 03'!T26+'Prog 05'!S31+'Prog 02'!T34</f>
        <v>183938.64387599999</v>
      </c>
      <c r="U200" s="195">
        <f ca="1">+U201</f>
        <v>292824.77361899999</v>
      </c>
      <c r="V200" s="899">
        <v>1</v>
      </c>
    </row>
    <row r="201" spans="2:23" s="63" customFormat="1" ht="15" hidden="1" customHeight="1" outlineLevel="2" x14ac:dyDescent="0.25">
      <c r="B201" s="86"/>
      <c r="C201" s="423">
        <v>99</v>
      </c>
      <c r="D201" s="424"/>
      <c r="E201" s="60"/>
      <c r="F201" s="56"/>
      <c r="G201" s="71" t="s">
        <v>452</v>
      </c>
      <c r="H201" s="45">
        <f>'Prog 01'!H169+'Prog 02'!H34+'Prog 03'!H26+'Prog 05'!H31</f>
        <v>183937.997</v>
      </c>
      <c r="I201" s="45">
        <f>'Prog 01'!I169+'Prog 02'!I34+'Prog 03'!I26+'Prog 05'!I31</f>
        <v>15147773.997</v>
      </c>
      <c r="J201" s="45">
        <f ca="1">'Prog 01'!J169+'Prog 02'!J34+'Prog 03'!J26+'Prog 05'!J31</f>
        <v>15698224.376</v>
      </c>
      <c r="K201" s="899">
        <v>1</v>
      </c>
      <c r="L201" s="45">
        <f>'Prog 01'!L169+'Prog 02'!L34+'Prog 03'!L26+'Prog 05'!L31</f>
        <v>15698224.376</v>
      </c>
      <c r="M201" s="899">
        <v>1</v>
      </c>
      <c r="N201" s="257">
        <f>'Prog 01'!N169+'Prog 02'!N34+'Prog 03'!N26+'Prog 05'!N31</f>
        <v>-550450.37900000007</v>
      </c>
      <c r="O201" s="899">
        <v>0</v>
      </c>
      <c r="P201" s="45">
        <f>'Prog 01'!P169+'Prog 02'!P34+'Prog 03'!P26+'Prog 05'!P31</f>
        <v>15697346.23</v>
      </c>
      <c r="Q201" s="906">
        <f t="shared" ca="1" si="91"/>
        <v>0.99994406080719922</v>
      </c>
      <c r="R201" s="200">
        <f>'Prog 01'!R169+'Prog 02'!R34+'Prog 03'!R26+'Prog 05'!Q31</f>
        <v>878.14599999999996</v>
      </c>
      <c r="S201" s="906">
        <f t="shared" ca="1" si="93"/>
        <v>5.5939192800845717E-5</v>
      </c>
      <c r="T201" s="45">
        <f>+'Prog 01'!T170+'Prog 02'!T35+'Prog 03'!T27+'Prog 05'!S32</f>
        <v>183938.64387599999</v>
      </c>
      <c r="U201" s="195">
        <f ca="1">+'Prog 02'!U35+'Prog 03'!U27+'Prog 05'!T32+'Prog 01'!U169</f>
        <v>292824.77361899999</v>
      </c>
      <c r="V201" s="899">
        <v>1</v>
      </c>
    </row>
    <row r="202" spans="2:23" s="63" customFormat="1" ht="15" hidden="1" customHeight="1" outlineLevel="2" x14ac:dyDescent="0.25">
      <c r="B202" s="86"/>
      <c r="C202" s="423"/>
      <c r="D202" s="424"/>
      <c r="E202" s="60"/>
      <c r="F202" s="56" t="s">
        <v>721</v>
      </c>
      <c r="G202" s="71" t="s">
        <v>719</v>
      </c>
      <c r="H202" s="45">
        <f>+'Prog 01'!H171+'Prog 02'!H36</f>
        <v>183901</v>
      </c>
      <c r="I202" s="45">
        <f>+'Prog 01'!I171+'Prog 02'!I36</f>
        <v>183900.99900000001</v>
      </c>
      <c r="J202" s="45">
        <f ca="1">+'Prog 01'!J171+'Prog 02'!J36</f>
        <v>267044.46499999997</v>
      </c>
      <c r="K202" s="899">
        <v>1</v>
      </c>
      <c r="L202" s="45">
        <f>+'Prog 01'!L171+'Prog 02'!L36</f>
        <v>267044.46500000003</v>
      </c>
      <c r="M202" s="899">
        <v>1</v>
      </c>
      <c r="N202" s="257">
        <f>+'Prog 01'!N171+'Prog 02'!N36</f>
        <v>-83143.466000000015</v>
      </c>
      <c r="O202" s="899">
        <v>0</v>
      </c>
      <c r="P202" s="45">
        <f>+'Prog 01'!P171+'Prog 02'!P36</f>
        <v>267044.46500000003</v>
      </c>
      <c r="Q202" s="906">
        <f t="shared" ca="1" si="91"/>
        <v>1.0000000000000002</v>
      </c>
      <c r="R202" s="200">
        <f>+'Prog 01'!R171+'Prog 02'!R36</f>
        <v>0</v>
      </c>
      <c r="S202" s="906">
        <f t="shared" ca="1" si="93"/>
        <v>0</v>
      </c>
      <c r="T202" s="45">
        <f>+'Prog 01'!T171+'Prog 02'!T36</f>
        <v>183904.62499999997</v>
      </c>
      <c r="U202" s="195">
        <f ca="1">+'Prog 01'!U171</f>
        <v>284158.21545599995</v>
      </c>
      <c r="V202" s="899">
        <v>1</v>
      </c>
    </row>
    <row r="203" spans="2:23" s="63" customFormat="1" ht="15" hidden="1" customHeight="1" outlineLevel="2" x14ac:dyDescent="0.25">
      <c r="B203" s="86"/>
      <c r="C203" s="423"/>
      <c r="D203" s="424"/>
      <c r="E203" s="60"/>
      <c r="F203" s="56" t="s">
        <v>742</v>
      </c>
      <c r="G203" s="71" t="str">
        <f>+'Prog 02'!G37</f>
        <v>Integros por Saldos No Utilizados de Transferencia</v>
      </c>
      <c r="H203" s="45">
        <f>+'Prog 01'!H172+'Prog 02'!H37+'Prog 03'!H28</f>
        <v>10.996</v>
      </c>
      <c r="I203" s="45">
        <f>+'Prog 01'!I172+'Prog 02'!I37+'Prog 03'!I28</f>
        <v>10.996</v>
      </c>
      <c r="J203" s="45">
        <f ca="1">+'Prog 01'!J172+'Prog 02'!J37+'Prog 05'!J32+'Prog 03'!J28</f>
        <v>14963836</v>
      </c>
      <c r="K203" s="899">
        <v>1</v>
      </c>
      <c r="L203" s="45">
        <f>+'Prog 01'!L172+'Prog 02'!L37+'Prog 05'!L32+'Prog 03'!L28</f>
        <v>14963836</v>
      </c>
      <c r="M203" s="899">
        <v>1</v>
      </c>
      <c r="N203" s="257">
        <f>+'Prog 01'!N172+'Prog 02'!N37+'Prog 05'!N32+'Prog 03'!N28</f>
        <v>10.996</v>
      </c>
      <c r="O203" s="899">
        <v>0</v>
      </c>
      <c r="P203" s="45">
        <f>+'Prog 01'!P172+'Prog 02'!P37+'Prog 05'!P32+'Prog 03'!P28</f>
        <v>14963836</v>
      </c>
      <c r="Q203" s="906">
        <f t="shared" ref="Q203:Q266" ca="1" si="102">IFERROR(+P203/J203,0)</f>
        <v>1</v>
      </c>
      <c r="R203" s="200">
        <f>+'Prog 01'!R172+'Prog 02'!R37+'Prog 03'!P28</f>
        <v>0</v>
      </c>
      <c r="S203" s="906">
        <f t="shared" ref="S203:S266" ca="1" si="103">+IFERROR(R203/J203,"0%")</f>
        <v>0</v>
      </c>
      <c r="T203" s="45">
        <f>+'Prog 01'!T172+'Prog 02'!T37+'Prog 03'!T28</f>
        <v>2.0619999999999998</v>
      </c>
      <c r="U203" s="195">
        <f>+'Prog 03'!U28</f>
        <v>3749.9294869999999</v>
      </c>
      <c r="V203" s="899">
        <v>1</v>
      </c>
    </row>
    <row r="204" spans="2:23" s="63" customFormat="1" ht="15" hidden="1" customHeight="1" outlineLevel="2" x14ac:dyDescent="0.25">
      <c r="B204" s="86"/>
      <c r="C204" s="423"/>
      <c r="D204" s="424"/>
      <c r="E204" s="60"/>
      <c r="F204" s="56" t="s">
        <v>738</v>
      </c>
      <c r="G204" s="71" t="s">
        <v>728</v>
      </c>
      <c r="H204" s="45">
        <f>+'Prog 01'!H173+'Prog 02'!H38</f>
        <v>9</v>
      </c>
      <c r="I204" s="45">
        <f>+'Prog 01'!I173+'Prog 02'!I38</f>
        <v>9</v>
      </c>
      <c r="J204" s="45">
        <f ca="1">+'Prog 01'!J173+'Prog 02'!J38</f>
        <v>878.14599999999996</v>
      </c>
      <c r="K204" s="899">
        <v>1</v>
      </c>
      <c r="L204" s="45">
        <f>+'Prog 01'!L173+'Prog 02'!L38</f>
        <v>878.14599999999996</v>
      </c>
      <c r="M204" s="899">
        <v>1</v>
      </c>
      <c r="N204" s="257">
        <f>+'Prog 01'!N173+'Prog 02'!N38</f>
        <v>-869.14599999999996</v>
      </c>
      <c r="O204" s="899">
        <v>0</v>
      </c>
      <c r="P204" s="45">
        <f>+'Prog 01'!P173+'Prog 02'!P38</f>
        <v>0</v>
      </c>
      <c r="Q204" s="906">
        <f t="shared" ca="1" si="102"/>
        <v>0</v>
      </c>
      <c r="R204" s="200">
        <f>+'Prog 01'!R173+'Prog 02'!R38</f>
        <v>878.14599999999996</v>
      </c>
      <c r="S204" s="906">
        <f t="shared" ca="1" si="103"/>
        <v>1</v>
      </c>
      <c r="T204" s="45">
        <f>+'Prog 01'!T173+'Prog 02'!T38</f>
        <v>2.0619999999999998</v>
      </c>
      <c r="U204" s="195">
        <f ca="1">+'Prog 01'!U173</f>
        <v>4916.6286760000003</v>
      </c>
      <c r="V204" s="899">
        <v>1</v>
      </c>
    </row>
    <row r="205" spans="2:23" s="63" customFormat="1" ht="15" hidden="1" customHeight="1" outlineLevel="2" x14ac:dyDescent="0.25">
      <c r="B205" s="86"/>
      <c r="C205" s="423"/>
      <c r="D205" s="424"/>
      <c r="E205" s="60"/>
      <c r="F205" s="56" t="s">
        <v>739</v>
      </c>
      <c r="G205" s="71" t="s">
        <v>729</v>
      </c>
      <c r="H205" s="45">
        <f>+'Prog 01'!H174+'Prog 02'!H39</f>
        <v>1</v>
      </c>
      <c r="I205" s="45">
        <f>+'Prog 01'!I174+'Prog 02'!I39</f>
        <v>1</v>
      </c>
      <c r="J205" s="45">
        <f ca="1">+'Prog 01'!J174+'Prog 02'!J39</f>
        <v>0</v>
      </c>
      <c r="K205" s="899">
        <f t="shared" ref="K205:K266" ca="1" si="104">IFERROR(J205/I205,"0%")</f>
        <v>0</v>
      </c>
      <c r="L205" s="45">
        <f ca="1">+'Prog 01'!J174+'Prog 02'!J39</f>
        <v>0</v>
      </c>
      <c r="M205" s="899">
        <f t="shared" ref="M205:M266" ca="1" si="105">+IFERROR(L205/I205,0%)</f>
        <v>0</v>
      </c>
      <c r="N205" s="257">
        <f>+'Prog 01'!N174+'Prog 02'!N39</f>
        <v>1</v>
      </c>
      <c r="O205" s="899">
        <f t="shared" ref="O205:O266" si="106">+IFERROR(N205/I205,0%)</f>
        <v>1</v>
      </c>
      <c r="P205" s="45">
        <f>+'Prog 01'!P174+'Prog 02'!P39</f>
        <v>0</v>
      </c>
      <c r="Q205" s="906">
        <f t="shared" ca="1" si="102"/>
        <v>0</v>
      </c>
      <c r="R205" s="200">
        <f>+'Prog 01'!R174+'Prog 02'!R39</f>
        <v>0</v>
      </c>
      <c r="S205" s="906" t="str">
        <f t="shared" ca="1" si="103"/>
        <v>0%</v>
      </c>
      <c r="T205" s="45">
        <f>+'Prog 01'!T174+'Prog 02'!T39</f>
        <v>2.0619999999999998</v>
      </c>
      <c r="U205" s="195">
        <v>0</v>
      </c>
      <c r="V205" s="899">
        <f t="shared" ref="V205:V266" si="107">IFERROR(U205/T205,0%)</f>
        <v>0</v>
      </c>
    </row>
    <row r="206" spans="2:23" s="63" customFormat="1" ht="15" hidden="1" customHeight="1" outlineLevel="2" x14ac:dyDescent="0.25">
      <c r="B206" s="86"/>
      <c r="C206" s="423"/>
      <c r="D206" s="424"/>
      <c r="E206" s="60"/>
      <c r="F206" s="56" t="s">
        <v>727</v>
      </c>
      <c r="G206" s="71" t="s">
        <v>49</v>
      </c>
      <c r="H206" s="45">
        <f>+'Prog 01'!H175+'Prog 02'!H40+'Prog 03'!H29+'Prog 05'!H32</f>
        <v>16.001000000000001</v>
      </c>
      <c r="I206" s="45">
        <f>+'Prog 01'!I175+'Prog 02'!I40+'Prog 03'!I29+'Prog 05'!I32</f>
        <v>14963852.002</v>
      </c>
      <c r="J206" s="45">
        <f ca="1">+'Prog 01'!J175+'Prog 02'!J40+'Prog 03'!J29</f>
        <v>466465.76500000001</v>
      </c>
      <c r="K206" s="899">
        <f t="shared" ca="1" si="104"/>
        <v>3.117284005065369E-2</v>
      </c>
      <c r="L206" s="45">
        <f>+'Prog 01'!L175+'Prog 02'!L40+'Prog 03'!L29</f>
        <v>466465.76500000001</v>
      </c>
      <c r="M206" s="899">
        <f t="shared" si="105"/>
        <v>3.117284005065369E-2</v>
      </c>
      <c r="N206" s="257">
        <f>+'Prog 01'!N175+'Prog 02'!N40+'Prog 03'!N29</f>
        <v>-466449.76300000004</v>
      </c>
      <c r="O206" s="899">
        <v>0</v>
      </c>
      <c r="P206" s="45">
        <f>+'Prog 01'!P175+'Prog 02'!P40+'Prog 03'!P29</f>
        <v>466465.76500000001</v>
      </c>
      <c r="Q206" s="906">
        <f t="shared" ca="1" si="102"/>
        <v>1</v>
      </c>
      <c r="R206" s="200">
        <f>+'Prog 01'!R175+'Prog 02'!R40+'Prog 03'!R29+'Prog 05'!Q32</f>
        <v>0</v>
      </c>
      <c r="S206" s="906">
        <f t="shared" ca="1" si="103"/>
        <v>0</v>
      </c>
      <c r="T206" s="45">
        <f>+'Prog 01'!T175+'Prog 02'!T40+'Prog 03'!T29</f>
        <v>27.832875999999999</v>
      </c>
      <c r="U206" s="195">
        <v>0</v>
      </c>
      <c r="V206" s="899">
        <f t="shared" si="107"/>
        <v>0</v>
      </c>
    </row>
    <row r="207" spans="2:23" s="63" customFormat="1" ht="15" customHeight="1" collapsed="1" x14ac:dyDescent="0.25">
      <c r="B207" s="86" t="s">
        <v>876</v>
      </c>
      <c r="C207" s="423" t="s">
        <v>1</v>
      </c>
      <c r="D207" s="150"/>
      <c r="E207" s="56"/>
      <c r="F207" s="56"/>
      <c r="G207" s="71" t="s">
        <v>263</v>
      </c>
      <c r="H207" s="45">
        <f>+H208+H211+H212+H209+H210</f>
        <v>193049</v>
      </c>
      <c r="I207" s="45">
        <f t="shared" ref="I207:R207" si="108">+I208+I211+I212+I209+I210</f>
        <v>196258</v>
      </c>
      <c r="J207" s="45">
        <f t="shared" ca="1" si="108"/>
        <v>13190.623</v>
      </c>
      <c r="K207" s="899">
        <f t="shared" ca="1" si="104"/>
        <v>6.721062580888422E-2</v>
      </c>
      <c r="L207" s="45">
        <f t="shared" si="108"/>
        <v>13190.623</v>
      </c>
      <c r="M207" s="899">
        <f t="shared" si="105"/>
        <v>6.721062580888422E-2</v>
      </c>
      <c r="N207" s="257">
        <f t="shared" si="108"/>
        <v>183067.37700000001</v>
      </c>
      <c r="O207" s="899">
        <f t="shared" si="106"/>
        <v>0.93278937419111585</v>
      </c>
      <c r="P207" s="45">
        <f t="shared" si="108"/>
        <v>4503.2309999999998</v>
      </c>
      <c r="Q207" s="906">
        <f t="shared" ca="1" si="102"/>
        <v>0.34139638438609005</v>
      </c>
      <c r="R207" s="200">
        <f t="shared" si="108"/>
        <v>8687.3919999999998</v>
      </c>
      <c r="S207" s="906">
        <f t="shared" ca="1" si="103"/>
        <v>0.65860361561391001</v>
      </c>
      <c r="T207" s="45">
        <f>SUM(T208:T212)</f>
        <v>234220.51799999998</v>
      </c>
      <c r="U207" s="195">
        <f ca="1">SUM(U208:U212)</f>
        <v>83504.483048999988</v>
      </c>
      <c r="V207" s="899">
        <f t="shared" ca="1" si="107"/>
        <v>0.35652078546338112</v>
      </c>
    </row>
    <row r="208" spans="2:23" s="63" customFormat="1" ht="15" hidden="1" customHeight="1" x14ac:dyDescent="0.25">
      <c r="B208" s="86"/>
      <c r="C208" s="423">
        <v>3</v>
      </c>
      <c r="D208" s="150"/>
      <c r="E208" s="56"/>
      <c r="F208" s="56" t="s">
        <v>661</v>
      </c>
      <c r="G208" s="71" t="s">
        <v>662</v>
      </c>
      <c r="H208" s="45">
        <f>+'Prog 01'!H177</f>
        <v>0</v>
      </c>
      <c r="I208" s="45">
        <f>+'Prog 01'!I177</f>
        <v>0</v>
      </c>
      <c r="J208" s="45">
        <f ca="1">+'Prog 01'!J177</f>
        <v>0</v>
      </c>
      <c r="K208" s="899" t="str">
        <f t="shared" ca="1" si="104"/>
        <v>0%</v>
      </c>
      <c r="L208" s="45">
        <f>+'Prog 01'!L177</f>
        <v>0</v>
      </c>
      <c r="M208" s="899">
        <f t="shared" si="105"/>
        <v>0</v>
      </c>
      <c r="N208" s="257">
        <f>+'Prog 01'!N177</f>
        <v>0</v>
      </c>
      <c r="O208" s="899">
        <f t="shared" si="106"/>
        <v>0</v>
      </c>
      <c r="P208" s="45">
        <f>+'Prog 01'!P177</f>
        <v>0</v>
      </c>
      <c r="Q208" s="906">
        <f t="shared" ca="1" si="102"/>
        <v>0</v>
      </c>
      <c r="R208" s="200">
        <f>+'Prog 01'!R177</f>
        <v>0</v>
      </c>
      <c r="S208" s="906" t="str">
        <f t="shared" ca="1" si="103"/>
        <v>0%</v>
      </c>
      <c r="T208" s="45">
        <f>+'Prog 01'!T177</f>
        <v>26857.55</v>
      </c>
      <c r="U208" s="195">
        <f ca="1">+'Prog 01'!U177</f>
        <v>25971.922030999998</v>
      </c>
      <c r="V208" s="899">
        <f t="shared" ca="1" si="107"/>
        <v>0.96702499040307099</v>
      </c>
    </row>
    <row r="209" spans="2:22" s="63" customFormat="1" ht="15" hidden="1" customHeight="1" x14ac:dyDescent="0.25">
      <c r="B209" s="86"/>
      <c r="C209" s="423">
        <v>4</v>
      </c>
      <c r="D209" s="150"/>
      <c r="E209" s="56"/>
      <c r="F209" s="56" t="s">
        <v>709</v>
      </c>
      <c r="G209" s="71" t="str">
        <f>+'Prog 01'!G178</f>
        <v>Mobiliario y Otros</v>
      </c>
      <c r="H209" s="45">
        <f>+'Prog 01'!H178</f>
        <v>0</v>
      </c>
      <c r="I209" s="45">
        <f>+'Prog 01'!I178</f>
        <v>0</v>
      </c>
      <c r="J209" s="45">
        <f ca="1">+'Prog 01'!J178</f>
        <v>0</v>
      </c>
      <c r="K209" s="899" t="str">
        <f t="shared" ca="1" si="104"/>
        <v>0%</v>
      </c>
      <c r="L209" s="45">
        <f>+'Prog 01'!L178</f>
        <v>0</v>
      </c>
      <c r="M209" s="899">
        <f t="shared" si="105"/>
        <v>0</v>
      </c>
      <c r="N209" s="257">
        <f>+'Prog 01'!N178</f>
        <v>0</v>
      </c>
      <c r="O209" s="899">
        <f t="shared" si="106"/>
        <v>0</v>
      </c>
      <c r="P209" s="45">
        <f>+'Prog 01'!P178</f>
        <v>0</v>
      </c>
      <c r="Q209" s="906">
        <f t="shared" ca="1" si="102"/>
        <v>0</v>
      </c>
      <c r="R209" s="200">
        <f>+'Prog 01'!R178</f>
        <v>0</v>
      </c>
      <c r="S209" s="906" t="str">
        <f t="shared" ca="1" si="103"/>
        <v>0%</v>
      </c>
      <c r="T209" s="45">
        <f>+'Prog 01'!T178</f>
        <v>0</v>
      </c>
      <c r="U209" s="195">
        <f ca="1">+'Prog 01'!U178</f>
        <v>0</v>
      </c>
      <c r="V209" s="899">
        <f t="shared" ca="1" si="107"/>
        <v>0</v>
      </c>
    </row>
    <row r="210" spans="2:22" s="63" customFormat="1" ht="15" hidden="1" customHeight="1" x14ac:dyDescent="0.25">
      <c r="B210" s="86"/>
      <c r="C210" s="423">
        <v>5</v>
      </c>
      <c r="D210" s="150"/>
      <c r="E210" s="56"/>
      <c r="F210" s="56" t="s">
        <v>734</v>
      </c>
      <c r="G210" s="71" t="str">
        <f>+'Prog 01'!G179</f>
        <v>Máquinas y Equipos</v>
      </c>
      <c r="H210" s="45">
        <f>+'Prog 01'!H179</f>
        <v>0</v>
      </c>
      <c r="I210" s="45">
        <f>+'Prog 01'!I179</f>
        <v>0</v>
      </c>
      <c r="J210" s="45">
        <f ca="1">+'Prog 01'!J179</f>
        <v>0</v>
      </c>
      <c r="K210" s="899" t="str">
        <f t="shared" ca="1" si="104"/>
        <v>0%</v>
      </c>
      <c r="L210" s="45">
        <f>+'Prog 01'!L179</f>
        <v>0</v>
      </c>
      <c r="M210" s="899">
        <f t="shared" si="105"/>
        <v>0</v>
      </c>
      <c r="N210" s="257">
        <f>+'Prog 01'!N179</f>
        <v>0</v>
      </c>
      <c r="O210" s="899">
        <f t="shared" si="106"/>
        <v>0</v>
      </c>
      <c r="P210" s="45">
        <f>+'Prog 01'!P179</f>
        <v>0</v>
      </c>
      <c r="Q210" s="906">
        <f t="shared" ca="1" si="102"/>
        <v>0</v>
      </c>
      <c r="R210" s="200">
        <f>+'Prog 01'!R179</f>
        <v>0</v>
      </c>
      <c r="S210" s="906" t="str">
        <f t="shared" ca="1" si="103"/>
        <v>0%</v>
      </c>
      <c r="T210" s="45">
        <f>+'Prog 01'!T179</f>
        <v>0</v>
      </c>
      <c r="U210" s="195">
        <f ca="1">+'Prog 01'!U179</f>
        <v>0</v>
      </c>
      <c r="V210" s="899">
        <f t="shared" ca="1" si="107"/>
        <v>0</v>
      </c>
    </row>
    <row r="211" spans="2:22" s="63" customFormat="1" ht="15" hidden="1" customHeight="1" x14ac:dyDescent="0.25">
      <c r="B211" s="86"/>
      <c r="C211" s="423" t="s">
        <v>608</v>
      </c>
      <c r="D211" s="150"/>
      <c r="E211" s="56"/>
      <c r="F211" s="56" t="s">
        <v>194</v>
      </c>
      <c r="G211" s="71" t="s">
        <v>79</v>
      </c>
      <c r="H211" s="45">
        <f>+'Prog 01'!H181</f>
        <v>0</v>
      </c>
      <c r="I211" s="45">
        <f>+'Prog 01'!I181</f>
        <v>9000</v>
      </c>
      <c r="J211" s="45">
        <f ca="1">+'Prog 01'!J181</f>
        <v>8212.5820000000003</v>
      </c>
      <c r="K211" s="899">
        <f t="shared" ca="1" si="104"/>
        <v>0.9125091111111111</v>
      </c>
      <c r="L211" s="45">
        <f>+'Prog 01'!L181</f>
        <v>8212.5820000000003</v>
      </c>
      <c r="M211" s="899">
        <f t="shared" si="105"/>
        <v>0.9125091111111111</v>
      </c>
      <c r="N211" s="257">
        <f>+'Prog 01'!N181</f>
        <v>787.41799999999967</v>
      </c>
      <c r="O211" s="899">
        <f t="shared" si="106"/>
        <v>8.7490888888888854E-2</v>
      </c>
      <c r="P211" s="45">
        <f>+'Prog 01'!P181</f>
        <v>0</v>
      </c>
      <c r="Q211" s="906">
        <f t="shared" ca="1" si="102"/>
        <v>0</v>
      </c>
      <c r="R211" s="200">
        <f>+'Prog 01'!R181</f>
        <v>8212.5820000000003</v>
      </c>
      <c r="S211" s="906">
        <f t="shared" ca="1" si="103"/>
        <v>1</v>
      </c>
      <c r="T211" s="45">
        <f>+'Prog 01'!T181</f>
        <v>0</v>
      </c>
      <c r="U211" s="195">
        <f ca="1">+'Prog 01'!U181</f>
        <v>0</v>
      </c>
      <c r="V211" s="899">
        <f t="shared" ca="1" si="107"/>
        <v>0</v>
      </c>
    </row>
    <row r="212" spans="2:22" s="63" customFormat="1" ht="15" hidden="1" customHeight="1" outlineLevel="1" x14ac:dyDescent="0.25">
      <c r="B212" s="86" t="s">
        <v>1</v>
      </c>
      <c r="C212" s="423" t="s">
        <v>609</v>
      </c>
      <c r="D212" s="150"/>
      <c r="E212" s="56"/>
      <c r="F212" s="56" t="s">
        <v>197</v>
      </c>
      <c r="G212" s="71" t="s">
        <v>78</v>
      </c>
      <c r="H212" s="45">
        <f>+VLOOKUP(F212,matriz01,3,FALSE)</f>
        <v>193049</v>
      </c>
      <c r="I212" s="45">
        <f>'Prog 01'!I184</f>
        <v>187258</v>
      </c>
      <c r="J212" s="45">
        <f ca="1">'Prog 01'!J184</f>
        <v>4978.0410000000002</v>
      </c>
      <c r="K212" s="899">
        <f t="shared" ca="1" si="104"/>
        <v>2.6583862905723656E-2</v>
      </c>
      <c r="L212" s="45">
        <f>'Prog 01'!L184</f>
        <v>4978.0410000000002</v>
      </c>
      <c r="M212" s="899">
        <f t="shared" si="105"/>
        <v>2.6583862905723656E-2</v>
      </c>
      <c r="N212" s="257">
        <f>'Prog 01'!N184</f>
        <v>182279.959</v>
      </c>
      <c r="O212" s="899">
        <f t="shared" si="106"/>
        <v>0.97341613709427632</v>
      </c>
      <c r="P212" s="45">
        <f>'Prog 01'!P184</f>
        <v>4503.2309999999998</v>
      </c>
      <c r="Q212" s="906">
        <f t="shared" ca="1" si="102"/>
        <v>0.90461910619056762</v>
      </c>
      <c r="R212" s="200">
        <f>'Prog 01'!R184</f>
        <v>474.81</v>
      </c>
      <c r="S212" s="906">
        <f t="shared" ca="1" si="103"/>
        <v>9.5380893809432266E-2</v>
      </c>
      <c r="T212" s="45">
        <f>+'Prog 01'!T184</f>
        <v>207362.96799999999</v>
      </c>
      <c r="U212" s="195">
        <f ca="1">+'Prog 01'!U184</f>
        <v>57532.561017999993</v>
      </c>
      <c r="V212" s="899">
        <f t="shared" ca="1" si="107"/>
        <v>0.27744858000875061</v>
      </c>
    </row>
    <row r="213" spans="2:22" s="63" customFormat="1" ht="15" customHeight="1" collapsed="1" x14ac:dyDescent="0.25">
      <c r="B213" s="86">
        <v>32</v>
      </c>
      <c r="C213" s="423" t="s">
        <v>1</v>
      </c>
      <c r="D213" s="150"/>
      <c r="E213" s="56"/>
      <c r="F213" s="56"/>
      <c r="G213" s="71" t="s">
        <v>139</v>
      </c>
      <c r="H213" s="45">
        <f>+H214</f>
        <v>8699424</v>
      </c>
      <c r="I213" s="45">
        <f t="shared" ref="I213:R213" si="109">+I214</f>
        <v>3347702</v>
      </c>
      <c r="J213" s="45">
        <f t="shared" ca="1" si="109"/>
        <v>0</v>
      </c>
      <c r="K213" s="899">
        <f t="shared" ca="1" si="104"/>
        <v>0</v>
      </c>
      <c r="L213" s="45">
        <f t="shared" si="109"/>
        <v>0</v>
      </c>
      <c r="M213" s="899">
        <f t="shared" si="105"/>
        <v>0</v>
      </c>
      <c r="N213" s="257">
        <f t="shared" si="109"/>
        <v>3347702</v>
      </c>
      <c r="O213" s="899">
        <f t="shared" si="106"/>
        <v>1</v>
      </c>
      <c r="P213" s="45">
        <f t="shared" si="109"/>
        <v>0</v>
      </c>
      <c r="Q213" s="906">
        <f t="shared" ca="1" si="102"/>
        <v>0</v>
      </c>
      <c r="R213" s="200">
        <f t="shared" si="109"/>
        <v>0</v>
      </c>
      <c r="S213" s="906" t="str">
        <f t="shared" ca="1" si="103"/>
        <v>0%</v>
      </c>
      <c r="T213" s="45">
        <f>+T214</f>
        <v>8876963.6119999997</v>
      </c>
      <c r="U213" s="195">
        <f>+U214</f>
        <v>2187761.0150259999</v>
      </c>
      <c r="V213" s="899">
        <f t="shared" si="107"/>
        <v>0.24645375498312902</v>
      </c>
    </row>
    <row r="214" spans="2:22" s="63" customFormat="1" ht="15" hidden="1" customHeight="1" outlineLevel="1" x14ac:dyDescent="0.25">
      <c r="B214" s="86" t="s">
        <v>1</v>
      </c>
      <c r="C214" s="423">
        <v>4</v>
      </c>
      <c r="D214" s="150"/>
      <c r="E214" s="56"/>
      <c r="F214" s="56" t="s">
        <v>204</v>
      </c>
      <c r="G214" s="71" t="str">
        <f>+'Prog 03'!G31</f>
        <v>Municipalidades</v>
      </c>
      <c r="H214" s="45">
        <f>+'Prog 03'!H31</f>
        <v>8699424</v>
      </c>
      <c r="I214" s="45">
        <f>+'Prog 03'!I31</f>
        <v>3347702</v>
      </c>
      <c r="J214" s="45">
        <f ca="1">+'Prog 03'!J31</f>
        <v>0</v>
      </c>
      <c r="K214" s="899">
        <f t="shared" ca="1" si="104"/>
        <v>0</v>
      </c>
      <c r="L214" s="45">
        <f>+'Prog 03'!L31</f>
        <v>0</v>
      </c>
      <c r="M214" s="899">
        <f t="shared" si="105"/>
        <v>0</v>
      </c>
      <c r="N214" s="257">
        <f>+'Prog 03'!N31</f>
        <v>3347702</v>
      </c>
      <c r="O214" s="899">
        <f t="shared" si="106"/>
        <v>1</v>
      </c>
      <c r="P214" s="45">
        <f>+'Prog 03'!P31</f>
        <v>0</v>
      </c>
      <c r="Q214" s="906">
        <f t="shared" ca="1" si="102"/>
        <v>0</v>
      </c>
      <c r="R214" s="200">
        <f>+'Prog 03'!R31</f>
        <v>0</v>
      </c>
      <c r="S214" s="906" t="str">
        <f t="shared" ca="1" si="103"/>
        <v>0%</v>
      </c>
      <c r="T214" s="45">
        <f>+'Prog 03'!T31</f>
        <v>8876963.6119999997</v>
      </c>
      <c r="U214" s="45">
        <f>+'Prog 03'!U31</f>
        <v>2187761.0150259999</v>
      </c>
      <c r="V214" s="899">
        <f t="shared" si="107"/>
        <v>0.24645375498312902</v>
      </c>
    </row>
    <row r="215" spans="2:22" s="63" customFormat="1" ht="15" customHeight="1" collapsed="1" x14ac:dyDescent="0.25">
      <c r="B215" s="86">
        <v>33</v>
      </c>
      <c r="C215" s="423" t="s">
        <v>1</v>
      </c>
      <c r="D215" s="150"/>
      <c r="E215" s="56"/>
      <c r="F215" s="56"/>
      <c r="G215" s="71" t="s">
        <v>140</v>
      </c>
      <c r="H215" s="45">
        <f>+H216+H239</f>
        <v>214637119</v>
      </c>
      <c r="I215" s="45">
        <f>+I216+I239</f>
        <v>183969509</v>
      </c>
      <c r="J215" s="45">
        <f ca="1">+J216+J239</f>
        <v>87420786.483999997</v>
      </c>
      <c r="K215" s="899">
        <f t="shared" ca="1" si="104"/>
        <v>0.47519171497054979</v>
      </c>
      <c r="L215" s="45">
        <f>+L216+L239</f>
        <v>88896195.550999984</v>
      </c>
      <c r="M215" s="899">
        <f t="shared" si="105"/>
        <v>0.48321157149470884</v>
      </c>
      <c r="N215" s="257">
        <f>+N216+N239</f>
        <v>95073313.449000001</v>
      </c>
      <c r="O215" s="899">
        <f t="shared" si="106"/>
        <v>0.51678842850529105</v>
      </c>
      <c r="P215" s="45">
        <f>+P216+P239</f>
        <v>77657881.386000007</v>
      </c>
      <c r="Q215" s="906">
        <f t="shared" ca="1" si="102"/>
        <v>0.88832284070348844</v>
      </c>
      <c r="R215" s="200">
        <f>+R216+R239</f>
        <v>9762905.0979999993</v>
      </c>
      <c r="S215" s="906">
        <f t="shared" ca="1" si="103"/>
        <v>0.11167715929651163</v>
      </c>
      <c r="T215" s="45">
        <f>+T216+T239</f>
        <v>270151358.75599998</v>
      </c>
      <c r="U215" s="195">
        <f ca="1">+U216+U239</f>
        <v>122889144.18333898</v>
      </c>
      <c r="V215" s="899">
        <f t="shared" ca="1" si="107"/>
        <v>0.45488997260358832</v>
      </c>
    </row>
    <row r="216" spans="2:22" s="63" customFormat="1" ht="15" hidden="1" customHeight="1" outlineLevel="1" x14ac:dyDescent="0.25">
      <c r="B216" s="86"/>
      <c r="C216" s="423" t="s">
        <v>153</v>
      </c>
      <c r="D216" s="150"/>
      <c r="E216" s="56"/>
      <c r="F216" s="56"/>
      <c r="G216" s="71" t="s">
        <v>84</v>
      </c>
      <c r="H216" s="45">
        <f>SUM(H217:H238)</f>
        <v>2062000</v>
      </c>
      <c r="I216" s="45">
        <f>SUM(I217:I238)</f>
        <v>7800789</v>
      </c>
      <c r="J216" s="45">
        <f>SUM(J217:J238)</f>
        <v>0</v>
      </c>
      <c r="K216" s="899">
        <f t="shared" si="104"/>
        <v>0</v>
      </c>
      <c r="L216" s="45">
        <f>SUM(L217:L238)</f>
        <v>0</v>
      </c>
      <c r="M216" s="899">
        <f t="shared" si="105"/>
        <v>0</v>
      </c>
      <c r="N216" s="257">
        <f>SUM(N217:N238)</f>
        <v>7800789</v>
      </c>
      <c r="O216" s="899">
        <f t="shared" si="106"/>
        <v>1</v>
      </c>
      <c r="P216" s="45">
        <f>SUM(P217:P238)</f>
        <v>0</v>
      </c>
      <c r="Q216" s="906">
        <f t="shared" si="102"/>
        <v>0</v>
      </c>
      <c r="R216" s="200">
        <f>SUM(R217:R238)</f>
        <v>0</v>
      </c>
      <c r="S216" s="906" t="str">
        <f t="shared" si="103"/>
        <v>0%</v>
      </c>
      <c r="T216" s="45">
        <f>SUM(T217:T238)</f>
        <v>22644352.003999997</v>
      </c>
      <c r="U216" s="195">
        <f ca="1">SUM(U217:U238)</f>
        <v>6381462.1349999998</v>
      </c>
      <c r="V216" s="899">
        <f t="shared" ca="1" si="107"/>
        <v>0.28181253028891046</v>
      </c>
    </row>
    <row r="217" spans="2:22" s="63" customFormat="1" ht="15" hidden="1" customHeight="1" outlineLevel="2" x14ac:dyDescent="0.25">
      <c r="B217" s="86"/>
      <c r="C217" s="423"/>
      <c r="D217" s="60" t="s">
        <v>158</v>
      </c>
      <c r="E217" s="37"/>
      <c r="F217" s="56" t="str">
        <f t="shared" ref="F217:F238" si="110">+CONCATENATE($B$215,"",$C$216,"",D217,"",E217)</f>
        <v>33.02.001</v>
      </c>
      <c r="G217" s="71" t="s">
        <v>623</v>
      </c>
      <c r="H217" s="45">
        <f>+'Prog 05'!H35</f>
        <v>0</v>
      </c>
      <c r="I217" s="45">
        <f>+'Prog 05'!I35</f>
        <v>88169</v>
      </c>
      <c r="J217" s="45">
        <f>+'Prog 05'!J35</f>
        <v>0</v>
      </c>
      <c r="K217" s="899">
        <f t="shared" si="104"/>
        <v>0</v>
      </c>
      <c r="L217" s="45">
        <f>+'Prog 05'!L35</f>
        <v>0</v>
      </c>
      <c r="M217" s="899">
        <f t="shared" si="105"/>
        <v>0</v>
      </c>
      <c r="N217" s="257">
        <f>+'Prog 05'!N35</f>
        <v>88169</v>
      </c>
      <c r="O217" s="899">
        <f t="shared" si="106"/>
        <v>1</v>
      </c>
      <c r="P217" s="45">
        <f>+'Prog 05'!P35</f>
        <v>0</v>
      </c>
      <c r="Q217" s="906">
        <f t="shared" si="102"/>
        <v>0</v>
      </c>
      <c r="R217" s="200">
        <f>+'Prog 05'!Q35</f>
        <v>0</v>
      </c>
      <c r="S217" s="906" t="str">
        <f t="shared" si="103"/>
        <v>0%</v>
      </c>
      <c r="T217" s="45">
        <f>+'Prog 05'!S35</f>
        <v>0</v>
      </c>
      <c r="U217" s="195">
        <f>+'Prog 05'!T35</f>
        <v>0</v>
      </c>
      <c r="V217" s="899">
        <f t="shared" si="107"/>
        <v>0</v>
      </c>
    </row>
    <row r="218" spans="2:22" s="63" customFormat="1" ht="15" hidden="1" customHeight="1" outlineLevel="2" x14ac:dyDescent="0.25">
      <c r="B218" s="86"/>
      <c r="C218" s="423"/>
      <c r="D218" s="60" t="s">
        <v>154</v>
      </c>
      <c r="E218" s="37"/>
      <c r="F218" s="56" t="str">
        <f t="shared" si="110"/>
        <v>33.02.002</v>
      </c>
      <c r="G218" s="71" t="s">
        <v>624</v>
      </c>
      <c r="H218" s="45">
        <f>+'Prog 05'!H36</f>
        <v>0</v>
      </c>
      <c r="I218" s="45">
        <f>+'Prog 05'!I36</f>
        <v>0</v>
      </c>
      <c r="J218" s="45">
        <f>+'Prog 05'!J36</f>
        <v>0</v>
      </c>
      <c r="K218" s="899" t="str">
        <f t="shared" si="104"/>
        <v>0%</v>
      </c>
      <c r="L218" s="45">
        <f>+'Prog 05'!L36</f>
        <v>0</v>
      </c>
      <c r="M218" s="899">
        <f t="shared" si="105"/>
        <v>0</v>
      </c>
      <c r="N218" s="257">
        <f>+'Prog 05'!N36</f>
        <v>0</v>
      </c>
      <c r="O218" s="899">
        <f t="shared" si="106"/>
        <v>0</v>
      </c>
      <c r="P218" s="45">
        <f>+'Prog 05'!P36</f>
        <v>0</v>
      </c>
      <c r="Q218" s="906">
        <f t="shared" si="102"/>
        <v>0</v>
      </c>
      <c r="R218" s="200">
        <f>+'Prog 05'!Q36</f>
        <v>0</v>
      </c>
      <c r="S218" s="906" t="str">
        <f t="shared" si="103"/>
        <v>0%</v>
      </c>
      <c r="T218" s="45">
        <f>+'Prog 05'!S36</f>
        <v>0</v>
      </c>
      <c r="U218" s="195">
        <f>+'Prog 05'!T36</f>
        <v>0</v>
      </c>
      <c r="V218" s="899">
        <f t="shared" si="107"/>
        <v>0</v>
      </c>
    </row>
    <row r="219" spans="2:22" s="63" customFormat="1" ht="15" hidden="1" customHeight="1" outlineLevel="2" x14ac:dyDescent="0.25">
      <c r="B219" s="86"/>
      <c r="C219" s="423"/>
      <c r="D219" s="60" t="s">
        <v>155</v>
      </c>
      <c r="E219" s="37"/>
      <c r="F219" s="56" t="str">
        <f t="shared" si="110"/>
        <v>33.02.003</v>
      </c>
      <c r="G219" s="71" t="s">
        <v>625</v>
      </c>
      <c r="H219" s="45">
        <f>+'Prog 05'!H37</f>
        <v>0</v>
      </c>
      <c r="I219" s="45">
        <f>+'Prog 05'!I37</f>
        <v>0</v>
      </c>
      <c r="J219" s="45">
        <f>+'Prog 05'!J37</f>
        <v>0</v>
      </c>
      <c r="K219" s="899" t="str">
        <f t="shared" si="104"/>
        <v>0%</v>
      </c>
      <c r="L219" s="45">
        <f>+'Prog 05'!L37</f>
        <v>0</v>
      </c>
      <c r="M219" s="899">
        <f t="shared" si="105"/>
        <v>0</v>
      </c>
      <c r="N219" s="257">
        <f>+'Prog 05'!N37</f>
        <v>0</v>
      </c>
      <c r="O219" s="899">
        <f t="shared" si="106"/>
        <v>0</v>
      </c>
      <c r="P219" s="45">
        <f>+'Prog 05'!P37</f>
        <v>0</v>
      </c>
      <c r="Q219" s="906">
        <f t="shared" si="102"/>
        <v>0</v>
      </c>
      <c r="R219" s="200">
        <f>+'Prog 05'!Q37</f>
        <v>0</v>
      </c>
      <c r="S219" s="906" t="str">
        <f t="shared" si="103"/>
        <v>0%</v>
      </c>
      <c r="T219" s="45">
        <f>+'Prog 05'!S37</f>
        <v>2887424.7859999998</v>
      </c>
      <c r="U219" s="195">
        <f ca="1">+'Prog 05'!T37</f>
        <v>0</v>
      </c>
      <c r="V219" s="899">
        <f t="shared" ca="1" si="107"/>
        <v>0</v>
      </c>
    </row>
    <row r="220" spans="2:22" s="63" customFormat="1" ht="15" hidden="1" customHeight="1" outlineLevel="2" x14ac:dyDescent="0.25">
      <c r="B220" s="86"/>
      <c r="C220" s="423"/>
      <c r="D220" s="60" t="s">
        <v>168</v>
      </c>
      <c r="E220" s="37"/>
      <c r="F220" s="56" t="str">
        <f t="shared" si="110"/>
        <v>33.02.004</v>
      </c>
      <c r="G220" s="71" t="s">
        <v>626</v>
      </c>
      <c r="H220" s="45">
        <f>+'Prog 05'!H38</f>
        <v>0</v>
      </c>
      <c r="I220" s="45">
        <f>+'Prog 05'!I38</f>
        <v>500000</v>
      </c>
      <c r="J220" s="45">
        <f>+'Prog 05'!J38</f>
        <v>0</v>
      </c>
      <c r="K220" s="899">
        <f t="shared" si="104"/>
        <v>0</v>
      </c>
      <c r="L220" s="45">
        <f>+'Prog 05'!L38</f>
        <v>0</v>
      </c>
      <c r="M220" s="899">
        <f t="shared" si="105"/>
        <v>0</v>
      </c>
      <c r="N220" s="257">
        <f>+'Prog 05'!N38</f>
        <v>500000</v>
      </c>
      <c r="O220" s="899">
        <f t="shared" si="106"/>
        <v>1</v>
      </c>
      <c r="P220" s="45">
        <f>+'Prog 05'!P38</f>
        <v>0</v>
      </c>
      <c r="Q220" s="906">
        <f t="shared" si="102"/>
        <v>0</v>
      </c>
      <c r="R220" s="200">
        <f>+'Prog 05'!Q38</f>
        <v>0</v>
      </c>
      <c r="S220" s="906" t="str">
        <f t="shared" si="103"/>
        <v>0%</v>
      </c>
      <c r="T220" s="45">
        <f>+'Prog 05'!S38</f>
        <v>12371.999999999998</v>
      </c>
      <c r="U220" s="195">
        <f ca="1">+'Prog 05'!T38</f>
        <v>0</v>
      </c>
      <c r="V220" s="899">
        <f t="shared" ca="1" si="107"/>
        <v>0</v>
      </c>
    </row>
    <row r="221" spans="2:22" s="63" customFormat="1" ht="15" hidden="1" customHeight="1" outlineLevel="2" x14ac:dyDescent="0.25">
      <c r="B221" s="86"/>
      <c r="C221" s="423"/>
      <c r="D221" s="60" t="s">
        <v>169</v>
      </c>
      <c r="E221" s="37"/>
      <c r="F221" s="56" t="str">
        <f t="shared" si="110"/>
        <v>33.02.005</v>
      </c>
      <c r="G221" s="71" t="s">
        <v>627</v>
      </c>
      <c r="H221" s="45">
        <f>+'Prog 05'!H39</f>
        <v>0</v>
      </c>
      <c r="I221" s="45">
        <f>+'Prog 05'!I39</f>
        <v>837018</v>
      </c>
      <c r="J221" s="45">
        <f>+'Prog 05'!J39</f>
        <v>0</v>
      </c>
      <c r="K221" s="899">
        <f t="shared" si="104"/>
        <v>0</v>
      </c>
      <c r="L221" s="45">
        <f>+'Prog 05'!L39</f>
        <v>0</v>
      </c>
      <c r="M221" s="899">
        <f t="shared" si="105"/>
        <v>0</v>
      </c>
      <c r="N221" s="257">
        <f>+'Prog 05'!N39</f>
        <v>837018</v>
      </c>
      <c r="O221" s="899">
        <f t="shared" si="106"/>
        <v>1</v>
      </c>
      <c r="P221" s="45">
        <f>+'Prog 05'!P39</f>
        <v>0</v>
      </c>
      <c r="Q221" s="906">
        <f t="shared" si="102"/>
        <v>0</v>
      </c>
      <c r="R221" s="200">
        <f>+'Prog 05'!Q39</f>
        <v>0</v>
      </c>
      <c r="S221" s="906" t="str">
        <f t="shared" si="103"/>
        <v>0%</v>
      </c>
      <c r="T221" s="45">
        <f>+'Prog 05'!S39</f>
        <v>1276553.2699999998</v>
      </c>
      <c r="U221" s="195">
        <f ca="1">+'Prog 05'!T39</f>
        <v>0</v>
      </c>
      <c r="V221" s="899">
        <f t="shared" ca="1" si="107"/>
        <v>0</v>
      </c>
    </row>
    <row r="222" spans="2:22" s="63" customFormat="1" ht="15" hidden="1" customHeight="1" outlineLevel="2" x14ac:dyDescent="0.25">
      <c r="B222" s="86"/>
      <c r="C222" s="423"/>
      <c r="D222" s="60" t="s">
        <v>170</v>
      </c>
      <c r="E222" s="37"/>
      <c r="F222" s="56" t="str">
        <f t="shared" si="110"/>
        <v>33.02.006</v>
      </c>
      <c r="G222" s="71" t="s">
        <v>628</v>
      </c>
      <c r="H222" s="45">
        <v>0</v>
      </c>
      <c r="I222" s="45">
        <f>+'Prog 05'!I40</f>
        <v>0</v>
      </c>
      <c r="J222" s="45">
        <f>+'Prog 05'!J40</f>
        <v>0</v>
      </c>
      <c r="K222" s="899" t="str">
        <f t="shared" si="104"/>
        <v>0%</v>
      </c>
      <c r="L222" s="45">
        <f>+'Prog 05'!L40</f>
        <v>0</v>
      </c>
      <c r="M222" s="899">
        <f t="shared" si="105"/>
        <v>0</v>
      </c>
      <c r="N222" s="257">
        <f>+'Prog 05'!N40</f>
        <v>0</v>
      </c>
      <c r="O222" s="899">
        <f t="shared" si="106"/>
        <v>0</v>
      </c>
      <c r="P222" s="45">
        <f>+'Prog 05'!P40</f>
        <v>0</v>
      </c>
      <c r="Q222" s="906">
        <f t="shared" si="102"/>
        <v>0</v>
      </c>
      <c r="R222" s="200">
        <f>+'Prog 05'!Q40</f>
        <v>0</v>
      </c>
      <c r="S222" s="906" t="str">
        <f t="shared" si="103"/>
        <v>0%</v>
      </c>
      <c r="T222" s="45">
        <f>+'Prog 05'!S40</f>
        <v>0</v>
      </c>
      <c r="U222" s="195">
        <f ca="1">+'Prog 05'!T40</f>
        <v>0</v>
      </c>
      <c r="V222" s="899">
        <f t="shared" ca="1" si="107"/>
        <v>0</v>
      </c>
    </row>
    <row r="223" spans="2:22" s="63" customFormat="1" ht="15" hidden="1" customHeight="1" outlineLevel="2" x14ac:dyDescent="0.25">
      <c r="B223" s="86"/>
      <c r="C223" s="423"/>
      <c r="D223" s="60" t="s">
        <v>159</v>
      </c>
      <c r="E223" s="37"/>
      <c r="F223" s="56" t="str">
        <f t="shared" si="110"/>
        <v>33.02.007</v>
      </c>
      <c r="G223" s="71" t="s">
        <v>629</v>
      </c>
      <c r="H223" s="45">
        <f>+'Prog 05'!H41</f>
        <v>0</v>
      </c>
      <c r="I223" s="45">
        <f>+'Prog 05'!I41</f>
        <v>122579</v>
      </c>
      <c r="J223" s="45">
        <f>+'Prog 05'!J41</f>
        <v>0</v>
      </c>
      <c r="K223" s="899">
        <f t="shared" si="104"/>
        <v>0</v>
      </c>
      <c r="L223" s="45">
        <f>+'Prog 05'!L41</f>
        <v>0</v>
      </c>
      <c r="M223" s="899">
        <f t="shared" si="105"/>
        <v>0</v>
      </c>
      <c r="N223" s="257">
        <f>+'Prog 05'!N41</f>
        <v>122579</v>
      </c>
      <c r="O223" s="899">
        <f t="shared" si="106"/>
        <v>1</v>
      </c>
      <c r="P223" s="45">
        <f>+'Prog 05'!P41</f>
        <v>0</v>
      </c>
      <c r="Q223" s="906">
        <f t="shared" si="102"/>
        <v>0</v>
      </c>
      <c r="R223" s="200">
        <f>+'Prog 05'!Q41</f>
        <v>0</v>
      </c>
      <c r="S223" s="906" t="str">
        <f t="shared" si="103"/>
        <v>0%</v>
      </c>
      <c r="T223" s="45">
        <f>+'Prog 05'!S41</f>
        <v>4317036.1919999998</v>
      </c>
      <c r="U223" s="195">
        <f ca="1">+'Prog 05'!T41</f>
        <v>0</v>
      </c>
      <c r="V223" s="899">
        <f t="shared" ca="1" si="107"/>
        <v>0</v>
      </c>
    </row>
    <row r="224" spans="2:22" s="63" customFormat="1" ht="15" hidden="1" customHeight="1" outlineLevel="2" x14ac:dyDescent="0.25">
      <c r="B224" s="86"/>
      <c r="C224" s="423"/>
      <c r="D224" s="60" t="s">
        <v>160</v>
      </c>
      <c r="E224" s="37"/>
      <c r="F224" s="56" t="str">
        <f t="shared" si="110"/>
        <v>33.02.008</v>
      </c>
      <c r="G224" s="71" t="s">
        <v>630</v>
      </c>
      <c r="H224" s="45">
        <f>+'Prog 05'!H42</f>
        <v>0</v>
      </c>
      <c r="I224" s="45">
        <f>+'Prog 05'!I42</f>
        <v>0</v>
      </c>
      <c r="J224" s="45">
        <f>+'Prog 05'!J42</f>
        <v>0</v>
      </c>
      <c r="K224" s="899" t="str">
        <f t="shared" si="104"/>
        <v>0%</v>
      </c>
      <c r="L224" s="45">
        <f>+'Prog 05'!L42</f>
        <v>0</v>
      </c>
      <c r="M224" s="899">
        <f t="shared" si="105"/>
        <v>0</v>
      </c>
      <c r="N224" s="257">
        <f>+'Prog 05'!N42</f>
        <v>0</v>
      </c>
      <c r="O224" s="899">
        <f t="shared" si="106"/>
        <v>0</v>
      </c>
      <c r="P224" s="45">
        <f>+'Prog 05'!P42</f>
        <v>0</v>
      </c>
      <c r="Q224" s="906">
        <f t="shared" si="102"/>
        <v>0</v>
      </c>
      <c r="R224" s="200">
        <f>+'Prog 05'!Q42</f>
        <v>0</v>
      </c>
      <c r="S224" s="906" t="str">
        <f t="shared" si="103"/>
        <v>0%</v>
      </c>
      <c r="T224" s="45">
        <f>+'Prog 05'!S42</f>
        <v>0</v>
      </c>
      <c r="U224" s="195">
        <f ca="1">+'Prog 05'!T42</f>
        <v>0</v>
      </c>
      <c r="V224" s="899">
        <f t="shared" ca="1" si="107"/>
        <v>0</v>
      </c>
    </row>
    <row r="225" spans="2:22" s="63" customFormat="1" ht="15" hidden="1" customHeight="1" outlineLevel="2" x14ac:dyDescent="0.25">
      <c r="B225" s="86"/>
      <c r="C225" s="423"/>
      <c r="D225" s="60" t="s">
        <v>161</v>
      </c>
      <c r="E225" s="37"/>
      <c r="F225" s="56" t="str">
        <f t="shared" si="110"/>
        <v>33.02.009</v>
      </c>
      <c r="G225" s="71" t="s">
        <v>631</v>
      </c>
      <c r="H225" s="45">
        <f>+'Prog 05'!H43</f>
        <v>0</v>
      </c>
      <c r="I225" s="45">
        <f>+'Prog 05'!I43</f>
        <v>981893</v>
      </c>
      <c r="J225" s="45">
        <f>+'Prog 05'!J43</f>
        <v>0</v>
      </c>
      <c r="K225" s="899">
        <f t="shared" si="104"/>
        <v>0</v>
      </c>
      <c r="L225" s="45">
        <f>+'Prog 05'!L43</f>
        <v>0</v>
      </c>
      <c r="M225" s="899">
        <f t="shared" si="105"/>
        <v>0</v>
      </c>
      <c r="N225" s="257">
        <f>+'Prog 05'!N43</f>
        <v>981893</v>
      </c>
      <c r="O225" s="899">
        <f t="shared" si="106"/>
        <v>1</v>
      </c>
      <c r="P225" s="45">
        <f>+'Prog 05'!P43</f>
        <v>0</v>
      </c>
      <c r="Q225" s="906">
        <f t="shared" si="102"/>
        <v>0</v>
      </c>
      <c r="R225" s="200">
        <f>+'Prog 05'!Q43</f>
        <v>0</v>
      </c>
      <c r="S225" s="906" t="str">
        <f t="shared" si="103"/>
        <v>0%</v>
      </c>
      <c r="T225" s="45">
        <f>+'Prog 05'!S43</f>
        <v>0</v>
      </c>
      <c r="U225" s="195">
        <f ca="1">+'Prog 05'!T43</f>
        <v>0</v>
      </c>
      <c r="V225" s="899">
        <f t="shared" ca="1" si="107"/>
        <v>0</v>
      </c>
    </row>
    <row r="226" spans="2:22" s="63" customFormat="1" ht="15" hidden="1" customHeight="1" outlineLevel="2" x14ac:dyDescent="0.25">
      <c r="B226" s="86"/>
      <c r="C226" s="423"/>
      <c r="D226" s="60" t="s">
        <v>162</v>
      </c>
      <c r="E226" s="37"/>
      <c r="F226" s="56" t="str">
        <f t="shared" si="110"/>
        <v>33.02.010</v>
      </c>
      <c r="G226" s="71" t="s">
        <v>632</v>
      </c>
      <c r="H226" s="45">
        <f>+'Prog 05'!H44</f>
        <v>0</v>
      </c>
      <c r="I226" s="45">
        <f>+'Prog 05'!I44</f>
        <v>483750</v>
      </c>
      <c r="J226" s="45">
        <f>+'Prog 05'!J44</f>
        <v>0</v>
      </c>
      <c r="K226" s="899">
        <f t="shared" si="104"/>
        <v>0</v>
      </c>
      <c r="L226" s="45">
        <f>+'Prog 05'!L44</f>
        <v>0</v>
      </c>
      <c r="M226" s="899">
        <f t="shared" si="105"/>
        <v>0</v>
      </c>
      <c r="N226" s="257">
        <f>+'Prog 05'!N44</f>
        <v>483750</v>
      </c>
      <c r="O226" s="899">
        <f t="shared" si="106"/>
        <v>1</v>
      </c>
      <c r="P226" s="45">
        <f>+'Prog 05'!P44</f>
        <v>0</v>
      </c>
      <c r="Q226" s="906">
        <f t="shared" si="102"/>
        <v>0</v>
      </c>
      <c r="R226" s="200">
        <f>+'Prog 05'!Q44</f>
        <v>0</v>
      </c>
      <c r="S226" s="906" t="str">
        <f t="shared" si="103"/>
        <v>0%</v>
      </c>
      <c r="T226" s="45">
        <f>+'Prog 05'!S44</f>
        <v>151961.152</v>
      </c>
      <c r="U226" s="195">
        <f ca="1">+'Prog 05'!T44</f>
        <v>0</v>
      </c>
      <c r="V226" s="899">
        <f t="shared" ca="1" si="107"/>
        <v>0</v>
      </c>
    </row>
    <row r="227" spans="2:22" s="63" customFormat="1" ht="15" hidden="1" customHeight="1" outlineLevel="2" x14ac:dyDescent="0.25">
      <c r="B227" s="86"/>
      <c r="C227" s="423"/>
      <c r="D227" s="60" t="s">
        <v>163</v>
      </c>
      <c r="E227" s="37"/>
      <c r="F227" s="56" t="str">
        <f t="shared" si="110"/>
        <v>33.02.011</v>
      </c>
      <c r="G227" s="71" t="s">
        <v>633</v>
      </c>
      <c r="H227" s="45">
        <f>+'Prog 05'!H45</f>
        <v>0</v>
      </c>
      <c r="I227" s="45">
        <f>+'Prog 05'!I45</f>
        <v>50468</v>
      </c>
      <c r="J227" s="45">
        <f>+'Prog 05'!J45</f>
        <v>0</v>
      </c>
      <c r="K227" s="899">
        <f t="shared" si="104"/>
        <v>0</v>
      </c>
      <c r="L227" s="45">
        <f>+'Prog 05'!L45</f>
        <v>0</v>
      </c>
      <c r="M227" s="899">
        <f t="shared" si="105"/>
        <v>0</v>
      </c>
      <c r="N227" s="257">
        <f>+'Prog 05'!N45</f>
        <v>50468</v>
      </c>
      <c r="O227" s="899">
        <f t="shared" si="106"/>
        <v>1</v>
      </c>
      <c r="P227" s="45">
        <f>+'Prog 05'!P45</f>
        <v>0</v>
      </c>
      <c r="Q227" s="906">
        <f t="shared" si="102"/>
        <v>0</v>
      </c>
      <c r="R227" s="200">
        <f>+'Prog 05'!Q45</f>
        <v>0</v>
      </c>
      <c r="S227" s="906" t="str">
        <f t="shared" si="103"/>
        <v>0%</v>
      </c>
      <c r="T227" s="45">
        <f>+'Prog 05'!S45</f>
        <v>677190.69899999991</v>
      </c>
      <c r="U227" s="195">
        <f ca="1">+'Prog 05'!T45</f>
        <v>0</v>
      </c>
      <c r="V227" s="899">
        <f t="shared" ca="1" si="107"/>
        <v>0</v>
      </c>
    </row>
    <row r="228" spans="2:22" s="63" customFormat="1" ht="15" hidden="1" customHeight="1" outlineLevel="2" x14ac:dyDescent="0.25">
      <c r="B228" s="86"/>
      <c r="C228" s="423"/>
      <c r="D228" s="60" t="s">
        <v>164</v>
      </c>
      <c r="E228" s="37"/>
      <c r="F228" s="56" t="str">
        <f t="shared" si="110"/>
        <v>33.02.012</v>
      </c>
      <c r="G228" s="71" t="s">
        <v>634</v>
      </c>
      <c r="H228" s="45">
        <f>+'Prog 05'!H46</f>
        <v>0</v>
      </c>
      <c r="I228" s="45">
        <f>+'Prog 05'!I46</f>
        <v>1000000</v>
      </c>
      <c r="J228" s="45">
        <f>+'Prog 05'!J46</f>
        <v>0</v>
      </c>
      <c r="K228" s="899">
        <f t="shared" si="104"/>
        <v>0</v>
      </c>
      <c r="L228" s="45">
        <f>+'Prog 05'!L46</f>
        <v>0</v>
      </c>
      <c r="M228" s="899">
        <f t="shared" si="105"/>
        <v>0</v>
      </c>
      <c r="N228" s="257">
        <f>+'Prog 05'!N46</f>
        <v>1000000</v>
      </c>
      <c r="O228" s="899">
        <f t="shared" si="106"/>
        <v>1</v>
      </c>
      <c r="P228" s="45">
        <f>+'Prog 05'!P46</f>
        <v>0</v>
      </c>
      <c r="Q228" s="906">
        <f t="shared" si="102"/>
        <v>0</v>
      </c>
      <c r="R228" s="200">
        <f>+'Prog 05'!Q46</f>
        <v>0</v>
      </c>
      <c r="S228" s="906" t="str">
        <f t="shared" si="103"/>
        <v>0%</v>
      </c>
      <c r="T228" s="45">
        <f>+'Prog 05'!S46</f>
        <v>3671644.6259999997</v>
      </c>
      <c r="U228" s="195">
        <f ca="1">+'Prog 05'!T46</f>
        <v>0</v>
      </c>
      <c r="V228" s="899">
        <f t="shared" ca="1" si="107"/>
        <v>0</v>
      </c>
    </row>
    <row r="229" spans="2:22" s="63" customFormat="1" ht="15" hidden="1" customHeight="1" outlineLevel="2" x14ac:dyDescent="0.25">
      <c r="B229" s="86"/>
      <c r="C229" s="423"/>
      <c r="D229" s="60" t="s">
        <v>165</v>
      </c>
      <c r="E229" s="37"/>
      <c r="F229" s="56" t="str">
        <f t="shared" si="110"/>
        <v>33.02.013</v>
      </c>
      <c r="G229" s="71" t="s">
        <v>86</v>
      </c>
      <c r="H229" s="45">
        <f>+'Prog 05'!H47</f>
        <v>0</v>
      </c>
      <c r="I229" s="45">
        <f>+'Prog 05'!I47</f>
        <v>0</v>
      </c>
      <c r="J229" s="45">
        <f>+'Prog 05'!J47</f>
        <v>0</v>
      </c>
      <c r="K229" s="899" t="str">
        <f t="shared" si="104"/>
        <v>0%</v>
      </c>
      <c r="L229" s="45">
        <f>+'Prog 05'!L47</f>
        <v>0</v>
      </c>
      <c r="M229" s="899">
        <f t="shared" si="105"/>
        <v>0</v>
      </c>
      <c r="N229" s="257">
        <f>+'Prog 05'!N47</f>
        <v>0</v>
      </c>
      <c r="O229" s="899">
        <f t="shared" si="106"/>
        <v>0</v>
      </c>
      <c r="P229" s="45">
        <f>+'Prog 05'!P47</f>
        <v>0</v>
      </c>
      <c r="Q229" s="906">
        <f t="shared" si="102"/>
        <v>0</v>
      </c>
      <c r="R229" s="200">
        <f>+'Prog 05'!Q47</f>
        <v>0</v>
      </c>
      <c r="S229" s="906" t="str">
        <f t="shared" si="103"/>
        <v>0%</v>
      </c>
      <c r="T229" s="45">
        <f>+'Prog 05'!S47</f>
        <v>8581371.7879999988</v>
      </c>
      <c r="U229" s="195">
        <f ca="1">+'Prog 05'!T47</f>
        <v>6241024.4699999997</v>
      </c>
      <c r="V229" s="899">
        <f t="shared" ca="1" si="107"/>
        <v>0.72727585101572112</v>
      </c>
    </row>
    <row r="230" spans="2:22" s="63" customFormat="1" ht="15" hidden="1" customHeight="1" outlineLevel="2" x14ac:dyDescent="0.25">
      <c r="B230" s="86"/>
      <c r="C230" s="423"/>
      <c r="D230" s="60" t="s">
        <v>180</v>
      </c>
      <c r="E230" s="37"/>
      <c r="F230" s="56" t="str">
        <f t="shared" si="110"/>
        <v>33.02.014</v>
      </c>
      <c r="G230" s="71" t="s">
        <v>635</v>
      </c>
      <c r="H230" s="45">
        <f>+'Prog 05'!H48</f>
        <v>0</v>
      </c>
      <c r="I230" s="45">
        <f>+'Prog 05'!I48</f>
        <v>0</v>
      </c>
      <c r="J230" s="45">
        <f>+'Prog 05'!J48</f>
        <v>0</v>
      </c>
      <c r="K230" s="899" t="str">
        <f t="shared" si="104"/>
        <v>0%</v>
      </c>
      <c r="L230" s="45">
        <f>+'Prog 05'!L48</f>
        <v>0</v>
      </c>
      <c r="M230" s="899">
        <f t="shared" si="105"/>
        <v>0</v>
      </c>
      <c r="N230" s="257">
        <f>+'Prog 05'!N48</f>
        <v>0</v>
      </c>
      <c r="O230" s="899">
        <f t="shared" si="106"/>
        <v>0</v>
      </c>
      <c r="P230" s="45">
        <f>+'Prog 05'!P48</f>
        <v>0</v>
      </c>
      <c r="Q230" s="906">
        <f t="shared" si="102"/>
        <v>0</v>
      </c>
      <c r="R230" s="200">
        <f>+'Prog 05'!Q48</f>
        <v>0</v>
      </c>
      <c r="S230" s="906" t="str">
        <f t="shared" si="103"/>
        <v>0%</v>
      </c>
      <c r="T230" s="45">
        <f>+'Prog 05'!S48</f>
        <v>0</v>
      </c>
      <c r="U230" s="195">
        <f ca="1">+'Prog 05'!T48</f>
        <v>0</v>
      </c>
      <c r="V230" s="899">
        <f t="shared" ca="1" si="107"/>
        <v>0</v>
      </c>
    </row>
    <row r="231" spans="2:22" s="63" customFormat="1" ht="15" hidden="1" customHeight="1" outlineLevel="2" x14ac:dyDescent="0.25">
      <c r="B231" s="86"/>
      <c r="C231" s="423"/>
      <c r="D231" s="60" t="s">
        <v>181</v>
      </c>
      <c r="E231" s="37"/>
      <c r="F231" s="56" t="str">
        <f t="shared" si="110"/>
        <v>33.02.015</v>
      </c>
      <c r="G231" s="71" t="s">
        <v>636</v>
      </c>
      <c r="H231" s="45">
        <f>+'Prog 05'!H49</f>
        <v>0</v>
      </c>
      <c r="I231" s="45">
        <f>+'Prog 05'!I49</f>
        <v>20564</v>
      </c>
      <c r="J231" s="45">
        <f>+'Prog 05'!J49</f>
        <v>0</v>
      </c>
      <c r="K231" s="899">
        <f t="shared" si="104"/>
        <v>0</v>
      </c>
      <c r="L231" s="45">
        <f>+'Prog 05'!L49</f>
        <v>0</v>
      </c>
      <c r="M231" s="899">
        <f t="shared" si="105"/>
        <v>0</v>
      </c>
      <c r="N231" s="257">
        <f>+'Prog 05'!N49</f>
        <v>20564</v>
      </c>
      <c r="O231" s="899">
        <f t="shared" si="106"/>
        <v>1</v>
      </c>
      <c r="P231" s="45">
        <f>+'Prog 05'!P49</f>
        <v>0</v>
      </c>
      <c r="Q231" s="906">
        <f t="shared" si="102"/>
        <v>0</v>
      </c>
      <c r="R231" s="200">
        <f>+'Prog 05'!Q49</f>
        <v>0</v>
      </c>
      <c r="S231" s="906" t="str">
        <f t="shared" si="103"/>
        <v>0%</v>
      </c>
      <c r="T231" s="45">
        <f>+'Prog 05'!S49</f>
        <v>140437.66499999998</v>
      </c>
      <c r="U231" s="195">
        <f ca="1">+'Prog 05'!T49</f>
        <v>140437.66499999998</v>
      </c>
      <c r="V231" s="899">
        <f t="shared" ca="1" si="107"/>
        <v>1</v>
      </c>
    </row>
    <row r="232" spans="2:22" s="63" customFormat="1" ht="15" hidden="1" customHeight="1" outlineLevel="2" x14ac:dyDescent="0.25">
      <c r="B232" s="86"/>
      <c r="C232" s="423"/>
      <c r="D232" s="424" t="s">
        <v>207</v>
      </c>
      <c r="E232" s="37"/>
      <c r="F232" s="56" t="str">
        <f t="shared" si="110"/>
        <v>33.02.016</v>
      </c>
      <c r="G232" s="71" t="s">
        <v>637</v>
      </c>
      <c r="H232" s="45">
        <v>0</v>
      </c>
      <c r="I232" s="45">
        <f>+'Prog 05'!I50</f>
        <v>1654348</v>
      </c>
      <c r="J232" s="45">
        <f>+'Prog 05'!J50</f>
        <v>0</v>
      </c>
      <c r="K232" s="899">
        <f t="shared" si="104"/>
        <v>0</v>
      </c>
      <c r="L232" s="45">
        <f>+'Prog 05'!L50</f>
        <v>0</v>
      </c>
      <c r="M232" s="899">
        <f t="shared" si="105"/>
        <v>0</v>
      </c>
      <c r="N232" s="257">
        <f>+'Prog 05'!N50</f>
        <v>1654348</v>
      </c>
      <c r="O232" s="899">
        <f t="shared" si="106"/>
        <v>1</v>
      </c>
      <c r="P232" s="45">
        <v>0</v>
      </c>
      <c r="Q232" s="906">
        <f t="shared" si="102"/>
        <v>0</v>
      </c>
      <c r="R232" s="200">
        <f>+'Prog 05'!Q50</f>
        <v>0</v>
      </c>
      <c r="S232" s="906" t="str">
        <f t="shared" si="103"/>
        <v>0%</v>
      </c>
      <c r="T232" s="45">
        <f>+'Prog 05'!S50</f>
        <v>928359.82599999988</v>
      </c>
      <c r="U232" s="195">
        <f ca="1">+'Prog 05'!T50</f>
        <v>0</v>
      </c>
      <c r="V232" s="899">
        <f t="shared" ca="1" si="107"/>
        <v>0</v>
      </c>
    </row>
    <row r="233" spans="2:22" s="63" customFormat="1" ht="15" hidden="1" customHeight="1" outlineLevel="2" x14ac:dyDescent="0.25">
      <c r="B233" s="86"/>
      <c r="C233" s="423"/>
      <c r="D233" s="424" t="s">
        <v>182</v>
      </c>
      <c r="E233" s="37"/>
      <c r="F233" s="56" t="str">
        <f t="shared" si="110"/>
        <v>33.02.017</v>
      </c>
      <c r="G233" s="71" t="s">
        <v>638</v>
      </c>
      <c r="H233" s="45">
        <v>0</v>
      </c>
      <c r="I233" s="45">
        <v>0</v>
      </c>
      <c r="J233" s="45">
        <v>0</v>
      </c>
      <c r="K233" s="899" t="str">
        <f t="shared" si="104"/>
        <v>0%</v>
      </c>
      <c r="L233" s="45">
        <v>0</v>
      </c>
      <c r="M233" s="899">
        <f t="shared" si="105"/>
        <v>0</v>
      </c>
      <c r="N233" s="257">
        <v>0</v>
      </c>
      <c r="O233" s="899">
        <f t="shared" si="106"/>
        <v>0</v>
      </c>
      <c r="P233" s="45">
        <v>0</v>
      </c>
      <c r="Q233" s="906">
        <f t="shared" si="102"/>
        <v>0</v>
      </c>
      <c r="R233" s="200">
        <v>0</v>
      </c>
      <c r="S233" s="906" t="str">
        <f t="shared" si="103"/>
        <v>0%</v>
      </c>
      <c r="T233" s="45">
        <f>+'Prog 05'!S51</f>
        <v>0</v>
      </c>
      <c r="U233" s="195">
        <f ca="1">+'Prog 05'!T51</f>
        <v>0</v>
      </c>
      <c r="V233" s="899">
        <f t="shared" ca="1" si="107"/>
        <v>0</v>
      </c>
    </row>
    <row r="234" spans="2:22" s="63" customFormat="1" ht="15" hidden="1" customHeight="1" outlineLevel="2" x14ac:dyDescent="0.25">
      <c r="B234" s="86"/>
      <c r="C234" s="423"/>
      <c r="D234" s="424" t="s">
        <v>184</v>
      </c>
      <c r="E234" s="37"/>
      <c r="F234" s="56" t="str">
        <f t="shared" si="110"/>
        <v>33.02.025</v>
      </c>
      <c r="G234" s="71" t="str">
        <f>+'Prog 05'!G52</f>
        <v>Gobiernos Regionales - Programas de Inversión</v>
      </c>
      <c r="H234" s="45">
        <f>+'Prog 05'!H52</f>
        <v>0</v>
      </c>
      <c r="I234" s="45">
        <f>+'Prog 05'!I52</f>
        <v>0</v>
      </c>
      <c r="J234" s="45">
        <f>+'Prog 05'!J52</f>
        <v>0</v>
      </c>
      <c r="K234" s="899" t="str">
        <f t="shared" si="104"/>
        <v>0%</v>
      </c>
      <c r="L234" s="45">
        <f>+'Prog 05'!L52</f>
        <v>0</v>
      </c>
      <c r="M234" s="899">
        <f t="shared" si="105"/>
        <v>0</v>
      </c>
      <c r="N234" s="257">
        <f>+'Prog 05'!N52</f>
        <v>0</v>
      </c>
      <c r="O234" s="899">
        <f t="shared" si="106"/>
        <v>0</v>
      </c>
      <c r="P234" s="45">
        <f>+'Prog 05'!P52</f>
        <v>0</v>
      </c>
      <c r="Q234" s="906">
        <f t="shared" si="102"/>
        <v>0</v>
      </c>
      <c r="R234" s="200">
        <f>+'Prog 05'!Q52</f>
        <v>0</v>
      </c>
      <c r="S234" s="906" t="str">
        <f t="shared" si="103"/>
        <v>0%</v>
      </c>
      <c r="T234" s="45">
        <f>+'Prog 05'!S52</f>
        <v>0</v>
      </c>
      <c r="U234" s="195">
        <f>+'Prog 05'!T52</f>
        <v>0</v>
      </c>
      <c r="V234" s="899">
        <f t="shared" si="107"/>
        <v>0</v>
      </c>
    </row>
    <row r="235" spans="2:22" s="63" customFormat="1" ht="15" hidden="1" customHeight="1" outlineLevel="2" x14ac:dyDescent="0.25">
      <c r="B235" s="86"/>
      <c r="C235" s="423"/>
      <c r="D235" s="424" t="s">
        <v>1062</v>
      </c>
      <c r="E235" s="37"/>
      <c r="F235" s="56" t="str">
        <f t="shared" si="110"/>
        <v>33.02.101</v>
      </c>
      <c r="G235" s="425" t="str">
        <f>+'Prog 05'!G53</f>
        <v>Asociatividad y Planes Especiales - Fondo Áreas Me</v>
      </c>
      <c r="H235" s="53">
        <f>+'Prog 05'!H53</f>
        <v>2062000</v>
      </c>
      <c r="I235" s="53">
        <f>+'Prog 05'!I53</f>
        <v>2062000</v>
      </c>
      <c r="J235" s="53">
        <f>+'Prog 05'!J53</f>
        <v>0</v>
      </c>
      <c r="K235" s="899">
        <f t="shared" si="104"/>
        <v>0</v>
      </c>
      <c r="L235" s="53">
        <f>+'Prog 05'!L53</f>
        <v>0</v>
      </c>
      <c r="M235" s="899">
        <f t="shared" si="105"/>
        <v>0</v>
      </c>
      <c r="N235" s="53">
        <f>+'Prog 05'!N53</f>
        <v>2062000</v>
      </c>
      <c r="O235" s="899">
        <f t="shared" si="106"/>
        <v>1</v>
      </c>
      <c r="P235" s="53">
        <f>+'Prog 05'!P53</f>
        <v>0</v>
      </c>
      <c r="Q235" s="906">
        <f t="shared" si="102"/>
        <v>0</v>
      </c>
      <c r="R235" s="53">
        <f>+'Prog 05'!Q53</f>
        <v>0</v>
      </c>
      <c r="S235" s="906" t="str">
        <f t="shared" si="103"/>
        <v>0%</v>
      </c>
      <c r="T235" s="53">
        <f>+'Prog 05'!S53</f>
        <v>0</v>
      </c>
      <c r="U235" s="53">
        <f>+'Prog 05'!T53</f>
        <v>0</v>
      </c>
      <c r="V235" s="899">
        <f t="shared" si="107"/>
        <v>0</v>
      </c>
    </row>
    <row r="236" spans="2:22" s="63" customFormat="1" ht="15" hidden="1" customHeight="1" outlineLevel="2" x14ac:dyDescent="0.25">
      <c r="B236" s="86"/>
      <c r="C236" s="423"/>
      <c r="D236" s="60" t="s">
        <v>594</v>
      </c>
      <c r="E236" s="37"/>
      <c r="F236" s="56" t="str">
        <f t="shared" si="110"/>
        <v>33.02.107</v>
      </c>
      <c r="G236" s="71" t="s">
        <v>550</v>
      </c>
      <c r="H236" s="45">
        <v>0</v>
      </c>
      <c r="I236" s="45">
        <v>0</v>
      </c>
      <c r="J236" s="45">
        <v>0</v>
      </c>
      <c r="K236" s="899" t="str">
        <f t="shared" si="104"/>
        <v>0%</v>
      </c>
      <c r="L236" s="45">
        <v>0</v>
      </c>
      <c r="M236" s="899">
        <f t="shared" si="105"/>
        <v>0</v>
      </c>
      <c r="N236" s="257">
        <v>0</v>
      </c>
      <c r="O236" s="899">
        <f t="shared" si="106"/>
        <v>0</v>
      </c>
      <c r="P236" s="45">
        <v>0</v>
      </c>
      <c r="Q236" s="906">
        <f t="shared" si="102"/>
        <v>0</v>
      </c>
      <c r="R236" s="200">
        <v>0</v>
      </c>
      <c r="S236" s="906" t="str">
        <f t="shared" si="103"/>
        <v>0%</v>
      </c>
      <c r="T236" s="45">
        <f>+'Prog 05'!S54</f>
        <v>0</v>
      </c>
      <c r="U236" s="195">
        <f ca="1">+'Prog 05'!T54</f>
        <v>0</v>
      </c>
      <c r="V236" s="899">
        <f t="shared" ca="1" si="107"/>
        <v>0</v>
      </c>
    </row>
    <row r="237" spans="2:22" s="63" customFormat="1" ht="15" hidden="1" customHeight="1" outlineLevel="2" x14ac:dyDescent="0.25">
      <c r="B237" s="86"/>
      <c r="C237" s="423"/>
      <c r="D237" s="60" t="s">
        <v>595</v>
      </c>
      <c r="E237" s="37"/>
      <c r="F237" s="56" t="str">
        <f t="shared" si="110"/>
        <v>33.02.914</v>
      </c>
      <c r="G237" s="71" t="s">
        <v>448</v>
      </c>
      <c r="H237" s="45">
        <v>0</v>
      </c>
      <c r="I237" s="45">
        <v>0</v>
      </c>
      <c r="J237" s="45">
        <v>0</v>
      </c>
      <c r="K237" s="899" t="str">
        <f t="shared" si="104"/>
        <v>0%</v>
      </c>
      <c r="L237" s="45">
        <v>0</v>
      </c>
      <c r="M237" s="899">
        <f t="shared" si="105"/>
        <v>0</v>
      </c>
      <c r="N237" s="257">
        <v>0</v>
      </c>
      <c r="O237" s="899">
        <f t="shared" si="106"/>
        <v>0</v>
      </c>
      <c r="P237" s="45">
        <v>0</v>
      </c>
      <c r="Q237" s="906">
        <f t="shared" si="102"/>
        <v>0</v>
      </c>
      <c r="R237" s="200">
        <v>0</v>
      </c>
      <c r="S237" s="906" t="str">
        <f t="shared" si="103"/>
        <v>0%</v>
      </c>
      <c r="T237" s="45">
        <f>+'Prog 05'!S55</f>
        <v>0</v>
      </c>
      <c r="U237" s="195">
        <f ca="1">+'Prog 05'!T55</f>
        <v>0</v>
      </c>
      <c r="V237" s="899">
        <f t="shared" ca="1" si="107"/>
        <v>0</v>
      </c>
    </row>
    <row r="238" spans="2:22" s="63" customFormat="1" ht="15" hidden="1" customHeight="1" outlineLevel="2" x14ac:dyDescent="0.25">
      <c r="B238" s="86"/>
      <c r="C238" s="423"/>
      <c r="D238" s="60" t="s">
        <v>596</v>
      </c>
      <c r="E238" s="37"/>
      <c r="F238" s="56" t="str">
        <f t="shared" si="110"/>
        <v>33.02.916</v>
      </c>
      <c r="G238" s="71" t="s">
        <v>264</v>
      </c>
      <c r="H238" s="45">
        <v>0</v>
      </c>
      <c r="I238" s="45">
        <v>0</v>
      </c>
      <c r="J238" s="45">
        <v>0</v>
      </c>
      <c r="K238" s="899" t="str">
        <f t="shared" si="104"/>
        <v>0%</v>
      </c>
      <c r="L238" s="45">
        <v>0</v>
      </c>
      <c r="M238" s="899">
        <f t="shared" si="105"/>
        <v>0</v>
      </c>
      <c r="N238" s="257">
        <v>0</v>
      </c>
      <c r="O238" s="899">
        <f t="shared" si="106"/>
        <v>0</v>
      </c>
      <c r="P238" s="45">
        <v>0</v>
      </c>
      <c r="Q238" s="906">
        <f t="shared" si="102"/>
        <v>0</v>
      </c>
      <c r="R238" s="200">
        <v>0</v>
      </c>
      <c r="S238" s="906" t="str">
        <f t="shared" si="103"/>
        <v>0%</v>
      </c>
      <c r="T238" s="45">
        <f>+'Prog 05'!S56</f>
        <v>0</v>
      </c>
      <c r="U238" s="195">
        <f ca="1">+'Prog 05'!T56</f>
        <v>0</v>
      </c>
      <c r="V238" s="899">
        <f t="shared" ca="1" si="107"/>
        <v>0</v>
      </c>
    </row>
    <row r="239" spans="2:22" s="63" customFormat="1" ht="15" hidden="1" customHeight="1" outlineLevel="1" x14ac:dyDescent="0.25">
      <c r="B239" s="86"/>
      <c r="C239" s="201" t="s">
        <v>156</v>
      </c>
      <c r="D239" s="150"/>
      <c r="E239" s="56"/>
      <c r="F239" s="56"/>
      <c r="G239" s="71" t="s">
        <v>85</v>
      </c>
      <c r="H239" s="45">
        <f>+H240+H241+H247+H254+H255+H256+H258++H259+H257</f>
        <v>212575119</v>
      </c>
      <c r="I239" s="45">
        <f>+I240+I241+I247+I254+I255+I256+I258++I259+I257</f>
        <v>176168720</v>
      </c>
      <c r="J239" s="45">
        <f t="shared" ref="J239:R239" ca="1" si="111">+J240+J241+J247+J254+J255+J256+J258++J259+J257</f>
        <v>87420786.483999997</v>
      </c>
      <c r="K239" s="899">
        <f t="shared" ca="1" si="104"/>
        <v>0.49623330682087036</v>
      </c>
      <c r="L239" s="45">
        <f t="shared" si="111"/>
        <v>88896195.550999984</v>
      </c>
      <c r="M239" s="899">
        <f t="shared" si="105"/>
        <v>0.50460828432538984</v>
      </c>
      <c r="N239" s="45">
        <f t="shared" si="111"/>
        <v>87272524.449000001</v>
      </c>
      <c r="O239" s="899">
        <f t="shared" si="106"/>
        <v>0.4953917156746101</v>
      </c>
      <c r="P239" s="45">
        <f t="shared" si="111"/>
        <v>77657881.386000007</v>
      </c>
      <c r="Q239" s="906">
        <f t="shared" ca="1" si="102"/>
        <v>0.88832284070348844</v>
      </c>
      <c r="R239" s="45">
        <f t="shared" si="111"/>
        <v>9762905.0979999993</v>
      </c>
      <c r="S239" s="906">
        <f t="shared" ca="1" si="103"/>
        <v>0.11167715929651163</v>
      </c>
      <c r="T239" s="45">
        <f>SUM(T254:T259)+T240+T241+T247</f>
        <v>247507006.75199997</v>
      </c>
      <c r="U239" s="195">
        <f>SUM(U254:U259)+U240+U241+U247</f>
        <v>116507682.04833898</v>
      </c>
      <c r="V239" s="899">
        <f t="shared" si="107"/>
        <v>0.47072478301625914</v>
      </c>
    </row>
    <row r="240" spans="2:22" s="63" customFormat="1" ht="15" hidden="1" customHeight="1" outlineLevel="2" x14ac:dyDescent="0.25">
      <c r="B240" s="86"/>
      <c r="C240" s="423"/>
      <c r="D240" s="60" t="s">
        <v>158</v>
      </c>
      <c r="E240" s="56"/>
      <c r="F240" s="56" t="str">
        <f>+CONCATENATE($B$215,"",$C$239,"",D240,"",E240)</f>
        <v>33.03.001</v>
      </c>
      <c r="G240" s="71" t="s">
        <v>225</v>
      </c>
      <c r="H240" s="45">
        <f>+'Prog 05'!H59</f>
        <v>42982872</v>
      </c>
      <c r="I240" s="45">
        <f>+'Prog 05'!I59</f>
        <v>0</v>
      </c>
      <c r="J240" s="45">
        <f>+'Prog 05'!J59</f>
        <v>0</v>
      </c>
      <c r="K240" s="899" t="str">
        <f t="shared" si="104"/>
        <v>0%</v>
      </c>
      <c r="L240" s="45">
        <f>+'Prog 05'!L59</f>
        <v>0</v>
      </c>
      <c r="M240" s="899">
        <f t="shared" si="105"/>
        <v>0</v>
      </c>
      <c r="N240" s="257">
        <f>+'Prog 05'!N59</f>
        <v>0</v>
      </c>
      <c r="O240" s="899">
        <f t="shared" si="106"/>
        <v>0</v>
      </c>
      <c r="P240" s="45">
        <f>+'Prog 05'!P59</f>
        <v>0</v>
      </c>
      <c r="Q240" s="906">
        <f t="shared" si="102"/>
        <v>0</v>
      </c>
      <c r="R240" s="200">
        <f>+'Prog 05'!Q59</f>
        <v>0</v>
      </c>
      <c r="S240" s="906" t="str">
        <f t="shared" si="103"/>
        <v>0%</v>
      </c>
      <c r="T240" s="45">
        <f>+'Prog 05'!S59</f>
        <v>30637268.169999998</v>
      </c>
      <c r="U240" s="195">
        <f>+'Prog 05'!T59</f>
        <v>0</v>
      </c>
      <c r="V240" s="899">
        <f t="shared" si="107"/>
        <v>0</v>
      </c>
    </row>
    <row r="241" spans="2:22" s="63" customFormat="1" ht="15" hidden="1" customHeight="1" outlineLevel="2" x14ac:dyDescent="0.25">
      <c r="B241" s="86"/>
      <c r="C241" s="423"/>
      <c r="D241" s="60" t="s">
        <v>169</v>
      </c>
      <c r="E241" s="56"/>
      <c r="F241" s="56"/>
      <c r="G241" s="71" t="s">
        <v>697</v>
      </c>
      <c r="H241" s="45">
        <f>SUM(H242:H246)</f>
        <v>71387942</v>
      </c>
      <c r="I241" s="45">
        <f t="shared" ref="I241:U241" si="112">SUM(I242:I246)</f>
        <v>89971586</v>
      </c>
      <c r="J241" s="45">
        <f t="shared" ca="1" si="112"/>
        <v>50561995.651999995</v>
      </c>
      <c r="K241" s="899">
        <f t="shared" ca="1" si="104"/>
        <v>0.56197737419011373</v>
      </c>
      <c r="L241" s="45">
        <f t="shared" si="112"/>
        <v>50735844.116999999</v>
      </c>
      <c r="M241" s="899">
        <f t="shared" si="105"/>
        <v>0.56390963383706494</v>
      </c>
      <c r="N241" s="45">
        <f t="shared" si="112"/>
        <v>39235741.883000001</v>
      </c>
      <c r="O241" s="899">
        <f t="shared" si="106"/>
        <v>0.43609036616293506</v>
      </c>
      <c r="P241" s="45">
        <f t="shared" si="112"/>
        <v>46262926.855999999</v>
      </c>
      <c r="Q241" s="906">
        <f t="shared" ca="1" si="102"/>
        <v>0.91497430549243075</v>
      </c>
      <c r="R241" s="45">
        <f t="shared" si="112"/>
        <v>4299068.7960000001</v>
      </c>
      <c r="S241" s="906">
        <f t="shared" ca="1" si="103"/>
        <v>8.5025694507569319E-2</v>
      </c>
      <c r="T241" s="45">
        <f t="shared" si="112"/>
        <v>110261645.60999998</v>
      </c>
      <c r="U241" s="45">
        <f t="shared" si="112"/>
        <v>68393293.582044989</v>
      </c>
      <c r="V241" s="899">
        <f t="shared" si="107"/>
        <v>0.6202818142580141</v>
      </c>
    </row>
    <row r="242" spans="2:22" s="63" customFormat="1" ht="15" hidden="1" customHeight="1" outlineLevel="2" x14ac:dyDescent="0.25">
      <c r="B242" s="86"/>
      <c r="C242" s="423"/>
      <c r="D242" s="424"/>
      <c r="E242" s="56"/>
      <c r="F242" s="426" t="s">
        <v>568</v>
      </c>
      <c r="G242" s="71" t="str">
        <f>+'Prog 03'!G35</f>
        <v>Tradicional (PMU)</v>
      </c>
      <c r="H242" s="45">
        <f>+'Prog 03'!H35</f>
        <v>30205196.25</v>
      </c>
      <c r="I242" s="45">
        <f>+'Prog 03'!I35</f>
        <v>27382855.25</v>
      </c>
      <c r="J242" s="45">
        <f ca="1">+'Prog 03'!J35</f>
        <v>12443948.396</v>
      </c>
      <c r="K242" s="899">
        <f t="shared" ca="1" si="104"/>
        <v>0.45444305505723331</v>
      </c>
      <c r="L242" s="45">
        <f>+'Prog 03'!L35</f>
        <v>12443948.396</v>
      </c>
      <c r="M242" s="899">
        <f t="shared" si="105"/>
        <v>0.45444305505723331</v>
      </c>
      <c r="N242" s="257">
        <f>+'Prog 03'!N35</f>
        <v>14938906.854</v>
      </c>
      <c r="O242" s="899">
        <f t="shared" si="106"/>
        <v>0.54555694494276674</v>
      </c>
      <c r="P242" s="45">
        <f>+'Prog 03'!P35</f>
        <v>10446978.891000001</v>
      </c>
      <c r="Q242" s="906">
        <f t="shared" ca="1" si="102"/>
        <v>0.83952283941952799</v>
      </c>
      <c r="R242" s="200">
        <f>+'Prog 03'!R35</f>
        <v>1996969.5049999999</v>
      </c>
      <c r="S242" s="906">
        <f t="shared" ca="1" si="103"/>
        <v>0.16047716058047207</v>
      </c>
      <c r="T242" s="45">
        <f>+'Prog 03'!T35</f>
        <v>42710977.187999994</v>
      </c>
      <c r="U242" s="195">
        <f>+'Prog 03'!U35</f>
        <v>29568809.789333999</v>
      </c>
      <c r="V242" s="899">
        <f t="shared" si="107"/>
        <v>0.6923000066044287</v>
      </c>
    </row>
    <row r="243" spans="2:22" s="63" customFormat="1" ht="15" hidden="1" customHeight="1" outlineLevel="2" x14ac:dyDescent="0.25">
      <c r="B243" s="86"/>
      <c r="C243" s="423"/>
      <c r="D243" s="424"/>
      <c r="E243" s="56"/>
      <c r="F243" s="426" t="s">
        <v>569</v>
      </c>
      <c r="G243" s="71" t="str">
        <f>+'Prog 03'!G36</f>
        <v>Emergencia (PMU)</v>
      </c>
      <c r="H243" s="45">
        <f>+'Prog 03'!H36</f>
        <v>28924077.75</v>
      </c>
      <c r="I243" s="45">
        <f>+'Prog 03'!I36</f>
        <v>26684073.745000001</v>
      </c>
      <c r="J243" s="45">
        <f ca="1">+'Prog 03'!J36</f>
        <v>15485297.708999999</v>
      </c>
      <c r="K243" s="899">
        <f t="shared" ca="1" si="104"/>
        <v>0.58031985134584618</v>
      </c>
      <c r="L243" s="45">
        <f>+'Prog 03'!L36</f>
        <v>15659146.174000001</v>
      </c>
      <c r="M243" s="899">
        <f t="shared" si="105"/>
        <v>0.58683491597433368</v>
      </c>
      <c r="N243" s="257">
        <f>+'Prog 03'!N36</f>
        <v>11024927.571</v>
      </c>
      <c r="O243" s="899">
        <f t="shared" si="106"/>
        <v>0.41316508402566626</v>
      </c>
      <c r="P243" s="45">
        <f>+'Prog 03'!P36</f>
        <v>13183198.418</v>
      </c>
      <c r="Q243" s="906">
        <f t="shared" ca="1" si="102"/>
        <v>0.85133645253316459</v>
      </c>
      <c r="R243" s="200">
        <f>+'Prog 03'!R36</f>
        <v>2302099.2910000002</v>
      </c>
      <c r="S243" s="906">
        <f t="shared" ca="1" si="103"/>
        <v>0.14866354746683549</v>
      </c>
      <c r="T243" s="45">
        <f>+'Prog 03'!T36</f>
        <v>47704678.268999994</v>
      </c>
      <c r="U243" s="195">
        <f>+'Prog 03'!U36</f>
        <v>19172027.965546999</v>
      </c>
      <c r="V243" s="899">
        <f t="shared" si="107"/>
        <v>0.40188989133180231</v>
      </c>
    </row>
    <row r="244" spans="2:22" s="63" customFormat="1" ht="15" hidden="1" customHeight="1" outlineLevel="2" x14ac:dyDescent="0.25">
      <c r="B244" s="86"/>
      <c r="C244" s="423"/>
      <c r="D244" s="424"/>
      <c r="E244" s="56"/>
      <c r="F244" s="426" t="s">
        <v>570</v>
      </c>
      <c r="G244" s="71" t="str">
        <f>+'Prog 03'!G37</f>
        <v>Cuenca del Carbón (PMU)</v>
      </c>
      <c r="H244" s="45">
        <f>+'Prog 03'!H37</f>
        <v>12258668</v>
      </c>
      <c r="I244" s="45">
        <f>+'Prog 03'!I37</f>
        <v>22695567.962000001</v>
      </c>
      <c r="J244" s="45">
        <f ca="1">+'Prog 03'!J37</f>
        <v>22632749.546999998</v>
      </c>
      <c r="K244" s="899">
        <f t="shared" ca="1" si="104"/>
        <v>0.99723212853253196</v>
      </c>
      <c r="L244" s="45">
        <f>+'Prog 03'!L37</f>
        <v>22632749.546999998</v>
      </c>
      <c r="M244" s="899">
        <f t="shared" si="105"/>
        <v>0.99723212853253196</v>
      </c>
      <c r="N244" s="257">
        <f>+'Prog 03'!N37</f>
        <v>62818.415000002831</v>
      </c>
      <c r="O244" s="899">
        <f t="shared" si="106"/>
        <v>2.7678714674680954E-3</v>
      </c>
      <c r="P244" s="45">
        <f>+'Prog 03'!P37</f>
        <v>22632749.546999998</v>
      </c>
      <c r="Q244" s="906">
        <f t="shared" ca="1" si="102"/>
        <v>1</v>
      </c>
      <c r="R244" s="200">
        <f>+'Prog 03'!R37</f>
        <v>0</v>
      </c>
      <c r="S244" s="906">
        <f t="shared" ca="1" si="103"/>
        <v>0</v>
      </c>
      <c r="T244" s="45">
        <f>+'Prog 03'!T37</f>
        <v>19536690.152999997</v>
      </c>
      <c r="U244" s="195">
        <f>+'Prog 03'!U37</f>
        <v>19504435.142729998</v>
      </c>
      <c r="V244" s="899">
        <f t="shared" si="107"/>
        <v>0.99834900333590815</v>
      </c>
    </row>
    <row r="245" spans="2:22" s="63" customFormat="1" ht="15" hidden="1" customHeight="1" outlineLevel="2" x14ac:dyDescent="0.25">
      <c r="B245" s="86"/>
      <c r="C245" s="423"/>
      <c r="D245" s="424"/>
      <c r="E245" s="56"/>
      <c r="F245" s="426" t="s">
        <v>570</v>
      </c>
      <c r="G245" s="71" t="s">
        <v>651</v>
      </c>
      <c r="H245" s="45">
        <f>+'Prog 03'!H38</f>
        <v>0</v>
      </c>
      <c r="I245" s="45">
        <f>+'Prog 03'!I38</f>
        <v>0</v>
      </c>
      <c r="J245" s="45">
        <f>+'Prog 03'!J38</f>
        <v>0</v>
      </c>
      <c r="K245" s="899" t="str">
        <f t="shared" si="104"/>
        <v>0%</v>
      </c>
      <c r="L245" s="45">
        <f>+'Prog 03'!L38</f>
        <v>0</v>
      </c>
      <c r="M245" s="899">
        <f t="shared" si="105"/>
        <v>0</v>
      </c>
      <c r="N245" s="257">
        <f>+'Prog 03'!N38</f>
        <v>0</v>
      </c>
      <c r="O245" s="899">
        <f t="shared" si="106"/>
        <v>0</v>
      </c>
      <c r="P245" s="45">
        <f>+'Prog 03'!P38</f>
        <v>0</v>
      </c>
      <c r="Q245" s="906">
        <f t="shared" si="102"/>
        <v>0</v>
      </c>
      <c r="R245" s="200">
        <f>+'Prog 03'!R38</f>
        <v>0</v>
      </c>
      <c r="S245" s="906" t="str">
        <f t="shared" si="103"/>
        <v>0%</v>
      </c>
      <c r="T245" s="45">
        <f>+'Prog 03'!T38</f>
        <v>309300</v>
      </c>
      <c r="U245" s="195">
        <f>+'Prog 03'!U38</f>
        <v>148020.684434</v>
      </c>
      <c r="V245" s="899">
        <f t="shared" si="107"/>
        <v>0.47856671333333334</v>
      </c>
    </row>
    <row r="246" spans="2:22" s="63" customFormat="1" ht="15" hidden="1" customHeight="1" outlineLevel="2" x14ac:dyDescent="0.25">
      <c r="B246" s="86"/>
      <c r="C246" s="423"/>
      <c r="D246" s="424"/>
      <c r="E246" s="56"/>
      <c r="F246" s="426" t="s">
        <v>1192</v>
      </c>
      <c r="G246" s="71" t="str">
        <f>+'Prog 03'!G39</f>
        <v>Emergencia - Catastrofe (PMU)</v>
      </c>
      <c r="H246" s="45">
        <f>+'Prog 03'!H39</f>
        <v>0</v>
      </c>
      <c r="I246" s="45">
        <f>+'Prog 03'!I39</f>
        <v>13209089.043</v>
      </c>
      <c r="J246" s="45">
        <f ca="1">+'Prog 03'!J39</f>
        <v>0</v>
      </c>
      <c r="K246" s="899">
        <f t="shared" ca="1" si="104"/>
        <v>0</v>
      </c>
      <c r="L246" s="45">
        <f>+'Prog 03'!L39</f>
        <v>0</v>
      </c>
      <c r="M246" s="899">
        <f t="shared" si="105"/>
        <v>0</v>
      </c>
      <c r="N246" s="45">
        <f>+'Prog 03'!N39</f>
        <v>13209089.043</v>
      </c>
      <c r="O246" s="899">
        <f t="shared" si="106"/>
        <v>1</v>
      </c>
      <c r="P246" s="45">
        <f>+'Prog 03'!P39</f>
        <v>0</v>
      </c>
      <c r="Q246" s="906">
        <f t="shared" ca="1" si="102"/>
        <v>0</v>
      </c>
      <c r="R246" s="45">
        <f>+'Prog 03'!R39</f>
        <v>0</v>
      </c>
      <c r="S246" s="906" t="str">
        <f t="shared" ca="1" si="103"/>
        <v>0%</v>
      </c>
      <c r="T246" s="45">
        <f>+'Prog 03'!T39</f>
        <v>0</v>
      </c>
      <c r="U246" s="45">
        <f>+'Prog 03'!U39</f>
        <v>0</v>
      </c>
      <c r="V246" s="899">
        <f t="shared" si="107"/>
        <v>0</v>
      </c>
    </row>
    <row r="247" spans="2:22" s="63" customFormat="1" ht="15" hidden="1" customHeight="1" outlineLevel="2" x14ac:dyDescent="0.25">
      <c r="B247" s="86"/>
      <c r="C247" s="423"/>
      <c r="D247" s="60">
        <v>6</v>
      </c>
      <c r="E247" s="56"/>
      <c r="F247" s="56"/>
      <c r="G247" s="71" t="s">
        <v>698</v>
      </c>
      <c r="H247" s="45">
        <f>SUM(H248:H253)</f>
        <v>45264017</v>
      </c>
      <c r="I247" s="45">
        <f t="shared" ref="I247:R247" si="113">SUM(I248:I253)</f>
        <v>46030882</v>
      </c>
      <c r="J247" s="45">
        <f t="shared" ca="1" si="113"/>
        <v>17108166.820999999</v>
      </c>
      <c r="K247" s="899">
        <f t="shared" ca="1" si="104"/>
        <v>0.37166715208715745</v>
      </c>
      <c r="L247" s="45">
        <f t="shared" si="113"/>
        <v>17108166.820999999</v>
      </c>
      <c r="M247" s="899">
        <f t="shared" si="105"/>
        <v>0.37166715208715745</v>
      </c>
      <c r="N247" s="257">
        <f t="shared" si="113"/>
        <v>28922715.179000001</v>
      </c>
      <c r="O247" s="899">
        <f t="shared" si="106"/>
        <v>0.6283328479128425</v>
      </c>
      <c r="P247" s="45">
        <f t="shared" si="113"/>
        <v>12191431.688999999</v>
      </c>
      <c r="Q247" s="906">
        <f t="shared" ca="1" si="102"/>
        <v>0.7126088853678475</v>
      </c>
      <c r="R247" s="200">
        <f t="shared" si="113"/>
        <v>4916735.1320000002</v>
      </c>
      <c r="S247" s="906">
        <f t="shared" ca="1" si="103"/>
        <v>0.28739111463215261</v>
      </c>
      <c r="T247" s="45">
        <f t="shared" ref="T247:U247" si="114">SUM(T248:T253)</f>
        <v>44211461.596000001</v>
      </c>
      <c r="U247" s="195">
        <f t="shared" si="114"/>
        <v>12334030.430975998</v>
      </c>
      <c r="V247" s="899">
        <f t="shared" si="107"/>
        <v>0.27897811982972104</v>
      </c>
    </row>
    <row r="248" spans="2:22" s="63" customFormat="1" ht="15" hidden="1" customHeight="1" outlineLevel="2" x14ac:dyDescent="0.25">
      <c r="B248" s="86"/>
      <c r="C248" s="423"/>
      <c r="D248" s="424"/>
      <c r="E248" s="56"/>
      <c r="F248" s="426" t="s">
        <v>571</v>
      </c>
      <c r="G248" s="71" t="str">
        <f>+'Prog 03'!G41</f>
        <v>Asistencia Técnica (PMB)</v>
      </c>
      <c r="H248" s="45">
        <f>+'Prog 03'!H41</f>
        <v>4494551</v>
      </c>
      <c r="I248" s="45">
        <f>+'Prog 03'!I41</f>
        <v>6280555.7000000002</v>
      </c>
      <c r="J248" s="45">
        <f ca="1">+'Prog 03'!J41</f>
        <v>2459141.5039999997</v>
      </c>
      <c r="K248" s="899">
        <f t="shared" ca="1" si="104"/>
        <v>0.39154839499313726</v>
      </c>
      <c r="L248" s="45">
        <f>+'Prog 03'!L41</f>
        <v>2459141.5040000002</v>
      </c>
      <c r="M248" s="899">
        <f t="shared" si="105"/>
        <v>0.39154839499313732</v>
      </c>
      <c r="N248" s="257">
        <f>+'Prog 03'!N41</f>
        <v>3821414.196</v>
      </c>
      <c r="O248" s="899">
        <f t="shared" si="106"/>
        <v>0.60845160500686268</v>
      </c>
      <c r="P248" s="45">
        <f>+'Prog 03'!P41</f>
        <v>1756690.0819999999</v>
      </c>
      <c r="Q248" s="906">
        <f t="shared" ca="1" si="102"/>
        <v>0.71435095505589907</v>
      </c>
      <c r="R248" s="200">
        <f>+'Prog 03'!R41</f>
        <v>702451.42200000002</v>
      </c>
      <c r="S248" s="906">
        <f t="shared" ca="1" si="103"/>
        <v>0.28564904494410098</v>
      </c>
      <c r="T248" s="45">
        <f>+'Prog 03'!T41</f>
        <v>7933681.0919999992</v>
      </c>
      <c r="U248" s="195">
        <f>+'Prog 03'!U41</f>
        <v>3686302.2220629994</v>
      </c>
      <c r="V248" s="899">
        <f t="shared" si="107"/>
        <v>0.46463957642312043</v>
      </c>
    </row>
    <row r="249" spans="2:22" s="63" customFormat="1" ht="15" hidden="1" customHeight="1" outlineLevel="2" x14ac:dyDescent="0.25">
      <c r="B249" s="86"/>
      <c r="C249" s="423"/>
      <c r="D249" s="424"/>
      <c r="E249" s="56"/>
      <c r="F249" s="426" t="s">
        <v>572</v>
      </c>
      <c r="G249" s="71" t="str">
        <f>+'Prog 03'!G42</f>
        <v>Terrenos (PMB)</v>
      </c>
      <c r="H249" s="45">
        <f>+'Prog 03'!H42</f>
        <v>1502088</v>
      </c>
      <c r="I249" s="45">
        <f>+'Prog 03'!I42</f>
        <v>3800000</v>
      </c>
      <c r="J249" s="45">
        <f ca="1">+'Prog 03'!J42</f>
        <v>176420</v>
      </c>
      <c r="K249" s="899">
        <f t="shared" ca="1" si="104"/>
        <v>4.6426315789473684E-2</v>
      </c>
      <c r="L249" s="45">
        <f>+'Prog 03'!L42</f>
        <v>176420</v>
      </c>
      <c r="M249" s="899">
        <f t="shared" si="105"/>
        <v>4.6426315789473684E-2</v>
      </c>
      <c r="N249" s="257">
        <f>+'Prog 03'!N42</f>
        <v>3623580</v>
      </c>
      <c r="O249" s="899">
        <f t="shared" si="106"/>
        <v>0.95357368421052635</v>
      </c>
      <c r="P249" s="45">
        <f>+'Prog 03'!P42</f>
        <v>176420</v>
      </c>
      <c r="Q249" s="906">
        <f t="shared" ca="1" si="102"/>
        <v>1</v>
      </c>
      <c r="R249" s="200">
        <f>+'Prog 03'!R42</f>
        <v>0</v>
      </c>
      <c r="S249" s="906">
        <f t="shared" ca="1" si="103"/>
        <v>0</v>
      </c>
      <c r="T249" s="45">
        <f>+'Prog 03'!T42</f>
        <v>0</v>
      </c>
      <c r="U249" s="195">
        <f>+'Prog 03'!U42</f>
        <v>0</v>
      </c>
      <c r="V249" s="899">
        <f t="shared" si="107"/>
        <v>0</v>
      </c>
    </row>
    <row r="250" spans="2:22" s="63" customFormat="1" ht="15" hidden="1" customHeight="1" outlineLevel="2" x14ac:dyDescent="0.25">
      <c r="B250" s="86"/>
      <c r="C250" s="423"/>
      <c r="D250" s="424"/>
      <c r="E250" s="56"/>
      <c r="F250" s="426" t="s">
        <v>573</v>
      </c>
      <c r="G250" s="71" t="str">
        <f>+'Prog 03'!G43</f>
        <v>Otras Transferencias (PMB)</v>
      </c>
      <c r="H250" s="45">
        <f>+'Prog 03'!H43</f>
        <v>2227382</v>
      </c>
      <c r="I250" s="45">
        <f>+'Prog 03'!I43</f>
        <v>1900000</v>
      </c>
      <c r="J250" s="45">
        <f ca="1">+'Prog 03'!J43</f>
        <v>222167.11800000002</v>
      </c>
      <c r="K250" s="899">
        <f t="shared" ca="1" si="104"/>
        <v>0.11693006210526316</v>
      </c>
      <c r="L250" s="45">
        <f>+'Prog 03'!L43</f>
        <v>222167.11799999999</v>
      </c>
      <c r="M250" s="899">
        <f t="shared" si="105"/>
        <v>0.11693006210526315</v>
      </c>
      <c r="N250" s="257">
        <f>+'Prog 03'!N43</f>
        <v>1677832.882</v>
      </c>
      <c r="O250" s="899">
        <f t="shared" si="106"/>
        <v>0.88306993789473687</v>
      </c>
      <c r="P250" s="45">
        <f>+'Prog 03'!P43</f>
        <v>178667.11799999999</v>
      </c>
      <c r="Q250" s="906">
        <f t="shared" ca="1" si="102"/>
        <v>0.80420144802886617</v>
      </c>
      <c r="R250" s="200">
        <f>+'Prog 03'!R43</f>
        <v>43500</v>
      </c>
      <c r="S250" s="906">
        <f t="shared" ca="1" si="103"/>
        <v>0.19579855197113372</v>
      </c>
      <c r="T250" s="45">
        <f>+'Prog 03'!T43</f>
        <v>2567544.8413319997</v>
      </c>
      <c r="U250" s="195">
        <f>+'Prog 03'!U43</f>
        <v>371412.64861199999</v>
      </c>
      <c r="V250" s="899">
        <f t="shared" si="107"/>
        <v>0.144656733013207</v>
      </c>
    </row>
    <row r="251" spans="2:22" s="63" customFormat="1" ht="15" hidden="1" customHeight="1" outlineLevel="2" x14ac:dyDescent="0.25">
      <c r="B251" s="86"/>
      <c r="C251" s="423"/>
      <c r="D251" s="424"/>
      <c r="E251" s="56"/>
      <c r="F251" s="426" t="s">
        <v>574</v>
      </c>
      <c r="G251" s="71" t="str">
        <f>+'Prog 03'!G44</f>
        <v>Estudios y diseños (PMB)</v>
      </c>
      <c r="H251" s="45">
        <f>+'Prog 03'!H44</f>
        <v>756414</v>
      </c>
      <c r="I251" s="45">
        <f>+'Prog 03'!I44</f>
        <v>978119.95299999998</v>
      </c>
      <c r="J251" s="45">
        <f ca="1">+'Prog 03'!J44</f>
        <v>730972.85699999996</v>
      </c>
      <c r="K251" s="899">
        <f t="shared" ca="1" si="104"/>
        <v>0.74732434887768817</v>
      </c>
      <c r="L251" s="45">
        <f>+'Prog 03'!L44</f>
        <v>730972.85699999996</v>
      </c>
      <c r="M251" s="899">
        <f t="shared" si="105"/>
        <v>0.74732434887768817</v>
      </c>
      <c r="N251" s="257">
        <f>+'Prog 03'!N44</f>
        <v>247147.09600000002</v>
      </c>
      <c r="O251" s="899">
        <f t="shared" si="106"/>
        <v>0.25267565112231183</v>
      </c>
      <c r="P251" s="45">
        <f>+'Prog 03'!P44</f>
        <v>259981.96</v>
      </c>
      <c r="Q251" s="906">
        <f t="shared" ca="1" si="102"/>
        <v>0.35566568239892937</v>
      </c>
      <c r="R251" s="200">
        <f>+'Prog 03'!R44</f>
        <v>470990.897</v>
      </c>
      <c r="S251" s="906">
        <f t="shared" ca="1" si="103"/>
        <v>0.64433431760107063</v>
      </c>
      <c r="T251" s="45">
        <f>+'Prog 03'!T44</f>
        <v>2629050</v>
      </c>
      <c r="U251" s="195">
        <f>+'Prog 03'!U44</f>
        <v>807710.43577299989</v>
      </c>
      <c r="V251" s="899">
        <f t="shared" si="107"/>
        <v>0.30722520901960781</v>
      </c>
    </row>
    <row r="252" spans="2:22" s="63" customFormat="1" ht="15" hidden="1" customHeight="1" outlineLevel="2" x14ac:dyDescent="0.25">
      <c r="B252" s="86"/>
      <c r="C252" s="423"/>
      <c r="D252" s="424"/>
      <c r="E252" s="56"/>
      <c r="F252" s="426" t="s">
        <v>575</v>
      </c>
      <c r="G252" s="71" t="str">
        <f>+'Prog 03'!G45</f>
        <v>IRAL Inversión Regional de Asignación Local (PMB)</v>
      </c>
      <c r="H252" s="45">
        <f>+'Prog 03'!H45</f>
        <v>14550669</v>
      </c>
      <c r="I252" s="45">
        <f>+'Prog 03'!I45</f>
        <v>14550669</v>
      </c>
      <c r="J252" s="45">
        <f ca="1">+'Prog 03'!J45</f>
        <v>4051741.7429999998</v>
      </c>
      <c r="K252" s="899">
        <f t="shared" ca="1" si="104"/>
        <v>0.27845741958668702</v>
      </c>
      <c r="L252" s="45">
        <f>+'Prog 03'!L45</f>
        <v>4051741.7429999998</v>
      </c>
      <c r="M252" s="899">
        <f t="shared" si="105"/>
        <v>0.27845741958668702</v>
      </c>
      <c r="N252" s="257">
        <f>+'Prog 03'!N45</f>
        <v>10498927.256999999</v>
      </c>
      <c r="O252" s="899">
        <f t="shared" si="106"/>
        <v>0.72154258041331287</v>
      </c>
      <c r="P252" s="45">
        <f>+'Prog 03'!P45</f>
        <v>2697615.6830000002</v>
      </c>
      <c r="Q252" s="906">
        <f t="shared" ca="1" si="102"/>
        <v>0.66579161607734294</v>
      </c>
      <c r="R252" s="200">
        <f>+'Prog 03'!R45</f>
        <v>1354126.06</v>
      </c>
      <c r="S252" s="906">
        <f t="shared" ca="1" si="103"/>
        <v>0.33420838392265717</v>
      </c>
      <c r="T252" s="45">
        <f>+'Prog 03'!T45</f>
        <v>17940938.768530998</v>
      </c>
      <c r="U252" s="195">
        <f>+'Prog 03'!U45</f>
        <v>3643382.0632229997</v>
      </c>
      <c r="V252" s="899">
        <f t="shared" si="107"/>
        <v>0.20307644489671928</v>
      </c>
    </row>
    <row r="253" spans="2:22" s="63" customFormat="1" ht="15" hidden="1" customHeight="1" outlineLevel="2" x14ac:dyDescent="0.25">
      <c r="B253" s="86"/>
      <c r="C253" s="423"/>
      <c r="D253" s="424"/>
      <c r="E253" s="56"/>
      <c r="F253" s="426" t="s">
        <v>576</v>
      </c>
      <c r="G253" s="71" t="str">
        <f>+'Prog 03'!G46</f>
        <v>Obras (PMB)</v>
      </c>
      <c r="H253" s="45">
        <f>+'Prog 03'!H46</f>
        <v>21732913</v>
      </c>
      <c r="I253" s="45">
        <f>+'Prog 03'!I46</f>
        <v>18521537.346999999</v>
      </c>
      <c r="J253" s="45">
        <f ca="1">+'Prog 03'!J46</f>
        <v>9467723.5989999995</v>
      </c>
      <c r="K253" s="899">
        <f t="shared" ca="1" si="104"/>
        <v>0.51117374446962527</v>
      </c>
      <c r="L253" s="45">
        <f>+'Prog 03'!L46</f>
        <v>9467723.5989999995</v>
      </c>
      <c r="M253" s="899">
        <f t="shared" si="105"/>
        <v>0.51117374446962527</v>
      </c>
      <c r="N253" s="257">
        <f>+'Prog 03'!N46</f>
        <v>9053813.7479999997</v>
      </c>
      <c r="O253" s="899">
        <f t="shared" si="106"/>
        <v>0.48882625553037468</v>
      </c>
      <c r="P253" s="45">
        <f>+'Prog 03'!P46</f>
        <v>7122056.8459999999</v>
      </c>
      <c r="Q253" s="906">
        <f t="shared" ca="1" si="102"/>
        <v>0.75224596192819215</v>
      </c>
      <c r="R253" s="200">
        <f>+'Prog 03'!R46</f>
        <v>2345666.753</v>
      </c>
      <c r="S253" s="906">
        <f t="shared" ca="1" si="103"/>
        <v>0.2477540380718079</v>
      </c>
      <c r="T253" s="45">
        <f>+'Prog 03'!T46</f>
        <v>13140246.894136999</v>
      </c>
      <c r="U253" s="195">
        <f>+'Prog 03'!U46</f>
        <v>3825223.0613049995</v>
      </c>
      <c r="V253" s="899">
        <f t="shared" si="107"/>
        <v>0.29110739639235872</v>
      </c>
    </row>
    <row r="254" spans="2:22" s="63" customFormat="1" ht="15" hidden="1" customHeight="1" outlineLevel="2" x14ac:dyDescent="0.25">
      <c r="B254" s="86"/>
      <c r="C254" s="423"/>
      <c r="D254" s="424" t="s">
        <v>699</v>
      </c>
      <c r="E254" s="56"/>
      <c r="F254" s="426" t="s">
        <v>549</v>
      </c>
      <c r="G254" s="71" t="str">
        <f>+'Prog 03'!G47</f>
        <v xml:space="preserve">Municipalidades (Fondo Recuperación de Ciudades - FRC) </v>
      </c>
      <c r="H254" s="45">
        <f>+'Prog 03'!H47</f>
        <v>9661323</v>
      </c>
      <c r="I254" s="45">
        <f>+'Prog 03'!I47</f>
        <v>9161323</v>
      </c>
      <c r="J254" s="45">
        <f ca="1">+'Prog 03'!J47</f>
        <v>167632.84700000001</v>
      </c>
      <c r="K254" s="899">
        <f t="shared" ca="1" si="104"/>
        <v>1.8297886342398362E-2</v>
      </c>
      <c r="L254" s="45">
        <f>+'Prog 03'!L47</f>
        <v>167632.84700000001</v>
      </c>
      <c r="M254" s="899">
        <f t="shared" si="105"/>
        <v>1.8297886342398362E-2</v>
      </c>
      <c r="N254" s="257">
        <f>+'Prog 03'!N47</f>
        <v>8993690.1530000009</v>
      </c>
      <c r="O254" s="899">
        <f t="shared" si="106"/>
        <v>0.98170211365760174</v>
      </c>
      <c r="P254" s="45">
        <f>+'Prog 03'!P47</f>
        <v>167632.84700000001</v>
      </c>
      <c r="Q254" s="906">
        <f t="shared" ca="1" si="102"/>
        <v>1</v>
      </c>
      <c r="R254" s="200">
        <f>+'Prog 03'!R47</f>
        <v>0</v>
      </c>
      <c r="S254" s="906">
        <f t="shared" ca="1" si="103"/>
        <v>0</v>
      </c>
      <c r="T254" s="45">
        <f>+'Prog 03'!T47</f>
        <v>23435658.937999997</v>
      </c>
      <c r="U254" s="195">
        <f>+'Prog 03'!U47</f>
        <v>15619074.685503999</v>
      </c>
      <c r="V254" s="899">
        <f t="shared" si="107"/>
        <v>0.66646620548732616</v>
      </c>
    </row>
    <row r="255" spans="2:22" s="63" customFormat="1" ht="15" hidden="1" customHeight="1" outlineLevel="2" x14ac:dyDescent="0.25">
      <c r="B255" s="86"/>
      <c r="C255" s="423"/>
      <c r="D255" s="60" t="s">
        <v>178</v>
      </c>
      <c r="E255" s="56"/>
      <c r="F255" s="56" t="str">
        <f>+CONCATENATE($B$215,"",$C$239,"",D255,"",E255)</f>
        <v>33.03.110</v>
      </c>
      <c r="G255" s="71" t="s">
        <v>394</v>
      </c>
      <c r="H255" s="45">
        <f>+'Prog 03'!H48</f>
        <v>17541803</v>
      </c>
      <c r="I255" s="45">
        <f>+'Prog 03'!I48</f>
        <v>17541803</v>
      </c>
      <c r="J255" s="45">
        <f ca="1">+'Prog 03'!J48</f>
        <v>17541803</v>
      </c>
      <c r="K255" s="899">
        <f t="shared" ca="1" si="104"/>
        <v>1</v>
      </c>
      <c r="L255" s="45">
        <f>+'Prog 03'!L48</f>
        <v>17541803</v>
      </c>
      <c r="M255" s="899">
        <f t="shared" si="105"/>
        <v>1</v>
      </c>
      <c r="N255" s="257">
        <f>+'Prog 03'!N48</f>
        <v>0</v>
      </c>
      <c r="O255" s="899">
        <f t="shared" si="106"/>
        <v>0</v>
      </c>
      <c r="P255" s="45">
        <f>+'Prog 03'!P48</f>
        <v>17541803</v>
      </c>
      <c r="Q255" s="906">
        <f t="shared" ca="1" si="102"/>
        <v>1</v>
      </c>
      <c r="R255" s="200">
        <f>+'Prog 03'!R48</f>
        <v>0</v>
      </c>
      <c r="S255" s="906">
        <f t="shared" ca="1" si="103"/>
        <v>0</v>
      </c>
      <c r="T255" s="45">
        <f>+'Prog 03'!T48</f>
        <v>17899799.289999999</v>
      </c>
      <c r="U255" s="195">
        <f>+'Prog 03'!U48</f>
        <v>17899799.289999999</v>
      </c>
      <c r="V255" s="899">
        <f t="shared" si="107"/>
        <v>1</v>
      </c>
    </row>
    <row r="256" spans="2:22" s="63" customFormat="1" ht="15" hidden="1" customHeight="1" outlineLevel="2" x14ac:dyDescent="0.25">
      <c r="B256" s="86"/>
      <c r="C256" s="423"/>
      <c r="D256" s="424" t="s">
        <v>179</v>
      </c>
      <c r="E256" s="56"/>
      <c r="F256" s="56" t="str">
        <f>+CONCATENATE($B$215,"",$C$239,"",D256,"",E256)</f>
        <v>33.03.111</v>
      </c>
      <c r="G256" s="71" t="s">
        <v>395</v>
      </c>
      <c r="H256" s="45">
        <f>+'Prog 03'!H49</f>
        <v>10212784</v>
      </c>
      <c r="I256" s="45">
        <f>+'Prog 03'!I49</f>
        <v>10212784</v>
      </c>
      <c r="J256" s="45">
        <f ca="1">+'Prog 03'!J49</f>
        <v>750190.37800000003</v>
      </c>
      <c r="K256" s="899">
        <f t="shared" ca="1" si="104"/>
        <v>7.3456011406879851E-2</v>
      </c>
      <c r="L256" s="45">
        <f>+'Prog 03'!L49</f>
        <v>761463.71</v>
      </c>
      <c r="M256" s="899">
        <f t="shared" si="105"/>
        <v>7.4559856548420095E-2</v>
      </c>
      <c r="N256" s="257">
        <f>+'Prog 03'!N49</f>
        <v>9451320.2899999991</v>
      </c>
      <c r="O256" s="899">
        <f t="shared" si="106"/>
        <v>0.92544014345157977</v>
      </c>
      <c r="P256" s="45">
        <f>+'Prog 03'!P49</f>
        <v>504836.04399999999</v>
      </c>
      <c r="Q256" s="906">
        <f t="shared" ca="1" si="102"/>
        <v>0.67294390704648566</v>
      </c>
      <c r="R256" s="200">
        <f>+'Prog 03'!R49</f>
        <v>245354.334</v>
      </c>
      <c r="S256" s="906">
        <f t="shared" ca="1" si="103"/>
        <v>0.32705609295351423</v>
      </c>
      <c r="T256" s="45">
        <f>+'Prog 03'!T49</f>
        <v>10212783.916999999</v>
      </c>
      <c r="U256" s="195">
        <f>+'Prog 03'!U49</f>
        <v>1851791.597782</v>
      </c>
      <c r="V256" s="899">
        <f t="shared" si="107"/>
        <v>0.18132094175610081</v>
      </c>
    </row>
    <row r="257" spans="2:22" s="63" customFormat="1" ht="15" hidden="1" customHeight="1" outlineLevel="2" x14ac:dyDescent="0.25">
      <c r="B257" s="86"/>
      <c r="C257" s="423"/>
      <c r="D257" s="424" t="s">
        <v>716</v>
      </c>
      <c r="E257" s="56"/>
      <c r="F257" s="56" t="s">
        <v>715</v>
      </c>
      <c r="G257" s="71" t="s">
        <v>714</v>
      </c>
      <c r="H257" s="45">
        <f>+'Prog 03'!H50</f>
        <v>3290990</v>
      </c>
      <c r="I257" s="45">
        <f>+'Prog 03'!I50</f>
        <v>1241984</v>
      </c>
      <c r="J257" s="45">
        <f ca="1">+'Prog 03'!J50</f>
        <v>620990.5</v>
      </c>
      <c r="K257" s="899">
        <f t="shared" ca="1" si="104"/>
        <v>0.49999879225497268</v>
      </c>
      <c r="L257" s="45">
        <f>+'Prog 03'!L50</f>
        <v>1241984</v>
      </c>
      <c r="M257" s="899">
        <f t="shared" si="105"/>
        <v>1</v>
      </c>
      <c r="N257" s="257">
        <f>+'Prog 03'!N50</f>
        <v>0</v>
      </c>
      <c r="O257" s="899">
        <f t="shared" si="106"/>
        <v>0</v>
      </c>
      <c r="P257" s="45">
        <f>+'Prog 03'!P50</f>
        <v>496792.4</v>
      </c>
      <c r="Q257" s="906">
        <f t="shared" ca="1" si="102"/>
        <v>0.8</v>
      </c>
      <c r="R257" s="200">
        <f>+'Prog 03'!R50</f>
        <v>124198.1</v>
      </c>
      <c r="S257" s="906">
        <f t="shared" ca="1" si="103"/>
        <v>0.2</v>
      </c>
      <c r="T257" s="45">
        <f>+'Prog 03'!T50</f>
        <v>4119599.6919999998</v>
      </c>
      <c r="U257" s="195">
        <f>+'Prog 03'!U50</f>
        <v>0</v>
      </c>
      <c r="V257" s="899">
        <f t="shared" si="107"/>
        <v>0</v>
      </c>
    </row>
    <row r="258" spans="2:22" s="63" customFormat="1" ht="15" hidden="1" customHeight="1" outlineLevel="2" x14ac:dyDescent="0.25">
      <c r="B258" s="86"/>
      <c r="C258" s="423"/>
      <c r="D258" s="60" t="s">
        <v>555</v>
      </c>
      <c r="E258" s="56"/>
      <c r="F258" s="56" t="str">
        <f t="shared" ref="F258:F264" si="115">+CONCATENATE($B$215,"",$C$239,"",D258,"",E258)</f>
        <v>33.03.432</v>
      </c>
      <c r="G258" s="71" t="s">
        <v>554</v>
      </c>
      <c r="H258" s="45">
        <f>+'Prog 05'!H60</f>
        <v>10310000</v>
      </c>
      <c r="I258" s="45">
        <f>+'Prog 05'!I60</f>
        <v>84970</v>
      </c>
      <c r="J258" s="45">
        <f>+'Prog 05'!J60</f>
        <v>0</v>
      </c>
      <c r="K258" s="899">
        <f t="shared" si="104"/>
        <v>0</v>
      </c>
      <c r="L258" s="45">
        <f>+'Prog 05'!L60</f>
        <v>0</v>
      </c>
      <c r="M258" s="899">
        <f t="shared" si="105"/>
        <v>0</v>
      </c>
      <c r="N258" s="257">
        <f>+'Prog 05'!N60</f>
        <v>84970</v>
      </c>
      <c r="O258" s="899">
        <f t="shared" si="106"/>
        <v>1</v>
      </c>
      <c r="P258" s="45">
        <f>+'Prog 05'!P60</f>
        <v>0</v>
      </c>
      <c r="Q258" s="906">
        <f t="shared" si="102"/>
        <v>0</v>
      </c>
      <c r="R258" s="200">
        <f>+'Prog 05'!Q60</f>
        <v>0</v>
      </c>
      <c r="S258" s="906" t="str">
        <f t="shared" si="103"/>
        <v>0%</v>
      </c>
      <c r="T258" s="45">
        <f>+'Prog 05'!S60</f>
        <v>5338763.3779999996</v>
      </c>
      <c r="U258" s="195">
        <v>0</v>
      </c>
      <c r="V258" s="899">
        <f t="shared" si="107"/>
        <v>0</v>
      </c>
    </row>
    <row r="259" spans="2:22" s="63" customFormat="1" ht="15" hidden="1" customHeight="1" outlineLevel="2" x14ac:dyDescent="0.25">
      <c r="B259" s="86"/>
      <c r="C259" s="423"/>
      <c r="D259" s="60" t="s">
        <v>270</v>
      </c>
      <c r="E259" s="56"/>
      <c r="F259" s="56" t="str">
        <f t="shared" si="115"/>
        <v>33.03.602</v>
      </c>
      <c r="G259" s="71" t="s">
        <v>279</v>
      </c>
      <c r="H259" s="45">
        <f>+SUM(H260:H264)</f>
        <v>1923388</v>
      </c>
      <c r="I259" s="45">
        <f t="shared" ref="I259:R259" si="116">+SUM(I260:I264)</f>
        <v>1923388</v>
      </c>
      <c r="J259" s="45">
        <f t="shared" ca="1" si="116"/>
        <v>670007.28599999996</v>
      </c>
      <c r="K259" s="899">
        <f t="shared" ca="1" si="104"/>
        <v>0.34834744003809942</v>
      </c>
      <c r="L259" s="45">
        <f t="shared" si="116"/>
        <v>1339301.0559999999</v>
      </c>
      <c r="M259" s="899">
        <f t="shared" si="105"/>
        <v>0.69632391176403297</v>
      </c>
      <c r="N259" s="257">
        <f t="shared" si="116"/>
        <v>584086.94400000002</v>
      </c>
      <c r="O259" s="899">
        <f t="shared" si="106"/>
        <v>0.30367608823596698</v>
      </c>
      <c r="P259" s="45">
        <f t="shared" si="116"/>
        <v>492458.55</v>
      </c>
      <c r="Q259" s="906">
        <f t="shared" ca="1" si="102"/>
        <v>0.73500476829143024</v>
      </c>
      <c r="R259" s="200">
        <f t="shared" si="116"/>
        <v>177548.736</v>
      </c>
      <c r="S259" s="906">
        <f t="shared" ca="1" si="103"/>
        <v>0.26499523170856981</v>
      </c>
      <c r="T259" s="45">
        <f>+SUM(T260:T264)</f>
        <v>1390026.1609999998</v>
      </c>
      <c r="U259" s="195">
        <f>+SUM(U260:U264)</f>
        <v>409692.46203200001</v>
      </c>
      <c r="V259" s="899">
        <f t="shared" si="107"/>
        <v>0.29473723123114665</v>
      </c>
    </row>
    <row r="260" spans="2:22" s="63" customFormat="1" ht="15" hidden="1" customHeight="1" outlineLevel="2" x14ac:dyDescent="0.25">
      <c r="B260" s="86"/>
      <c r="C260" s="423"/>
      <c r="D260" s="60" t="s">
        <v>158</v>
      </c>
      <c r="E260" s="56"/>
      <c r="F260" s="56" t="str">
        <f t="shared" si="115"/>
        <v>33.03.001</v>
      </c>
      <c r="G260" s="71" t="s">
        <v>597</v>
      </c>
      <c r="H260" s="45">
        <f>+'Prog 02'!H44</f>
        <v>1258405</v>
      </c>
      <c r="I260" s="45">
        <f>+'Prog 02'!I44</f>
        <v>1443388</v>
      </c>
      <c r="J260" s="45">
        <f ca="1">+'Prog 02'!J44</f>
        <v>613894.19799999997</v>
      </c>
      <c r="K260" s="899">
        <f t="shared" ca="1" si="104"/>
        <v>0.42531474419906495</v>
      </c>
      <c r="L260" s="45">
        <f>+'Prog 02'!L44</f>
        <v>1140770.196</v>
      </c>
      <c r="M260" s="899">
        <f t="shared" si="105"/>
        <v>0.79034202584474855</v>
      </c>
      <c r="N260" s="257">
        <f>+'Prog 02'!N44</f>
        <v>302617.804</v>
      </c>
      <c r="O260" s="899">
        <f t="shared" si="106"/>
        <v>0.20965797415525139</v>
      </c>
      <c r="P260" s="45">
        <f>+'Prog 02'!P44</f>
        <v>436345.462</v>
      </c>
      <c r="Q260" s="906">
        <f t="shared" ca="1" si="102"/>
        <v>0.71078284079172882</v>
      </c>
      <c r="R260" s="200">
        <f>+'Prog 02'!R44</f>
        <v>177548.736</v>
      </c>
      <c r="S260" s="906">
        <f t="shared" ca="1" si="103"/>
        <v>0.28921715920827129</v>
      </c>
      <c r="T260" s="45">
        <f>+'Prog 02'!T44</f>
        <v>652623.18867299985</v>
      </c>
      <c r="U260" s="195">
        <f>+'Prog 02'!U44</f>
        <v>54024.26597</v>
      </c>
      <c r="V260" s="899">
        <f t="shared" si="107"/>
        <v>8.2780181439536818E-2</v>
      </c>
    </row>
    <row r="261" spans="2:22" s="63" customFormat="1" ht="15" hidden="1" customHeight="1" outlineLevel="2" x14ac:dyDescent="0.25">
      <c r="B261" s="86"/>
      <c r="C261" s="423"/>
      <c r="D261" s="60" t="s">
        <v>154</v>
      </c>
      <c r="E261" s="56"/>
      <c r="F261" s="56" t="str">
        <f t="shared" si="115"/>
        <v>33.03.002</v>
      </c>
      <c r="G261" s="71" t="s">
        <v>598</v>
      </c>
      <c r="H261" s="45">
        <f>+'Prog 02'!H45</f>
        <v>160453</v>
      </c>
      <c r="I261" s="45">
        <f>+'Prog 02'!I45</f>
        <v>180000</v>
      </c>
      <c r="J261" s="45">
        <f ca="1">+'Prog 02'!J45</f>
        <v>56113.088000000003</v>
      </c>
      <c r="K261" s="899">
        <f t="shared" ca="1" si="104"/>
        <v>0.31173937777777777</v>
      </c>
      <c r="L261" s="45">
        <f>+'Prog 02'!L45</f>
        <v>75604.322</v>
      </c>
      <c r="M261" s="899">
        <f t="shared" si="105"/>
        <v>0.4200240111111111</v>
      </c>
      <c r="N261" s="257">
        <f>+'Prog 02'!N45</f>
        <v>104395.678</v>
      </c>
      <c r="O261" s="899">
        <f t="shared" si="106"/>
        <v>0.5799759888888889</v>
      </c>
      <c r="P261" s="45">
        <f>+'Prog 02'!P45</f>
        <v>56113.088000000003</v>
      </c>
      <c r="Q261" s="906">
        <f t="shared" ca="1" si="102"/>
        <v>1</v>
      </c>
      <c r="R261" s="200">
        <f>+'Prog 02'!R45</f>
        <v>0</v>
      </c>
      <c r="S261" s="906">
        <f t="shared" ca="1" si="103"/>
        <v>0</v>
      </c>
      <c r="T261" s="45">
        <f>+'Prog 02'!T45</f>
        <v>340549.61</v>
      </c>
      <c r="U261" s="195">
        <f>+'Prog 02'!U45</f>
        <v>138670.83205199998</v>
      </c>
      <c r="V261" s="899">
        <f t="shared" si="107"/>
        <v>0.40719715418848956</v>
      </c>
    </row>
    <row r="262" spans="2:22" s="63" customFormat="1" ht="15" hidden="1" customHeight="1" outlineLevel="2" x14ac:dyDescent="0.25">
      <c r="B262" s="86"/>
      <c r="C262" s="423"/>
      <c r="D262" s="60" t="s">
        <v>155</v>
      </c>
      <c r="E262" s="56"/>
      <c r="F262" s="56" t="str">
        <f t="shared" si="115"/>
        <v>33.03.003</v>
      </c>
      <c r="G262" s="71" t="s">
        <v>599</v>
      </c>
      <c r="H262" s="45">
        <f>+'Prog 02'!H46</f>
        <v>380000</v>
      </c>
      <c r="I262" s="45">
        <f>+'Prog 02'!I46</f>
        <v>150000</v>
      </c>
      <c r="J262" s="45">
        <f ca="1">+'Prog 02'!J46</f>
        <v>0</v>
      </c>
      <c r="K262" s="899">
        <f t="shared" ca="1" si="104"/>
        <v>0</v>
      </c>
      <c r="L262" s="45">
        <f>+'Prog 02'!L46</f>
        <v>122926.538</v>
      </c>
      <c r="M262" s="899">
        <f t="shared" si="105"/>
        <v>0.81951025333333338</v>
      </c>
      <c r="N262" s="257">
        <f>+'Prog 02'!N46</f>
        <v>27073.462</v>
      </c>
      <c r="O262" s="899">
        <f t="shared" si="106"/>
        <v>0.18048974666666667</v>
      </c>
      <c r="P262" s="45">
        <f>+'Prog 02'!P46</f>
        <v>0</v>
      </c>
      <c r="Q262" s="906">
        <f t="shared" ca="1" si="102"/>
        <v>0</v>
      </c>
      <c r="R262" s="200">
        <f>+'Prog 02'!R46</f>
        <v>0</v>
      </c>
      <c r="S262" s="906" t="str">
        <f t="shared" ca="1" si="103"/>
        <v>0%</v>
      </c>
      <c r="T262" s="45">
        <f>+'Prog 02'!T46</f>
        <v>279214.98801099998</v>
      </c>
      <c r="U262" s="195">
        <f>+'Prog 02'!U46</f>
        <v>181678.95478100001</v>
      </c>
      <c r="V262" s="899">
        <f t="shared" si="107"/>
        <v>0.65067765908699204</v>
      </c>
    </row>
    <row r="263" spans="2:22" s="63" customFormat="1" ht="15" hidden="1" customHeight="1" outlineLevel="2" x14ac:dyDescent="0.25">
      <c r="B263" s="86"/>
      <c r="C263" s="423"/>
      <c r="D263" s="60" t="s">
        <v>168</v>
      </c>
      <c r="E263" s="56"/>
      <c r="F263" s="56" t="str">
        <f t="shared" si="115"/>
        <v>33.03.004</v>
      </c>
      <c r="G263" s="71" t="s">
        <v>536</v>
      </c>
      <c r="H263" s="45">
        <f>+'Prog 02'!H47</f>
        <v>54530</v>
      </c>
      <c r="I263" s="45">
        <f>+'Prog 02'!I47</f>
        <v>70000</v>
      </c>
      <c r="J263" s="45">
        <f ca="1">+'Prog 02'!J47</f>
        <v>0</v>
      </c>
      <c r="K263" s="899">
        <f t="shared" ca="1" si="104"/>
        <v>0</v>
      </c>
      <c r="L263" s="45">
        <f>+'Prog 02'!L47</f>
        <v>0</v>
      </c>
      <c r="M263" s="899">
        <f t="shared" si="105"/>
        <v>0</v>
      </c>
      <c r="N263" s="257">
        <f>+'Prog 02'!N47</f>
        <v>70000</v>
      </c>
      <c r="O263" s="899">
        <f t="shared" si="106"/>
        <v>1</v>
      </c>
      <c r="P263" s="45">
        <f>+'Prog 02'!P47</f>
        <v>0</v>
      </c>
      <c r="Q263" s="906">
        <f t="shared" ca="1" si="102"/>
        <v>0</v>
      </c>
      <c r="R263" s="200">
        <f>+'Prog 02'!R47</f>
        <v>0</v>
      </c>
      <c r="S263" s="906" t="str">
        <f t="shared" ca="1" si="103"/>
        <v>0%</v>
      </c>
      <c r="T263" s="45">
        <f>+'Prog 02'!T47</f>
        <v>50623.374315999994</v>
      </c>
      <c r="U263" s="195">
        <f>+'Prog 02'!U47</f>
        <v>2679.3205289999996</v>
      </c>
      <c r="V263" s="899">
        <f t="shared" si="107"/>
        <v>5.2926549547551105E-2</v>
      </c>
    </row>
    <row r="264" spans="2:22" s="63" customFormat="1" ht="15" hidden="1" customHeight="1" outlineLevel="2" x14ac:dyDescent="0.25">
      <c r="B264" s="86"/>
      <c r="C264" s="423"/>
      <c r="D264" s="60" t="s">
        <v>169</v>
      </c>
      <c r="E264" s="56"/>
      <c r="F264" s="56" t="str">
        <f t="shared" si="115"/>
        <v>33.03.005</v>
      </c>
      <c r="G264" s="71" t="s">
        <v>538</v>
      </c>
      <c r="H264" s="45">
        <f>+'Prog 02'!H48</f>
        <v>70000</v>
      </c>
      <c r="I264" s="45">
        <f>+'Prog 02'!I48</f>
        <v>80000</v>
      </c>
      <c r="J264" s="45">
        <f ca="1">+'Prog 02'!J48</f>
        <v>0</v>
      </c>
      <c r="K264" s="899">
        <f t="shared" ca="1" si="104"/>
        <v>0</v>
      </c>
      <c r="L264" s="45">
        <f>+'Prog 02'!L48</f>
        <v>0</v>
      </c>
      <c r="M264" s="899">
        <f t="shared" si="105"/>
        <v>0</v>
      </c>
      <c r="N264" s="257">
        <f>+'Prog 02'!N48</f>
        <v>80000</v>
      </c>
      <c r="O264" s="899">
        <f t="shared" si="106"/>
        <v>1</v>
      </c>
      <c r="P264" s="45">
        <f>+'Prog 02'!P48</f>
        <v>0</v>
      </c>
      <c r="Q264" s="906">
        <f t="shared" ca="1" si="102"/>
        <v>0</v>
      </c>
      <c r="R264" s="200">
        <f>+'Prog 02'!R48</f>
        <v>0</v>
      </c>
      <c r="S264" s="906" t="str">
        <f t="shared" ca="1" si="103"/>
        <v>0%</v>
      </c>
      <c r="T264" s="45">
        <f>+'Prog 02'!T48</f>
        <v>67015</v>
      </c>
      <c r="U264" s="195">
        <f>+'Prog 02'!U48</f>
        <v>32639.088699999997</v>
      </c>
      <c r="V264" s="899">
        <f t="shared" si="107"/>
        <v>0.48704153846153841</v>
      </c>
    </row>
    <row r="265" spans="2:22" s="63" customFormat="1" ht="15" customHeight="1" collapsed="1" x14ac:dyDescent="0.25">
      <c r="B265" s="86">
        <v>34</v>
      </c>
      <c r="C265" s="423"/>
      <c r="D265" s="150"/>
      <c r="E265" s="56"/>
      <c r="F265" s="56"/>
      <c r="G265" s="71" t="s">
        <v>81</v>
      </c>
      <c r="H265" s="45">
        <f>+'Prog 01'!H187+'Prog 02'!H49+'Prog 03'!H51</f>
        <v>41051361</v>
      </c>
      <c r="I265" s="45">
        <f>+'Prog 01'!I187+'Prog 02'!I49+'Prog 03'!I51+'Prog 05'!I61</f>
        <v>127330295</v>
      </c>
      <c r="J265" s="45">
        <f ca="1">+'Prog 01'!J187+'Prog 02'!J49+'Prog 03'!J51+'Prog 05'!J61</f>
        <v>124747282.646</v>
      </c>
      <c r="K265" s="899">
        <f t="shared" ca="1" si="104"/>
        <v>0.97971407861734705</v>
      </c>
      <c r="L265" s="45">
        <f>+'Prog 01'!L187+'Prog 02'!L49+'Prog 03'!L51+'Prog 05'!L61</f>
        <v>124747282.646</v>
      </c>
      <c r="M265" s="899">
        <f t="shared" si="105"/>
        <v>0.97971407861734705</v>
      </c>
      <c r="N265" s="257">
        <f>+'Prog 01'!N187+'Prog 02'!N49+'Prog 03'!N51+'Prog 05'!N61</f>
        <v>2583012.354000004</v>
      </c>
      <c r="O265" s="899">
        <f t="shared" si="106"/>
        <v>2.0285921382652918E-2</v>
      </c>
      <c r="P265" s="45">
        <f>+'Prog 01'!P187+'Prog 02'!P49+'Prog 03'!P51+'Prog 05'!P61</f>
        <v>116362360.434</v>
      </c>
      <c r="Q265" s="906">
        <f t="shared" ca="1" si="102"/>
        <v>0.9327847305837178</v>
      </c>
      <c r="R265" s="200">
        <f>+'Prog 01'!R187+'Prog 02'!R49+'Prog 03'!R51+'Prog 05'!Q61</f>
        <v>8384922.2119999994</v>
      </c>
      <c r="S265" s="906">
        <f t="shared" ca="1" si="103"/>
        <v>6.7215269416282239E-2</v>
      </c>
      <c r="T265" s="45">
        <f>SUM(T266:T269)</f>
        <v>65457161.268199995</v>
      </c>
      <c r="U265" s="195">
        <f ca="1">SUM(U266:U269)</f>
        <v>65239831.735578991</v>
      </c>
      <c r="V265" s="899">
        <f t="shared" ca="1" si="107"/>
        <v>0.99667982038312763</v>
      </c>
    </row>
    <row r="266" spans="2:22" s="63" customFormat="1" ht="15" hidden="1" customHeight="1" outlineLevel="1" x14ac:dyDescent="0.25">
      <c r="B266" s="71"/>
      <c r="C266" s="427" t="s">
        <v>1065</v>
      </c>
      <c r="D266" s="150"/>
      <c r="E266" s="37"/>
      <c r="F266" s="37" t="s">
        <v>185</v>
      </c>
      <c r="G266" s="71" t="s">
        <v>82</v>
      </c>
      <c r="H266" s="53">
        <f>+VLOOKUP(F266,matriz01,3,FALSE)</f>
        <v>38086662</v>
      </c>
      <c r="I266" s="53">
        <f>'Prog 01'!I188</f>
        <v>38086662</v>
      </c>
      <c r="J266" s="53">
        <f ca="1">'Prog 01'!J188</f>
        <v>36658557.512000002</v>
      </c>
      <c r="K266" s="899">
        <f t="shared" ca="1" si="104"/>
        <v>0.96250381595530743</v>
      </c>
      <c r="L266" s="53">
        <f>'Prog 01'!L188</f>
        <v>36658557.512000002</v>
      </c>
      <c r="M266" s="899">
        <f t="shared" si="105"/>
        <v>0.96250381595530743</v>
      </c>
      <c r="N266" s="428">
        <f>'Prog 01'!N188</f>
        <v>1428104.487999998</v>
      </c>
      <c r="O266" s="899">
        <f t="shared" si="106"/>
        <v>3.749618404469255E-2</v>
      </c>
      <c r="P266" s="53">
        <f>'Prog 01'!P188</f>
        <v>36658557.512000002</v>
      </c>
      <c r="Q266" s="906">
        <f t="shared" ca="1" si="102"/>
        <v>1</v>
      </c>
      <c r="R266" s="429">
        <f>'Prog 01'!R188</f>
        <v>0</v>
      </c>
      <c r="S266" s="906">
        <f t="shared" ca="1" si="103"/>
        <v>0</v>
      </c>
      <c r="T266" s="53">
        <f>+'Prog 01'!T188</f>
        <v>14141676.445999999</v>
      </c>
      <c r="U266" s="430">
        <f ca="1">+'Prog 01'!U188</f>
        <v>14141676.445999999</v>
      </c>
      <c r="V266" s="899">
        <f t="shared" ca="1" si="107"/>
        <v>1</v>
      </c>
    </row>
    <row r="267" spans="2:22" s="63" customFormat="1" ht="15" hidden="1" customHeight="1" outlineLevel="1" x14ac:dyDescent="0.25">
      <c r="B267" s="71"/>
      <c r="C267" s="427">
        <v>4</v>
      </c>
      <c r="D267" s="150"/>
      <c r="E267" s="37"/>
      <c r="F267" s="37" t="s">
        <v>186</v>
      </c>
      <c r="G267" s="71" t="s">
        <v>83</v>
      </c>
      <c r="H267" s="53">
        <f>+VLOOKUP(F267,matriz01,3,FALSE)</f>
        <v>2561236</v>
      </c>
      <c r="I267" s="53">
        <f>'Prog 01'!I189</f>
        <v>2561236</v>
      </c>
      <c r="J267" s="53">
        <f ca="1">'Prog 01'!J189</f>
        <v>1687421.1300000001</v>
      </c>
      <c r="K267" s="899">
        <f t="shared" ref="K267:K270" ca="1" si="117">IFERROR(J267/I267,"0%")</f>
        <v>0.65883078716682109</v>
      </c>
      <c r="L267" s="53">
        <f>'Prog 01'!L189</f>
        <v>1687421.13</v>
      </c>
      <c r="M267" s="899">
        <f t="shared" ref="M267:M270" si="118">+IFERROR(L267/I267,0%)</f>
        <v>0.65883078716682097</v>
      </c>
      <c r="N267" s="428">
        <f>'Prog 01'!N189</f>
        <v>873814.87000000011</v>
      </c>
      <c r="O267" s="899">
        <f t="shared" ref="O267:O270" si="119">+IFERROR(N267/I267,0%)</f>
        <v>0.34116921283317903</v>
      </c>
      <c r="P267" s="53">
        <f>'Prog 01'!P189</f>
        <v>1687421.13</v>
      </c>
      <c r="Q267" s="906">
        <f t="shared" ref="Q267:Q270" ca="1" si="120">IFERROR(+P267/J267,0)</f>
        <v>0.99999999999999989</v>
      </c>
      <c r="R267" s="429">
        <f>'Prog 01'!R189</f>
        <v>0</v>
      </c>
      <c r="S267" s="906">
        <f t="shared" ref="S267:S270" ca="1" si="121">+IFERROR(R267/J267,"0%")</f>
        <v>0</v>
      </c>
      <c r="T267" s="53">
        <f>+'Prog 01'!T189</f>
        <v>2606581.4169999999</v>
      </c>
      <c r="U267" s="430">
        <f ca="1">+'Prog 01'!U189</f>
        <v>2606581.4169999999</v>
      </c>
      <c r="V267" s="899">
        <f t="shared" ref="V267:V270" ca="1" si="122">IFERROR(U267/T267,0%)</f>
        <v>1</v>
      </c>
    </row>
    <row r="268" spans="2:22" s="63" customFormat="1" ht="15" hidden="1" customHeight="1" outlineLevel="1" x14ac:dyDescent="0.25">
      <c r="B268" s="71"/>
      <c r="C268" s="427">
        <v>6</v>
      </c>
      <c r="D268" s="431"/>
      <c r="E268" s="37"/>
      <c r="F268" s="432">
        <v>34.06</v>
      </c>
      <c r="G268" s="71" t="s">
        <v>252</v>
      </c>
      <c r="H268" s="53">
        <f>+'Prog 01'!H190</f>
        <v>403433</v>
      </c>
      <c r="I268" s="53">
        <f>'Prog 01'!I190</f>
        <v>403433</v>
      </c>
      <c r="J268" s="53">
        <f ca="1">'Prog 01'!J190</f>
        <v>158002.019</v>
      </c>
      <c r="K268" s="899">
        <f t="shared" ca="1" si="117"/>
        <v>0.39164376488785002</v>
      </c>
      <c r="L268" s="53">
        <f>'Prog 01'!L190</f>
        <v>158002.019</v>
      </c>
      <c r="M268" s="899">
        <f t="shared" si="118"/>
        <v>0.39164376488785002</v>
      </c>
      <c r="N268" s="428">
        <f>'Prog 01'!N190</f>
        <v>245430.981</v>
      </c>
      <c r="O268" s="899">
        <f t="shared" si="119"/>
        <v>0.60835623511214998</v>
      </c>
      <c r="P268" s="53">
        <f>'Prog 01'!P190</f>
        <v>158002.019</v>
      </c>
      <c r="Q268" s="906">
        <f t="shared" ca="1" si="120"/>
        <v>1</v>
      </c>
      <c r="R268" s="429">
        <f>'Prog 01'!R190</f>
        <v>0</v>
      </c>
      <c r="S268" s="906">
        <f t="shared" ca="1" si="121"/>
        <v>0</v>
      </c>
      <c r="T268" s="53">
        <f>+'Prog 01'!T190</f>
        <v>213546.90599999999</v>
      </c>
      <c r="U268" s="430">
        <f ca="1">+'Prog 01'!U190</f>
        <v>0</v>
      </c>
      <c r="V268" s="899">
        <f t="shared" ca="1" si="122"/>
        <v>0</v>
      </c>
    </row>
    <row r="269" spans="2:22" s="63" customFormat="1" ht="15" hidden="1" customHeight="1" outlineLevel="1" x14ac:dyDescent="0.25">
      <c r="B269" s="71"/>
      <c r="C269" s="427">
        <v>7</v>
      </c>
      <c r="D269" s="431"/>
      <c r="E269" s="37"/>
      <c r="F269" s="37" t="s">
        <v>187</v>
      </c>
      <c r="G269" s="71" t="s">
        <v>121</v>
      </c>
      <c r="H269" s="53">
        <f>+'Prog 01'!H191+'Prog 02'!H50+'Prog 03'!H52+'Prog 05'!H62</f>
        <v>30</v>
      </c>
      <c r="I269" s="53">
        <f>'Prog 01'!I191+'Prog 02'!I50+'Prog 03'!I52+'Prog 05'!I62</f>
        <v>86278964</v>
      </c>
      <c r="J269" s="53">
        <f ca="1">'Prog 01'!J191+'Prog 02'!J50+'Prog 03'!J52+'Prog 05'!J62</f>
        <v>86243301.985000014</v>
      </c>
      <c r="K269" s="899">
        <f t="shared" ca="1" si="117"/>
        <v>0.99958666616581082</v>
      </c>
      <c r="L269" s="53">
        <f>+'Prog 01'!L191+'Prog 02'!L50+'Prog 03'!L52+'Prog 05'!L62</f>
        <v>86243301.984999999</v>
      </c>
      <c r="M269" s="899">
        <f t="shared" si="118"/>
        <v>0.99958666616581071</v>
      </c>
      <c r="N269" s="428">
        <f>'Prog 01'!N191+'Prog 02'!N50+'Prog 03'!N52+'Prog 05'!N62</f>
        <v>35662.015000006533</v>
      </c>
      <c r="O269" s="899">
        <f t="shared" si="119"/>
        <v>4.1333383418936894E-4</v>
      </c>
      <c r="P269" s="53">
        <f>'Prog 01'!P191+'Prog 02'!P50+'Prog 03'!P52+'Prog 05'!P62</f>
        <v>77858379.773000002</v>
      </c>
      <c r="Q269" s="906">
        <f t="shared" ca="1" si="120"/>
        <v>0.90277596034694529</v>
      </c>
      <c r="R269" s="429">
        <f>+'Prog 01'!R191+'Prog 02'!R50+'Prog 03'!R52+'Prog 05'!Q62</f>
        <v>8384922.2119999994</v>
      </c>
      <c r="S269" s="906">
        <f t="shared" ca="1" si="121"/>
        <v>9.7224039653054553E-2</v>
      </c>
      <c r="T269" s="53">
        <f>+'Prog 01'!T191+'Prog 02'!T50+'Prog 03'!T52+'Prog 05'!S62</f>
        <v>48495356.499199994</v>
      </c>
      <c r="U269" s="430">
        <f ca="1">+'Prog 01'!U191+'Prog 02'!U50+'Prog 03'!U52+'Prog 05'!T61</f>
        <v>48491573.872578993</v>
      </c>
      <c r="V269" s="899">
        <f t="shared" ca="1" si="122"/>
        <v>0.99992200023065991</v>
      </c>
    </row>
    <row r="270" spans="2:22" s="63" customFormat="1" ht="15" customHeight="1" collapsed="1" x14ac:dyDescent="0.25">
      <c r="B270" s="86">
        <v>35</v>
      </c>
      <c r="C270" s="423"/>
      <c r="D270" s="150"/>
      <c r="E270" s="56"/>
      <c r="F270" s="56"/>
      <c r="G270" s="71" t="s">
        <v>118</v>
      </c>
      <c r="H270" s="54">
        <f>+'Prog 01'!H192+'Prog 02'!H51+'Prog 03'!H53+'Prog 05'!H63</f>
        <v>0</v>
      </c>
      <c r="I270" s="54">
        <f>'Prog 01'!I192+'Prog 02'!I51+'Prog 03'!I53+'Prog 05'!I63</f>
        <v>0</v>
      </c>
      <c r="J270" s="54">
        <v>0</v>
      </c>
      <c r="K270" s="899" t="str">
        <f t="shared" si="117"/>
        <v>0%</v>
      </c>
      <c r="L270" s="45">
        <f>+'Prog 01'!L192+'Prog 02'!L51+'Prog 03'!L53+'Prog 05'!L63</f>
        <v>0</v>
      </c>
      <c r="M270" s="899">
        <f t="shared" si="118"/>
        <v>0</v>
      </c>
      <c r="N270" s="257">
        <f>+'Prog 01'!N192</f>
        <v>0</v>
      </c>
      <c r="O270" s="899">
        <f t="shared" si="119"/>
        <v>0</v>
      </c>
      <c r="P270" s="45">
        <f>+'Prog 01'!P192</f>
        <v>0</v>
      </c>
      <c r="Q270" s="906">
        <f t="shared" si="120"/>
        <v>0</v>
      </c>
      <c r="R270" s="200">
        <f>+'Prog 01'!R192</f>
        <v>0</v>
      </c>
      <c r="S270" s="906" t="str">
        <f t="shared" si="121"/>
        <v>0%</v>
      </c>
      <c r="T270" s="45">
        <f>+'Prog 01'!T192+'Prog 02'!T51+'Prog 03'!T53+'Prog 05'!S63</f>
        <v>0</v>
      </c>
      <c r="U270" s="195">
        <v>0</v>
      </c>
      <c r="V270" s="899">
        <f t="shared" si="122"/>
        <v>0</v>
      </c>
    </row>
    <row r="271" spans="2:22" s="105" customFormat="1" x14ac:dyDescent="0.25">
      <c r="B271" s="217"/>
      <c r="C271" s="107"/>
      <c r="D271" s="108"/>
      <c r="E271" s="101"/>
      <c r="F271" s="101"/>
      <c r="G271" s="102"/>
      <c r="H271" s="102"/>
      <c r="I271" s="103"/>
      <c r="J271" s="103"/>
      <c r="K271" s="900"/>
      <c r="L271" s="218"/>
      <c r="M271" s="900"/>
      <c r="N271" s="257"/>
      <c r="O271" s="900"/>
      <c r="P271" s="219"/>
      <c r="Q271" s="900"/>
      <c r="R271" s="219"/>
      <c r="S271" s="900"/>
      <c r="T271" s="103"/>
      <c r="U271" s="103"/>
      <c r="V271" s="911"/>
    </row>
    <row r="272" spans="2:22" s="105" customFormat="1" x14ac:dyDescent="0.25">
      <c r="B272" s="1083" t="s">
        <v>141</v>
      </c>
      <c r="C272" s="1083"/>
      <c r="D272" s="1083"/>
      <c r="E272" s="1083"/>
      <c r="F272" s="1083"/>
      <c r="G272" s="1083"/>
      <c r="H272" s="1083"/>
      <c r="I272" s="1083"/>
      <c r="J272" s="1083"/>
      <c r="K272" s="1083"/>
      <c r="L272" s="1083"/>
      <c r="M272" s="1083"/>
      <c r="N272" s="1083"/>
      <c r="O272" s="1083"/>
      <c r="P272" s="1083"/>
      <c r="Q272" s="1083"/>
      <c r="R272" s="1083"/>
      <c r="S272" s="1083"/>
      <c r="T272" s="1083"/>
      <c r="U272" s="1083"/>
      <c r="V272" s="1083"/>
    </row>
    <row r="273" spans="2:23" s="105" customFormat="1" ht="18.75" customHeight="1" x14ac:dyDescent="0.25">
      <c r="B273" s="1085" t="s">
        <v>245</v>
      </c>
      <c r="C273" s="1085"/>
      <c r="D273" s="1085"/>
      <c r="E273" s="1085"/>
      <c r="F273" s="1085"/>
      <c r="G273" s="1085"/>
      <c r="H273" s="1071" t="s">
        <v>1045</v>
      </c>
      <c r="I273" s="1072"/>
      <c r="J273" s="1072"/>
      <c r="K273" s="1072"/>
      <c r="L273" s="1072"/>
      <c r="M273" s="1072"/>
      <c r="N273" s="1072"/>
      <c r="O273" s="1072"/>
      <c r="P273" s="1072"/>
      <c r="Q273" s="1072"/>
      <c r="R273" s="1072"/>
      <c r="S273" s="1073"/>
      <c r="T273" s="1081" t="s">
        <v>791</v>
      </c>
      <c r="U273" s="1081"/>
      <c r="V273" s="1081"/>
      <c r="W273" s="1070"/>
    </row>
    <row r="274" spans="2:23" s="105" customFormat="1" ht="15.75" hidden="1" customHeight="1" x14ac:dyDescent="0.25">
      <c r="B274" s="1085"/>
      <c r="C274" s="1085"/>
      <c r="D274" s="1085"/>
      <c r="E274" s="1085"/>
      <c r="F274" s="1085"/>
      <c r="G274" s="1085"/>
      <c r="H274" s="118" t="s">
        <v>123</v>
      </c>
      <c r="I274" s="118" t="s">
        <v>124</v>
      </c>
      <c r="J274" s="118" t="s">
        <v>125</v>
      </c>
      <c r="K274" s="904" t="s">
        <v>1000</v>
      </c>
      <c r="L274" s="120" t="s">
        <v>611</v>
      </c>
      <c r="M274" s="146" t="s">
        <v>998</v>
      </c>
      <c r="N274" s="120" t="s">
        <v>612</v>
      </c>
      <c r="O274" s="904" t="s">
        <v>999</v>
      </c>
      <c r="P274" s="120" t="s">
        <v>995</v>
      </c>
      <c r="Q274" s="904" t="s">
        <v>1064</v>
      </c>
      <c r="R274" s="120" t="s">
        <v>996</v>
      </c>
      <c r="S274" s="904" t="s">
        <v>997</v>
      </c>
      <c r="T274" s="119" t="s">
        <v>123</v>
      </c>
      <c r="U274" s="119" t="s">
        <v>124</v>
      </c>
      <c r="V274" s="909" t="s">
        <v>127</v>
      </c>
      <c r="W274" s="1070"/>
    </row>
    <row r="275" spans="2:23" s="105" customFormat="1" ht="54" customHeight="1" x14ac:dyDescent="0.25">
      <c r="B275" s="1085"/>
      <c r="C275" s="1085"/>
      <c r="D275" s="1085"/>
      <c r="E275" s="1085"/>
      <c r="F275" s="1085"/>
      <c r="G275" s="1085"/>
      <c r="H275" s="123" t="s">
        <v>1046</v>
      </c>
      <c r="I275" s="123" t="s">
        <v>1047</v>
      </c>
      <c r="J275" s="123" t="s">
        <v>1179</v>
      </c>
      <c r="K275" s="147" t="s">
        <v>1180</v>
      </c>
      <c r="L275" s="123" t="s">
        <v>621</v>
      </c>
      <c r="M275" s="147" t="s">
        <v>620</v>
      </c>
      <c r="N275" s="255" t="s">
        <v>618</v>
      </c>
      <c r="O275" s="147" t="s">
        <v>619</v>
      </c>
      <c r="P275" s="196" t="s">
        <v>928</v>
      </c>
      <c r="Q275" s="147" t="s">
        <v>1052</v>
      </c>
      <c r="R275" s="197" t="s">
        <v>929</v>
      </c>
      <c r="S275" s="907" t="s">
        <v>930</v>
      </c>
      <c r="T275" s="125" t="s">
        <v>1181</v>
      </c>
      <c r="U275" s="125" t="s">
        <v>1182</v>
      </c>
      <c r="V275" s="910" t="s">
        <v>1183</v>
      </c>
      <c r="W275" s="672" t="s">
        <v>1153</v>
      </c>
    </row>
    <row r="276" spans="2:23" s="105" customFormat="1" ht="71.25" hidden="1" customHeight="1" x14ac:dyDescent="0.25">
      <c r="B276" s="222" t="s">
        <v>1034</v>
      </c>
      <c r="C276" s="223" t="s">
        <v>248</v>
      </c>
      <c r="D276" s="223" t="s">
        <v>248</v>
      </c>
      <c r="E276" s="223" t="s">
        <v>248</v>
      </c>
      <c r="F276" s="223" t="s">
        <v>248</v>
      </c>
      <c r="G276" s="223" t="s">
        <v>1033</v>
      </c>
      <c r="H276" s="123" t="s">
        <v>1046</v>
      </c>
      <c r="I276" s="123" t="s">
        <v>1047</v>
      </c>
      <c r="J276" s="123" t="s">
        <v>1030</v>
      </c>
      <c r="K276" s="147" t="s">
        <v>1048</v>
      </c>
      <c r="L276" s="123" t="s">
        <v>621</v>
      </c>
      <c r="M276" s="147" t="s">
        <v>620</v>
      </c>
      <c r="N276" s="255" t="s">
        <v>618</v>
      </c>
      <c r="O276" s="147" t="s">
        <v>619</v>
      </c>
      <c r="P276" s="196" t="s">
        <v>928</v>
      </c>
      <c r="Q276" s="147" t="s">
        <v>1052</v>
      </c>
      <c r="R276" s="197" t="s">
        <v>929</v>
      </c>
      <c r="S276" s="907" t="s">
        <v>930</v>
      </c>
      <c r="T276" s="125" t="s">
        <v>1031</v>
      </c>
      <c r="U276" s="125" t="s">
        <v>1032</v>
      </c>
      <c r="V276" s="910" t="s">
        <v>1066</v>
      </c>
      <c r="W276" s="671" t="s">
        <v>1153</v>
      </c>
    </row>
    <row r="277" spans="2:23" s="69" customFormat="1" ht="15" customHeight="1" x14ac:dyDescent="0.25">
      <c r="B277" s="1076" t="s">
        <v>559</v>
      </c>
      <c r="C277" s="1076"/>
      <c r="D277" s="1076"/>
      <c r="E277" s="1076"/>
      <c r="F277" s="1076"/>
      <c r="G277" s="1076"/>
      <c r="H277" s="337">
        <f>+'Prog 01'!H8</f>
        <v>63546066</v>
      </c>
      <c r="I277" s="337">
        <f>+'Prog 01'!I8</f>
        <v>65168598</v>
      </c>
      <c r="J277" s="337">
        <f ca="1">+'Prog 01'!J8</f>
        <v>56897624.718999989</v>
      </c>
      <c r="K277" s="901">
        <f ca="1">+J277/I277</f>
        <v>0.87308345530158538</v>
      </c>
      <c r="L277" s="334">
        <f>+'Prog 01'!L8</f>
        <v>57582003.499000005</v>
      </c>
      <c r="M277" s="901">
        <f>+L277/I277</f>
        <v>0.88358512022922464</v>
      </c>
      <c r="N277" s="258">
        <f>+'Prog 01'!N8</f>
        <v>7586594.5009999983</v>
      </c>
      <c r="O277" s="901">
        <f>+N277/I277</f>
        <v>0.11641487977077546</v>
      </c>
      <c r="P277" s="338">
        <f>+'Prog 01'!P8</f>
        <v>56165147.166999996</v>
      </c>
      <c r="Q277" s="901">
        <f ca="1">+P277/J277</f>
        <v>0.98712639489578913</v>
      </c>
      <c r="R277" s="339">
        <f>+'Prog 01'!R8</f>
        <v>732477.55200000003</v>
      </c>
      <c r="S277" s="901">
        <f ca="1">+IFERROR(R277/J277,"0%")</f>
        <v>1.2873605104210997E-2</v>
      </c>
      <c r="T277" s="337">
        <f>+'Prog 01'!T8</f>
        <v>45809434.3741</v>
      </c>
      <c r="U277" s="337">
        <f ca="1">+'Prog 01'!U8</f>
        <v>38013867.387555003</v>
      </c>
      <c r="V277" s="901">
        <f ca="1">U277/T277</f>
        <v>0.8298261680578074</v>
      </c>
      <c r="W277" s="337">
        <f ca="1">+L277-J277</f>
        <v>684378.78000001609</v>
      </c>
    </row>
    <row r="278" spans="2:23" s="69" customFormat="1" ht="15" customHeight="1" x14ac:dyDescent="0.25">
      <c r="B278" s="1076" t="s">
        <v>226</v>
      </c>
      <c r="C278" s="1076"/>
      <c r="D278" s="1076"/>
      <c r="E278" s="1076"/>
      <c r="F278" s="1076"/>
      <c r="G278" s="1076"/>
      <c r="H278" s="337">
        <f>+'Prog 02'!H9</f>
        <v>6015267</v>
      </c>
      <c r="I278" s="337">
        <f>+'Prog 02'!I9</f>
        <v>6982275</v>
      </c>
      <c r="J278" s="337">
        <f ca="1">+'Prog 02'!J9</f>
        <v>2862020.9810000001</v>
      </c>
      <c r="K278" s="901">
        <f t="shared" ref="K278:K280" ca="1" si="123">+J278/I278</f>
        <v>0.40989806058913464</v>
      </c>
      <c r="L278" s="334">
        <f>+'Prog 02'!L9</f>
        <v>4102996.8479999998</v>
      </c>
      <c r="M278" s="901">
        <f t="shared" ref="M278:M280" si="124">+L278/I278</f>
        <v>0.58763037090346626</v>
      </c>
      <c r="N278" s="258">
        <f>+'Prog 02'!N9</f>
        <v>2879278.1520000002</v>
      </c>
      <c r="O278" s="901">
        <f t="shared" ref="O278:O280" si="125">+N278/I278</f>
        <v>0.41236962909653374</v>
      </c>
      <c r="P278" s="338">
        <f>+'Prog 02'!P9</f>
        <v>2591137.608</v>
      </c>
      <c r="Q278" s="901">
        <f t="shared" ref="Q278:Q280" ca="1" si="126">+P278/J278</f>
        <v>0.90535241537420441</v>
      </c>
      <c r="R278" s="339">
        <f>+'Prog 02'!R9</f>
        <v>270883.37300000002</v>
      </c>
      <c r="S278" s="901">
        <f t="shared" ref="S278:S280" ca="1" si="127">+IFERROR(R278/J278,"0%")</f>
        <v>9.4647584625795589E-2</v>
      </c>
      <c r="T278" s="337">
        <f>+'Prog 02'!T9</f>
        <v>8026166.9470000006</v>
      </c>
      <c r="U278" s="337">
        <f>+'Prog 02'!U9</f>
        <v>3768527.0299739996</v>
      </c>
      <c r="V278" s="901">
        <f t="shared" ref="V278:V280" si="128">U278/T278</f>
        <v>0.4695301075667993</v>
      </c>
      <c r="W278" s="337">
        <f t="shared" ref="W278:W280" ca="1" si="129">+L278-J278</f>
        <v>1240975.8669999996</v>
      </c>
    </row>
    <row r="279" spans="2:23" s="69" customFormat="1" ht="15" customHeight="1" x14ac:dyDescent="0.25">
      <c r="B279" s="1069" t="s">
        <v>227</v>
      </c>
      <c r="C279" s="1069"/>
      <c r="D279" s="1069"/>
      <c r="E279" s="1069"/>
      <c r="F279" s="1069"/>
      <c r="G279" s="1069"/>
      <c r="H279" s="333">
        <f>+'Prog 03'!H10</f>
        <v>246930548.99699998</v>
      </c>
      <c r="I279" s="333">
        <f>+'Prog 03'!I10</f>
        <v>330252619.99699998</v>
      </c>
      <c r="J279" s="333">
        <f ca="1">+'Prog 03'!J10</f>
        <v>238250702.141</v>
      </c>
      <c r="K279" s="901">
        <f t="shared" ca="1" si="123"/>
        <v>0.721419567067066</v>
      </c>
      <c r="L279" s="334">
        <f>+'Prog 03'!L10</f>
        <v>239065889.509</v>
      </c>
      <c r="M279" s="901">
        <f t="shared" si="124"/>
        <v>0.72388794224000907</v>
      </c>
      <c r="N279" s="258">
        <f>+'Prog 03'!N10</f>
        <v>91186730.488000005</v>
      </c>
      <c r="O279" s="901">
        <f t="shared" si="125"/>
        <v>0.27611205775999098</v>
      </c>
      <c r="P279" s="338">
        <f>+'Prog 03'!P10</f>
        <v>220697977.80599999</v>
      </c>
      <c r="Q279" s="901">
        <f t="shared" ca="1" si="126"/>
        <v>0.92632666272432618</v>
      </c>
      <c r="R279" s="339">
        <f ca="1">+'Prog 03'!R10</f>
        <v>17552724.335000001</v>
      </c>
      <c r="S279" s="901">
        <f t="shared" ca="1" si="127"/>
        <v>7.3673337275673836E-2</v>
      </c>
      <c r="T279" s="337">
        <f>+'Prog 03'!T10</f>
        <v>347865557.23097593</v>
      </c>
      <c r="U279" s="337">
        <f>+'Prog 03'!U10</f>
        <v>244458952.85677001</v>
      </c>
      <c r="V279" s="901">
        <f t="shared" si="128"/>
        <v>0.70273974463776545</v>
      </c>
      <c r="W279" s="337">
        <f t="shared" ca="1" si="129"/>
        <v>815187.36800000072</v>
      </c>
    </row>
    <row r="280" spans="2:23" s="69" customFormat="1" ht="15" customHeight="1" x14ac:dyDescent="0.25">
      <c r="B280" s="1069" t="s">
        <v>552</v>
      </c>
      <c r="C280" s="1069"/>
      <c r="D280" s="1069"/>
      <c r="E280" s="1069"/>
      <c r="F280" s="1069"/>
      <c r="G280" s="1069"/>
      <c r="H280" s="333">
        <f>+'Prog 05'!H8</f>
        <v>55354872</v>
      </c>
      <c r="I280" s="333">
        <f>+'Prog 05'!I8</f>
        <v>35460839</v>
      </c>
      <c r="J280" s="333">
        <f>+'Prog 05'!J8</f>
        <v>27397914</v>
      </c>
      <c r="K280" s="901">
        <f t="shared" si="123"/>
        <v>0.77262452814497706</v>
      </c>
      <c r="L280" s="335">
        <f>+'Prog 05'!L8</f>
        <v>27397914</v>
      </c>
      <c r="M280" s="901">
        <f t="shared" si="124"/>
        <v>0.77262452814497706</v>
      </c>
      <c r="N280" s="336">
        <f>+'Prog 05'!N8</f>
        <v>8062925</v>
      </c>
      <c r="O280" s="901">
        <f t="shared" si="125"/>
        <v>0.22737547185502294</v>
      </c>
      <c r="P280" s="341">
        <f>+'Prog 05'!P8</f>
        <v>26572914</v>
      </c>
      <c r="Q280" s="901">
        <f t="shared" si="126"/>
        <v>0.9698882184972184</v>
      </c>
      <c r="R280" s="342">
        <f>+'Prog 05'!Q8</f>
        <v>825000</v>
      </c>
      <c r="S280" s="901">
        <f t="shared" si="127"/>
        <v>3.0111781502781564E-2</v>
      </c>
      <c r="T280" s="333">
        <f>+'Prog 05'!S8</f>
        <v>59200774.692000002</v>
      </c>
      <c r="U280" s="337">
        <f ca="1">+'Prog 05'!T8</f>
        <v>6563010.9249999998</v>
      </c>
      <c r="V280" s="901">
        <f t="shared" ca="1" si="128"/>
        <v>0.11086022031206429</v>
      </c>
      <c r="W280" s="337">
        <f t="shared" si="129"/>
        <v>0</v>
      </c>
    </row>
    <row r="281" spans="2:23" s="105" customFormat="1" ht="12.75" customHeight="1" x14ac:dyDescent="0.25">
      <c r="B281" s="1075"/>
      <c r="C281" s="1075"/>
      <c r="D281" s="1075"/>
      <c r="E281" s="1075"/>
      <c r="F281" s="1075"/>
      <c r="G281" s="1075"/>
      <c r="H281" s="1075"/>
      <c r="I281" s="1075"/>
      <c r="J281" s="1075"/>
      <c r="K281" s="1075"/>
      <c r="L281" s="1075"/>
      <c r="M281" s="1075"/>
      <c r="N281" s="1075"/>
      <c r="O281" s="1075"/>
      <c r="P281" s="1075"/>
      <c r="Q281" s="1075"/>
      <c r="R281" s="1075"/>
      <c r="S281" s="1075"/>
      <c r="T281" s="1075"/>
      <c r="U281" s="1075"/>
      <c r="V281" s="1075"/>
      <c r="W281" s="69"/>
    </row>
    <row r="282" spans="2:23" s="105" customFormat="1" x14ac:dyDescent="0.25">
      <c r="B282" s="1074" t="s">
        <v>133</v>
      </c>
      <c r="C282" s="1074"/>
      <c r="D282" s="1074"/>
      <c r="E282" s="1074"/>
      <c r="F282" s="1074"/>
      <c r="G282" s="1074"/>
      <c r="H282" s="130">
        <f>SUM(H277:H280)</f>
        <v>371846753.99699998</v>
      </c>
      <c r="I282" s="130">
        <f>SUM(I277:I280)</f>
        <v>437864331.99699998</v>
      </c>
      <c r="J282" s="130">
        <f ca="1">SUM(J277:J280)</f>
        <v>325408261.84099996</v>
      </c>
      <c r="K282" s="898">
        <f ca="1">+J282/I282</f>
        <v>0.74317143019365528</v>
      </c>
      <c r="L282" s="224">
        <f>SUM(L277:L280)</f>
        <v>328148803.85600001</v>
      </c>
      <c r="M282" s="898">
        <f>+L282/I282</f>
        <v>0.74943031408698602</v>
      </c>
      <c r="N282" s="224">
        <f>SUM(N277:N280)</f>
        <v>109715528.141</v>
      </c>
      <c r="O282" s="898">
        <f>+N282/I282</f>
        <v>0.2505696859130141</v>
      </c>
      <c r="P282" s="199">
        <f>+P277+P278+P279+P280</f>
        <v>306027176.58099997</v>
      </c>
      <c r="Q282" s="898">
        <f ca="1">+P282/J282</f>
        <v>0.94044070930974111</v>
      </c>
      <c r="R282" s="199">
        <f ca="1">+R277+R278+R279+R280</f>
        <v>19381085.260000002</v>
      </c>
      <c r="S282" s="898">
        <f ca="1">+IFERROR(R282/J282,"0%")</f>
        <v>5.9559290690258906E-2</v>
      </c>
      <c r="T282" s="130">
        <f>+T277+T278+T279+T280</f>
        <v>460901933.24407589</v>
      </c>
      <c r="U282" s="130">
        <f ca="1">+U277+U278+U279+U280</f>
        <v>292804358.19929904</v>
      </c>
      <c r="V282" s="898">
        <f ca="1">U282/T282</f>
        <v>0.63528559348489677</v>
      </c>
      <c r="W282" s="69">
        <f t="shared" ref="W282:W288" ca="1" si="130">+L282-J282</f>
        <v>2740542.0150000453</v>
      </c>
    </row>
    <row r="283" spans="2:23" s="105" customFormat="1" ht="15" hidden="1" customHeight="1" x14ac:dyDescent="0.25">
      <c r="B283" s="225"/>
      <c r="C283" s="13"/>
      <c r="D283" s="14"/>
      <c r="E283" s="226"/>
      <c r="F283" s="226"/>
      <c r="G283" s="62"/>
      <c r="H283" s="105">
        <f t="shared" ref="H283:N283" si="131">+H9-H282</f>
        <v>0</v>
      </c>
      <c r="I283" s="105">
        <f t="shared" si="131"/>
        <v>0</v>
      </c>
      <c r="J283" s="105">
        <f t="shared" ca="1" si="131"/>
        <v>0</v>
      </c>
      <c r="K283" s="898" t="e">
        <f t="shared" ref="K283:K285" ca="1" si="132">+J283/I283</f>
        <v>#DIV/0!</v>
      </c>
      <c r="L283" s="227">
        <f t="shared" si="131"/>
        <v>0</v>
      </c>
      <c r="M283" s="898" t="e">
        <f t="shared" ref="M283:M285" si="133">+L283/I283</f>
        <v>#DIV/0!</v>
      </c>
      <c r="N283" s="40">
        <f t="shared" si="131"/>
        <v>0</v>
      </c>
      <c r="O283" s="898" t="e">
        <f t="shared" ref="O283:O288" si="134">+N283/I283</f>
        <v>#DIV/0!</v>
      </c>
      <c r="P283" s="228"/>
      <c r="Q283" s="898" t="e">
        <f t="shared" ref="Q283:Q288" ca="1" si="135">+P283/J283</f>
        <v>#DIV/0!</v>
      </c>
      <c r="R283" s="228"/>
      <c r="S283" s="898" t="str">
        <f t="shared" ref="S283:S288" ca="1" si="136">+IFERROR(R283/J283,"0%")</f>
        <v>0%</v>
      </c>
      <c r="T283" s="193">
        <f>+T9-T282</f>
        <v>0</v>
      </c>
      <c r="U283" s="105">
        <f ca="1">+U9-U282</f>
        <v>0</v>
      </c>
      <c r="V283" s="898" t="e">
        <f t="shared" ref="V283:V285" ca="1" si="137">U283/T283</f>
        <v>#DIV/0!</v>
      </c>
      <c r="W283" s="69">
        <f t="shared" ca="1" si="130"/>
        <v>0</v>
      </c>
    </row>
    <row r="284" spans="2:23" s="62" customFormat="1" ht="12.75" hidden="1" customHeight="1" x14ac:dyDescent="0.25">
      <c r="B284" s="225"/>
      <c r="C284" s="13"/>
      <c r="D284" s="14"/>
      <c r="E284" s="226"/>
      <c r="F284" s="226"/>
      <c r="H284" s="229">
        <f t="shared" ref="H284:N284" si="138">+H9-H282</f>
        <v>0</v>
      </c>
      <c r="I284" s="229">
        <f t="shared" si="138"/>
        <v>0</v>
      </c>
      <c r="J284" s="229">
        <f t="shared" ca="1" si="138"/>
        <v>0</v>
      </c>
      <c r="K284" s="898" t="e">
        <f t="shared" ca="1" si="132"/>
        <v>#DIV/0!</v>
      </c>
      <c r="L284" s="229">
        <f t="shared" si="138"/>
        <v>0</v>
      </c>
      <c r="M284" s="898" t="e">
        <f t="shared" si="133"/>
        <v>#DIV/0!</v>
      </c>
      <c r="N284" s="259">
        <f t="shared" si="138"/>
        <v>0</v>
      </c>
      <c r="O284" s="898" t="e">
        <f t="shared" si="134"/>
        <v>#DIV/0!</v>
      </c>
      <c r="P284" s="230"/>
      <c r="Q284" s="898" t="e">
        <f t="shared" ca="1" si="135"/>
        <v>#DIV/0!</v>
      </c>
      <c r="R284" s="230"/>
      <c r="S284" s="898" t="str">
        <f t="shared" ca="1" si="136"/>
        <v>0%</v>
      </c>
      <c r="T284" s="229">
        <f>+T9-T282</f>
        <v>0</v>
      </c>
      <c r="U284" s="229">
        <f ca="1">+U9-U282</f>
        <v>0</v>
      </c>
      <c r="V284" s="898" t="e">
        <f t="shared" ca="1" si="137"/>
        <v>#DIV/0!</v>
      </c>
      <c r="W284" s="69">
        <f t="shared" ca="1" si="130"/>
        <v>0</v>
      </c>
    </row>
    <row r="285" spans="2:23" s="62" customFormat="1" ht="12.75" hidden="1" customHeight="1" x14ac:dyDescent="0.25">
      <c r="B285" s="225"/>
      <c r="C285" s="13"/>
      <c r="D285" s="14"/>
      <c r="E285" s="226"/>
      <c r="F285" s="226"/>
      <c r="G285" s="105"/>
      <c r="H285" s="231">
        <f t="shared" ref="H285:N285" si="139">+H9-H282</f>
        <v>0</v>
      </c>
      <c r="I285" s="231">
        <f t="shared" si="139"/>
        <v>0</v>
      </c>
      <c r="J285" s="231">
        <f t="shared" ca="1" si="139"/>
        <v>0</v>
      </c>
      <c r="K285" s="902" t="e">
        <f t="shared" ca="1" si="132"/>
        <v>#DIV/0!</v>
      </c>
      <c r="L285" s="231">
        <f t="shared" si="139"/>
        <v>0</v>
      </c>
      <c r="M285" s="902" t="e">
        <f t="shared" si="133"/>
        <v>#DIV/0!</v>
      </c>
      <c r="N285" s="260">
        <f t="shared" si="139"/>
        <v>0</v>
      </c>
      <c r="O285" s="898" t="e">
        <f t="shared" si="134"/>
        <v>#DIV/0!</v>
      </c>
      <c r="P285" s="228"/>
      <c r="Q285" s="898" t="e">
        <f t="shared" ca="1" si="135"/>
        <v>#DIV/0!</v>
      </c>
      <c r="R285" s="228"/>
      <c r="S285" s="898" t="str">
        <f t="shared" ca="1" si="136"/>
        <v>0%</v>
      </c>
      <c r="T285" s="231">
        <f>+T9-T282</f>
        <v>0</v>
      </c>
      <c r="U285" s="231">
        <f ca="1">+U9-U282</f>
        <v>0</v>
      </c>
      <c r="V285" s="902" t="e">
        <f t="shared" ca="1" si="137"/>
        <v>#DIV/0!</v>
      </c>
      <c r="W285" s="69">
        <f t="shared" ca="1" si="130"/>
        <v>0</v>
      </c>
    </row>
    <row r="286" spans="2:23" s="41" customFormat="1" ht="12.75" customHeight="1" x14ac:dyDescent="0.2">
      <c r="B286" s="518"/>
      <c r="C286" s="519"/>
      <c r="D286" s="520"/>
      <c r="E286" s="521"/>
      <c r="F286" s="521"/>
      <c r="G286" s="522"/>
      <c r="H286" s="523">
        <f t="shared" ref="H286:J286" si="140">+H9-H282</f>
        <v>0</v>
      </c>
      <c r="I286" s="523">
        <f t="shared" si="140"/>
        <v>0</v>
      </c>
      <c r="J286" s="523">
        <f t="shared" ca="1" si="140"/>
        <v>0</v>
      </c>
      <c r="K286" s="903"/>
      <c r="L286" s="523"/>
      <c r="M286" s="903"/>
      <c r="N286" s="523"/>
      <c r="O286" s="897"/>
      <c r="P286" s="9"/>
      <c r="Q286" s="897"/>
      <c r="R286" s="9"/>
      <c r="S286" s="897"/>
      <c r="T286" s="523"/>
      <c r="U286" s="523"/>
      <c r="V286" s="903"/>
      <c r="W286" s="69"/>
    </row>
    <row r="287" spans="2:23" s="24" customFormat="1" ht="12.75" customHeight="1" x14ac:dyDescent="0.2">
      <c r="B287" s="294"/>
      <c r="C287" s="1"/>
      <c r="D287" s="524"/>
      <c r="E287" s="295"/>
      <c r="F287" s="295"/>
      <c r="G287" s="69"/>
      <c r="H287" s="64"/>
      <c r="I287" s="64"/>
      <c r="J287" s="64"/>
      <c r="K287" s="903"/>
      <c r="L287" s="64"/>
      <c r="M287" s="903"/>
      <c r="N287" s="64"/>
      <c r="O287" s="897"/>
      <c r="P287" s="9"/>
      <c r="Q287" s="897"/>
      <c r="R287" s="9"/>
      <c r="S287" s="897"/>
      <c r="T287" s="64"/>
      <c r="U287" s="64"/>
      <c r="V287" s="903"/>
      <c r="W287" s="69"/>
    </row>
    <row r="288" spans="2:23" ht="12.75" customHeight="1" x14ac:dyDescent="0.2">
      <c r="B288" s="1074" t="s">
        <v>1103</v>
      </c>
      <c r="C288" s="1074"/>
      <c r="D288" s="1074"/>
      <c r="E288" s="1074"/>
      <c r="F288" s="1074"/>
      <c r="G288" s="1074"/>
      <c r="H288" s="130">
        <f>+H10+H82+H152+H159+H207+H213+H215+H270+H266+H267+H268</f>
        <v>371662786</v>
      </c>
      <c r="I288" s="130">
        <f>+I10+I82+I152+I159+I207+I213+I215+I270+I266+I267+I268</f>
        <v>336437594</v>
      </c>
      <c r="J288" s="130">
        <f ca="1">+J10+J82+J152+J159+J207+J213+J215+J270+J266+J267+J268</f>
        <v>223466735.47999999</v>
      </c>
      <c r="K288" s="898">
        <f ca="1">+J288/I288</f>
        <v>0.66421452140095849</v>
      </c>
      <c r="L288" s="130">
        <f>+L10+L82+L152+L159+L207+L213+L215+L270+L266+L267+L268</f>
        <v>226207277.49499997</v>
      </c>
      <c r="M288" s="898">
        <f>+L288/I288</f>
        <v>0.67236028770019074</v>
      </c>
      <c r="N288" s="130">
        <f>+N10+N82+N152+N159+N207+N213+N215+N270+N266+N267+N268</f>
        <v>110230316.505</v>
      </c>
      <c r="O288" s="898">
        <f t="shared" si="134"/>
        <v>0.32763971229980915</v>
      </c>
      <c r="P288" s="130">
        <f>+P10+P82+P152+P159+P207+P213+P215+P270+P266+P267+P268</f>
        <v>212471450.57800001</v>
      </c>
      <c r="Q288" s="898">
        <f t="shared" ca="1" si="135"/>
        <v>0.95079677125822581</v>
      </c>
      <c r="R288" s="130">
        <f>+R10+R82+R152+R159+R207+R213+R215+R270+R266+R267+R268</f>
        <v>10995284.901999999</v>
      </c>
      <c r="S288" s="898">
        <f t="shared" ca="1" si="136"/>
        <v>4.9203228741774248E-2</v>
      </c>
      <c r="T288" s="130">
        <f>+T10+T82+T152+T159+T207+T213+T215+T270+T266+T267+T268</f>
        <v>412222638.10100001</v>
      </c>
      <c r="U288" s="130">
        <f ca="1">+U10+U82+U152+U159+U207+U213+U215+U270+U266+U267+U268</f>
        <v>244019959.553101</v>
      </c>
      <c r="V288" s="898">
        <f ca="1">U288/T288</f>
        <v>0.59196156881930606</v>
      </c>
      <c r="W288" s="69">
        <f t="shared" ca="1" si="130"/>
        <v>2740542.0149999857</v>
      </c>
    </row>
    <row r="289" spans="7:22" ht="12.75" customHeight="1" x14ac:dyDescent="0.2">
      <c r="G289" s="9"/>
      <c r="H289" s="9"/>
      <c r="R289" s="525"/>
      <c r="S289" s="908"/>
      <c r="T289" s="526"/>
      <c r="U289" s="526"/>
      <c r="V289" s="903"/>
    </row>
    <row r="290" spans="7:22" ht="12.75" customHeight="1" x14ac:dyDescent="0.2">
      <c r="G290" s="9"/>
      <c r="H290" s="9">
        <f>+H9-H282</f>
        <v>0</v>
      </c>
      <c r="I290" s="9">
        <f>+I9-I282</f>
        <v>0</v>
      </c>
      <c r="J290" s="9">
        <f t="shared" ref="J290:V290" ca="1" si="141">+J9-J282</f>
        <v>0</v>
      </c>
      <c r="K290" s="897">
        <f t="shared" ca="1" si="141"/>
        <v>0</v>
      </c>
      <c r="L290" s="9">
        <f t="shared" si="141"/>
        <v>0</v>
      </c>
      <c r="M290" s="897">
        <f t="shared" si="141"/>
        <v>0</v>
      </c>
      <c r="N290" s="9">
        <f t="shared" si="141"/>
        <v>0</v>
      </c>
      <c r="O290" s="897">
        <f t="shared" si="141"/>
        <v>0</v>
      </c>
      <c r="P290" s="9">
        <f>+P9-P282</f>
        <v>0</v>
      </c>
      <c r="Q290" s="897">
        <f t="shared" ca="1" si="141"/>
        <v>0</v>
      </c>
      <c r="R290" s="9">
        <f t="shared" ca="1" si="141"/>
        <v>0</v>
      </c>
      <c r="S290" s="897">
        <f t="shared" ca="1" si="141"/>
        <v>0</v>
      </c>
      <c r="T290" s="9">
        <f>+T9-T282</f>
        <v>0</v>
      </c>
      <c r="U290" s="9">
        <f ca="1">+U9-U282</f>
        <v>0</v>
      </c>
      <c r="V290" s="897">
        <f t="shared" ca="1" si="141"/>
        <v>0</v>
      </c>
    </row>
    <row r="291" spans="7:22" ht="12.75" customHeight="1" x14ac:dyDescent="0.2">
      <c r="G291" s="9"/>
      <c r="H291" s="9"/>
    </row>
    <row r="292" spans="7:22" ht="12.75" customHeight="1" x14ac:dyDescent="0.2">
      <c r="G292" s="9"/>
      <c r="H292" s="9"/>
    </row>
    <row r="293" spans="7:22" ht="12.75" customHeight="1" x14ac:dyDescent="0.2">
      <c r="H293" s="9"/>
      <c r="I293" s="678"/>
    </row>
    <row r="294" spans="7:22" ht="12.75" customHeight="1" x14ac:dyDescent="0.2">
      <c r="H294" s="9"/>
      <c r="L294" s="9"/>
      <c r="N294" s="9"/>
      <c r="P294" s="9"/>
      <c r="R294" s="9"/>
    </row>
    <row r="295" spans="7:22" ht="12.75" customHeight="1" x14ac:dyDescent="0.2">
      <c r="H295" s="9"/>
      <c r="L295" s="9"/>
      <c r="N295" s="9"/>
      <c r="P295" s="9"/>
      <c r="R295" s="9"/>
    </row>
    <row r="306" spans="8:8" ht="12.75" customHeight="1" x14ac:dyDescent="0.2">
      <c r="H306" s="17"/>
    </row>
    <row r="307" spans="8:8" ht="12.75" customHeight="1" x14ac:dyDescent="0.2">
      <c r="H307" s="17"/>
    </row>
    <row r="308" spans="8:8" ht="12.75" customHeight="1" x14ac:dyDescent="0.2">
      <c r="H308" s="9"/>
    </row>
  </sheetData>
  <mergeCells count="18">
    <mergeCell ref="B2:V2"/>
    <mergeCell ref="B4:V4"/>
    <mergeCell ref="T273:V273"/>
    <mergeCell ref="T5:V5"/>
    <mergeCell ref="B3:V3"/>
    <mergeCell ref="B272:V272"/>
    <mergeCell ref="B5:G7"/>
    <mergeCell ref="B273:G275"/>
    <mergeCell ref="B280:G280"/>
    <mergeCell ref="W273:W274"/>
    <mergeCell ref="H5:S5"/>
    <mergeCell ref="H273:S273"/>
    <mergeCell ref="B288:G288"/>
    <mergeCell ref="B281:V281"/>
    <mergeCell ref="B282:G282"/>
    <mergeCell ref="B277:G277"/>
    <mergeCell ref="B278:G278"/>
    <mergeCell ref="B279:G279"/>
  </mergeCells>
  <phoneticPr fontId="13" type="noConversion"/>
  <printOptions horizontalCentered="1"/>
  <pageMargins left="1" right="1" top="1" bottom="1" header="0.5" footer="0.5"/>
  <pageSetup paperSize="5" scale="80" orientation="landscape" r:id="rId1"/>
  <ignoredErrors>
    <ignoredError sqref="H105 H123:H124 I90:J90 H114:H115 J131:J133 H131:H138 I130:I133 H142 J123:J124 H126:I128 H66:J68 H38:J38 I107:I113 H78 H71:J71 H70:I70 H89 H91 J127:J128 H140 I148 H34:J35 J140 H59:J59 H57:H58 H26:H31 I24:J33 J57:J58 H60:H62 J61:J62 J115 J135:J138 H155:J158 H161:J161 I36:J36 J184:J185 I212 H172:J172 H171 J171 H163:J166 H160 J160 H168:J170 H167 H173 H177:J177 H176 H179:H181 H270:J270 H162 H190 H196:H197 H208:H211 H217:H234 H243:H245 H249:H253 H264:H265 I266 H267:I267 T9 H178:I178 H182:J182 H174:J175 U17:U59 H236:H238 O9 H269:I269 I268 H185:H188 U130:U149 T10:U10 U94:U121 U215:U234 U184:U190 U161 U163:U182 U192:U193 U151:U158 U200:U201 U247:U270 U205 U85:U92 U11:U15 L200:L202 N196:N198 R200:R202 P200:P202 T11:T59 T61:U63 M271 O271 T247:T268 P10:P73 N10:N73 R10:R73 T82:T121 P81:P190 R81:R190 N81:N190 L81:L190 L192:L193 N192:N193 P193 R192:R193 L75:L79 N75:N79 P75:P79 R75:R79 L10:L73 N202 U207:U212 T65:U73 T75:U79 K282:K288 M282:M289 T270 L247:L269 N247:N270 P247:P264 P270 P266:P268 L204 N204 P204 R204 R247:R270 R206:R240 P207:P240 N207:N240 L207:L240 T200:T240 U236:U240 R242:R245 P242:P245 N242:N245 L242:L245 T242:U245 T196:T198 Q9 M9 K9 P196:P198 R196:R198 L196:L198 U123:U128 T123:T193 K10:K265" formula="1"/>
    <ignoredError sqref="B10 C216 C187:D187 C239:D239 F269 C162:D162 D217:D232 C190:D191 F266:F267 C185:D185 C184:D184 D188 C183:D18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rgb="FF00B050"/>
    <pageSetUpPr fitToPage="1"/>
  </sheetPr>
  <dimension ref="A1:BR200"/>
  <sheetViews>
    <sheetView showGridLines="0" zoomScale="90" zoomScaleNormal="90" workbookViewId="0">
      <pane xSplit="1" ySplit="8" topLeftCell="B9" activePane="bottomRight" state="frozen"/>
      <selection activeCell="H72" sqref="H72"/>
      <selection pane="topRight" activeCell="H72" sqref="H72"/>
      <selection pane="bottomLeft" activeCell="H72" sqref="H72"/>
      <selection pane="bottomRight" activeCell="A192" sqref="A192:XFD192"/>
    </sheetView>
  </sheetViews>
  <sheetFormatPr baseColWidth="10" defaultColWidth="11.42578125" defaultRowHeight="18" x14ac:dyDescent="0.25"/>
  <cols>
    <col min="1" max="1" width="11.85546875" style="252" customWidth="1"/>
    <col min="2" max="2" width="5.85546875" style="622" customWidth="1"/>
    <col min="3" max="3" width="6" style="72" customWidth="1"/>
    <col min="4" max="4" width="5.28515625" style="49" customWidth="1"/>
    <col min="5" max="5" width="7.7109375" style="49" hidden="1" customWidth="1"/>
    <col min="6" max="6" width="19.140625" style="49" hidden="1" customWidth="1"/>
    <col min="7" max="7" width="54.85546875" style="235" customWidth="1"/>
    <col min="8" max="8" width="22" style="64" customWidth="1"/>
    <col min="9" max="9" width="22" style="65" customWidth="1"/>
    <col min="10" max="10" width="22" style="1038" customWidth="1"/>
    <col min="11" max="11" width="22" style="67" customWidth="1"/>
    <col min="12" max="12" width="22" style="65" hidden="1" customWidth="1"/>
    <col min="13" max="13" width="22" style="148" hidden="1" customWidth="1"/>
    <col min="14" max="14" width="22" style="65" hidden="1" customWidth="1"/>
    <col min="15" max="15" width="22" style="67" hidden="1" customWidth="1"/>
    <col min="16" max="16" width="22" style="203" hidden="1" customWidth="1"/>
    <col min="17" max="17" width="22" style="303" hidden="1" customWidth="1"/>
    <col min="18" max="18" width="22" style="203" hidden="1" customWidth="1"/>
    <col min="19" max="19" width="22" style="67" hidden="1" customWidth="1"/>
    <col min="20" max="20" width="22" style="68" customWidth="1"/>
    <col min="21" max="21" width="22" style="64" customWidth="1"/>
    <col min="22" max="22" width="22" style="67" customWidth="1"/>
    <col min="23" max="23" width="22" style="67" hidden="1" customWidth="1"/>
    <col min="24" max="25" width="22" style="66" hidden="1" customWidth="1"/>
    <col min="26" max="27" width="22" style="67" hidden="1" customWidth="1"/>
    <col min="28" max="29" width="22" style="68" hidden="1" customWidth="1"/>
    <col min="30" max="33" width="22" style="64" hidden="1" customWidth="1"/>
    <col min="34" max="43" width="22" style="69" hidden="1" customWidth="1"/>
    <col min="44" max="44" width="13.85546875" style="24" customWidth="1"/>
    <col min="45" max="45" width="13.140625" style="24" customWidth="1"/>
    <col min="46" max="46" width="12" style="30" customWidth="1"/>
    <col min="47" max="47" width="10.28515625" style="24" customWidth="1"/>
    <col min="48" max="48" width="12.85546875" style="30" customWidth="1"/>
    <col min="49" max="49" width="8.7109375" style="30" customWidth="1"/>
    <col min="50" max="51" width="6.7109375" style="30" customWidth="1"/>
    <col min="52" max="52" width="26.42578125" style="30" hidden="1" customWidth="1"/>
    <col min="53" max="54" width="13.7109375" style="30" hidden="1" customWidth="1"/>
    <col min="55" max="57" width="13.7109375" style="24" hidden="1" customWidth="1"/>
    <col min="58" max="59" width="13.7109375" style="30" hidden="1" customWidth="1"/>
    <col min="60" max="60" width="6.42578125" style="30" customWidth="1"/>
    <col min="61" max="63" width="10.28515625" style="30" customWidth="1"/>
    <col min="64" max="64" width="10.28515625" style="24" customWidth="1"/>
    <col min="65" max="16384" width="11.42578125" style="24"/>
  </cols>
  <sheetData>
    <row r="1" spans="1:70" s="116" customFormat="1" ht="20.100000000000001" customHeight="1" x14ac:dyDescent="0.25">
      <c r="A1" s="450"/>
      <c r="B1" s="619"/>
      <c r="C1" s="111"/>
      <c r="D1" s="111"/>
      <c r="E1" s="111"/>
      <c r="F1" s="111"/>
      <c r="G1" s="234"/>
      <c r="H1" s="111"/>
      <c r="I1" s="112"/>
      <c r="J1" s="112"/>
      <c r="K1" s="113"/>
      <c r="L1" s="112"/>
      <c r="M1" s="145"/>
      <c r="N1" s="112"/>
      <c r="O1" s="113"/>
      <c r="P1" s="236"/>
      <c r="Q1" s="236"/>
      <c r="R1" s="145"/>
      <c r="S1" s="113"/>
      <c r="T1" s="1067"/>
      <c r="U1" s="1067"/>
      <c r="V1" s="1068"/>
      <c r="W1" s="271"/>
      <c r="X1" s="493"/>
      <c r="Y1" s="114"/>
      <c r="Z1" s="115"/>
      <c r="AA1" s="115"/>
      <c r="AB1" s="158"/>
      <c r="AC1" s="158"/>
      <c r="AD1" s="158"/>
      <c r="AE1" s="158"/>
      <c r="AF1" s="111"/>
      <c r="AG1" s="111"/>
      <c r="AH1" s="111"/>
      <c r="AI1" s="111"/>
      <c r="AJ1" s="111"/>
      <c r="AK1" s="111"/>
      <c r="AL1" s="111"/>
      <c r="AM1" s="111"/>
      <c r="AN1" s="111"/>
      <c r="AO1" s="111"/>
      <c r="AP1" s="111"/>
      <c r="AQ1" s="111"/>
      <c r="AR1" s="157"/>
      <c r="AT1" s="788"/>
      <c r="AV1" s="788"/>
      <c r="AW1" s="788"/>
      <c r="AX1" s="788"/>
      <c r="AY1" s="788"/>
      <c r="AZ1" s="788"/>
      <c r="BA1" s="788"/>
      <c r="BB1" s="788"/>
      <c r="BF1" s="788"/>
      <c r="BG1" s="788"/>
      <c r="BH1" s="788"/>
      <c r="BI1" s="788"/>
      <c r="BJ1" s="788"/>
      <c r="BK1" s="788"/>
    </row>
    <row r="2" spans="1:70" s="41" customFormat="1" ht="27" customHeight="1" x14ac:dyDescent="0.25">
      <c r="A2" s="252"/>
      <c r="B2" s="1088" t="s">
        <v>747</v>
      </c>
      <c r="C2" s="1090"/>
      <c r="D2" s="1090"/>
      <c r="E2" s="1090"/>
      <c r="F2" s="1090"/>
      <c r="G2" s="1090"/>
      <c r="H2" s="1090"/>
      <c r="I2" s="1090"/>
      <c r="J2" s="1090"/>
      <c r="K2" s="1089"/>
      <c r="L2" s="1088"/>
      <c r="M2" s="1090"/>
      <c r="N2" s="1090"/>
      <c r="O2" s="1090"/>
      <c r="P2" s="1090"/>
      <c r="Q2" s="1090"/>
      <c r="R2" s="1090"/>
      <c r="S2" s="1089"/>
      <c r="T2" s="1088"/>
      <c r="U2" s="1090"/>
      <c r="V2" s="1089"/>
      <c r="W2" s="276"/>
      <c r="X2" s="99"/>
      <c r="Y2" s="1088"/>
      <c r="Z2" s="1089"/>
      <c r="AA2" s="1088"/>
      <c r="AB2" s="1089"/>
      <c r="AC2" s="1088"/>
      <c r="AD2" s="1089"/>
      <c r="AE2" s="1088"/>
      <c r="AF2" s="1089"/>
      <c r="AG2" s="1088"/>
      <c r="AH2" s="1089"/>
      <c r="AI2" s="681"/>
      <c r="AJ2" s="679"/>
      <c r="AK2" s="783"/>
      <c r="AL2" s="99"/>
      <c r="AM2" s="1088"/>
      <c r="AN2" s="1089"/>
      <c r="AO2" s="99"/>
      <c r="AP2" s="99"/>
      <c r="AQ2" s="277"/>
      <c r="AT2" s="790"/>
      <c r="AV2" s="790"/>
      <c r="AW2" s="790"/>
      <c r="AX2" s="790"/>
      <c r="AY2" s="790"/>
      <c r="AZ2" s="790"/>
      <c r="BA2" s="790"/>
      <c r="BB2" s="790"/>
      <c r="BF2" s="790"/>
      <c r="BG2" s="790"/>
      <c r="BH2" s="790"/>
      <c r="BI2" s="790"/>
      <c r="BJ2" s="790"/>
      <c r="BK2" s="790"/>
    </row>
    <row r="3" spans="1:70" s="100" customFormat="1" ht="27" hidden="1" customHeight="1" x14ac:dyDescent="0.25">
      <c r="A3" s="451"/>
      <c r="B3" s="620"/>
      <c r="C3" s="261"/>
      <c r="D3" s="262"/>
      <c r="E3" s="262"/>
      <c r="F3" s="263"/>
      <c r="G3" s="264"/>
      <c r="H3" s="265"/>
      <c r="I3" s="266"/>
      <c r="J3" s="1053"/>
      <c r="K3" s="267"/>
      <c r="L3" s="266"/>
      <c r="M3" s="268"/>
      <c r="N3" s="266"/>
      <c r="O3" s="267"/>
      <c r="P3" s="269"/>
      <c r="Q3" s="301"/>
      <c r="R3" s="269"/>
      <c r="S3" s="267"/>
      <c r="T3" s="270"/>
      <c r="U3" s="265"/>
      <c r="V3" s="267"/>
      <c r="W3" s="280" t="s">
        <v>233</v>
      </c>
      <c r="X3" s="280" t="s">
        <v>120</v>
      </c>
      <c r="Y3" s="280" t="s">
        <v>233</v>
      </c>
      <c r="Z3" s="280" t="s">
        <v>120</v>
      </c>
      <c r="AA3" s="280" t="s">
        <v>233</v>
      </c>
      <c r="AB3" s="280" t="s">
        <v>120</v>
      </c>
      <c r="AC3" s="280" t="s">
        <v>233</v>
      </c>
      <c r="AD3" s="280" t="s">
        <v>120</v>
      </c>
      <c r="AE3" s="280" t="s">
        <v>233</v>
      </c>
      <c r="AF3" s="280" t="s">
        <v>120</v>
      </c>
      <c r="AG3" s="280" t="s">
        <v>233</v>
      </c>
      <c r="AH3" s="280" t="s">
        <v>120</v>
      </c>
      <c r="AI3" s="280" t="s">
        <v>233</v>
      </c>
      <c r="AJ3" s="280" t="s">
        <v>120</v>
      </c>
      <c r="AK3" s="280" t="s">
        <v>233</v>
      </c>
      <c r="AL3" s="280" t="s">
        <v>120</v>
      </c>
      <c r="AM3" s="280" t="s">
        <v>233</v>
      </c>
      <c r="AN3" s="280" t="s">
        <v>120</v>
      </c>
      <c r="AO3" s="280"/>
      <c r="AP3" s="280"/>
      <c r="AQ3" s="280"/>
      <c r="AT3" s="791"/>
      <c r="AV3" s="791"/>
      <c r="AW3" s="791"/>
      <c r="AX3" s="791"/>
      <c r="AY3" s="791"/>
      <c r="AZ3" s="791"/>
      <c r="BA3" s="791"/>
      <c r="BB3" s="791"/>
      <c r="BF3" s="791"/>
      <c r="BG3" s="791"/>
      <c r="BH3" s="791"/>
      <c r="BI3" s="791"/>
      <c r="BJ3" s="791"/>
      <c r="BK3" s="791"/>
    </row>
    <row r="4" spans="1:70" s="41" customFormat="1" ht="27" customHeight="1" x14ac:dyDescent="0.25">
      <c r="A4" s="252"/>
      <c r="B4" s="1088" t="s">
        <v>746</v>
      </c>
      <c r="C4" s="1090"/>
      <c r="D4" s="1090"/>
      <c r="E4" s="1090"/>
      <c r="F4" s="1090"/>
      <c r="G4" s="1090"/>
      <c r="H4" s="1090"/>
      <c r="I4" s="1090"/>
      <c r="J4" s="1090"/>
      <c r="K4" s="1089"/>
      <c r="L4" s="1088"/>
      <c r="M4" s="1090"/>
      <c r="N4" s="1090"/>
      <c r="O4" s="1090"/>
      <c r="P4" s="1090"/>
      <c r="Q4" s="1090"/>
      <c r="R4" s="1090"/>
      <c r="S4" s="1089"/>
      <c r="T4" s="1088"/>
      <c r="U4" s="1090"/>
      <c r="V4" s="1089"/>
      <c r="W4" s="1088"/>
      <c r="X4" s="1089"/>
      <c r="Y4" s="1088"/>
      <c r="Z4" s="1089"/>
      <c r="AA4" s="1088"/>
      <c r="AB4" s="1089"/>
      <c r="AC4" s="1088"/>
      <c r="AD4" s="1089"/>
      <c r="AE4" s="1088"/>
      <c r="AF4" s="1089"/>
      <c r="AG4" s="1088"/>
      <c r="AH4" s="1089"/>
      <c r="AI4" s="681"/>
      <c r="AJ4" s="679"/>
      <c r="AK4" s="1088"/>
      <c r="AL4" s="1089"/>
      <c r="AM4" s="1088"/>
      <c r="AN4" s="1089"/>
      <c r="AO4" s="276"/>
      <c r="AP4" s="276"/>
      <c r="AQ4" s="278"/>
      <c r="AT4" s="790"/>
      <c r="AV4" s="790"/>
      <c r="AW4" s="790"/>
      <c r="AX4" s="790"/>
      <c r="AY4" s="790"/>
      <c r="AZ4" s="790"/>
      <c r="BA4" s="790"/>
      <c r="BB4" s="790"/>
      <c r="BF4" s="790"/>
      <c r="BG4" s="790"/>
      <c r="BH4" s="790"/>
      <c r="BI4" s="790"/>
      <c r="BJ4" s="790"/>
      <c r="BK4" s="790"/>
    </row>
    <row r="5" spans="1:70" ht="30" customHeight="1" x14ac:dyDescent="0.25">
      <c r="B5" s="1092" t="s">
        <v>242</v>
      </c>
      <c r="C5" s="1092"/>
      <c r="D5" s="1092"/>
      <c r="E5" s="1092"/>
      <c r="F5" s="1092"/>
      <c r="G5" s="1092"/>
      <c r="H5" s="1093" t="s">
        <v>1045</v>
      </c>
      <c r="I5" s="1093"/>
      <c r="J5" s="1093"/>
      <c r="K5" s="1093"/>
      <c r="L5" s="1093"/>
      <c r="M5" s="1093"/>
      <c r="N5" s="1093"/>
      <c r="O5" s="1093"/>
      <c r="P5" s="1093"/>
      <c r="Q5" s="1093"/>
      <c r="R5" s="1093"/>
      <c r="S5" s="1093"/>
      <c r="T5" s="1081" t="s">
        <v>791</v>
      </c>
      <c r="U5" s="1081"/>
      <c r="V5" s="1081"/>
      <c r="W5" s="1086" t="s">
        <v>0</v>
      </c>
      <c r="X5" s="1087"/>
      <c r="Y5" s="1086" t="s">
        <v>129</v>
      </c>
      <c r="Z5" s="1087"/>
      <c r="AA5" s="1086" t="s">
        <v>4</v>
      </c>
      <c r="AB5" s="1087"/>
      <c r="AC5" s="1086" t="s">
        <v>5</v>
      </c>
      <c r="AD5" s="1087"/>
      <c r="AE5" s="1086" t="s">
        <v>6</v>
      </c>
      <c r="AF5" s="1087"/>
      <c r="AG5" s="1086" t="s">
        <v>7</v>
      </c>
      <c r="AH5" s="1087"/>
      <c r="AI5" s="1086" t="s">
        <v>77</v>
      </c>
      <c r="AJ5" s="1087"/>
      <c r="AK5" s="1086" t="s">
        <v>8</v>
      </c>
      <c r="AL5" s="1087"/>
      <c r="AM5" s="1086" t="s">
        <v>9</v>
      </c>
      <c r="AN5" s="1087"/>
      <c r="AO5" s="274" t="s">
        <v>10</v>
      </c>
      <c r="AP5" s="274" t="s">
        <v>11</v>
      </c>
      <c r="AQ5" s="70" t="s">
        <v>12</v>
      </c>
    </row>
    <row r="6" spans="1:70" ht="27" hidden="1" customHeight="1" x14ac:dyDescent="0.25">
      <c r="A6" s="451"/>
      <c r="B6" s="1092"/>
      <c r="C6" s="1092"/>
      <c r="D6" s="1092"/>
      <c r="E6" s="1092"/>
      <c r="F6" s="1092"/>
      <c r="G6" s="1092"/>
      <c r="H6" s="118" t="s">
        <v>123</v>
      </c>
      <c r="I6" s="132" t="s">
        <v>124</v>
      </c>
      <c r="J6" s="1054" t="s">
        <v>125</v>
      </c>
      <c r="K6" s="133" t="s">
        <v>126</v>
      </c>
      <c r="L6" s="132" t="s">
        <v>611</v>
      </c>
      <c r="M6" s="146" t="s">
        <v>769</v>
      </c>
      <c r="N6" s="132" t="s">
        <v>612</v>
      </c>
      <c r="O6" s="133" t="s">
        <v>770</v>
      </c>
      <c r="P6" s="202"/>
      <c r="Q6" s="302"/>
      <c r="R6" s="202"/>
      <c r="S6" s="133"/>
      <c r="T6" s="134" t="s">
        <v>123</v>
      </c>
      <c r="U6" s="119" t="s">
        <v>124</v>
      </c>
      <c r="V6" s="238" t="s">
        <v>127</v>
      </c>
      <c r="W6" s="282"/>
      <c r="X6" s="275" t="s">
        <v>0</v>
      </c>
      <c r="Y6" s="275"/>
      <c r="Z6" s="70" t="s">
        <v>129</v>
      </c>
      <c r="AA6" s="70"/>
      <c r="AB6" s="70" t="s">
        <v>4</v>
      </c>
      <c r="AC6" s="70"/>
      <c r="AD6" s="70" t="s">
        <v>5</v>
      </c>
      <c r="AE6" s="70"/>
      <c r="AF6" s="70" t="s">
        <v>6</v>
      </c>
      <c r="AG6" s="70"/>
      <c r="AH6" s="70" t="s">
        <v>7</v>
      </c>
      <c r="AI6" s="70"/>
      <c r="AJ6" s="70"/>
      <c r="AK6" s="70"/>
      <c r="AL6" s="70"/>
      <c r="AM6" s="70"/>
      <c r="AN6" s="70"/>
      <c r="AO6" s="70"/>
      <c r="AP6" s="70"/>
      <c r="AQ6" s="70"/>
    </row>
    <row r="7" spans="1:70" s="6" customFormat="1" ht="45" customHeight="1" x14ac:dyDescent="0.25">
      <c r="A7" s="450"/>
      <c r="B7" s="1092"/>
      <c r="C7" s="1092"/>
      <c r="D7" s="1092"/>
      <c r="E7" s="1092"/>
      <c r="F7" s="1092"/>
      <c r="G7" s="1092"/>
      <c r="H7" s="123" t="s">
        <v>1046</v>
      </c>
      <c r="I7" s="123" t="s">
        <v>1047</v>
      </c>
      <c r="J7" s="123" t="s">
        <v>1179</v>
      </c>
      <c r="K7" s="135" t="s">
        <v>1180</v>
      </c>
      <c r="L7" s="123" t="s">
        <v>621</v>
      </c>
      <c r="M7" s="147" t="s">
        <v>620</v>
      </c>
      <c r="N7" s="123" t="s">
        <v>618</v>
      </c>
      <c r="O7" s="135" t="s">
        <v>619</v>
      </c>
      <c r="P7" s="196" t="s">
        <v>928</v>
      </c>
      <c r="Q7" s="196" t="s">
        <v>1052</v>
      </c>
      <c r="R7" s="196" t="s">
        <v>929</v>
      </c>
      <c r="S7" s="124" t="s">
        <v>930</v>
      </c>
      <c r="T7" s="125" t="s">
        <v>1181</v>
      </c>
      <c r="U7" s="125" t="s">
        <v>1182</v>
      </c>
      <c r="V7" s="239" t="s">
        <v>1183</v>
      </c>
      <c r="W7" s="77" t="s">
        <v>1049</v>
      </c>
      <c r="X7" s="77" t="s">
        <v>792</v>
      </c>
      <c r="Y7" s="77" t="s">
        <v>1049</v>
      </c>
      <c r="Z7" s="77" t="s">
        <v>792</v>
      </c>
      <c r="AA7" s="77" t="s">
        <v>1049</v>
      </c>
      <c r="AB7" s="77" t="s">
        <v>792</v>
      </c>
      <c r="AC7" s="77" t="s">
        <v>1049</v>
      </c>
      <c r="AD7" s="77" t="s">
        <v>792</v>
      </c>
      <c r="AE7" s="77" t="s">
        <v>1049</v>
      </c>
      <c r="AF7" s="77" t="s">
        <v>792</v>
      </c>
      <c r="AG7" s="77" t="s">
        <v>1049</v>
      </c>
      <c r="AH7" s="77" t="s">
        <v>792</v>
      </c>
      <c r="AI7" s="77" t="s">
        <v>1049</v>
      </c>
      <c r="AJ7" s="77" t="s">
        <v>792</v>
      </c>
      <c r="AK7" s="77" t="s">
        <v>1049</v>
      </c>
      <c r="AL7" s="77" t="s">
        <v>792</v>
      </c>
      <c r="AM7" s="77" t="s">
        <v>1049</v>
      </c>
      <c r="AN7" s="77" t="s">
        <v>792</v>
      </c>
      <c r="AO7" s="77" t="s">
        <v>792</v>
      </c>
      <c r="AP7" s="77" t="s">
        <v>792</v>
      </c>
      <c r="AQ7" s="77" t="s">
        <v>792</v>
      </c>
      <c r="AR7" s="24"/>
      <c r="AT7" s="38"/>
      <c r="AV7" s="38"/>
      <c r="AW7" s="38"/>
      <c r="AX7" s="38"/>
      <c r="AY7" s="38"/>
      <c r="AZ7" s="1011"/>
      <c r="BA7" s="1011"/>
      <c r="BB7" s="1011"/>
      <c r="BC7" s="1011"/>
      <c r="BD7" s="1011"/>
      <c r="BE7" s="1011"/>
      <c r="BF7" s="1011"/>
      <c r="BG7" s="1011"/>
      <c r="BH7" s="38"/>
      <c r="BI7" s="38"/>
      <c r="BJ7" s="38"/>
      <c r="BK7" s="38"/>
    </row>
    <row r="8" spans="1:70" ht="39.950000000000003" customHeight="1" x14ac:dyDescent="0.25">
      <c r="A8" s="252" t="s">
        <v>289</v>
      </c>
      <c r="B8" s="621" t="s">
        <v>745</v>
      </c>
      <c r="C8" s="82" t="s">
        <v>88</v>
      </c>
      <c r="D8" s="78" t="s">
        <v>89</v>
      </c>
      <c r="E8" s="78" t="s">
        <v>90</v>
      </c>
      <c r="F8" s="78" t="s">
        <v>1038</v>
      </c>
      <c r="G8" s="304" t="s">
        <v>80</v>
      </c>
      <c r="H8" s="84">
        <f>+H9+H80+H157+H169+H176+H187+H150</f>
        <v>63546066</v>
      </c>
      <c r="I8" s="84">
        <f>+I9+I80+I157+I169+I176+I187+I150</f>
        <v>65168598</v>
      </c>
      <c r="J8" s="84">
        <f ca="1">+J9+J80+J157+J169+J176+J187+J150</f>
        <v>56897624.718999989</v>
      </c>
      <c r="K8" s="85">
        <f ca="1">IFERROR(J8/I8,0%)</f>
        <v>0.87308345530158538</v>
      </c>
      <c r="L8" s="48">
        <f>+L9+L80+L150+L157+L169+L176+L187+L192</f>
        <v>57582003.499000005</v>
      </c>
      <c r="M8" s="85">
        <f>+IFERROR(L8/I8,0%)</f>
        <v>0.88358512022922464</v>
      </c>
      <c r="N8" s="48">
        <f>+N9+N80+N150+N157+N169+N176+N187+N192</f>
        <v>7586594.5009999983</v>
      </c>
      <c r="O8" s="85">
        <f>+IFERROR(N8/I8,0)</f>
        <v>0.11641487977077546</v>
      </c>
      <c r="P8" s="136">
        <f>+P9+P80+P150+P157+P169+P176+P187+P192</f>
        <v>56165147.166999996</v>
      </c>
      <c r="Q8" s="85">
        <f ca="1">+IFERROR(P8/J8,0)</f>
        <v>0.98712639489578913</v>
      </c>
      <c r="R8" s="136">
        <f>+R9+R80+R150+R157+R169+R176+R187+R192</f>
        <v>732477.55200000003</v>
      </c>
      <c r="S8" s="85">
        <f ca="1">IFERROR(+R8/J8,0%)</f>
        <v>1.2873605104210997E-2</v>
      </c>
      <c r="T8" s="136">
        <f>+T9+T80+T150+T157+T169+T176+T187</f>
        <v>45809434.3741</v>
      </c>
      <c r="U8" s="136">
        <f ca="1">+U9+U80+U150+U157+U169+U176+U187</f>
        <v>38013867.387555003</v>
      </c>
      <c r="V8" s="85">
        <f ca="1">IFERROR(U8/T8,"0,00%")</f>
        <v>0.8298261680578074</v>
      </c>
      <c r="W8" s="232">
        <f t="shared" ref="W8:AJ8" si="0">+W9+W80+W150+W157+W169+W176+W187+W192</f>
        <v>3150397.8550000004</v>
      </c>
      <c r="X8" s="232">
        <f t="shared" si="0"/>
        <v>4223901.4905529991</v>
      </c>
      <c r="Y8" s="232">
        <f t="shared" si="0"/>
        <v>2132045.392</v>
      </c>
      <c r="Z8" s="232">
        <f t="shared" si="0"/>
        <v>4300852.2746689999</v>
      </c>
      <c r="AA8" s="232">
        <f t="shared" si="0"/>
        <v>9723109.4590000007</v>
      </c>
      <c r="AB8" s="232">
        <f t="shared" si="0"/>
        <v>10657590.163629001</v>
      </c>
      <c r="AC8" s="232">
        <f t="shared" si="0"/>
        <v>1542865.59</v>
      </c>
      <c r="AD8" s="232">
        <f t="shared" si="0"/>
        <v>1799243.01036</v>
      </c>
      <c r="AE8" s="232">
        <f t="shared" si="0"/>
        <v>1501956.04</v>
      </c>
      <c r="AF8" s="232">
        <f t="shared" si="0"/>
        <v>1633679.7578259998</v>
      </c>
      <c r="AG8" s="232">
        <f t="shared" si="0"/>
        <v>2919541.5380000002</v>
      </c>
      <c r="AH8" s="232">
        <f t="shared" si="0"/>
        <v>3111358.2922069998</v>
      </c>
      <c r="AI8" s="232">
        <f t="shared" si="0"/>
        <v>31689789.408999998</v>
      </c>
      <c r="AJ8" s="232">
        <f t="shared" si="0"/>
        <v>1914309.180923</v>
      </c>
      <c r="AK8" s="232">
        <f>+AK9+AK80+AK150+AK169+AK157+AK176+AK187+AK192</f>
        <v>1567856.6780000001</v>
      </c>
      <c r="AL8" s="232">
        <f t="shared" ref="AL8:AQ8" si="1">+AL9+AL80+AL150+AL157+AL169+AL176+AL187+AL192</f>
        <v>2188209.8959299996</v>
      </c>
      <c r="AM8" s="232">
        <f t="shared" si="1"/>
        <v>2670062.7580000004</v>
      </c>
      <c r="AN8" s="232">
        <f t="shared" si="1"/>
        <v>8184723.3214579988</v>
      </c>
      <c r="AO8" s="232">
        <f t="shared" si="1"/>
        <v>1642688.09</v>
      </c>
      <c r="AP8" s="232">
        <f t="shared" si="1"/>
        <v>2713501.929</v>
      </c>
      <c r="AQ8" s="232">
        <f t="shared" si="1"/>
        <v>6586549.4759999998</v>
      </c>
      <c r="AR8" s="1012"/>
      <c r="AS8" s="1012"/>
      <c r="AT8" s="1012"/>
      <c r="AU8" s="1012"/>
      <c r="AV8" s="1012"/>
      <c r="AW8" s="1012"/>
      <c r="AX8" s="1012"/>
      <c r="AY8" s="1012"/>
      <c r="BA8" s="782"/>
      <c r="BB8" s="782"/>
      <c r="BC8" s="782"/>
      <c r="BD8" s="782"/>
      <c r="BE8" s="782"/>
      <c r="BF8" s="782"/>
      <c r="BG8" s="782"/>
      <c r="BH8" s="782"/>
      <c r="BI8" s="782"/>
      <c r="BJ8" s="782"/>
      <c r="BK8" s="782"/>
      <c r="BL8" s="782"/>
      <c r="BM8" s="782"/>
      <c r="BN8" s="782"/>
      <c r="BO8" s="782"/>
      <c r="BP8" s="782"/>
      <c r="BQ8" s="782"/>
      <c r="BR8" s="782"/>
    </row>
    <row r="9" spans="1:70" s="332" customFormat="1" ht="15.75" customHeight="1" x14ac:dyDescent="0.25">
      <c r="A9" s="451" t="s">
        <v>405</v>
      </c>
      <c r="B9" s="691" t="s">
        <v>144</v>
      </c>
      <c r="C9" s="692"/>
      <c r="D9" s="693"/>
      <c r="E9" s="820"/>
      <c r="F9" s="820"/>
      <c r="G9" s="694" t="s">
        <v>14</v>
      </c>
      <c r="H9" s="695">
        <f>+'P01 2026'!H3</f>
        <v>19882145</v>
      </c>
      <c r="I9" s="696">
        <f>+'P01 2026'!FB3</f>
        <v>19466574</v>
      </c>
      <c r="J9" s="696">
        <f ca="1">+J10+J41+J72</f>
        <v>14924799.170999998</v>
      </c>
      <c r="K9" s="697">
        <f t="shared" ref="K9:K72" ca="1" si="2">IFERROR(J9/I9,0%)</f>
        <v>0.76668853856872798</v>
      </c>
      <c r="L9" s="696">
        <f>'P01 2026'!FD3</f>
        <v>14924799.171</v>
      </c>
      <c r="M9" s="697">
        <f t="shared" ref="M9:M72" si="3">+IFERROR(L9/I9,0%)</f>
        <v>0.7666885385687281</v>
      </c>
      <c r="N9" s="696">
        <f t="shared" ref="N9:N14" si="4">I9-L9</f>
        <v>4541774.8289999999</v>
      </c>
      <c r="O9" s="697">
        <f t="shared" ref="O9:O72" si="5">+IFERROR(N9/I9,0)</f>
        <v>0.23331146143127188</v>
      </c>
      <c r="P9" s="698">
        <f>+'P01 2026'!FG3</f>
        <v>14438962.969000001</v>
      </c>
      <c r="Q9" s="697">
        <f t="shared" ref="Q9:Q72" ca="1" si="6">+IFERROR(P9/J9,0)</f>
        <v>0.96744772265049883</v>
      </c>
      <c r="R9" s="698">
        <f>+'P01 2026'!FH3</f>
        <v>485836.20199999999</v>
      </c>
      <c r="S9" s="697">
        <f t="shared" ref="S9:S72" ca="1" si="7">IFERROR(+R9/J9,0%)</f>
        <v>3.2552277349501363E-2</v>
      </c>
      <c r="T9" s="699">
        <f>+'P01 2025'!DV3</f>
        <v>20446941.494999997</v>
      </c>
      <c r="U9" s="699">
        <f ca="1">+U10+U41+U72</f>
        <v>15756488.302753</v>
      </c>
      <c r="V9" s="697">
        <f t="shared" ref="V9:V72" ca="1" si="8">IFERROR(U9/T9,"0,00%")</f>
        <v>0.77060367716149725</v>
      </c>
      <c r="W9" s="700">
        <f>+'P01 2026'!I3</f>
        <v>1385883.115</v>
      </c>
      <c r="X9" s="701">
        <f>+'P01 2025'!G3</f>
        <v>1399844.5307119999</v>
      </c>
      <c r="Y9" s="701">
        <f>+'P01 2026'!R3</f>
        <v>1496051.2890000001</v>
      </c>
      <c r="Z9" s="702">
        <f>+'P01 2025'!N3</f>
        <v>1384806.9967149997</v>
      </c>
      <c r="AA9" s="702">
        <f>+'P01 2026'!AJ3</f>
        <v>2292147.27</v>
      </c>
      <c r="AB9" s="25">
        <f>+'P01 2025'!AC3</f>
        <v>2418782.8400610001</v>
      </c>
      <c r="AC9" s="25">
        <f>+'P01 2026'!BB3</f>
        <v>1357338.578</v>
      </c>
      <c r="AD9" s="25">
        <f>+'P01 2025'!AR3</f>
        <v>1407403.299995</v>
      </c>
      <c r="AE9" s="25">
        <f>+'P01 2026'!BT3</f>
        <v>1275722.8940000001</v>
      </c>
      <c r="AF9" s="25">
        <f>AF10+AF41+AF72</f>
        <v>1381436.7773109998</v>
      </c>
      <c r="AG9" s="25">
        <f>+'P01 2026'!CL3</f>
        <v>2273600.4350000001</v>
      </c>
      <c r="AH9" s="25">
        <f>+'P01 2025'!BU3</f>
        <v>2442330.2294999999</v>
      </c>
      <c r="AI9" s="25">
        <f>+'P01 2026'!DE3</f>
        <v>1300852.7080000001</v>
      </c>
      <c r="AJ9" s="25">
        <f>+'P01 2025'!CI3</f>
        <v>1426607.5844069999</v>
      </c>
      <c r="AK9" s="25">
        <f>+'P01 2026'!DW3</f>
        <v>1291441.6569999999</v>
      </c>
      <c r="AL9" s="25">
        <f>+'P01 2025'!CX3</f>
        <v>1429175.33424</v>
      </c>
      <c r="AM9" s="25">
        <f>+'P01 2026'!ER3</f>
        <v>2251761.2250000001</v>
      </c>
      <c r="AN9" s="25">
        <f>+'P01 2025'!DN3</f>
        <v>2466100.7098119995</v>
      </c>
      <c r="AO9" s="25">
        <f>+'P01 2025'!ED3</f>
        <v>1383476.504</v>
      </c>
      <c r="AP9" s="25">
        <f>+'P01 2025'!EY3</f>
        <v>1384855.8970000001</v>
      </c>
      <c r="AQ9" s="25">
        <f>+'P01 2025'!FR3</f>
        <v>2450213.023</v>
      </c>
      <c r="AR9" s="1010"/>
      <c r="AS9" s="1010"/>
      <c r="AT9" s="216"/>
      <c r="AV9" s="216"/>
      <c r="AW9" s="781"/>
      <c r="AX9" s="781"/>
      <c r="AY9" s="781"/>
      <c r="AZ9" s="216"/>
      <c r="BA9" s="781"/>
      <c r="BB9" s="781"/>
      <c r="BC9" s="781"/>
      <c r="BD9" s="781"/>
      <c r="BE9" s="781"/>
      <c r="BF9" s="781"/>
      <c r="BG9" s="781"/>
      <c r="BH9" s="781"/>
      <c r="BI9" s="781"/>
      <c r="BJ9" s="781"/>
      <c r="BK9" s="781"/>
      <c r="BL9" s="1019"/>
      <c r="BM9" s="1010"/>
      <c r="BN9" s="1010"/>
      <c r="BO9" s="1010"/>
      <c r="BP9" s="1010"/>
      <c r="BQ9" s="1010"/>
      <c r="BR9" s="1010"/>
    </row>
    <row r="10" spans="1:70" s="332" customFormat="1" ht="15.75" hidden="1" customHeight="1" x14ac:dyDescent="0.25">
      <c r="A10" s="451" t="s">
        <v>404</v>
      </c>
      <c r="B10" s="691"/>
      <c r="C10" s="692" t="s">
        <v>146</v>
      </c>
      <c r="D10" s="693"/>
      <c r="E10" s="820"/>
      <c r="F10" s="820"/>
      <c r="G10" s="694" t="s">
        <v>15</v>
      </c>
      <c r="H10" s="695">
        <f>+'P01 2026'!H4</f>
        <v>648450</v>
      </c>
      <c r="I10" s="696">
        <f>I11+I25+I28+I32+I37</f>
        <v>651738.75</v>
      </c>
      <c r="J10" s="696">
        <f ca="1">+J11+J25+J28+J32+J37</f>
        <v>417527.04099999997</v>
      </c>
      <c r="K10" s="697">
        <f t="shared" ca="1" si="2"/>
        <v>0.64063559363318501</v>
      </c>
      <c r="L10" s="696">
        <f>'P01 2026'!FD4</f>
        <v>417527.04100000003</v>
      </c>
      <c r="M10" s="697">
        <f t="shared" si="3"/>
        <v>0.64063559363318512</v>
      </c>
      <c r="N10" s="696">
        <f t="shared" si="4"/>
        <v>234211.70899999997</v>
      </c>
      <c r="O10" s="697">
        <f t="shared" si="5"/>
        <v>0.35936440636681488</v>
      </c>
      <c r="P10" s="698">
        <f>+'P01 2026'!FG4</f>
        <v>397231.17300000001</v>
      </c>
      <c r="Q10" s="697">
        <f t="shared" ca="1" si="6"/>
        <v>0.95139029091052341</v>
      </c>
      <c r="R10" s="698">
        <f>+'P01 2026'!FH4</f>
        <v>20295.867999999999</v>
      </c>
      <c r="S10" s="697">
        <f t="shared" ca="1" si="7"/>
        <v>4.8609709089476677E-2</v>
      </c>
      <c r="T10" s="699">
        <f>+'P01 2025'!DV4</f>
        <v>828278.07231399987</v>
      </c>
      <c r="U10" s="699">
        <f ca="1">+U11+U25+U28+U32+U37</f>
        <v>510627.33728799992</v>
      </c>
      <c r="V10" s="697">
        <f t="shared" ca="1" si="8"/>
        <v>0.61649264221306266</v>
      </c>
      <c r="W10" s="700">
        <f>+'P01 2026'!I4</f>
        <v>45980.004000000001</v>
      </c>
      <c r="X10" s="701">
        <f>+'P01 2025'!G4</f>
        <v>50964.895127999996</v>
      </c>
      <c r="Y10" s="701">
        <f>+'P01 2026'!R4</f>
        <v>47903.241999999998</v>
      </c>
      <c r="Z10" s="702">
        <f>+'P01 2025'!N4</f>
        <v>50461.331014999996</v>
      </c>
      <c r="AA10" s="702">
        <f>+'P01 2026'!AJ4</f>
        <v>51105.722000000002</v>
      </c>
      <c r="AB10" s="25">
        <f>+'P01 2025'!AC4</f>
        <v>74499.921845999983</v>
      </c>
      <c r="AC10" s="25">
        <f>+'P01 2026'!BB4</f>
        <v>51340.031999999999</v>
      </c>
      <c r="AD10" s="25">
        <f>+'P01 2025'!AR4</f>
        <v>47895.799893999996</v>
      </c>
      <c r="AE10" s="25">
        <f>+'P01 2026'!BT4</f>
        <v>58756.843999999997</v>
      </c>
      <c r="AF10" s="25">
        <f>+AF11+AF25+AF28+AF32+AF37</f>
        <v>42527.391141999993</v>
      </c>
      <c r="AG10" s="25">
        <f>+'P01 2026'!CL4</f>
        <v>56291.902000000002</v>
      </c>
      <c r="AH10" s="25">
        <f>+'P01 2025'!BU4</f>
        <v>71870.688327999989</v>
      </c>
      <c r="AI10" s="25">
        <f>+'P01 2026'!DE4</f>
        <v>33619.527000000002</v>
      </c>
      <c r="AJ10" s="25">
        <f>+'P01 2025'!CI4</f>
        <v>51051.183641999996</v>
      </c>
      <c r="AK10" s="25">
        <f>+'P01 2026'!DW4</f>
        <v>21672.539000000001</v>
      </c>
      <c r="AL10" s="25">
        <f>+'P01 2025'!CX4</f>
        <v>47894.855497999997</v>
      </c>
      <c r="AM10" s="25">
        <f>+'P01 2026'!ER4</f>
        <v>50857.228999999999</v>
      </c>
      <c r="AN10" s="25">
        <f>+'P01 2025'!DN4</f>
        <v>73461.270795000004</v>
      </c>
      <c r="AO10" s="25">
        <f>+'P01 2025'!ED4</f>
        <v>46068.383999999998</v>
      </c>
      <c r="AP10" s="25">
        <f>+'P01 2025'!EY4</f>
        <v>41100.146000000001</v>
      </c>
      <c r="AQ10" s="25">
        <f>+'P01 2025'!FR4</f>
        <v>68453.101999999999</v>
      </c>
      <c r="AR10" s="1010"/>
      <c r="AS10" s="1010"/>
      <c r="AT10" s="216"/>
      <c r="AV10" s="216"/>
      <c r="AW10" s="781"/>
      <c r="AX10" s="781"/>
      <c r="AY10" s="781"/>
      <c r="AZ10" s="216"/>
      <c r="BA10" s="781"/>
      <c r="BB10" s="781"/>
      <c r="BC10" s="781"/>
      <c r="BD10" s="781"/>
      <c r="BE10" s="781"/>
      <c r="BF10" s="781"/>
      <c r="BG10" s="781"/>
      <c r="BH10" s="781"/>
      <c r="BI10" s="781"/>
      <c r="BJ10" s="781"/>
      <c r="BK10" s="781"/>
      <c r="BL10" s="1019"/>
      <c r="BM10" s="1010"/>
      <c r="BN10" s="1010"/>
      <c r="BO10" s="1010"/>
      <c r="BP10" s="1010"/>
      <c r="BQ10" s="1010"/>
      <c r="BR10" s="1010"/>
    </row>
    <row r="11" spans="1:70" s="332" customFormat="1" ht="15.75" hidden="1" customHeight="1" x14ac:dyDescent="0.25">
      <c r="A11" s="451" t="s">
        <v>403</v>
      </c>
      <c r="B11" s="836"/>
      <c r="C11" s="832"/>
      <c r="D11" s="820" t="s">
        <v>145</v>
      </c>
      <c r="E11" s="820"/>
      <c r="F11" s="820"/>
      <c r="G11" s="822" t="s">
        <v>16</v>
      </c>
      <c r="H11" s="823">
        <f>+'P01 2026'!H5</f>
        <v>507000</v>
      </c>
      <c r="I11" s="824">
        <f>+'P01 2026'!FB5</f>
        <v>506988.42700000003</v>
      </c>
      <c r="J11" s="824">
        <f ca="1">SUM(J12:J24)</f>
        <v>326725.13399999996</v>
      </c>
      <c r="K11" s="825">
        <f t="shared" ca="1" si="2"/>
        <v>0.64444298252196586</v>
      </c>
      <c r="L11" s="824">
        <f>'P01 2026'!FD5</f>
        <v>326725.13400000002</v>
      </c>
      <c r="M11" s="825">
        <f t="shared" si="3"/>
        <v>0.64444298252196597</v>
      </c>
      <c r="N11" s="824">
        <f t="shared" si="4"/>
        <v>180263.29300000001</v>
      </c>
      <c r="O11" s="825">
        <f t="shared" si="5"/>
        <v>0.35555701747803409</v>
      </c>
      <c r="P11" s="827">
        <f>+'P01 2026'!FG5</f>
        <v>311318.69799999997</v>
      </c>
      <c r="Q11" s="825">
        <f t="shared" ca="1" si="6"/>
        <v>0.95284588053761421</v>
      </c>
      <c r="R11" s="827">
        <f>+'P01 2026'!FH5</f>
        <v>15406.436</v>
      </c>
      <c r="S11" s="825">
        <f t="shared" ca="1" si="7"/>
        <v>4.7154119462385777E-2</v>
      </c>
      <c r="T11" s="828">
        <f>+'P01 2025'!DV5</f>
        <v>648488.71577499993</v>
      </c>
      <c r="U11" s="828">
        <f>SUM(U12:U24)</f>
        <v>396930.86259699997</v>
      </c>
      <c r="V11" s="825">
        <f t="shared" si="8"/>
        <v>0.6120859977071974</v>
      </c>
      <c r="W11" s="829">
        <f>+'P01 2026'!I5</f>
        <v>37237.550999999999</v>
      </c>
      <c r="X11" s="830">
        <f>+'P01 2025'!G5</f>
        <v>42051.974359999993</v>
      </c>
      <c r="Y11" s="830">
        <f>+'P01 2026'!R5</f>
        <v>39291.659</v>
      </c>
      <c r="Z11" s="1020">
        <f>+'P01 2025'!N5</f>
        <v>42051.974359999993</v>
      </c>
      <c r="AA11" s="1020">
        <f>+'P01 2026'!AJ5</f>
        <v>37245.313999999998</v>
      </c>
      <c r="AB11" s="831">
        <f>+'P01 2025'!AC5</f>
        <v>53409.582738999998</v>
      </c>
      <c r="AC11" s="833">
        <f>+'P01 2026'!BB5</f>
        <v>41036.063999999998</v>
      </c>
      <c r="AD11" s="831">
        <f>+'P01 2025'!AR5</f>
        <v>38616.776180999994</v>
      </c>
      <c r="AE11" s="831">
        <f>+'P01 2026'!BT5</f>
        <v>52523.135999999999</v>
      </c>
      <c r="AF11" s="831">
        <f>SUM(AF12:AF24)</f>
        <v>36615.667040999993</v>
      </c>
      <c r="AG11" s="831">
        <f>+'P01 2026'!CL5</f>
        <v>40400.436000000002</v>
      </c>
      <c r="AH11" s="831">
        <f>+'P01 2025'!BU5</f>
        <v>53564.572969000001</v>
      </c>
      <c r="AI11" s="831">
        <f>+'P01 2026'!DE5</f>
        <v>27158.233</v>
      </c>
      <c r="AJ11" s="831">
        <f>+'P01 2025'!CI5</f>
        <v>38358.677703000001</v>
      </c>
      <c r="AK11" s="831">
        <f>+'P01 2026'!DW5</f>
        <v>14881.224</v>
      </c>
      <c r="AL11" s="831">
        <f>+'P01 2025'!CX5</f>
        <v>38517.455826999998</v>
      </c>
      <c r="AM11" s="831">
        <f>+'P01 2026'!ER5</f>
        <v>36951.517</v>
      </c>
      <c r="AN11" s="831">
        <f>+'P01 2025'!DN5</f>
        <v>53744.181417</v>
      </c>
      <c r="AO11" s="831">
        <f>+'P01 2025'!ED5</f>
        <v>37237.550999999999</v>
      </c>
      <c r="AP11" s="831">
        <f>+'P01 2025'!EY5</f>
        <v>34343.406000000003</v>
      </c>
      <c r="AQ11" s="831">
        <f>+'P01 2025'!FR5</f>
        <v>49972.307000000001</v>
      </c>
      <c r="AR11" s="1010"/>
      <c r="AS11" s="1010"/>
      <c r="AT11" s="216"/>
      <c r="AV11" s="216"/>
      <c r="AW11" s="781"/>
      <c r="AX11" s="781"/>
      <c r="AY11" s="781"/>
      <c r="AZ11" s="216"/>
      <c r="BA11" s="781"/>
      <c r="BB11" s="781"/>
      <c r="BC11" s="781"/>
      <c r="BD11" s="781"/>
      <c r="BE11" s="781"/>
      <c r="BF11" s="781"/>
      <c r="BG11" s="781"/>
      <c r="BH11" s="781"/>
      <c r="BI11" s="781"/>
      <c r="BJ11" s="781"/>
      <c r="BK11" s="781"/>
      <c r="BL11" s="1019"/>
      <c r="BM11" s="1010"/>
      <c r="BN11" s="1010"/>
      <c r="BO11" s="1010"/>
      <c r="BP11" s="1010"/>
      <c r="BQ11" s="1010"/>
      <c r="BR11" s="1010"/>
    </row>
    <row r="12" spans="1:70" s="332" customFormat="1" ht="15.75" hidden="1" customHeight="1" x14ac:dyDescent="0.25">
      <c r="A12" s="451" t="s">
        <v>402</v>
      </c>
      <c r="B12" s="839"/>
      <c r="C12" s="820"/>
      <c r="D12" s="820"/>
      <c r="E12" s="820">
        <v>1</v>
      </c>
      <c r="F12" s="821" t="str">
        <f>+CONCATENATE($B$9,"",$C$10,"",$D$11,"00",E12)</f>
        <v>21.01.001.001</v>
      </c>
      <c r="G12" s="822" t="s">
        <v>117</v>
      </c>
      <c r="H12" s="824">
        <f>+'P01 2026'!H6</f>
        <v>90500</v>
      </c>
      <c r="I12" s="824">
        <f>'P01 2026'!FB6</f>
        <v>90488.426999999996</v>
      </c>
      <c r="J12" s="824">
        <f>SUMIF(W3:$AQ$3,"ok",W12:AQ12)</f>
        <v>69962.266000000003</v>
      </c>
      <c r="K12" s="825">
        <f t="shared" si="2"/>
        <v>0.77316258354231315</v>
      </c>
      <c r="L12" s="824">
        <f>'P01 2026'!FD6</f>
        <v>69962.266000000003</v>
      </c>
      <c r="M12" s="825">
        <f t="shared" si="3"/>
        <v>0.77316258354231315</v>
      </c>
      <c r="N12" s="824">
        <f t="shared" si="4"/>
        <v>20526.160999999993</v>
      </c>
      <c r="O12" s="825">
        <f t="shared" si="5"/>
        <v>0.22683741645768685</v>
      </c>
      <c r="P12" s="827">
        <f>+'P01 2026'!FG6</f>
        <v>67725.279999999999</v>
      </c>
      <c r="Q12" s="825">
        <f t="shared" si="6"/>
        <v>0.96802582123340597</v>
      </c>
      <c r="R12" s="827">
        <f>+'P01 2026'!FH6</f>
        <v>2236.9859999999999</v>
      </c>
      <c r="S12" s="825">
        <f t="shared" si="7"/>
        <v>3.1974178766593975E-2</v>
      </c>
      <c r="T12" s="831">
        <f>+'P01 2025'!DV6</f>
        <v>119607.82969399999</v>
      </c>
      <c r="U12" s="831">
        <f>SUMIF(W$3:$AQ$3,"SI",W12:AQ12)</f>
        <v>70965.949743000005</v>
      </c>
      <c r="V12" s="825">
        <f t="shared" si="8"/>
        <v>0.59332194158657114</v>
      </c>
      <c r="W12" s="829">
        <f>+'P01 2026'!I6</f>
        <v>7521.99</v>
      </c>
      <c r="X12" s="830">
        <f>+'P01 2025'!G6</f>
        <v>8557.4835179999991</v>
      </c>
      <c r="Y12" s="830">
        <f>+'P01 2026'!R6</f>
        <v>8130.665</v>
      </c>
      <c r="Z12" s="827">
        <f>+'P01 2025'!N6</f>
        <v>8557.4835179999991</v>
      </c>
      <c r="AA12" s="1020">
        <f>+'P01 2026'!AJ6</f>
        <v>5457.7389999999996</v>
      </c>
      <c r="AB12" s="833">
        <f>+'P01 2025'!AC6</f>
        <v>7709.9200689999998</v>
      </c>
      <c r="AC12" s="833">
        <f>+'P01 2026'!BB6</f>
        <v>8918.5229999999992</v>
      </c>
      <c r="AD12" s="831">
        <f>+'P01 2025'!AR6</f>
        <v>7709.9200689999998</v>
      </c>
      <c r="AE12" s="831">
        <f>+'P01 2026'!BT6</f>
        <v>28840.716</v>
      </c>
      <c r="AF12" s="831">
        <f>'P01 2025'!BF6</f>
        <v>7380.5093829999996</v>
      </c>
      <c r="AG12" s="831">
        <f>+'P01 2026'!CL6</f>
        <v>6568.1760000000004</v>
      </c>
      <c r="AH12" s="831">
        <f>+'P01 2025'!BU6</f>
        <v>7755.1716899999992</v>
      </c>
      <c r="AI12" s="831">
        <f>+'P01 2026'!DE6</f>
        <v>6271.48</v>
      </c>
      <c r="AJ12" s="831">
        <f>+'P01 2025'!CI6</f>
        <v>7755.1716899999992</v>
      </c>
      <c r="AK12" s="831">
        <f>+'P01 2026'!DW6</f>
        <v>-7462.3050000000003</v>
      </c>
      <c r="AL12" s="831">
        <f>+'P01 2025'!CX6</f>
        <v>7785.1181159999996</v>
      </c>
      <c r="AM12" s="831">
        <f>+'P01 2026'!ER6</f>
        <v>5715.2820000000002</v>
      </c>
      <c r="AN12" s="831">
        <f>+'P01 2025'!DN6</f>
        <v>7755.1716899999992</v>
      </c>
      <c r="AO12" s="831">
        <f>+'P01 2025'!ED6</f>
        <v>7521.99</v>
      </c>
      <c r="AP12" s="831">
        <f>+'P01 2025'!EY6</f>
        <v>6908.12</v>
      </c>
      <c r="AQ12" s="831">
        <f>+'P01 2025'!FR6</f>
        <v>7171.2070000000003</v>
      </c>
      <c r="AR12" s="1010"/>
      <c r="AS12" s="1010"/>
      <c r="AT12" s="216"/>
      <c r="AV12" s="216"/>
      <c r="AW12" s="781"/>
      <c r="AX12" s="781"/>
      <c r="AY12" s="781"/>
      <c r="AZ12" s="216"/>
      <c r="BA12" s="781"/>
      <c r="BB12" s="781"/>
      <c r="BC12" s="781"/>
      <c r="BD12" s="781"/>
      <c r="BE12" s="781"/>
      <c r="BF12" s="781"/>
      <c r="BG12" s="781"/>
      <c r="BH12" s="781"/>
      <c r="BI12" s="781"/>
      <c r="BJ12" s="781"/>
      <c r="BK12" s="781"/>
      <c r="BL12" s="1019"/>
      <c r="BM12" s="1010"/>
      <c r="BN12" s="1010"/>
      <c r="BO12" s="1010"/>
      <c r="BP12" s="1010"/>
      <c r="BQ12" s="1010"/>
      <c r="BR12" s="1010"/>
    </row>
    <row r="13" spans="1:70" s="332" customFormat="1" ht="15.75" hidden="1" customHeight="1" x14ac:dyDescent="0.25">
      <c r="A13" s="451" t="s">
        <v>455</v>
      </c>
      <c r="B13" s="818"/>
      <c r="C13" s="832"/>
      <c r="D13" s="820"/>
      <c r="E13" s="820">
        <v>2</v>
      </c>
      <c r="F13" s="821" t="str">
        <f>+CONCATENATE($B$9,"",$C$10,"",$D$11,"00",E13)</f>
        <v>21.01.001.002</v>
      </c>
      <c r="G13" s="822" t="s">
        <v>17</v>
      </c>
      <c r="H13" s="824">
        <f>+'P01 2026'!H7</f>
        <v>10500</v>
      </c>
      <c r="I13" s="824">
        <f>+'P01 2026'!FB7</f>
        <v>10500</v>
      </c>
      <c r="J13" s="824">
        <f>SUMIF(W$3:$AQ3,"ok",W13:AQ13)</f>
        <v>6722.1880000000001</v>
      </c>
      <c r="K13" s="825">
        <f t="shared" si="2"/>
        <v>0.64020838095238097</v>
      </c>
      <c r="L13" s="824">
        <f>'P01 2026'!FD7</f>
        <v>6722.1880000000001</v>
      </c>
      <c r="M13" s="825">
        <f t="shared" si="3"/>
        <v>0.64020838095238097</v>
      </c>
      <c r="N13" s="824">
        <f t="shared" si="4"/>
        <v>3777.8119999999999</v>
      </c>
      <c r="O13" s="825">
        <f t="shared" si="5"/>
        <v>0.35979161904761903</v>
      </c>
      <c r="P13" s="827">
        <f>+'P01 2026'!FG7</f>
        <v>6613.6480000000001</v>
      </c>
      <c r="Q13" s="825">
        <f t="shared" si="6"/>
        <v>0.98385347151849967</v>
      </c>
      <c r="R13" s="827">
        <f>+'P01 2026'!FH7</f>
        <v>108.54</v>
      </c>
      <c r="S13" s="825">
        <f t="shared" si="7"/>
        <v>1.6146528481500368E-2</v>
      </c>
      <c r="T13" s="831">
        <f>+'P01 2025'!DV7</f>
        <v>16571.952739</v>
      </c>
      <c r="U13" s="831">
        <f>SUMIF(W$3:$AQ$3,"SI",W13:AQ13)</f>
        <v>8158.1586600000001</v>
      </c>
      <c r="V13" s="825">
        <f t="shared" si="8"/>
        <v>0.49228710632276923</v>
      </c>
      <c r="W13" s="829">
        <f>+'P01 2026'!I7</f>
        <v>852.61500000000001</v>
      </c>
      <c r="X13" s="830">
        <f>+'P01 2025'!G7</f>
        <v>1098.5964839999999</v>
      </c>
      <c r="Y13" s="830">
        <f>+'P01 2026'!R7</f>
        <v>902.89</v>
      </c>
      <c r="Z13" s="827">
        <f>+'P01 2025'!N7</f>
        <v>1098.5964839999999</v>
      </c>
      <c r="AA13" s="1020">
        <f>+'P01 2026'!AJ7</f>
        <v>837.30100000000004</v>
      </c>
      <c r="AB13" s="833">
        <f>+'P01 2025'!AC7</f>
        <v>844.32713999999999</v>
      </c>
      <c r="AC13" s="833">
        <f>+'P01 2026'!BB7</f>
        <v>835.34699999999998</v>
      </c>
      <c r="AD13" s="831">
        <f>+'P01 2025'!AR7</f>
        <v>844.32713999999999</v>
      </c>
      <c r="AE13" s="831">
        <f>+'P01 2026'!BT7</f>
        <v>835.34699999999998</v>
      </c>
      <c r="AF13" s="831">
        <f>'P01 2025'!BF7</f>
        <v>844.32713999999999</v>
      </c>
      <c r="AG13" s="831">
        <f>+'P01 2026'!CL7</f>
        <v>675.90099999999995</v>
      </c>
      <c r="AH13" s="831">
        <f>+'P01 2025'!BU7</f>
        <v>849.64606900000001</v>
      </c>
      <c r="AI13" s="831">
        <f>+'P01 2026'!DE7</f>
        <v>585.01099999999997</v>
      </c>
      <c r="AJ13" s="831">
        <f>+'P01 2025'!CI7</f>
        <v>849.64606900000001</v>
      </c>
      <c r="AK13" s="831">
        <f>+'P01 2026'!DW7</f>
        <v>590.33100000000002</v>
      </c>
      <c r="AL13" s="831">
        <f>+'P01 2025'!CX7</f>
        <v>849.64606900000001</v>
      </c>
      <c r="AM13" s="831">
        <f>+'P01 2026'!ER7</f>
        <v>607.44500000000005</v>
      </c>
      <c r="AN13" s="831">
        <f>+'P01 2025'!DN7</f>
        <v>879.04606499999989</v>
      </c>
      <c r="AO13" s="831">
        <f>+'P01 2025'!ED7</f>
        <v>852.61500000000001</v>
      </c>
      <c r="AP13" s="831">
        <f>+'P01 2025'!EY7</f>
        <v>840.33799999999997</v>
      </c>
      <c r="AQ13" s="831">
        <f>+'P01 2025'!FR7</f>
        <v>845.59900000000005</v>
      </c>
      <c r="AR13" s="1010"/>
      <c r="AS13" s="1010"/>
      <c r="AT13" s="216"/>
      <c r="AV13" s="216"/>
      <c r="AW13" s="781"/>
      <c r="AX13" s="781"/>
      <c r="AY13" s="781"/>
      <c r="AZ13" s="216"/>
      <c r="BA13" s="781"/>
      <c r="BB13" s="781"/>
      <c r="BC13" s="781"/>
      <c r="BD13" s="781"/>
      <c r="BE13" s="781"/>
      <c r="BF13" s="781"/>
      <c r="BG13" s="781"/>
      <c r="BH13" s="781"/>
      <c r="BI13" s="781"/>
      <c r="BJ13" s="781"/>
      <c r="BK13" s="781"/>
      <c r="BL13" s="1019"/>
      <c r="BM13" s="1010"/>
      <c r="BN13" s="1010"/>
      <c r="BO13" s="1010"/>
      <c r="BP13" s="1010"/>
      <c r="BQ13" s="1010"/>
      <c r="BR13" s="1010"/>
    </row>
    <row r="14" spans="1:70" s="332" customFormat="1" ht="15.75" hidden="1" customHeight="1" x14ac:dyDescent="0.25">
      <c r="A14" s="451" t="s">
        <v>401</v>
      </c>
      <c r="B14" s="818"/>
      <c r="C14" s="832"/>
      <c r="D14" s="820"/>
      <c r="E14" s="820">
        <v>3</v>
      </c>
      <c r="F14" s="821" t="str">
        <f>+CONCATENATE($B$9,"",$C$10,"",$D$11,"00",E14)</f>
        <v>21.01.001.003</v>
      </c>
      <c r="G14" s="822" t="s">
        <v>18</v>
      </c>
      <c r="H14" s="824">
        <f>+'P01 2026'!H8</f>
        <v>66600</v>
      </c>
      <c r="I14" s="824">
        <f>'P01 2026'!FB8</f>
        <v>66600</v>
      </c>
      <c r="J14" s="824">
        <f ca="1">SUMIF(W$3:$AQ4,"ok",W14:AQ14)</f>
        <v>45358.673999999999</v>
      </c>
      <c r="K14" s="825">
        <f t="shared" ca="1" si="2"/>
        <v>0.68106117117117115</v>
      </c>
      <c r="L14" s="824">
        <f>'P01 2026'!FD8</f>
        <v>45358.673999999999</v>
      </c>
      <c r="M14" s="825">
        <f t="shared" si="3"/>
        <v>0.68106117117117115</v>
      </c>
      <c r="N14" s="824">
        <f t="shared" si="4"/>
        <v>21241.326000000001</v>
      </c>
      <c r="O14" s="825">
        <f t="shared" si="5"/>
        <v>0.31893882882882885</v>
      </c>
      <c r="P14" s="827">
        <f>+'P01 2026'!FG8</f>
        <v>43687.483999999997</v>
      </c>
      <c r="Q14" s="825">
        <f t="shared" ca="1" si="6"/>
        <v>0.9631561098986271</v>
      </c>
      <c r="R14" s="827">
        <f>+'P01 2026'!FH8</f>
        <v>1671.19</v>
      </c>
      <c r="S14" s="825">
        <f t="shared" ca="1" si="7"/>
        <v>3.6843890101372893E-2</v>
      </c>
      <c r="T14" s="831">
        <f>+'P01 2025'!DV8</f>
        <v>87788.758184999984</v>
      </c>
      <c r="U14" s="831">
        <f>SUMIF(W$3:$AQ$3,"SI",W14:AQ14)</f>
        <v>52320.600329999994</v>
      </c>
      <c r="V14" s="825">
        <f t="shared" si="8"/>
        <v>0.59598291867556852</v>
      </c>
      <c r="W14" s="829">
        <f>+'P01 2026'!I8</f>
        <v>5536.0829999999996</v>
      </c>
      <c r="X14" s="830">
        <f>+'P01 2025'!G8</f>
        <v>6352.7013589999997</v>
      </c>
      <c r="Y14" s="830">
        <f>+'P01 2026'!R8</f>
        <v>5832.8710000000001</v>
      </c>
      <c r="Z14" s="827">
        <f>+'P01 2025'!N8</f>
        <v>6352.7013589999997</v>
      </c>
      <c r="AA14" s="1020">
        <f>+'P01 2026'!AJ8</f>
        <v>3875.0349999999999</v>
      </c>
      <c r="AB14" s="833">
        <f>+'P01 2025'!AC8</f>
        <v>5674.6549299999997</v>
      </c>
      <c r="AC14" s="833">
        <f>+'P01 2026'!BB8</f>
        <v>6643.6909999999998</v>
      </c>
      <c r="AD14" s="831">
        <f>+'P01 2025'!AR8</f>
        <v>5674.6549299999997</v>
      </c>
      <c r="AE14" s="831">
        <f>+'P01 2026'!BT8</f>
        <v>5140.9219999999996</v>
      </c>
      <c r="AF14" s="831">
        <f>'P01 2025'!BF8</f>
        <v>5411.1241129999989</v>
      </c>
      <c r="AG14" s="831">
        <f>+'P01 2026'!CL8</f>
        <v>4756.5219999999999</v>
      </c>
      <c r="AH14" s="831">
        <f>+'P01 2025'!BU8</f>
        <v>5707.7015729999994</v>
      </c>
      <c r="AI14" s="831">
        <f>+'P01 2026'!DE8</f>
        <v>4516.8760000000002</v>
      </c>
      <c r="AJ14" s="831">
        <f>+'P01 2025'!CI8</f>
        <v>5707.7015729999994</v>
      </c>
      <c r="AK14" s="831">
        <f>+'P01 2026'!DW8</f>
        <v>4528.3370000000004</v>
      </c>
      <c r="AL14" s="831">
        <f>+'P01 2025'!CX8</f>
        <v>5731.6589199999989</v>
      </c>
      <c r="AM14" s="831">
        <f>+'P01 2026'!ER8</f>
        <v>4528.3370000000004</v>
      </c>
      <c r="AN14" s="831">
        <f>+'P01 2025'!DN8</f>
        <v>5707.7015729999994</v>
      </c>
      <c r="AO14" s="831">
        <f>+'P01 2025'!ED8</f>
        <v>5536.0829999999996</v>
      </c>
      <c r="AP14" s="831">
        <f>+'P01 2025'!EY8</f>
        <v>5044.982</v>
      </c>
      <c r="AQ14" s="831">
        <f>+'P01 2025'!FR8</f>
        <v>5255.4539999999997</v>
      </c>
      <c r="AR14" s="1010"/>
      <c r="AS14" s="1010"/>
      <c r="AT14" s="216"/>
      <c r="AV14" s="216"/>
      <c r="AW14" s="781"/>
      <c r="AX14" s="781"/>
      <c r="AY14" s="781"/>
      <c r="AZ14" s="216"/>
      <c r="BA14" s="781"/>
      <c r="BB14" s="781"/>
      <c r="BC14" s="781"/>
      <c r="BD14" s="781"/>
      <c r="BE14" s="781"/>
      <c r="BF14" s="781"/>
      <c r="BG14" s="781"/>
      <c r="BH14" s="781"/>
      <c r="BI14" s="781"/>
      <c r="BJ14" s="781"/>
      <c r="BK14" s="781"/>
      <c r="BL14" s="1019"/>
      <c r="BM14" s="1010"/>
      <c r="BN14" s="1010"/>
      <c r="BO14" s="1010"/>
      <c r="BP14" s="1010"/>
      <c r="BQ14" s="1010"/>
      <c r="BR14" s="1010"/>
    </row>
    <row r="15" spans="1:70" s="332" customFormat="1" ht="15.75" hidden="1" customHeight="1" x14ac:dyDescent="0.25">
      <c r="A15" s="451" t="s">
        <v>780</v>
      </c>
      <c r="B15" s="818"/>
      <c r="C15" s="832"/>
      <c r="D15" s="820"/>
      <c r="E15" s="820">
        <v>4</v>
      </c>
      <c r="F15" s="821" t="str">
        <f>+CONCATENATE($B$9,"",$C$10,"",$D$11,"00",E15)</f>
        <v>21.01.001.004</v>
      </c>
      <c r="G15" s="822" t="s">
        <v>19</v>
      </c>
      <c r="H15" s="824">
        <v>0</v>
      </c>
      <c r="I15" s="824">
        <v>0</v>
      </c>
      <c r="J15" s="824">
        <f ca="1">SUMIF(W$3:$AQ5,"ok",W15:AQ15)</f>
        <v>0</v>
      </c>
      <c r="K15" s="825">
        <f t="shared" ca="1" si="2"/>
        <v>0</v>
      </c>
      <c r="L15" s="824">
        <v>0</v>
      </c>
      <c r="M15" s="825">
        <f t="shared" si="3"/>
        <v>0</v>
      </c>
      <c r="N15" s="824">
        <v>0</v>
      </c>
      <c r="O15" s="825">
        <f t="shared" si="5"/>
        <v>0</v>
      </c>
      <c r="P15" s="827">
        <v>0</v>
      </c>
      <c r="Q15" s="825">
        <f t="shared" ca="1" si="6"/>
        <v>0</v>
      </c>
      <c r="R15" s="827">
        <v>0</v>
      </c>
      <c r="S15" s="825">
        <f t="shared" ca="1" si="7"/>
        <v>0</v>
      </c>
      <c r="T15" s="831">
        <f>+'P01 2025'!DV9</f>
        <v>168.08908499999998</v>
      </c>
      <c r="U15" s="831">
        <f>SUMIF(W$3:$AQ$3,"SI",W15:AQ15)</f>
        <v>0</v>
      </c>
      <c r="V15" s="825">
        <f t="shared" si="8"/>
        <v>0</v>
      </c>
      <c r="W15" s="829">
        <v>0</v>
      </c>
      <c r="X15" s="830">
        <f>+'P01 2025'!G9</f>
        <v>0</v>
      </c>
      <c r="Y15" s="830">
        <v>0</v>
      </c>
      <c r="Z15" s="827">
        <v>0</v>
      </c>
      <c r="AA15" s="827">
        <v>0</v>
      </c>
      <c r="AB15" s="833">
        <v>0</v>
      </c>
      <c r="AC15" s="833">
        <v>0</v>
      </c>
      <c r="AD15" s="831">
        <v>0</v>
      </c>
      <c r="AE15" s="831">
        <v>0</v>
      </c>
      <c r="AF15" s="831">
        <v>0</v>
      </c>
      <c r="AG15" s="831">
        <v>0</v>
      </c>
      <c r="AH15" s="831">
        <v>0</v>
      </c>
      <c r="AI15" s="831">
        <v>0</v>
      </c>
      <c r="AJ15" s="831">
        <v>0</v>
      </c>
      <c r="AK15" s="831">
        <v>0</v>
      </c>
      <c r="AL15" s="831">
        <v>0</v>
      </c>
      <c r="AM15" s="831">
        <v>0</v>
      </c>
      <c r="AN15" s="831">
        <v>0</v>
      </c>
      <c r="AO15" s="831">
        <v>0</v>
      </c>
      <c r="AP15" s="831">
        <v>0</v>
      </c>
      <c r="AQ15" s="831">
        <v>0</v>
      </c>
      <c r="AR15" s="1010"/>
      <c r="AS15" s="1010"/>
      <c r="AT15" s="216"/>
      <c r="AV15" s="216"/>
      <c r="AW15" s="781"/>
      <c r="AX15" s="781"/>
      <c r="AY15" s="781"/>
      <c r="AZ15" s="216"/>
      <c r="BA15" s="781"/>
      <c r="BB15" s="781"/>
      <c r="BC15" s="781"/>
      <c r="BD15" s="781"/>
      <c r="BE15" s="781"/>
      <c r="BF15" s="781"/>
      <c r="BG15" s="781"/>
      <c r="BH15" s="781"/>
      <c r="BI15" s="781"/>
      <c r="BJ15" s="781"/>
      <c r="BK15" s="781"/>
      <c r="BL15" s="1019"/>
      <c r="BM15" s="1010"/>
      <c r="BN15" s="1010"/>
      <c r="BO15" s="1010"/>
      <c r="BP15" s="1010"/>
      <c r="BQ15" s="1010"/>
      <c r="BR15" s="1010"/>
    </row>
    <row r="16" spans="1:70" s="332" customFormat="1" ht="15.75" hidden="1" customHeight="1" x14ac:dyDescent="0.25">
      <c r="A16" s="451" t="s">
        <v>456</v>
      </c>
      <c r="B16" s="818"/>
      <c r="C16" s="832"/>
      <c r="D16" s="820"/>
      <c r="E16" s="820">
        <v>7</v>
      </c>
      <c r="F16" s="821" t="str">
        <f>+CONCATENATE($B$9,"",$C$10,"",$D$11,"00",E16)</f>
        <v>21.01.001.007</v>
      </c>
      <c r="G16" s="822" t="s">
        <v>122</v>
      </c>
      <c r="H16" s="824">
        <f>+'P01 2026'!H9</f>
        <v>10300</v>
      </c>
      <c r="I16" s="824">
        <f>'P01 2026'!FB9</f>
        <v>10300</v>
      </c>
      <c r="J16" s="824">
        <f ca="1">SUMIF(W$3:$AQ6,"ok",W16:AQ16)</f>
        <v>7918.3020000000015</v>
      </c>
      <c r="K16" s="825">
        <f t="shared" ca="1" si="2"/>
        <v>0.76876718446601955</v>
      </c>
      <c r="L16" s="824">
        <f>'P01 2026'!FD9</f>
        <v>7918.3019999999997</v>
      </c>
      <c r="M16" s="825">
        <f t="shared" si="3"/>
        <v>0.76876718446601944</v>
      </c>
      <c r="N16" s="824">
        <f t="shared" ref="N16:N22" si="9">I16-L16</f>
        <v>2381.6980000000003</v>
      </c>
      <c r="O16" s="825">
        <f t="shared" si="5"/>
        <v>0.23123281553398062</v>
      </c>
      <c r="P16" s="827">
        <f>+'P01 2026'!FG9</f>
        <v>7704.3280000000004</v>
      </c>
      <c r="Q16" s="825">
        <f t="shared" ca="1" si="6"/>
        <v>0.9729772873022523</v>
      </c>
      <c r="R16" s="827">
        <f>+'P01 2026'!FH9</f>
        <v>213.97399999999999</v>
      </c>
      <c r="S16" s="825">
        <f t="shared" ca="1" si="7"/>
        <v>2.7022712697747565E-2</v>
      </c>
      <c r="T16" s="831">
        <f>+'P01 2025'!DV10</f>
        <v>10089.818609</v>
      </c>
      <c r="U16" s="831">
        <f>SUMIF(W$3:$AQ$3,"SI",W16:AQ16)</f>
        <v>7914.286951</v>
      </c>
      <c r="V16" s="825">
        <f t="shared" si="8"/>
        <v>0.78438347186346336</v>
      </c>
      <c r="W16" s="829">
        <f>+'P01 2026'!I9</f>
        <v>855.94899999999996</v>
      </c>
      <c r="X16" s="830">
        <f>+'P01 2025'!G10</f>
        <v>876.87065499999994</v>
      </c>
      <c r="Y16" s="830">
        <f>+'P01 2026'!R9</f>
        <v>907.30600000000004</v>
      </c>
      <c r="Z16" s="827">
        <f>+'P01 2025'!N9</f>
        <v>876.87065499999994</v>
      </c>
      <c r="AA16" s="827">
        <f>+'P01 2026'!AJ9</f>
        <v>873.06799999999998</v>
      </c>
      <c r="AB16" s="833">
        <f>+'P01 2025'!AC9</f>
        <v>876.87065499999994</v>
      </c>
      <c r="AC16" s="833">
        <f>+'P01 2026'!BB9</f>
        <v>873.06799999999998</v>
      </c>
      <c r="AD16" s="831">
        <f>+'P01 2025'!AR9</f>
        <v>876.87065499999994</v>
      </c>
      <c r="AE16" s="831">
        <f>+'P01 2026'!BT9</f>
        <v>873.06799999999998</v>
      </c>
      <c r="AF16" s="831">
        <f>'P01 2025'!BF9</f>
        <v>876.87065499999994</v>
      </c>
      <c r="AG16" s="831">
        <f>+'P01 2026'!CL9</f>
        <v>885.29100000000005</v>
      </c>
      <c r="AH16" s="831">
        <f>+'P01 2025'!BU9</f>
        <v>882.48341899999991</v>
      </c>
      <c r="AI16" s="831">
        <f>+'P01 2026'!DE9</f>
        <v>879.97</v>
      </c>
      <c r="AJ16" s="831">
        <f>+'P01 2025'!CI9</f>
        <v>882.48341899999991</v>
      </c>
      <c r="AK16" s="831">
        <f>+'P01 2026'!DW9</f>
        <v>885.29100000000005</v>
      </c>
      <c r="AL16" s="831">
        <f>+'P01 2025'!CX9</f>
        <v>882.48341899999991</v>
      </c>
      <c r="AM16" s="831">
        <f>+'P01 2026'!ER9</f>
        <v>885.29100000000005</v>
      </c>
      <c r="AN16" s="831">
        <f>+'P01 2025'!DN9</f>
        <v>882.48341899999991</v>
      </c>
      <c r="AO16" s="831">
        <f>+'P01 2025'!ED9</f>
        <v>855.94899999999996</v>
      </c>
      <c r="AP16" s="831">
        <f>+'P01 2025'!EY9</f>
        <v>855.94899999999996</v>
      </c>
      <c r="AQ16" s="831">
        <f>+'P01 2025'!FR9</f>
        <v>855.94899999999996</v>
      </c>
      <c r="AR16" s="1010"/>
      <c r="AS16" s="1010"/>
      <c r="AT16" s="216"/>
      <c r="AV16" s="216"/>
      <c r="AW16" s="781"/>
      <c r="AX16" s="781"/>
      <c r="AY16" s="781"/>
      <c r="AZ16" s="216"/>
      <c r="BA16" s="781"/>
      <c r="BB16" s="781"/>
      <c r="BC16" s="781"/>
      <c r="BD16" s="781"/>
      <c r="BE16" s="781"/>
      <c r="BF16" s="781"/>
      <c r="BG16" s="781"/>
      <c r="BH16" s="781"/>
      <c r="BI16" s="781"/>
      <c r="BJ16" s="781"/>
      <c r="BK16" s="781"/>
      <c r="BL16" s="1019"/>
      <c r="BM16" s="1010"/>
      <c r="BN16" s="1010"/>
      <c r="BO16" s="1010"/>
      <c r="BP16" s="1010"/>
      <c r="BQ16" s="1010"/>
      <c r="BR16" s="1010"/>
    </row>
    <row r="17" spans="1:70" s="332" customFormat="1" ht="15.75" hidden="1" customHeight="1" x14ac:dyDescent="0.25">
      <c r="A17" s="451" t="s">
        <v>457</v>
      </c>
      <c r="B17" s="818"/>
      <c r="C17" s="832"/>
      <c r="D17" s="820"/>
      <c r="E17" s="820">
        <v>12</v>
      </c>
      <c r="F17" s="821" t="str">
        <f t="shared" ref="F17:F24" si="10">+CONCATENATE($B$9,"",$C$10,"",$D$11,"0",E17)</f>
        <v>21.01.001.012</v>
      </c>
      <c r="G17" s="822" t="s">
        <v>20</v>
      </c>
      <c r="H17" s="824">
        <f>+'P01 2026'!H10</f>
        <v>2300</v>
      </c>
      <c r="I17" s="824">
        <f>'P01 2026'!FB10</f>
        <v>2300</v>
      </c>
      <c r="J17" s="824">
        <f ca="1">SUMIF(W$3:$AQ7,"ok",W17:AQ17)</f>
        <v>2107.3539999999998</v>
      </c>
      <c r="K17" s="825">
        <f t="shared" ca="1" si="2"/>
        <v>0.91624086956521733</v>
      </c>
      <c r="L17" s="824">
        <f>'P01 2026'!FD10</f>
        <v>2107.3539999999998</v>
      </c>
      <c r="M17" s="825">
        <f t="shared" si="3"/>
        <v>0.91624086956521733</v>
      </c>
      <c r="N17" s="824">
        <f t="shared" si="9"/>
        <v>192.64600000000019</v>
      </c>
      <c r="O17" s="825">
        <f t="shared" si="5"/>
        <v>8.3759130434782683E-2</v>
      </c>
      <c r="P17" s="827">
        <f>+'P01 2026'!FG10</f>
        <v>2083.6819999999998</v>
      </c>
      <c r="Q17" s="825">
        <f t="shared" ca="1" si="6"/>
        <v>0.98876695609755172</v>
      </c>
      <c r="R17" s="827">
        <f>+'P01 2026'!FH10</f>
        <v>23.672000000000001</v>
      </c>
      <c r="S17" s="825">
        <f t="shared" ca="1" si="7"/>
        <v>1.1233043902448284E-2</v>
      </c>
      <c r="T17" s="831">
        <f>+'P01 2025'!DV11</f>
        <v>2293.8502489999996</v>
      </c>
      <c r="U17" s="831">
        <f>SUMIF(W$3:$AQ$3,"SI",W17:AQ17)</f>
        <v>1725.7548149999996</v>
      </c>
      <c r="V17" s="825">
        <f t="shared" si="8"/>
        <v>0.75233979016386954</v>
      </c>
      <c r="W17" s="829">
        <f>+'P01 2026'!I10</f>
        <v>185.98500000000001</v>
      </c>
      <c r="X17" s="830">
        <f>+'P01 2025'!G11</f>
        <v>191.75053499999999</v>
      </c>
      <c r="Y17" s="830">
        <f>+'P01 2026'!R10</f>
        <v>185.98500000000001</v>
      </c>
      <c r="Z17" s="827">
        <f>+'P01 2025'!N10</f>
        <v>191.75053499999999</v>
      </c>
      <c r="AA17" s="827">
        <f>+'P01 2026'!AJ10</f>
        <v>61.994999999999997</v>
      </c>
      <c r="AB17" s="833">
        <f>+'P01 2025'!AC10</f>
        <v>191.75053499999999</v>
      </c>
      <c r="AC17" s="833">
        <v>0</v>
      </c>
      <c r="AD17" s="831">
        <f>+'P01 2025'!AR10</f>
        <v>191.75053499999999</v>
      </c>
      <c r="AE17" s="831">
        <v>0</v>
      </c>
      <c r="AF17" s="831">
        <f>'P01 2025'!BF10</f>
        <v>191.75053499999999</v>
      </c>
      <c r="AG17" s="831">
        <v>0</v>
      </c>
      <c r="AH17" s="831">
        <f>+'P01 2025'!BU10</f>
        <v>191.75053499999999</v>
      </c>
      <c r="AI17" s="831">
        <v>0</v>
      </c>
      <c r="AJ17" s="831">
        <f>+'P01 2025'!CI10</f>
        <v>191.75053499999999</v>
      </c>
      <c r="AK17" s="831">
        <f>+'P01 2026'!DW10</f>
        <v>1422.2180000000001</v>
      </c>
      <c r="AL17" s="831">
        <f>+'P01 2025'!CX10</f>
        <v>191.75053499999999</v>
      </c>
      <c r="AM17" s="831">
        <f>+'P01 2026'!ER10</f>
        <v>251.17099999999999</v>
      </c>
      <c r="AN17" s="831">
        <f>+'P01 2025'!DN10</f>
        <v>191.75053499999999</v>
      </c>
      <c r="AO17" s="831">
        <f>+'P01 2025'!ED10</f>
        <v>185.98500000000001</v>
      </c>
      <c r="AP17" s="831">
        <f>+'P01 2025'!EY10</f>
        <v>185.98500000000001</v>
      </c>
      <c r="AQ17" s="831">
        <f>+'P01 2025'!FR10</f>
        <v>185.98500000000001</v>
      </c>
      <c r="AR17" s="1010"/>
      <c r="AS17" s="1010"/>
      <c r="AT17" s="216"/>
      <c r="AV17" s="216"/>
      <c r="AW17" s="781"/>
      <c r="AX17" s="781"/>
      <c r="AY17" s="781"/>
      <c r="AZ17" s="216"/>
      <c r="BA17" s="781"/>
      <c r="BB17" s="781"/>
      <c r="BC17" s="781"/>
      <c r="BD17" s="781"/>
      <c r="BE17" s="781"/>
      <c r="BF17" s="781"/>
      <c r="BG17" s="781"/>
      <c r="BH17" s="781"/>
      <c r="BI17" s="781"/>
      <c r="BJ17" s="781"/>
      <c r="BK17" s="781"/>
      <c r="BL17" s="1019"/>
      <c r="BM17" s="1010"/>
      <c r="BN17" s="1010"/>
      <c r="BO17" s="1010"/>
      <c r="BP17" s="1010"/>
      <c r="BQ17" s="1010"/>
      <c r="BR17" s="1010"/>
    </row>
    <row r="18" spans="1:70" s="332" customFormat="1" ht="15.75" hidden="1" customHeight="1" x14ac:dyDescent="0.25">
      <c r="A18" s="451" t="s">
        <v>458</v>
      </c>
      <c r="B18" s="818"/>
      <c r="C18" s="832"/>
      <c r="D18" s="820"/>
      <c r="E18" s="820">
        <v>13</v>
      </c>
      <c r="F18" s="821" t="str">
        <f t="shared" si="10"/>
        <v>21.01.001.013</v>
      </c>
      <c r="G18" s="822" t="s">
        <v>21</v>
      </c>
      <c r="H18" s="824">
        <f>+'P01 2026'!H11</f>
        <v>53400</v>
      </c>
      <c r="I18" s="824">
        <f>'P01 2026'!FB11</f>
        <v>53400</v>
      </c>
      <c r="J18" s="824">
        <f ca="1">SUMIF(W$3:$AQ8,"ok",W18:AQ18)</f>
        <v>10175.332</v>
      </c>
      <c r="K18" s="825">
        <f t="shared" ca="1" si="2"/>
        <v>0.19054928838951313</v>
      </c>
      <c r="L18" s="824">
        <f>'P01 2026'!FD11</f>
        <v>10175.332</v>
      </c>
      <c r="M18" s="825">
        <f t="shared" si="3"/>
        <v>0.19054928838951313</v>
      </c>
      <c r="N18" s="824">
        <f t="shared" si="9"/>
        <v>43224.667999999998</v>
      </c>
      <c r="O18" s="825">
        <f t="shared" si="5"/>
        <v>0.80945071161048687</v>
      </c>
      <c r="P18" s="827">
        <f>+'P01 2026'!FG11</f>
        <v>10175.332</v>
      </c>
      <c r="Q18" s="825">
        <f t="shared" ca="1" si="6"/>
        <v>1</v>
      </c>
      <c r="R18" s="827">
        <f>+'P01 2026'!FH11</f>
        <v>0</v>
      </c>
      <c r="S18" s="825">
        <f t="shared" ca="1" si="7"/>
        <v>0</v>
      </c>
      <c r="T18" s="831">
        <f>+'P01 2025'!DV12</f>
        <v>54905.071951999998</v>
      </c>
      <c r="U18" s="831">
        <f>SUMIF(W$3:$AQ$3,"SI",W18:AQ18)</f>
        <v>41224.815431999996</v>
      </c>
      <c r="V18" s="825">
        <f t="shared" si="8"/>
        <v>0.75083801853570509</v>
      </c>
      <c r="W18" s="829">
        <f>+'P01 2026'!I11</f>
        <v>3869.143</v>
      </c>
      <c r="X18" s="830">
        <f>+'P01 2025'!G12</f>
        <v>3989.0864329999995</v>
      </c>
      <c r="Y18" s="830">
        <f>+'P01 2026'!R11</f>
        <v>3869.143</v>
      </c>
      <c r="Z18" s="827">
        <f>+'P01 2025'!N11</f>
        <v>3989.0864329999995</v>
      </c>
      <c r="AA18" s="827">
        <f>+'P01 2026'!AJ11</f>
        <v>2437.0459999999998</v>
      </c>
      <c r="AB18" s="833">
        <f>+'P01 2025'!AC11</f>
        <v>5763.4322779999993</v>
      </c>
      <c r="AC18" s="833">
        <v>0</v>
      </c>
      <c r="AD18" s="831">
        <f>+'P01 2025'!AR11</f>
        <v>3989.0864329999995</v>
      </c>
      <c r="AE18" s="831">
        <v>0</v>
      </c>
      <c r="AF18" s="831">
        <f>'P01 2025'!BF11</f>
        <v>3989.0864329999995</v>
      </c>
      <c r="AG18" s="831">
        <v>0</v>
      </c>
      <c r="AH18" s="831">
        <f>+'P01 2025'!BU11</f>
        <v>5763.4322779999993</v>
      </c>
      <c r="AI18" s="831">
        <v>0</v>
      </c>
      <c r="AJ18" s="831">
        <f>+'P01 2025'!CI11</f>
        <v>3989.0864329999995</v>
      </c>
      <c r="AK18" s="831">
        <v>0</v>
      </c>
      <c r="AL18" s="831">
        <f>+'P01 2025'!CX11</f>
        <v>3989.0864329999995</v>
      </c>
      <c r="AM18" s="831">
        <v>0</v>
      </c>
      <c r="AN18" s="831">
        <f>+'P01 2025'!DN11</f>
        <v>5763.4322779999993</v>
      </c>
      <c r="AO18" s="831">
        <f>+'P01 2025'!ED11</f>
        <v>3869.143</v>
      </c>
      <c r="AP18" s="831">
        <f>+'P01 2025'!EY11</f>
        <v>3869.143</v>
      </c>
      <c r="AQ18" s="831">
        <f>+'P01 2025'!FR11</f>
        <v>5590.1379999999999</v>
      </c>
      <c r="AR18" s="1010"/>
      <c r="AS18" s="1010"/>
      <c r="AT18" s="216"/>
      <c r="AV18" s="216"/>
      <c r="AW18" s="781"/>
      <c r="AX18" s="781"/>
      <c r="AY18" s="781"/>
      <c r="AZ18" s="216"/>
      <c r="BA18" s="781"/>
      <c r="BB18" s="781"/>
      <c r="BC18" s="781"/>
      <c r="BD18" s="781"/>
      <c r="BE18" s="781"/>
      <c r="BF18" s="781"/>
      <c r="BG18" s="781"/>
      <c r="BH18" s="781"/>
      <c r="BI18" s="781"/>
      <c r="BJ18" s="781"/>
      <c r="BK18" s="781"/>
      <c r="BL18" s="1019"/>
      <c r="BM18" s="1010"/>
      <c r="BN18" s="1010"/>
      <c r="BO18" s="1010"/>
      <c r="BP18" s="1010"/>
      <c r="BQ18" s="1010"/>
      <c r="BR18" s="1010"/>
    </row>
    <row r="19" spans="1:70" s="332" customFormat="1" ht="15.75" hidden="1" customHeight="1" x14ac:dyDescent="0.25">
      <c r="A19" s="451" t="s">
        <v>459</v>
      </c>
      <c r="B19" s="818"/>
      <c r="C19" s="832"/>
      <c r="D19" s="820"/>
      <c r="E19" s="820">
        <v>14</v>
      </c>
      <c r="F19" s="821" t="str">
        <f t="shared" si="10"/>
        <v>21.01.001.014</v>
      </c>
      <c r="G19" s="822" t="s">
        <v>22</v>
      </c>
      <c r="H19" s="824">
        <f>+'P01 2026'!H12</f>
        <v>61400</v>
      </c>
      <c r="I19" s="824">
        <f>'P01 2026'!FB12</f>
        <v>61400</v>
      </c>
      <c r="J19" s="824">
        <f ca="1">SUMIF(W$3:$AQ9,"ok",W19:AQ19)</f>
        <v>42467.982000000004</v>
      </c>
      <c r="K19" s="825">
        <f t="shared" ca="1" si="2"/>
        <v>0.69166094462540717</v>
      </c>
      <c r="L19" s="824">
        <f>'P01 2026'!FD12</f>
        <v>42467.982000000004</v>
      </c>
      <c r="M19" s="825">
        <f t="shared" si="3"/>
        <v>0.69166094462540717</v>
      </c>
      <c r="N19" s="824">
        <f t="shared" si="9"/>
        <v>18932.017999999996</v>
      </c>
      <c r="O19" s="825">
        <f t="shared" si="5"/>
        <v>0.30833905537459277</v>
      </c>
      <c r="P19" s="827">
        <f>+'P01 2026'!FG12</f>
        <v>40778.173999999999</v>
      </c>
      <c r="Q19" s="825">
        <f t="shared" ca="1" si="6"/>
        <v>0.96020983525894865</v>
      </c>
      <c r="R19" s="827">
        <f>+'P01 2026'!FH12</f>
        <v>1689.808</v>
      </c>
      <c r="S19" s="825">
        <f t="shared" ca="1" si="7"/>
        <v>3.9790164741051265E-2</v>
      </c>
      <c r="T19" s="831">
        <f>+'P01 2025'!DV13</f>
        <v>80662.552168999988</v>
      </c>
      <c r="U19" s="831">
        <f>SUMIF(W$3:$AQ$3,"SI",W19:AQ19)</f>
        <v>48042.683370999999</v>
      </c>
      <c r="V19" s="825">
        <f t="shared" si="8"/>
        <v>0.5956008343294602</v>
      </c>
      <c r="W19" s="829">
        <f>+'P01 2026'!I12</f>
        <v>4816.7160000000003</v>
      </c>
      <c r="X19" s="830">
        <f>+'P01 2025'!G13</f>
        <v>5532.7058189999998</v>
      </c>
      <c r="Y19" s="830">
        <f>+'P01 2026'!R12</f>
        <v>5085.7929999999997</v>
      </c>
      <c r="Z19" s="827">
        <f>+'P01 2025'!N12</f>
        <v>5532.7058189999998</v>
      </c>
      <c r="AA19" s="827">
        <f>+'P01 2026'!AJ12</f>
        <v>4376.3639999999996</v>
      </c>
      <c r="AB19" s="833">
        <f>+'P01 2025'!AC12</f>
        <v>5715.6846059999998</v>
      </c>
      <c r="AC19" s="833">
        <f>+'P01 2026'!BB10</f>
        <v>6060.3789999999999</v>
      </c>
      <c r="AD19" s="831">
        <f>+'P01 2025'!AR12</f>
        <v>4933.0690020000002</v>
      </c>
      <c r="AE19" s="831">
        <f>+'P01 2026'!BT10</f>
        <v>4532.7700000000004</v>
      </c>
      <c r="AF19" s="831">
        <f>'P01 2025'!BF12</f>
        <v>4727.2535649999991</v>
      </c>
      <c r="AG19" s="831">
        <f>+'P01 2026'!CL10</f>
        <v>5056.357</v>
      </c>
      <c r="AH19" s="831">
        <f>+'P01 2025'!BU12</f>
        <v>5878.9011849999997</v>
      </c>
      <c r="AI19" s="831">
        <f>+'P01 2026'!DE10</f>
        <v>3979.3760000000002</v>
      </c>
      <c r="AJ19" s="831">
        <f>+'P01 2025'!CI12</f>
        <v>4962.196813999999</v>
      </c>
      <c r="AK19" s="831">
        <f>+'P01 2026'!DW11</f>
        <v>3985.3449999999998</v>
      </c>
      <c r="AL19" s="831">
        <f>+'P01 2025'!CX12</f>
        <v>4980.9084329999996</v>
      </c>
      <c r="AM19" s="831">
        <f>+'P01 2026'!ER11</f>
        <v>4574.8819999999996</v>
      </c>
      <c r="AN19" s="831">
        <f>+'P01 2025'!DN12</f>
        <v>5779.2581279999995</v>
      </c>
      <c r="AO19" s="831">
        <f>+'P01 2025'!ED12</f>
        <v>4816.7160000000003</v>
      </c>
      <c r="AP19" s="831">
        <f>+'P01 2025'!EY12</f>
        <v>4431.567</v>
      </c>
      <c r="AQ19" s="831">
        <f>+'P01 2025'!FR12</f>
        <v>5471.8119999999999</v>
      </c>
      <c r="AR19" s="1010"/>
      <c r="AS19" s="1010"/>
      <c r="AT19" s="216"/>
      <c r="AV19" s="216"/>
      <c r="AW19" s="781"/>
      <c r="AX19" s="781"/>
      <c r="AY19" s="781"/>
      <c r="AZ19" s="216"/>
      <c r="BA19" s="781"/>
      <c r="BB19" s="781"/>
      <c r="BC19" s="781"/>
      <c r="BD19" s="781"/>
      <c r="BE19" s="781"/>
      <c r="BF19" s="781"/>
      <c r="BG19" s="781"/>
      <c r="BH19" s="781"/>
      <c r="BI19" s="781"/>
      <c r="BJ19" s="781"/>
      <c r="BK19" s="781"/>
      <c r="BL19" s="1019"/>
      <c r="BM19" s="1010"/>
      <c r="BN19" s="1010"/>
      <c r="BO19" s="1010"/>
      <c r="BP19" s="1010"/>
      <c r="BQ19" s="1010"/>
      <c r="BR19" s="1010"/>
    </row>
    <row r="20" spans="1:70" s="332" customFormat="1" ht="15.75" hidden="1" customHeight="1" x14ac:dyDescent="0.25">
      <c r="A20" s="451" t="s">
        <v>460</v>
      </c>
      <c r="B20" s="818"/>
      <c r="C20" s="832"/>
      <c r="D20" s="820"/>
      <c r="E20" s="820">
        <v>15</v>
      </c>
      <c r="F20" s="821" t="str">
        <f t="shared" si="10"/>
        <v>21.01.001.015</v>
      </c>
      <c r="G20" s="822" t="s">
        <v>23</v>
      </c>
      <c r="H20" s="824">
        <f>+'P01 2026'!H13</f>
        <v>150800</v>
      </c>
      <c r="I20" s="824">
        <f>'P01 2026'!FB13</f>
        <v>150800</v>
      </c>
      <c r="J20" s="824">
        <f ca="1">SUMIF(W$3:$AQ10,"ok",W20:AQ20)</f>
        <v>99573.876000000004</v>
      </c>
      <c r="K20" s="825">
        <f t="shared" ca="1" si="2"/>
        <v>0.66030421750663137</v>
      </c>
      <c r="L20" s="824">
        <f>'P01 2026'!FD13</f>
        <v>99573.876000000004</v>
      </c>
      <c r="M20" s="825">
        <f t="shared" si="3"/>
        <v>0.66030421750663137</v>
      </c>
      <c r="N20" s="824">
        <f t="shared" si="9"/>
        <v>51226.123999999996</v>
      </c>
      <c r="O20" s="825">
        <f t="shared" si="5"/>
        <v>0.33969578249336868</v>
      </c>
      <c r="P20" s="827">
        <f>+'P01 2026'!FG13</f>
        <v>95147.517000000007</v>
      </c>
      <c r="Q20" s="825">
        <f t="shared" ca="1" si="6"/>
        <v>0.95554698503450852</v>
      </c>
      <c r="R20" s="827">
        <f>+'P01 2026'!FH13</f>
        <v>4426.3590000000004</v>
      </c>
      <c r="S20" s="825">
        <f t="shared" ca="1" si="7"/>
        <v>4.4453014965491554E-2</v>
      </c>
      <c r="T20" s="831">
        <f>+'P01 2025'!DV14</f>
        <v>199573.36812699999</v>
      </c>
      <c r="U20" s="831">
        <f>SUMIF(W$3:$AQ$3,"SI",W20:AQ20)</f>
        <v>118523.45379300001</v>
      </c>
      <c r="V20" s="825">
        <f t="shared" si="8"/>
        <v>0.59388411843396227</v>
      </c>
      <c r="W20" s="829">
        <f>+'P01 2026'!I13</f>
        <v>12546.721</v>
      </c>
      <c r="X20" s="830">
        <f>+'P01 2025'!G14</f>
        <v>14374.708220999999</v>
      </c>
      <c r="Y20" s="830">
        <f>+'P01 2026'!R13</f>
        <v>13194.029</v>
      </c>
      <c r="Z20" s="827">
        <f>+'P01 2025'!N13</f>
        <v>14374.708220999999</v>
      </c>
      <c r="AA20" s="827">
        <f>+'P01 2026'!AJ13</f>
        <v>8399.8770000000004</v>
      </c>
      <c r="AB20" s="833">
        <f>+'P01 2025'!AC13</f>
        <v>12863.503475</v>
      </c>
      <c r="AC20" s="833">
        <f>+'P01 2026'!BB11</f>
        <v>14734.288</v>
      </c>
      <c r="AD20" s="831">
        <f>+'P01 2025'!AR13</f>
        <v>12863.503475</v>
      </c>
      <c r="AE20" s="831">
        <f>+'P01 2026'!BT11</f>
        <v>11226.915999999999</v>
      </c>
      <c r="AF20" s="831">
        <f>'P01 2025'!BF13</f>
        <v>12248.437742999999</v>
      </c>
      <c r="AG20" s="831">
        <f>+'P01 2026'!CL11</f>
        <v>10366.948</v>
      </c>
      <c r="AH20" s="831">
        <f>+'P01 2025'!BU13</f>
        <v>12935.669350999999</v>
      </c>
      <c r="AI20" s="831">
        <f>+'P01 2026'!DE11</f>
        <v>9846.9140000000007</v>
      </c>
      <c r="AJ20" s="831">
        <f>+'P01 2025'!CI13</f>
        <v>12935.669350999999</v>
      </c>
      <c r="AK20" s="831">
        <f>+'P01 2026'!DW12</f>
        <v>9843.5830000000005</v>
      </c>
      <c r="AL20" s="831">
        <f>+'P01 2025'!CX13</f>
        <v>12991.584604999998</v>
      </c>
      <c r="AM20" s="831">
        <f>+'P01 2026'!ER12</f>
        <v>9414.6</v>
      </c>
      <c r="AN20" s="831">
        <f>+'P01 2025'!DN13</f>
        <v>12935.669350999999</v>
      </c>
      <c r="AO20" s="831">
        <f>+'P01 2025'!ED13</f>
        <v>12546.721</v>
      </c>
      <c r="AP20" s="831">
        <f>+'P01 2025'!EY13</f>
        <v>11400.521000000001</v>
      </c>
      <c r="AQ20" s="831">
        <f>+'P01 2025'!FR13</f>
        <v>11891.75</v>
      </c>
      <c r="AR20" s="1010"/>
      <c r="AS20" s="1010"/>
      <c r="AT20" s="216"/>
      <c r="AV20" s="216"/>
      <c r="AW20" s="781"/>
      <c r="AX20" s="781"/>
      <c r="AY20" s="781"/>
      <c r="AZ20" s="216"/>
      <c r="BA20" s="781"/>
      <c r="BB20" s="781"/>
      <c r="BC20" s="781"/>
      <c r="BD20" s="781"/>
      <c r="BE20" s="781"/>
      <c r="BF20" s="781"/>
      <c r="BG20" s="781"/>
      <c r="BH20" s="781"/>
      <c r="BI20" s="781"/>
      <c r="BJ20" s="781"/>
      <c r="BK20" s="781"/>
      <c r="BL20" s="1019"/>
      <c r="BM20" s="1010"/>
      <c r="BN20" s="1010"/>
      <c r="BO20" s="1010"/>
      <c r="BP20" s="1010"/>
      <c r="BQ20" s="1010"/>
      <c r="BR20" s="1010"/>
    </row>
    <row r="21" spans="1:70" s="332" customFormat="1" ht="15.75" hidden="1" customHeight="1" x14ac:dyDescent="0.25">
      <c r="A21" s="451" t="s">
        <v>461</v>
      </c>
      <c r="B21" s="818"/>
      <c r="C21" s="832"/>
      <c r="D21" s="820"/>
      <c r="E21" s="820">
        <v>22</v>
      </c>
      <c r="F21" s="821" t="str">
        <f t="shared" si="10"/>
        <v>21.01.001.022</v>
      </c>
      <c r="G21" s="822" t="s">
        <v>24</v>
      </c>
      <c r="H21" s="824">
        <f>+'P01 2026'!H14</f>
        <v>49100</v>
      </c>
      <c r="I21" s="824">
        <f>'P01 2026'!FB14</f>
        <v>49100</v>
      </c>
      <c r="J21" s="824">
        <f ca="1">SUMIF(W$3:$AQ11,"ok",W21:AQ21)</f>
        <v>32672.48</v>
      </c>
      <c r="K21" s="825">
        <f t="shared" ca="1" si="2"/>
        <v>0.66542729124236255</v>
      </c>
      <c r="L21" s="824">
        <f>'P01 2026'!FD14</f>
        <v>32672.48</v>
      </c>
      <c r="M21" s="825">
        <f t="shared" si="3"/>
        <v>0.66542729124236255</v>
      </c>
      <c r="N21" s="824">
        <f t="shared" si="9"/>
        <v>16427.52</v>
      </c>
      <c r="O21" s="825">
        <f t="shared" si="5"/>
        <v>0.3345727087576375</v>
      </c>
      <c r="P21" s="827">
        <f>+'P01 2026'!FG14</f>
        <v>27931.798999999999</v>
      </c>
      <c r="Q21" s="825">
        <f t="shared" ca="1" si="6"/>
        <v>0.85490293360038783</v>
      </c>
      <c r="R21" s="827">
        <f>+'P01 2026'!FH14</f>
        <v>4740.6809999999996</v>
      </c>
      <c r="S21" s="825">
        <f t="shared" ca="1" si="7"/>
        <v>0.14509706639961215</v>
      </c>
      <c r="T21" s="831">
        <f>+'P01 2025'!DV15</f>
        <v>64420.345190999993</v>
      </c>
      <c r="U21" s="831">
        <f>SUMIF(W$3:$AQ$3,"SI",W21:AQ21)</f>
        <v>38444.701249999991</v>
      </c>
      <c r="V21" s="825">
        <f t="shared" si="8"/>
        <v>0.59677887685971298</v>
      </c>
      <c r="W21" s="829">
        <f>+'P01 2026'!I14</f>
        <v>0</v>
      </c>
      <c r="X21" s="830">
        <f>+'P01 2025'!G15</f>
        <v>0</v>
      </c>
      <c r="Y21" s="830">
        <f>+'P01 2026'!R14</f>
        <v>70.290999999999997</v>
      </c>
      <c r="Z21" s="827">
        <v>0</v>
      </c>
      <c r="AA21" s="827">
        <f>+'P01 2026'!AJ14</f>
        <v>10569.091</v>
      </c>
      <c r="AB21" s="833">
        <f>+'P01 2025'!AC14</f>
        <v>12691.367714999998</v>
      </c>
      <c r="AC21" s="833">
        <f>+'P01 2026'!BB12</f>
        <v>1145.9939999999999</v>
      </c>
      <c r="AD21" s="831">
        <f>+'P01 2025'!AR14</f>
        <v>455.522606</v>
      </c>
      <c r="AE21" s="831">
        <v>0</v>
      </c>
      <c r="AF21" s="831">
        <v>0</v>
      </c>
      <c r="AG21" s="831">
        <f>+'P01 2026'!CL12</f>
        <v>11002.816999999999</v>
      </c>
      <c r="AH21" s="831">
        <f>+'P01 2025'!BU14</f>
        <v>12514.845049999998</v>
      </c>
      <c r="AI21" s="831">
        <f>+'P01 2026'!DE12</f>
        <v>-1.798</v>
      </c>
      <c r="AJ21" s="831">
        <v>0</v>
      </c>
      <c r="AK21" s="831">
        <v>0</v>
      </c>
      <c r="AL21" s="831">
        <f>+'P01 2025'!CX14</f>
        <v>18.269319999999997</v>
      </c>
      <c r="AM21" s="831">
        <f>+'P01 2026'!ER13</f>
        <v>9886.0849999999991</v>
      </c>
      <c r="AN21" s="831">
        <f>+'P01 2025'!DN14</f>
        <v>12764.696558999998</v>
      </c>
      <c r="AO21" s="831">
        <v>0</v>
      </c>
      <c r="AP21" s="831">
        <v>0</v>
      </c>
      <c r="AQ21" s="831">
        <f>+'P01 2025'!FR14</f>
        <v>11792.377</v>
      </c>
      <c r="AR21" s="1010"/>
      <c r="AS21" s="1010"/>
      <c r="AT21" s="216"/>
      <c r="AV21" s="216"/>
      <c r="AW21" s="781"/>
      <c r="AX21" s="781"/>
      <c r="AY21" s="781"/>
      <c r="AZ21" s="216"/>
      <c r="BA21" s="781"/>
      <c r="BB21" s="781"/>
      <c r="BC21" s="781"/>
      <c r="BD21" s="781"/>
      <c r="BE21" s="781"/>
      <c r="BF21" s="781"/>
      <c r="BG21" s="781"/>
      <c r="BH21" s="781"/>
      <c r="BI21" s="781"/>
      <c r="BJ21" s="781"/>
      <c r="BK21" s="781"/>
      <c r="BL21" s="1019"/>
      <c r="BM21" s="1010"/>
      <c r="BN21" s="1010"/>
      <c r="BO21" s="1010"/>
      <c r="BP21" s="1010"/>
      <c r="BQ21" s="1010"/>
      <c r="BR21" s="1010"/>
    </row>
    <row r="22" spans="1:70" s="332" customFormat="1" ht="15.75" hidden="1" customHeight="1" x14ac:dyDescent="0.25">
      <c r="A22" s="451" t="s">
        <v>462</v>
      </c>
      <c r="B22" s="818"/>
      <c r="C22" s="832"/>
      <c r="D22" s="820"/>
      <c r="E22" s="820">
        <v>39</v>
      </c>
      <c r="F22" s="821" t="str">
        <f t="shared" si="10"/>
        <v>21.01.001.039</v>
      </c>
      <c r="G22" s="822" t="s">
        <v>25</v>
      </c>
      <c r="H22" s="824">
        <f>+'P01 2026'!H15</f>
        <v>12100</v>
      </c>
      <c r="I22" s="824">
        <f>'P01 2026'!FB15</f>
        <v>12100</v>
      </c>
      <c r="J22" s="824">
        <f ca="1">SUMIF(W$3:$AQ12,"ok",W22:AQ22)</f>
        <v>9766.68</v>
      </c>
      <c r="K22" s="825">
        <f t="shared" ca="1" si="2"/>
        <v>0.80716363636363642</v>
      </c>
      <c r="L22" s="824">
        <f>'P01 2026'!FD15</f>
        <v>9766.68</v>
      </c>
      <c r="M22" s="825">
        <f t="shared" si="3"/>
        <v>0.80716363636363642</v>
      </c>
      <c r="N22" s="824">
        <f t="shared" si="9"/>
        <v>2333.3199999999997</v>
      </c>
      <c r="O22" s="825">
        <f t="shared" si="5"/>
        <v>0.19283636363636361</v>
      </c>
      <c r="P22" s="827">
        <f>+'P01 2026'!FG15</f>
        <v>9471.4539999999997</v>
      </c>
      <c r="Q22" s="825">
        <f t="shared" ca="1" si="6"/>
        <v>0.96977212317798878</v>
      </c>
      <c r="R22" s="827">
        <f>+'P01 2026'!FH15</f>
        <v>295.226</v>
      </c>
      <c r="S22" s="825">
        <f t="shared" ca="1" si="7"/>
        <v>3.0227876822011165E-2</v>
      </c>
      <c r="T22" s="831">
        <f>+'P01 2025'!DV16</f>
        <v>12407.079774999998</v>
      </c>
      <c r="U22" s="831">
        <f>SUMIF(W$3:$AQ$3,"SI",W22:AQ22)</f>
        <v>9610.4582520000004</v>
      </c>
      <c r="V22" s="825">
        <f t="shared" si="8"/>
        <v>0.77459470127409591</v>
      </c>
      <c r="W22" s="829">
        <f>+'P01 2026'!I15</f>
        <v>1052.3489999999999</v>
      </c>
      <c r="X22" s="830">
        <f>+'P01 2025'!G16</f>
        <v>1078.071336</v>
      </c>
      <c r="Y22" s="830">
        <f>+'P01 2026'!R15</f>
        <v>1112.6859999999999</v>
      </c>
      <c r="Z22" s="827">
        <f>+'P01 2025'!N14</f>
        <v>1078.071336</v>
      </c>
      <c r="AA22" s="827">
        <f>+'P01 2026'!AJ15</f>
        <v>357.798</v>
      </c>
      <c r="AB22" s="833">
        <f>+'P01 2025'!AC15</f>
        <v>1078.071336</v>
      </c>
      <c r="AC22" s="833">
        <f>+'P01 2026'!BB13</f>
        <v>1824.7739999999999</v>
      </c>
      <c r="AD22" s="831">
        <f>+'P01 2025'!AR15</f>
        <v>1078.071336</v>
      </c>
      <c r="AE22" s="831">
        <f>+'P01 2026'!BT12</f>
        <v>1073.3969999999999</v>
      </c>
      <c r="AF22" s="831">
        <f>'P01 2025'!BF14</f>
        <v>946.30747399999996</v>
      </c>
      <c r="AG22" s="831">
        <f>+'P01 2026'!CL13</f>
        <v>1088.424</v>
      </c>
      <c r="AH22" s="831">
        <f>+'P01 2025'!BU15</f>
        <v>1084.9718189999999</v>
      </c>
      <c r="AI22" s="831">
        <f>+'P01 2026'!DE13</f>
        <v>1080.404</v>
      </c>
      <c r="AJ22" s="831">
        <f>+'P01 2025'!CI14</f>
        <v>1084.9718189999999</v>
      </c>
      <c r="AK22" s="831">
        <f>+'P01 2026'!DW13</f>
        <v>1088.424</v>
      </c>
      <c r="AL22" s="831">
        <f>+'P01 2025'!CX15</f>
        <v>1096.949977</v>
      </c>
      <c r="AM22" s="831">
        <f>+'P01 2026'!ER14</f>
        <v>1088.424</v>
      </c>
      <c r="AN22" s="831">
        <f>+'P01 2025'!DN15</f>
        <v>1084.9718189999999</v>
      </c>
      <c r="AO22" s="831">
        <f>+'P01 2025'!ED14</f>
        <v>1052.3489999999999</v>
      </c>
      <c r="AP22" s="831">
        <f>+'P01 2025'!EY14</f>
        <v>806.80100000000004</v>
      </c>
      <c r="AQ22" s="831">
        <f>+'P01 2025'!FR15</f>
        <v>912.03599999999994</v>
      </c>
      <c r="AR22" s="1010"/>
      <c r="AS22" s="1010"/>
      <c r="AT22" s="216"/>
      <c r="AV22" s="216"/>
      <c r="AW22" s="781"/>
      <c r="AX22" s="781"/>
      <c r="AY22" s="781"/>
      <c r="AZ22" s="216"/>
      <c r="BA22" s="781"/>
      <c r="BB22" s="781"/>
      <c r="BC22" s="781"/>
      <c r="BD22" s="781"/>
      <c r="BE22" s="781"/>
      <c r="BF22" s="781"/>
      <c r="BG22" s="781"/>
      <c r="BH22" s="781"/>
      <c r="BI22" s="781"/>
      <c r="BJ22" s="781"/>
      <c r="BK22" s="781"/>
      <c r="BL22" s="1019"/>
      <c r="BM22" s="1010"/>
      <c r="BN22" s="1010"/>
      <c r="BO22" s="1010"/>
      <c r="BP22" s="1010"/>
      <c r="BQ22" s="1010"/>
      <c r="BR22" s="1010"/>
    </row>
    <row r="23" spans="1:70" s="332" customFormat="1" ht="15.75" hidden="1" customHeight="1" x14ac:dyDescent="0.25">
      <c r="A23" s="451" t="s">
        <v>700</v>
      </c>
      <c r="B23" s="818"/>
      <c r="C23" s="832"/>
      <c r="D23" s="820"/>
      <c r="E23" s="820">
        <v>998</v>
      </c>
      <c r="F23" s="821" t="str">
        <f t="shared" si="10"/>
        <v>21.01.001.0998</v>
      </c>
      <c r="G23" s="822" t="s">
        <v>705</v>
      </c>
      <c r="H23" s="824">
        <v>0</v>
      </c>
      <c r="I23" s="824">
        <v>0</v>
      </c>
      <c r="J23" s="824">
        <f ca="1">SUMIF(W$3:$AQ13,"ok",W23:AQ23)</f>
        <v>0</v>
      </c>
      <c r="K23" s="825">
        <f t="shared" ca="1" si="2"/>
        <v>0</v>
      </c>
      <c r="L23" s="824">
        <v>0</v>
      </c>
      <c r="M23" s="825">
        <f t="shared" si="3"/>
        <v>0</v>
      </c>
      <c r="N23" s="824">
        <v>0</v>
      </c>
      <c r="O23" s="825">
        <f t="shared" si="5"/>
        <v>0</v>
      </c>
      <c r="P23" s="827">
        <v>0</v>
      </c>
      <c r="Q23" s="825">
        <f t="shared" ca="1" si="6"/>
        <v>0</v>
      </c>
      <c r="R23" s="827">
        <v>0</v>
      </c>
      <c r="S23" s="825">
        <f t="shared" ca="1" si="7"/>
        <v>0</v>
      </c>
      <c r="T23" s="831">
        <v>0</v>
      </c>
      <c r="U23" s="831">
        <f>SUMIF(W$3:$AQ$3,"SI",W23:AQ23)</f>
        <v>0</v>
      </c>
      <c r="V23" s="825" t="str">
        <f t="shared" si="8"/>
        <v>0,00%</v>
      </c>
      <c r="W23" s="829">
        <v>0</v>
      </c>
      <c r="X23" s="830">
        <v>0</v>
      </c>
      <c r="Y23" s="830">
        <v>0</v>
      </c>
      <c r="Z23" s="827">
        <v>0</v>
      </c>
      <c r="AA23" s="827">
        <v>0</v>
      </c>
      <c r="AB23" s="833">
        <v>0</v>
      </c>
      <c r="AC23" s="833">
        <v>0</v>
      </c>
      <c r="AD23" s="831">
        <v>0</v>
      </c>
      <c r="AE23" s="831">
        <v>0</v>
      </c>
      <c r="AF23" s="831">
        <v>0</v>
      </c>
      <c r="AG23" s="831">
        <v>0</v>
      </c>
      <c r="AH23" s="831">
        <v>0</v>
      </c>
      <c r="AI23" s="831">
        <v>0</v>
      </c>
      <c r="AJ23" s="831">
        <v>0</v>
      </c>
      <c r="AK23" s="831">
        <v>0</v>
      </c>
      <c r="AL23" s="831">
        <v>0</v>
      </c>
      <c r="AM23" s="831">
        <v>0</v>
      </c>
      <c r="AN23" s="831">
        <v>0</v>
      </c>
      <c r="AO23" s="831">
        <v>0</v>
      </c>
      <c r="AP23" s="831">
        <v>0</v>
      </c>
      <c r="AQ23" s="831">
        <v>0</v>
      </c>
      <c r="AR23" s="1010"/>
      <c r="AS23" s="1010"/>
      <c r="AT23" s="216"/>
      <c r="AV23" s="216"/>
      <c r="AW23" s="781"/>
      <c r="AX23" s="781"/>
      <c r="AY23" s="781"/>
      <c r="AZ23" s="216"/>
      <c r="BA23" s="781"/>
      <c r="BB23" s="781"/>
      <c r="BC23" s="781"/>
      <c r="BD23" s="781"/>
      <c r="BE23" s="781"/>
      <c r="BF23" s="781"/>
      <c r="BG23" s="781"/>
      <c r="BH23" s="781"/>
      <c r="BI23" s="781"/>
      <c r="BJ23" s="781"/>
      <c r="BK23" s="781"/>
      <c r="BL23" s="1019"/>
      <c r="BM23" s="1010"/>
      <c r="BN23" s="1010"/>
      <c r="BO23" s="1010"/>
      <c r="BP23" s="1010"/>
      <c r="BQ23" s="1010"/>
      <c r="BR23" s="1010"/>
    </row>
    <row r="24" spans="1:70" s="332" customFormat="1" ht="15.75" hidden="1" customHeight="1" x14ac:dyDescent="0.25">
      <c r="A24" s="451" t="s">
        <v>1001</v>
      </c>
      <c r="B24" s="818"/>
      <c r="C24" s="832"/>
      <c r="D24" s="820"/>
      <c r="E24" s="820">
        <v>999</v>
      </c>
      <c r="F24" s="821" t="str">
        <f t="shared" si="10"/>
        <v>21.01.001.0999</v>
      </c>
      <c r="G24" s="822" t="s">
        <v>656</v>
      </c>
      <c r="H24" s="824">
        <v>0</v>
      </c>
      <c r="I24" s="824">
        <v>0</v>
      </c>
      <c r="J24" s="824">
        <f ca="1">SUMIF(W$3:$AQ14,"ok",W24:AQ24)</f>
        <v>0</v>
      </c>
      <c r="K24" s="825">
        <f t="shared" ca="1" si="2"/>
        <v>0</v>
      </c>
      <c r="L24" s="824">
        <v>0</v>
      </c>
      <c r="M24" s="825">
        <f t="shared" si="3"/>
        <v>0</v>
      </c>
      <c r="N24" s="824">
        <v>0</v>
      </c>
      <c r="O24" s="825">
        <f t="shared" si="5"/>
        <v>0</v>
      </c>
      <c r="P24" s="827">
        <v>0</v>
      </c>
      <c r="Q24" s="825">
        <f t="shared" ca="1" si="6"/>
        <v>0</v>
      </c>
      <c r="R24" s="827">
        <v>0</v>
      </c>
      <c r="S24" s="825">
        <f t="shared" ca="1" si="7"/>
        <v>0</v>
      </c>
      <c r="T24" s="831">
        <v>0</v>
      </c>
      <c r="U24" s="831">
        <f>SUMIF(W$3:$AQ$3,"SI",W24:AQ24)</f>
        <v>0</v>
      </c>
      <c r="V24" s="825" t="str">
        <f t="shared" si="8"/>
        <v>0,00%</v>
      </c>
      <c r="W24" s="829">
        <v>0</v>
      </c>
      <c r="X24" s="830">
        <v>0</v>
      </c>
      <c r="Y24" s="830">
        <v>0</v>
      </c>
      <c r="Z24" s="827">
        <v>0</v>
      </c>
      <c r="AA24" s="827">
        <v>0</v>
      </c>
      <c r="AB24" s="833">
        <v>0</v>
      </c>
      <c r="AC24" s="833">
        <v>0</v>
      </c>
      <c r="AD24" s="831">
        <v>0</v>
      </c>
      <c r="AE24" s="831">
        <v>0</v>
      </c>
      <c r="AF24" s="831">
        <v>0</v>
      </c>
      <c r="AG24" s="831">
        <v>0</v>
      </c>
      <c r="AH24" s="831">
        <v>0</v>
      </c>
      <c r="AI24" s="831">
        <v>0</v>
      </c>
      <c r="AJ24" s="831">
        <v>0</v>
      </c>
      <c r="AK24" s="831">
        <v>0</v>
      </c>
      <c r="AL24" s="831">
        <v>0</v>
      </c>
      <c r="AM24" s="831">
        <v>0</v>
      </c>
      <c r="AN24" s="831">
        <v>0</v>
      </c>
      <c r="AO24" s="831">
        <v>0</v>
      </c>
      <c r="AP24" s="831">
        <v>0</v>
      </c>
      <c r="AQ24" s="831">
        <v>0</v>
      </c>
      <c r="AR24" s="1010"/>
      <c r="AS24" s="1010"/>
      <c r="AT24" s="216"/>
      <c r="AV24" s="216"/>
      <c r="AW24" s="781"/>
      <c r="AX24" s="781"/>
      <c r="AY24" s="781"/>
      <c r="AZ24" s="216"/>
      <c r="BA24" s="781"/>
      <c r="BB24" s="781"/>
      <c r="BC24" s="781"/>
      <c r="BD24" s="781"/>
      <c r="BE24" s="781"/>
      <c r="BF24" s="781"/>
      <c r="BG24" s="781"/>
      <c r="BH24" s="781"/>
      <c r="BI24" s="781"/>
      <c r="BJ24" s="781"/>
      <c r="BK24" s="781"/>
      <c r="BL24" s="1019"/>
      <c r="BM24" s="1010"/>
      <c r="BN24" s="1010"/>
      <c r="BO24" s="1010"/>
      <c r="BP24" s="1010"/>
      <c r="BQ24" s="1010"/>
      <c r="BR24" s="1010"/>
    </row>
    <row r="25" spans="1:70" s="332" customFormat="1" ht="15.75" hidden="1" customHeight="1" x14ac:dyDescent="0.25">
      <c r="A25" s="451" t="s">
        <v>294</v>
      </c>
      <c r="B25" s="836"/>
      <c r="C25" s="832"/>
      <c r="D25" s="820" t="s">
        <v>147</v>
      </c>
      <c r="E25" s="820"/>
      <c r="F25" s="820"/>
      <c r="G25" s="822" t="s">
        <v>26</v>
      </c>
      <c r="H25" s="823">
        <f>+'P01 2026'!H16</f>
        <v>15300</v>
      </c>
      <c r="I25" s="824">
        <f>+'P01 2026'!FB16</f>
        <v>15300</v>
      </c>
      <c r="J25" s="824">
        <f ca="1">SUMIF(W$3:$AQ17,"ok",W25:AQ25)</f>
        <v>11372.290999999999</v>
      </c>
      <c r="K25" s="825">
        <f t="shared" ca="1" si="2"/>
        <v>0.74328699346405225</v>
      </c>
      <c r="L25" s="824">
        <f>'P01 2026'!FD16</f>
        <v>11372.290999999999</v>
      </c>
      <c r="M25" s="825">
        <f t="shared" si="3"/>
        <v>0.74328699346405225</v>
      </c>
      <c r="N25" s="824">
        <f t="shared" ref="N25:N30" si="11">I25-L25</f>
        <v>3927.7090000000007</v>
      </c>
      <c r="O25" s="825">
        <f t="shared" si="5"/>
        <v>0.25671300653594775</v>
      </c>
      <c r="P25" s="827">
        <f>+'P01 2026'!FG16</f>
        <v>10949.895</v>
      </c>
      <c r="Q25" s="825">
        <f t="shared" ca="1" si="6"/>
        <v>0.96285744007078267</v>
      </c>
      <c r="R25" s="827">
        <f>+'P01 2026'!FH16</f>
        <v>422.39600000000002</v>
      </c>
      <c r="S25" s="825">
        <f t="shared" ca="1" si="7"/>
        <v>3.7142559929217431E-2</v>
      </c>
      <c r="T25" s="828">
        <f>+'P01 2025'!DV17</f>
        <v>20146.090539999997</v>
      </c>
      <c r="U25" s="831">
        <f>SUMIF(W$3:$AQ$3,"SI",W25:AQ25)</f>
        <v>12005.651677</v>
      </c>
      <c r="V25" s="825">
        <f t="shared" si="8"/>
        <v>0.59592959999672479</v>
      </c>
      <c r="W25" s="829">
        <f>+'P01 2026'!I16</f>
        <v>1261.5709999999999</v>
      </c>
      <c r="X25" s="830">
        <f>+'P01 2025'!G17</f>
        <v>1375.3735889999998</v>
      </c>
      <c r="Y25" s="830">
        <f>+'P01 2026'!R16</f>
        <v>1056.7059999999999</v>
      </c>
      <c r="Z25" s="1020">
        <f>+'P01 2025'!N15</f>
        <v>1138.4271069999998</v>
      </c>
      <c r="AA25" s="1020">
        <f>+'P01 2026'!AJ16</f>
        <v>1237.798</v>
      </c>
      <c r="AB25" s="831">
        <f>+'P01 2025'!AC16</f>
        <v>1424.4801189999998</v>
      </c>
      <c r="AC25" s="831">
        <f>+'P01 2026'!BB14</f>
        <v>1356.19</v>
      </c>
      <c r="AD25" s="831">
        <f>+'P01 2025'!AR16</f>
        <v>1268.653748</v>
      </c>
      <c r="AE25" s="831">
        <f>+'P01 2026'!BT13</f>
        <v>1716.461</v>
      </c>
      <c r="AF25" s="831">
        <f>SUM(AF26:AF27)</f>
        <v>1118.4411719999998</v>
      </c>
      <c r="AG25" s="831">
        <f>+'P01 2026'!CL14</f>
        <v>1475.5029999999999</v>
      </c>
      <c r="AH25" s="831">
        <f>+'P01 2025'!BU16</f>
        <v>1513.6296579999998</v>
      </c>
      <c r="AI25" s="831">
        <f>+'P01 2026'!DE14</f>
        <v>1077.7629999999999</v>
      </c>
      <c r="AJ25" s="831">
        <f>+'P01 2025'!CI15</f>
        <v>1295.4669650000001</v>
      </c>
      <c r="AK25" s="831">
        <f>+'P01 2026'!DW14</f>
        <v>948.00199999999995</v>
      </c>
      <c r="AL25" s="831">
        <f>+'P01 2025'!CX16</f>
        <v>1523.2478569999998</v>
      </c>
      <c r="AM25" s="831">
        <f>+'P01 2026'!ER15</f>
        <v>1242.297</v>
      </c>
      <c r="AN25" s="831">
        <f>+'P01 2025'!DN16</f>
        <v>1347.931462</v>
      </c>
      <c r="AO25" s="831">
        <f>+'P01 2025'!ED15</f>
        <v>1227.617</v>
      </c>
      <c r="AP25" s="831">
        <f>+'P01 2025'!EY15</f>
        <v>1140.43</v>
      </c>
      <c r="AQ25" s="831">
        <f>+'P01 2025'!FR16</f>
        <v>1334.3810000000001</v>
      </c>
      <c r="AR25" s="1010"/>
      <c r="AS25" s="1010"/>
      <c r="AT25" s="216"/>
      <c r="AV25" s="216"/>
      <c r="AW25" s="781"/>
      <c r="AX25" s="781"/>
      <c r="AY25" s="781"/>
      <c r="AZ25" s="216"/>
      <c r="BA25" s="781"/>
      <c r="BB25" s="781"/>
      <c r="BC25" s="781"/>
      <c r="BD25" s="781"/>
      <c r="BE25" s="781"/>
      <c r="BF25" s="781"/>
      <c r="BG25" s="781"/>
      <c r="BH25" s="781"/>
      <c r="BI25" s="781"/>
      <c r="BJ25" s="781"/>
      <c r="BK25" s="781"/>
      <c r="BL25" s="1019"/>
      <c r="BM25" s="1010"/>
      <c r="BN25" s="1010"/>
      <c r="BO25" s="1010"/>
      <c r="BP25" s="1010"/>
      <c r="BQ25" s="1010"/>
      <c r="BR25" s="1010"/>
    </row>
    <row r="26" spans="1:70" s="332" customFormat="1" ht="15.75" hidden="1" customHeight="1" x14ac:dyDescent="0.25">
      <c r="A26" s="451" t="s">
        <v>463</v>
      </c>
      <c r="B26" s="818"/>
      <c r="C26" s="832"/>
      <c r="D26" s="820"/>
      <c r="E26" s="820">
        <v>1</v>
      </c>
      <c r="F26" s="821" t="str">
        <f>+CONCATENATE($B$9,"",$C$10,"",$D$25,"00",E26)</f>
        <v>21.01.002.001</v>
      </c>
      <c r="G26" s="822" t="s">
        <v>27</v>
      </c>
      <c r="H26" s="823">
        <f>+'P01 2026'!H17</f>
        <v>1300</v>
      </c>
      <c r="I26" s="824">
        <f>+'P01 2026'!FB17</f>
        <v>1300</v>
      </c>
      <c r="J26" s="824">
        <f ca="1">SUMIF(W$3:$AQ18,"ok",W26:AQ26)</f>
        <v>828.07199999999989</v>
      </c>
      <c r="K26" s="825">
        <f t="shared" ca="1" si="2"/>
        <v>0.63697846153846149</v>
      </c>
      <c r="L26" s="824">
        <f>'P01 2026'!FD17</f>
        <v>828.072</v>
      </c>
      <c r="M26" s="825">
        <f t="shared" si="3"/>
        <v>0.63697846153846149</v>
      </c>
      <c r="N26" s="824">
        <f t="shared" si="11"/>
        <v>471.928</v>
      </c>
      <c r="O26" s="825">
        <f t="shared" si="5"/>
        <v>0.36302153846153845</v>
      </c>
      <c r="P26" s="827">
        <f>+'P01 2026'!FG17</f>
        <v>718.70399999999995</v>
      </c>
      <c r="Q26" s="825">
        <f t="shared" ca="1" si="6"/>
        <v>0.86792452830188682</v>
      </c>
      <c r="R26" s="827">
        <f>+'P01 2026'!FH17</f>
        <v>109.36799999999999</v>
      </c>
      <c r="S26" s="825">
        <f t="shared" ca="1" si="7"/>
        <v>0.13207547169811321</v>
      </c>
      <c r="T26" s="831">
        <f>+'P01 2025'!DV18</f>
        <v>1719.3110649999999</v>
      </c>
      <c r="U26" s="831">
        <f>SUMIF(W$3:$AQ$3,"SI",W26:AQ26)</f>
        <v>975.78891899999985</v>
      </c>
      <c r="V26" s="825">
        <f t="shared" si="8"/>
        <v>0.56754646606081138</v>
      </c>
      <c r="W26" s="829">
        <f>+'P01 2026'!I17</f>
        <v>0</v>
      </c>
      <c r="X26" s="830">
        <f>+'P01 2025'!G18</f>
        <v>134.55477899999997</v>
      </c>
      <c r="Y26" s="830">
        <v>0</v>
      </c>
      <c r="Z26" s="827">
        <v>0</v>
      </c>
      <c r="AA26" s="1020">
        <f>+'P01 2026'!AJ17</f>
        <v>187.488</v>
      </c>
      <c r="AB26" s="833">
        <f>+'P01 2025'!AC17</f>
        <v>249.25455999999997</v>
      </c>
      <c r="AC26" s="833">
        <v>0</v>
      </c>
      <c r="AD26" s="831">
        <f>+'P01 2025'!AR17</f>
        <v>109.04886999999999</v>
      </c>
      <c r="AE26" s="831">
        <v>0</v>
      </c>
      <c r="AF26" s="831">
        <v>0</v>
      </c>
      <c r="AG26" s="831">
        <f>+'P01 2026'!CL15</f>
        <v>312.48</v>
      </c>
      <c r="AH26" s="831">
        <f>+'P01 2025'!BU17</f>
        <v>202.51933</v>
      </c>
      <c r="AI26" s="831">
        <v>0</v>
      </c>
      <c r="AJ26" s="831">
        <f>+'P01 2025'!CI16</f>
        <v>93.470459999999989</v>
      </c>
      <c r="AK26" s="831">
        <f>+'P01 2026'!DW15</f>
        <v>218.73599999999999</v>
      </c>
      <c r="AL26" s="831">
        <f>+'P01 2025'!CX17</f>
        <v>93.470459999999989</v>
      </c>
      <c r="AM26" s="831">
        <f>+'P01 2026'!ER16</f>
        <v>109.36799999999999</v>
      </c>
      <c r="AN26" s="831">
        <f>+'P01 2025'!DN17</f>
        <v>93.470459999999989</v>
      </c>
      <c r="AO26" s="831">
        <v>0</v>
      </c>
      <c r="AP26" s="831">
        <f>+'P01 2025'!EY16</f>
        <v>181.32</v>
      </c>
      <c r="AQ26" s="831">
        <f>+'P01 2025'!FR17</f>
        <v>181.32</v>
      </c>
      <c r="AR26" s="1010"/>
      <c r="AS26" s="1010"/>
      <c r="AT26" s="216"/>
      <c r="AV26" s="216"/>
      <c r="AW26" s="781"/>
      <c r="AX26" s="781"/>
      <c r="AY26" s="781"/>
      <c r="AZ26" s="216"/>
      <c r="BA26" s="781"/>
      <c r="BB26" s="781"/>
      <c r="BC26" s="781"/>
      <c r="BD26" s="781"/>
      <c r="BE26" s="781"/>
      <c r="BF26" s="781"/>
      <c r="BG26" s="781"/>
      <c r="BH26" s="781"/>
      <c r="BI26" s="781"/>
      <c r="BJ26" s="781"/>
      <c r="BK26" s="781"/>
      <c r="BL26" s="1019"/>
      <c r="BM26" s="1010"/>
      <c r="BN26" s="1010"/>
      <c r="BO26" s="1010"/>
      <c r="BP26" s="1010"/>
      <c r="BQ26" s="1010"/>
      <c r="BR26" s="1010"/>
    </row>
    <row r="27" spans="1:70" s="332" customFormat="1" ht="15.75" hidden="1" customHeight="1" x14ac:dyDescent="0.25">
      <c r="A27" s="451" t="s">
        <v>464</v>
      </c>
      <c r="B27" s="818"/>
      <c r="C27" s="832"/>
      <c r="D27" s="820"/>
      <c r="E27" s="820">
        <v>2</v>
      </c>
      <c r="F27" s="821" t="str">
        <f>+CONCATENATE($B$9,"",$C$10,"",$D$25,"00",E27)</f>
        <v>21.01.002.002</v>
      </c>
      <c r="G27" s="822" t="s">
        <v>28</v>
      </c>
      <c r="H27" s="823">
        <f>+'P01 2026'!H18</f>
        <v>14000</v>
      </c>
      <c r="I27" s="824">
        <f>+'P01 2026'!FB18</f>
        <v>14000</v>
      </c>
      <c r="J27" s="824">
        <f ca="1">SUMIF(W$3:$AQ19,"ok",W27:AQ27)</f>
        <v>10544.219000000001</v>
      </c>
      <c r="K27" s="825">
        <f t="shared" ca="1" si="2"/>
        <v>0.75315850000000006</v>
      </c>
      <c r="L27" s="824">
        <f>'P01 2026'!FD18</f>
        <v>10544.218999999999</v>
      </c>
      <c r="M27" s="825">
        <f t="shared" si="3"/>
        <v>0.75315849999999995</v>
      </c>
      <c r="N27" s="824">
        <f t="shared" si="11"/>
        <v>3455.7810000000009</v>
      </c>
      <c r="O27" s="825">
        <f t="shared" si="5"/>
        <v>0.24684150000000007</v>
      </c>
      <c r="P27" s="827">
        <f>+'P01 2026'!FG18</f>
        <v>10231.191000000001</v>
      </c>
      <c r="Q27" s="825">
        <f t="shared" ca="1" si="6"/>
        <v>0.97031283208362795</v>
      </c>
      <c r="R27" s="827">
        <f>+'P01 2026'!FH18</f>
        <v>313.02800000000002</v>
      </c>
      <c r="S27" s="825">
        <f t="shared" ca="1" si="7"/>
        <v>2.9687167916371993E-2</v>
      </c>
      <c r="T27" s="831">
        <f>+'P01 2025'!DV19</f>
        <v>18426.779474999996</v>
      </c>
      <c r="U27" s="831">
        <f>SUMIF(W$3:$AQ$3,"SI",W27:AQ27)</f>
        <v>11029.862757999999</v>
      </c>
      <c r="V27" s="825">
        <f t="shared" si="8"/>
        <v>0.59857788893411623</v>
      </c>
      <c r="W27" s="829">
        <f>+'P01 2026'!I18</f>
        <v>1261.5709999999999</v>
      </c>
      <c r="X27" s="830">
        <f>+'P01 2025'!G19</f>
        <v>1240.81881</v>
      </c>
      <c r="Y27" s="830">
        <f>+'P01 2026'!R17</f>
        <v>1056.7059999999999</v>
      </c>
      <c r="Z27" s="827">
        <f>+'P01 2025'!N16</f>
        <v>1138.4271069999998</v>
      </c>
      <c r="AA27" s="1020">
        <f>+'P01 2026'!AJ18</f>
        <v>1050.31</v>
      </c>
      <c r="AB27" s="833">
        <f>+'P01 2025'!AC18</f>
        <v>1175.2255589999997</v>
      </c>
      <c r="AC27" s="833">
        <f>+'P01 2026'!BB15</f>
        <v>1356.19</v>
      </c>
      <c r="AD27" s="831">
        <f>+'P01 2025'!AR18</f>
        <v>1159.6048779999999</v>
      </c>
      <c r="AE27" s="831">
        <f>+'P01 2026'!BT14</f>
        <v>1716.461</v>
      </c>
      <c r="AF27" s="831">
        <f>'P01 2025'!BF16</f>
        <v>1118.4411719999998</v>
      </c>
      <c r="AG27" s="831">
        <f>+'P01 2026'!CL16</f>
        <v>1163.0229999999999</v>
      </c>
      <c r="AH27" s="831">
        <f>+'P01 2025'!BU18</f>
        <v>1311.110328</v>
      </c>
      <c r="AI27" s="831">
        <f>+'P01 2026'!DE15</f>
        <v>1077.7629999999999</v>
      </c>
      <c r="AJ27" s="831">
        <f>+'P01 2025'!CI17</f>
        <v>1201.9965049999998</v>
      </c>
      <c r="AK27" s="831">
        <f>+'P01 2026'!DW16</f>
        <v>729.26599999999996</v>
      </c>
      <c r="AL27" s="831">
        <f>+'P01 2025'!CX18</f>
        <v>1429.7773969999998</v>
      </c>
      <c r="AM27" s="831">
        <f>+'P01 2026'!ER17</f>
        <v>1132.9290000000001</v>
      </c>
      <c r="AN27" s="831">
        <f>+'P01 2025'!DN18</f>
        <v>1254.4610019999998</v>
      </c>
      <c r="AO27" s="831">
        <f>+'P01 2025'!ED16</f>
        <v>1227.617</v>
      </c>
      <c r="AP27" s="831">
        <f>+'P01 2025'!EY17</f>
        <v>959.11</v>
      </c>
      <c r="AQ27" s="831">
        <f>+'P01 2025'!FR18</f>
        <v>1153.0609999999999</v>
      </c>
      <c r="AR27" s="1010"/>
      <c r="AS27" s="1010"/>
      <c r="AT27" s="216"/>
      <c r="AV27" s="216"/>
      <c r="AW27" s="781"/>
      <c r="AX27" s="781"/>
      <c r="AY27" s="781"/>
      <c r="AZ27" s="216"/>
      <c r="BA27" s="781"/>
      <c r="BB27" s="781"/>
      <c r="BC27" s="781"/>
      <c r="BD27" s="781"/>
      <c r="BE27" s="781"/>
      <c r="BF27" s="781"/>
      <c r="BG27" s="781"/>
      <c r="BH27" s="781"/>
      <c r="BI27" s="781"/>
      <c r="BJ27" s="781"/>
      <c r="BK27" s="781"/>
      <c r="BL27" s="1019"/>
      <c r="BM27" s="1010"/>
      <c r="BN27" s="1010"/>
      <c r="BO27" s="1010"/>
      <c r="BP27" s="1010"/>
      <c r="BQ27" s="1010"/>
      <c r="BR27" s="1010"/>
    </row>
    <row r="28" spans="1:70" s="332" customFormat="1" ht="15.75" hidden="1" customHeight="1" x14ac:dyDescent="0.25">
      <c r="A28" s="451" t="s">
        <v>465</v>
      </c>
      <c r="B28" s="836"/>
      <c r="C28" s="832"/>
      <c r="D28" s="820" t="s">
        <v>148</v>
      </c>
      <c r="E28" s="820"/>
      <c r="F28" s="820"/>
      <c r="G28" s="822" t="s">
        <v>29</v>
      </c>
      <c r="H28" s="823">
        <f>+'P01 2026'!H19</f>
        <v>45000</v>
      </c>
      <c r="I28" s="824">
        <f>+'P01 2026'!FB19</f>
        <v>45000</v>
      </c>
      <c r="J28" s="824">
        <f ca="1">SUMIF(W$3:$AQ20,"ok",W28:AQ28)</f>
        <v>27147.618000000006</v>
      </c>
      <c r="K28" s="825">
        <f t="shared" ca="1" si="2"/>
        <v>0.60328040000000016</v>
      </c>
      <c r="L28" s="824">
        <f>'P01 2026'!FD19</f>
        <v>27147.617999999999</v>
      </c>
      <c r="M28" s="825">
        <f t="shared" si="3"/>
        <v>0.60328039999999994</v>
      </c>
      <c r="N28" s="824">
        <f t="shared" si="11"/>
        <v>17852.382000000001</v>
      </c>
      <c r="O28" s="825">
        <f t="shared" si="5"/>
        <v>0.39671960000000001</v>
      </c>
      <c r="P28" s="827">
        <f>+'P01 2026'!FG19</f>
        <v>24357.34</v>
      </c>
      <c r="Q28" s="825">
        <f t="shared" ca="1" si="6"/>
        <v>0.8972183121185805</v>
      </c>
      <c r="R28" s="827">
        <f>+'P01 2026'!FH19</f>
        <v>2790.2779999999998</v>
      </c>
      <c r="S28" s="825">
        <f t="shared" ca="1" si="7"/>
        <v>0.10278168788141925</v>
      </c>
      <c r="T28" s="828">
        <f>+'P01 2025'!DV20</f>
        <v>58374.993179999998</v>
      </c>
      <c r="U28" s="831">
        <f>SUMIF(W$3:$AQ$3,"SI",W28:AQ28)</f>
        <v>35505.754300999994</v>
      </c>
      <c r="V28" s="825">
        <f t="shared" si="8"/>
        <v>0.60823569077802841</v>
      </c>
      <c r="W28" s="829">
        <f>+'P01 2026'!I19</f>
        <v>0</v>
      </c>
      <c r="X28" s="830">
        <f>+'P01 2025'!G20</f>
        <v>0</v>
      </c>
      <c r="Y28" s="830">
        <f>+'P01 2026'!R18</f>
        <v>69.680000000000007</v>
      </c>
      <c r="Z28" s="1020">
        <v>0</v>
      </c>
      <c r="AA28" s="1020">
        <f>+'P01 2026'!AJ19</f>
        <v>10061.370000000001</v>
      </c>
      <c r="AB28" s="831">
        <f>+'P01 2025'!AC19</f>
        <v>12163.980285</v>
      </c>
      <c r="AC28" s="833">
        <f>+'P01 2026'!BB16</f>
        <v>580.63800000000003</v>
      </c>
      <c r="AD28" s="831">
        <f>+'P01 2025'!AR19</f>
        <v>473.74243799999994</v>
      </c>
      <c r="AE28" s="831">
        <v>0</v>
      </c>
      <c r="AF28" s="831">
        <v>0</v>
      </c>
      <c r="AG28" s="831">
        <f>+'P01 2026'!CL17</f>
        <v>8811.2980000000007</v>
      </c>
      <c r="AH28" s="831">
        <f>+'P01 2025'!BU19</f>
        <v>11501.081307999999</v>
      </c>
      <c r="AI28" s="831">
        <f>+'P01 2026'!DE16</f>
        <v>-0.81799999999999995</v>
      </c>
      <c r="AJ28" s="831">
        <v>0</v>
      </c>
      <c r="AK28" s="831">
        <v>0</v>
      </c>
      <c r="AL28" s="831">
        <f>+'P01 2025'!CX19</f>
        <v>9.2563179999999985</v>
      </c>
      <c r="AM28" s="831">
        <f>+'P01 2026'!ER18</f>
        <v>7625.45</v>
      </c>
      <c r="AN28" s="831">
        <f>+'P01 2025'!DN19</f>
        <v>11357.693951999998</v>
      </c>
      <c r="AO28" s="831">
        <v>0</v>
      </c>
      <c r="AP28" s="831">
        <v>0</v>
      </c>
      <c r="AQ28" s="831">
        <f>+'P01 2025'!FR19</f>
        <v>10518.276</v>
      </c>
      <c r="AR28" s="1010"/>
      <c r="AS28" s="1010"/>
      <c r="AT28" s="216"/>
      <c r="AV28" s="216"/>
      <c r="AW28" s="781"/>
      <c r="AX28" s="781"/>
      <c r="AY28" s="781"/>
      <c r="AZ28" s="216"/>
      <c r="BA28" s="781"/>
      <c r="BB28" s="781"/>
      <c r="BC28" s="781"/>
      <c r="BD28" s="781"/>
      <c r="BE28" s="781"/>
      <c r="BF28" s="781"/>
      <c r="BG28" s="781"/>
      <c r="BH28" s="781"/>
      <c r="BI28" s="781"/>
      <c r="BJ28" s="781"/>
      <c r="BK28" s="781"/>
      <c r="BL28" s="1019"/>
      <c r="BM28" s="1010"/>
      <c r="BN28" s="1010"/>
      <c r="BO28" s="1010"/>
      <c r="BP28" s="1010"/>
      <c r="BQ28" s="1010"/>
      <c r="BR28" s="1010"/>
    </row>
    <row r="29" spans="1:70" s="332" customFormat="1" ht="15.75" hidden="1" customHeight="1" x14ac:dyDescent="0.25">
      <c r="A29" s="451" t="s">
        <v>466</v>
      </c>
      <c r="B29" s="818"/>
      <c r="C29" s="832"/>
      <c r="D29" s="820"/>
      <c r="E29" s="820">
        <v>1</v>
      </c>
      <c r="F29" s="821" t="str">
        <f>+CONCATENATE($B$9,"",$C$10,"",$D$28,"00",E29)</f>
        <v>21.01.003.001</v>
      </c>
      <c r="G29" s="822" t="s">
        <v>30</v>
      </c>
      <c r="H29" s="823">
        <f>+'P01 2026'!H20</f>
        <v>23400</v>
      </c>
      <c r="I29" s="824">
        <f>+'P01 2026'!FB20</f>
        <v>23400</v>
      </c>
      <c r="J29" s="824">
        <f ca="1">SUMIF(W$3:$AQ21,"ok",W29:AQ29)</f>
        <v>16309.828</v>
      </c>
      <c r="K29" s="825">
        <f t="shared" ca="1" si="2"/>
        <v>0.69700119658119652</v>
      </c>
      <c r="L29" s="824">
        <f>'P01 2026'!FD20</f>
        <v>16309.828</v>
      </c>
      <c r="M29" s="825">
        <f t="shared" si="3"/>
        <v>0.69700119658119652</v>
      </c>
      <c r="N29" s="824">
        <f t="shared" si="11"/>
        <v>7090.1720000000005</v>
      </c>
      <c r="O29" s="825">
        <f t="shared" si="5"/>
        <v>0.30299880341880342</v>
      </c>
      <c r="P29" s="827">
        <f>+'P01 2026'!FG20</f>
        <v>14426.004000000001</v>
      </c>
      <c r="Q29" s="825">
        <f t="shared" ca="1" si="6"/>
        <v>0.8844976170196277</v>
      </c>
      <c r="R29" s="827">
        <f>+'P01 2026'!FH20</f>
        <v>1883.8240000000001</v>
      </c>
      <c r="S29" s="825">
        <f t="shared" ca="1" si="7"/>
        <v>0.11550238298037234</v>
      </c>
      <c r="T29" s="831">
        <f>+'P01 2025'!DV21</f>
        <v>31123.753767999999</v>
      </c>
      <c r="U29" s="831">
        <f>SUMIF(W$3:$AQ$3,"SI",W29:AQ29)</f>
        <v>18345.026329999997</v>
      </c>
      <c r="V29" s="825">
        <f t="shared" si="8"/>
        <v>0.58942203651737868</v>
      </c>
      <c r="W29" s="829">
        <f>+'P01 2026'!I20</f>
        <v>0</v>
      </c>
      <c r="X29" s="830">
        <f>+'P01 2025'!G21</f>
        <v>0</v>
      </c>
      <c r="Y29" s="830">
        <f>+'P01 2026'!R19</f>
        <v>35.613999999999997</v>
      </c>
      <c r="Z29" s="827">
        <v>0</v>
      </c>
      <c r="AA29" s="1020">
        <f>+'P01 2026'!AJ20</f>
        <v>5110.6719999999996</v>
      </c>
      <c r="AB29" s="833">
        <f>+'P01 2025'!AC20</f>
        <v>6052.4164229999997</v>
      </c>
      <c r="AC29" s="833">
        <f>+'P01 2026'!BB17</f>
        <v>580.63800000000003</v>
      </c>
      <c r="AD29" s="831">
        <f>+'P01 2025'!AR20</f>
        <v>230.79759799999999</v>
      </c>
      <c r="AE29" s="831">
        <v>0</v>
      </c>
      <c r="AF29" s="831">
        <v>0</v>
      </c>
      <c r="AG29" s="831">
        <f>+'P01 2026'!CL18</f>
        <v>5574.7659999999996</v>
      </c>
      <c r="AH29" s="831">
        <f>+'P01 2025'!BU20</f>
        <v>5962.9802659999996</v>
      </c>
      <c r="AI29" s="831">
        <f>+'P01 2026'!DE17</f>
        <v>-0.81799999999999995</v>
      </c>
      <c r="AJ29" s="831">
        <v>0</v>
      </c>
      <c r="AK29" s="831">
        <v>0</v>
      </c>
      <c r="AL29" s="831">
        <f>+'P01 2025'!CX20</f>
        <v>9.2563179999999985</v>
      </c>
      <c r="AM29" s="831">
        <f>+'P01 2026'!ER19</f>
        <v>5008.9560000000001</v>
      </c>
      <c r="AN29" s="831">
        <f>+'P01 2025'!DN20</f>
        <v>6089.5757249999997</v>
      </c>
      <c r="AO29" s="831">
        <v>0</v>
      </c>
      <c r="AP29" s="831">
        <v>0</v>
      </c>
      <c r="AQ29" s="831">
        <f>+'P01 2025'!FR20</f>
        <v>5608.2960000000003</v>
      </c>
      <c r="AR29" s="1010"/>
      <c r="AS29" s="1010"/>
      <c r="AT29" s="216"/>
      <c r="AV29" s="216"/>
      <c r="AW29" s="781"/>
      <c r="AX29" s="781"/>
      <c r="AY29" s="781"/>
      <c r="AZ29" s="216"/>
      <c r="BA29" s="781"/>
      <c r="BB29" s="781"/>
      <c r="BC29" s="781"/>
      <c r="BD29" s="781"/>
      <c r="BE29" s="781"/>
      <c r="BF29" s="781"/>
      <c r="BG29" s="781"/>
      <c r="BH29" s="781"/>
      <c r="BI29" s="781"/>
      <c r="BJ29" s="781"/>
      <c r="BK29" s="781"/>
      <c r="BL29" s="1019"/>
      <c r="BM29" s="1010"/>
      <c r="BN29" s="1010"/>
      <c r="BO29" s="1010"/>
      <c r="BP29" s="1010"/>
      <c r="BQ29" s="1010"/>
      <c r="BR29" s="1010"/>
    </row>
    <row r="30" spans="1:70" s="332" customFormat="1" ht="15.75" hidden="1" customHeight="1" x14ac:dyDescent="0.25">
      <c r="A30" s="451" t="s">
        <v>295</v>
      </c>
      <c r="B30" s="818"/>
      <c r="C30" s="832"/>
      <c r="D30" s="820"/>
      <c r="E30" s="820">
        <v>2</v>
      </c>
      <c r="F30" s="821" t="str">
        <f>+CONCATENATE($B$9,"",$C$10,"",$D$28,"00",E30)</f>
        <v>21.01.003.002</v>
      </c>
      <c r="G30" s="822" t="s">
        <v>31</v>
      </c>
      <c r="H30" s="823">
        <f>+'P01 2026'!H21</f>
        <v>21600</v>
      </c>
      <c r="I30" s="824">
        <f>+'P01 2026'!FB21</f>
        <v>21600</v>
      </c>
      <c r="J30" s="824">
        <f ca="1">SUMIF(W$3:$AQ22,"ok",W30:AQ30)</f>
        <v>10837.79</v>
      </c>
      <c r="K30" s="825">
        <f t="shared" ca="1" si="2"/>
        <v>0.50174953703703706</v>
      </c>
      <c r="L30" s="824">
        <f>'P01 2026'!FD21</f>
        <v>10837.79</v>
      </c>
      <c r="M30" s="825">
        <f t="shared" si="3"/>
        <v>0.50174953703703706</v>
      </c>
      <c r="N30" s="824">
        <f t="shared" si="11"/>
        <v>10762.21</v>
      </c>
      <c r="O30" s="825">
        <f t="shared" si="5"/>
        <v>0.49825046296296294</v>
      </c>
      <c r="P30" s="827">
        <f>+'P01 2026'!FG21</f>
        <v>9931.3359999999993</v>
      </c>
      <c r="Q30" s="825">
        <f t="shared" ca="1" si="6"/>
        <v>0.9163617305742221</v>
      </c>
      <c r="R30" s="827">
        <f>+'P01 2026'!FH21</f>
        <v>906.45399999999995</v>
      </c>
      <c r="S30" s="825">
        <f t="shared" ca="1" si="7"/>
        <v>8.3638269425777748E-2</v>
      </c>
      <c r="T30" s="831">
        <f>+'P01 2025'!DV22</f>
        <v>27251.239411999995</v>
      </c>
      <c r="U30" s="831">
        <f>SUMIF(W$3:$AQ$3,"SI",W30:AQ30)</f>
        <v>17160.727971</v>
      </c>
      <c r="V30" s="825">
        <f t="shared" si="8"/>
        <v>0.62972284348444452</v>
      </c>
      <c r="W30" s="829">
        <f>+'P01 2026'!I21</f>
        <v>0</v>
      </c>
      <c r="X30" s="830">
        <f>+'P01 2025'!G22</f>
        <v>0</v>
      </c>
      <c r="Y30" s="830">
        <f>+'P01 2026'!R20</f>
        <v>34.066000000000003</v>
      </c>
      <c r="Z30" s="827">
        <v>0</v>
      </c>
      <c r="AA30" s="1020">
        <f>+'P01 2026'!AJ21</f>
        <v>4950.6980000000003</v>
      </c>
      <c r="AB30" s="833">
        <f>+'P01 2025'!AC21</f>
        <v>6111.5638619999991</v>
      </c>
      <c r="AC30" s="833">
        <v>0</v>
      </c>
      <c r="AD30" s="831">
        <f>+'P01 2025'!AR21</f>
        <v>242.94483999999997</v>
      </c>
      <c r="AE30" s="831">
        <v>0</v>
      </c>
      <c r="AF30" s="831">
        <v>0</v>
      </c>
      <c r="AG30" s="831">
        <f>+'P01 2026'!CL19</f>
        <v>3236.5320000000002</v>
      </c>
      <c r="AH30" s="831">
        <f>+'P01 2025'!BU21</f>
        <v>5538.1010420000002</v>
      </c>
      <c r="AI30" s="831">
        <v>0</v>
      </c>
      <c r="AJ30" s="831">
        <v>0</v>
      </c>
      <c r="AK30" s="831">
        <v>0</v>
      </c>
      <c r="AL30" s="831">
        <v>0</v>
      </c>
      <c r="AM30" s="831">
        <f>+'P01 2026'!ER20</f>
        <v>2616.4940000000001</v>
      </c>
      <c r="AN30" s="831">
        <f>+'P01 2025'!DN21</f>
        <v>5268.118226999999</v>
      </c>
      <c r="AO30" s="831">
        <v>0</v>
      </c>
      <c r="AP30" s="831">
        <v>0</v>
      </c>
      <c r="AQ30" s="831">
        <f>+'P01 2025'!FR21</f>
        <v>4909.9799999999996</v>
      </c>
      <c r="AR30" s="1010"/>
      <c r="AS30" s="1010"/>
      <c r="AT30" s="216"/>
      <c r="AV30" s="216"/>
      <c r="AW30" s="781"/>
      <c r="AX30" s="781"/>
      <c r="AY30" s="781"/>
      <c r="AZ30" s="216"/>
      <c r="BA30" s="781"/>
      <c r="BB30" s="781"/>
      <c r="BC30" s="781"/>
      <c r="BD30" s="781"/>
      <c r="BE30" s="781"/>
      <c r="BF30" s="781"/>
      <c r="BG30" s="781"/>
      <c r="BH30" s="781"/>
      <c r="BI30" s="781"/>
      <c r="BJ30" s="781"/>
      <c r="BK30" s="781"/>
      <c r="BL30" s="1019"/>
      <c r="BM30" s="1010"/>
      <c r="BN30" s="1010"/>
      <c r="BO30" s="1010"/>
      <c r="BP30" s="1010"/>
      <c r="BQ30" s="1010"/>
      <c r="BR30" s="1010"/>
    </row>
    <row r="31" spans="1:70" s="332" customFormat="1" ht="15.75" hidden="1" customHeight="1" x14ac:dyDescent="0.25">
      <c r="A31" s="451" t="s">
        <v>1002</v>
      </c>
      <c r="B31" s="818"/>
      <c r="C31" s="832"/>
      <c r="D31" s="820"/>
      <c r="E31" s="820">
        <v>3</v>
      </c>
      <c r="F31" s="821" t="str">
        <f>+CONCATENATE($B$9,"",$C$10,"",$D$28,"00",E31)</f>
        <v>21.01.003.003</v>
      </c>
      <c r="G31" s="822" t="s">
        <v>657</v>
      </c>
      <c r="H31" s="824">
        <v>0</v>
      </c>
      <c r="I31" s="824">
        <v>0</v>
      </c>
      <c r="J31" s="824">
        <f ca="1">SUMIF(W$3:$AQ23,"ok",W31:AQ31)</f>
        <v>0</v>
      </c>
      <c r="K31" s="825">
        <f t="shared" ca="1" si="2"/>
        <v>0</v>
      </c>
      <c r="L31" s="824">
        <v>0</v>
      </c>
      <c r="M31" s="825">
        <f t="shared" si="3"/>
        <v>0</v>
      </c>
      <c r="N31" s="824">
        <v>0</v>
      </c>
      <c r="O31" s="825">
        <f t="shared" si="5"/>
        <v>0</v>
      </c>
      <c r="P31" s="827">
        <v>0</v>
      </c>
      <c r="Q31" s="825">
        <f t="shared" ca="1" si="6"/>
        <v>0</v>
      </c>
      <c r="R31" s="827">
        <v>0</v>
      </c>
      <c r="S31" s="825">
        <f t="shared" ca="1" si="7"/>
        <v>0</v>
      </c>
      <c r="T31" s="831">
        <v>0</v>
      </c>
      <c r="U31" s="828">
        <f ca="1">SUMIF(W$3:$AQ22,"SI",W31:AQ31)</f>
        <v>0</v>
      </c>
      <c r="V31" s="825" t="str">
        <f t="shared" ca="1" si="8"/>
        <v>0,00%</v>
      </c>
      <c r="W31" s="829">
        <v>0</v>
      </c>
      <c r="X31" s="830">
        <v>0</v>
      </c>
      <c r="Y31" s="830">
        <v>0</v>
      </c>
      <c r="Z31" s="827">
        <v>0</v>
      </c>
      <c r="AA31" s="827">
        <v>0</v>
      </c>
      <c r="AB31" s="833">
        <v>0</v>
      </c>
      <c r="AC31" s="833">
        <v>0</v>
      </c>
      <c r="AD31" s="831">
        <v>0</v>
      </c>
      <c r="AE31" s="831">
        <v>0</v>
      </c>
      <c r="AF31" s="831">
        <v>0</v>
      </c>
      <c r="AG31" s="831">
        <v>0</v>
      </c>
      <c r="AH31" s="831">
        <v>0</v>
      </c>
      <c r="AI31" s="831">
        <v>0</v>
      </c>
      <c r="AJ31" s="831">
        <v>0</v>
      </c>
      <c r="AK31" s="831">
        <v>0</v>
      </c>
      <c r="AL31" s="831">
        <v>0</v>
      </c>
      <c r="AM31" s="831">
        <v>0</v>
      </c>
      <c r="AN31" s="831">
        <v>0</v>
      </c>
      <c r="AO31" s="831">
        <v>0</v>
      </c>
      <c r="AP31" s="831">
        <v>0</v>
      </c>
      <c r="AQ31" s="831">
        <v>0</v>
      </c>
      <c r="AR31" s="1010"/>
      <c r="AS31" s="1010"/>
      <c r="AT31" s="216"/>
      <c r="AV31" s="216"/>
      <c r="AW31" s="781"/>
      <c r="AX31" s="781"/>
      <c r="AY31" s="781"/>
      <c r="AZ31" s="216"/>
      <c r="BA31" s="781"/>
      <c r="BB31" s="781"/>
      <c r="BC31" s="781"/>
      <c r="BD31" s="781"/>
      <c r="BE31" s="781"/>
      <c r="BF31" s="781"/>
      <c r="BG31" s="781"/>
      <c r="BH31" s="781"/>
      <c r="BI31" s="781"/>
      <c r="BJ31" s="781"/>
      <c r="BK31" s="781"/>
      <c r="BL31" s="1019"/>
      <c r="BM31" s="1010"/>
      <c r="BN31" s="1010"/>
      <c r="BO31" s="1010"/>
      <c r="BP31" s="1010"/>
      <c r="BQ31" s="1010"/>
      <c r="BR31" s="1010"/>
    </row>
    <row r="32" spans="1:70" s="332" customFormat="1" ht="15.75" hidden="1" customHeight="1" x14ac:dyDescent="0.25">
      <c r="A32" s="451" t="s">
        <v>296</v>
      </c>
      <c r="B32" s="836"/>
      <c r="C32" s="832"/>
      <c r="D32" s="820" t="s">
        <v>149</v>
      </c>
      <c r="E32" s="820"/>
      <c r="F32" s="820"/>
      <c r="G32" s="822" t="s">
        <v>32</v>
      </c>
      <c r="H32" s="823">
        <f>+'P01 2026'!H22</f>
        <v>80800</v>
      </c>
      <c r="I32" s="824">
        <f>'P01 2026'!FB22</f>
        <v>83660.789000000004</v>
      </c>
      <c r="J32" s="824">
        <f ca="1">SUMIF(W$3:$AQ24,"ok",W32:AQ32)</f>
        <v>51842.464</v>
      </c>
      <c r="K32" s="825">
        <f t="shared" ca="1" si="2"/>
        <v>0.61967457658091174</v>
      </c>
      <c r="L32" s="824">
        <f>'P01 2026'!FD22</f>
        <v>51842.464</v>
      </c>
      <c r="M32" s="825">
        <f t="shared" si="3"/>
        <v>0.61967457658091174</v>
      </c>
      <c r="N32" s="824">
        <f t="shared" ref="N32:N46" si="12">I32-L32</f>
        <v>31818.325000000004</v>
      </c>
      <c r="O32" s="825">
        <f t="shared" si="5"/>
        <v>0.38032542341908826</v>
      </c>
      <c r="P32" s="827">
        <f>+'P01 2026'!FG22</f>
        <v>50175.71</v>
      </c>
      <c r="Q32" s="825">
        <f t="shared" ca="1" si="6"/>
        <v>0.96784963770240551</v>
      </c>
      <c r="R32" s="827">
        <f>+'P01 2026'!FH22</f>
        <v>1666.7539999999999</v>
      </c>
      <c r="S32" s="825">
        <f t="shared" ca="1" si="7"/>
        <v>3.2150362297594492E-2</v>
      </c>
      <c r="T32" s="831">
        <f>+'P01 2025'!DV23</f>
        <v>99999.574737999981</v>
      </c>
      <c r="U32" s="828">
        <f ca="1">SUM(U33:U36)</f>
        <v>65385.937519999992</v>
      </c>
      <c r="V32" s="825">
        <f t="shared" ca="1" si="8"/>
        <v>0.65386215582728113</v>
      </c>
      <c r="W32" s="829">
        <f>+'P01 2026'!I22</f>
        <v>7480.8819999999996</v>
      </c>
      <c r="X32" s="830">
        <f>+'P01 2025'!G23</f>
        <v>7312.3726549999992</v>
      </c>
      <c r="Y32" s="830">
        <f>+'P01 2026'!R21</f>
        <v>7172.9530000000004</v>
      </c>
      <c r="Z32" s="1020">
        <f>+'P01 2025'!N17</f>
        <v>7270.9295479999992</v>
      </c>
      <c r="AA32" s="1020">
        <f>+'P01 2026'!AJ22</f>
        <v>2561.2399999999998</v>
      </c>
      <c r="AB32" s="833">
        <f>+'P01 2025'!AC22</f>
        <v>7324.068319</v>
      </c>
      <c r="AC32" s="833">
        <f>+'P01 2026'!BB18</f>
        <v>8367.14</v>
      </c>
      <c r="AD32" s="831">
        <f>+'P01 2025'!AR22</f>
        <v>7536.6275269999996</v>
      </c>
      <c r="AE32" s="831">
        <f>+'P01 2026'!BT15</f>
        <v>4517.2470000000003</v>
      </c>
      <c r="AF32" s="831">
        <f>SUM(AF33:AF36)</f>
        <v>4793.282929</v>
      </c>
      <c r="AG32" s="831">
        <f>+'P01 2026'!CL20</f>
        <v>5604.665</v>
      </c>
      <c r="AH32" s="831">
        <f>+'P01 2025'!BU22</f>
        <v>5113.5940089999995</v>
      </c>
      <c r="AI32" s="831">
        <f>+'P01 2026'!DE18</f>
        <v>5384.3490000000002</v>
      </c>
      <c r="AJ32" s="831">
        <f>+'P01 2025'!CI18</f>
        <v>11397.038973999999</v>
      </c>
      <c r="AK32" s="831">
        <f>+'P01 2026'!DW17</f>
        <v>5843.3130000000001</v>
      </c>
      <c r="AL32" s="831">
        <f>+'P01 2025'!CX21</f>
        <v>7844.8954959999992</v>
      </c>
      <c r="AM32" s="831">
        <f>+'P01 2026'!ER21</f>
        <v>4910.6750000000002</v>
      </c>
      <c r="AN32" s="831">
        <f>+'P01 2025'!DN22</f>
        <v>6793.1280629999992</v>
      </c>
      <c r="AO32" s="831">
        <f>+'P01 2025'!ED17</f>
        <v>7603.2160000000003</v>
      </c>
      <c r="AP32" s="831">
        <f>+'P01 2025'!EY18</f>
        <v>5616.31</v>
      </c>
      <c r="AQ32" s="831">
        <f>+'P01 2025'!FR22</f>
        <v>6268.0150000000003</v>
      </c>
      <c r="AR32" s="1010"/>
      <c r="AS32" s="1010"/>
      <c r="AT32" s="216"/>
      <c r="AV32" s="216"/>
      <c r="AW32" s="781"/>
      <c r="AX32" s="781"/>
      <c r="AY32" s="781"/>
      <c r="AZ32" s="216"/>
      <c r="BA32" s="781"/>
      <c r="BB32" s="781"/>
      <c r="BC32" s="781"/>
      <c r="BD32" s="781"/>
      <c r="BE32" s="781"/>
      <c r="BF32" s="781"/>
      <c r="BG32" s="781"/>
      <c r="BH32" s="781"/>
      <c r="BI32" s="781"/>
      <c r="BJ32" s="781"/>
      <c r="BK32" s="781"/>
      <c r="BL32" s="1019"/>
      <c r="BM32" s="1010"/>
      <c r="BN32" s="1010"/>
      <c r="BO32" s="1010"/>
      <c r="BP32" s="1010"/>
      <c r="BQ32" s="1010"/>
      <c r="BR32" s="1010"/>
    </row>
    <row r="33" spans="1:70" s="332" customFormat="1" ht="15.75" hidden="1" customHeight="1" x14ac:dyDescent="0.25">
      <c r="A33" s="451" t="s">
        <v>467</v>
      </c>
      <c r="B33" s="818"/>
      <c r="C33" s="832"/>
      <c r="D33" s="820"/>
      <c r="E33" s="820">
        <v>4</v>
      </c>
      <c r="F33" s="821" t="s">
        <v>870</v>
      </c>
      <c r="G33" s="822" t="s">
        <v>33</v>
      </c>
      <c r="H33" s="823">
        <f>+'P01 2026'!H23</f>
        <v>75200</v>
      </c>
      <c r="I33" s="824">
        <f>'P01 2026'!FB23</f>
        <v>75200</v>
      </c>
      <c r="J33" s="824">
        <f ca="1">SUMIF(W$3:$AQ25,"ok",W33:AQ33)</f>
        <v>45469.042000000001</v>
      </c>
      <c r="K33" s="825">
        <f t="shared" ca="1" si="2"/>
        <v>0.60464151595744686</v>
      </c>
      <c r="L33" s="824">
        <f>'P01 2026'!FD23</f>
        <v>45469.042000000001</v>
      </c>
      <c r="M33" s="825">
        <f t="shared" si="3"/>
        <v>0.60464151595744686</v>
      </c>
      <c r="N33" s="824">
        <f t="shared" si="12"/>
        <v>29730.957999999999</v>
      </c>
      <c r="O33" s="825">
        <f t="shared" si="5"/>
        <v>0.39535848404255319</v>
      </c>
      <c r="P33" s="827">
        <f>+'P01 2026'!FG23</f>
        <v>43802.288</v>
      </c>
      <c r="Q33" s="825">
        <f t="shared" ca="1" si="6"/>
        <v>0.96334310276429402</v>
      </c>
      <c r="R33" s="827">
        <f>+'P01 2026'!FH23</f>
        <v>1666.7539999999999</v>
      </c>
      <c r="S33" s="825">
        <f t="shared" ca="1" si="7"/>
        <v>3.6656897235705997E-2</v>
      </c>
      <c r="T33" s="828">
        <f>+'P01 2025'!DV24</f>
        <v>92572.681696</v>
      </c>
      <c r="U33" s="828">
        <f ca="1">SUMIF(W$3:$AQ22,"SI",W33:AQ33)</f>
        <v>59747.272737999992</v>
      </c>
      <c r="V33" s="825">
        <f t="shared" ca="1" si="8"/>
        <v>0.64540933289806202</v>
      </c>
      <c r="W33" s="829">
        <f>+'P01 2026'!I23</f>
        <v>6519.7110000000002</v>
      </c>
      <c r="X33" s="830">
        <f>+'P01 2025'!G24</f>
        <v>6721.8220409999994</v>
      </c>
      <c r="Y33" s="830">
        <f>+'P01 2026'!R22</f>
        <v>6519.7110000000002</v>
      </c>
      <c r="Z33" s="827">
        <f>+'P01 2025'!N18</f>
        <v>6721.8220409999994</v>
      </c>
      <c r="AA33" s="1020">
        <f>+'P01 2026'!AJ23</f>
        <v>2173.2379999999998</v>
      </c>
      <c r="AB33" s="833">
        <f>+'P01 2025'!AC23</f>
        <v>6721.8220409999994</v>
      </c>
      <c r="AC33" s="833">
        <f>+'P01 2026'!BB19</f>
        <v>7679.3190000000004</v>
      </c>
      <c r="AD33" s="831">
        <f>+'P01 2025'!AR23</f>
        <v>6721.8220409999994</v>
      </c>
      <c r="AE33" s="831">
        <f>+'P01 2026'!BT16</f>
        <v>4517.2470000000003</v>
      </c>
      <c r="AF33" s="831">
        <f>'P01 2025'!BF18</f>
        <v>4474.4461789999996</v>
      </c>
      <c r="AG33" s="831">
        <f>+'P01 2026'!CL21</f>
        <v>4517.2470000000003</v>
      </c>
      <c r="AH33" s="831">
        <f>+'P01 2025'!BU23</f>
        <v>4474.4461789999996</v>
      </c>
      <c r="AI33" s="831">
        <f>+'P01 2026'!DE19</f>
        <v>4508.0749999999998</v>
      </c>
      <c r="AJ33" s="831">
        <f>+'P01 2025'!CI19</f>
        <v>10467.448133999998</v>
      </c>
      <c r="AK33" s="831">
        <f>+'P01 2026'!DW18</f>
        <v>4517.2470000000003</v>
      </c>
      <c r="AL33" s="831">
        <f>+'P01 2025'!CX22</f>
        <v>6721.8220409999994</v>
      </c>
      <c r="AM33" s="831">
        <f>+'P01 2026'!ER22</f>
        <v>4517.2470000000003</v>
      </c>
      <c r="AN33" s="831">
        <f>+'P01 2025'!DN23</f>
        <v>6721.8220409999994</v>
      </c>
      <c r="AO33" s="831">
        <f>+'P01 2025'!ED18</f>
        <v>6519.7110000000002</v>
      </c>
      <c r="AP33" s="831">
        <f>+'P01 2025'!EY19</f>
        <v>4993.8500000000004</v>
      </c>
      <c r="AQ33" s="831">
        <f>+'P01 2025'!FR23</f>
        <v>5647.79</v>
      </c>
      <c r="AR33" s="1010"/>
      <c r="AS33" s="1010"/>
      <c r="AT33" s="216"/>
      <c r="AV33" s="216"/>
      <c r="AW33" s="781"/>
      <c r="AX33" s="781"/>
      <c r="AY33" s="781"/>
      <c r="AZ33" s="216"/>
      <c r="BA33" s="781"/>
      <c r="BB33" s="781"/>
      <c r="BC33" s="781"/>
      <c r="BD33" s="781"/>
      <c r="BE33" s="781"/>
      <c r="BF33" s="781"/>
      <c r="BG33" s="781"/>
      <c r="BH33" s="781"/>
      <c r="BI33" s="781"/>
      <c r="BJ33" s="781"/>
      <c r="BK33" s="781"/>
      <c r="BL33" s="1019"/>
      <c r="BM33" s="1010"/>
      <c r="BN33" s="1010"/>
      <c r="BO33" s="1010"/>
      <c r="BP33" s="1010"/>
      <c r="BQ33" s="1010"/>
      <c r="BR33" s="1010"/>
    </row>
    <row r="34" spans="1:70" s="332" customFormat="1" ht="15.75" hidden="1" customHeight="1" x14ac:dyDescent="0.25">
      <c r="A34" s="451" t="s">
        <v>468</v>
      </c>
      <c r="B34" s="818"/>
      <c r="C34" s="832"/>
      <c r="D34" s="820"/>
      <c r="E34" s="820">
        <v>5</v>
      </c>
      <c r="F34" s="821" t="s">
        <v>871</v>
      </c>
      <c r="G34" s="822" t="s">
        <v>292</v>
      </c>
      <c r="H34" s="823">
        <f>+'P01 2026'!H24</f>
        <v>600</v>
      </c>
      <c r="I34" s="824">
        <f>'P01 2026'!FB24</f>
        <v>600</v>
      </c>
      <c r="J34" s="824">
        <f ca="1">SUMIF(W$3:$AQ26,"ok",W34:AQ34)</f>
        <v>37.182000000000002</v>
      </c>
      <c r="K34" s="825">
        <f t="shared" ca="1" si="2"/>
        <v>6.1970000000000004E-2</v>
      </c>
      <c r="L34" s="824">
        <f>'P01 2026'!FD24</f>
        <v>37.182000000000002</v>
      </c>
      <c r="M34" s="825">
        <f t="shared" si="3"/>
        <v>6.1970000000000004E-2</v>
      </c>
      <c r="N34" s="824">
        <f t="shared" si="12"/>
        <v>562.81799999999998</v>
      </c>
      <c r="O34" s="825">
        <f t="shared" si="5"/>
        <v>0.93802999999999992</v>
      </c>
      <c r="P34" s="827">
        <f>+'P01 2026'!FG24</f>
        <v>37.182000000000002</v>
      </c>
      <c r="Q34" s="825">
        <f t="shared" ca="1" si="6"/>
        <v>1</v>
      </c>
      <c r="R34" s="827">
        <f>+'P01 2026'!FH24</f>
        <v>0</v>
      </c>
      <c r="S34" s="825">
        <f t="shared" ca="1" si="7"/>
        <v>0</v>
      </c>
      <c r="T34" s="828">
        <f>+'P01 2025'!DV25</f>
        <v>142.48419999999999</v>
      </c>
      <c r="U34" s="828">
        <f ca="1">SUMIF(W$3:$AQ24,"SI",W34:AQ34)</f>
        <v>50.490131999999996</v>
      </c>
      <c r="V34" s="825">
        <f t="shared" ca="1" si="8"/>
        <v>0.35435600578871201</v>
      </c>
      <c r="W34" s="829">
        <f>+'P01 2026'!I24</f>
        <v>37.182000000000002</v>
      </c>
      <c r="X34" s="830">
        <f>+'P01 2025'!G25</f>
        <v>50.490131999999996</v>
      </c>
      <c r="Y34" s="830">
        <v>0</v>
      </c>
      <c r="Z34" s="827">
        <v>0</v>
      </c>
      <c r="AA34" s="827">
        <v>0</v>
      </c>
      <c r="AB34" s="833">
        <v>0</v>
      </c>
      <c r="AC34" s="833">
        <v>0</v>
      </c>
      <c r="AD34" s="831">
        <v>0</v>
      </c>
      <c r="AE34" s="831">
        <v>0</v>
      </c>
      <c r="AF34" s="831">
        <v>0</v>
      </c>
      <c r="AG34" s="831">
        <v>0</v>
      </c>
      <c r="AH34" s="831">
        <v>0</v>
      </c>
      <c r="AI34" s="831">
        <v>0</v>
      </c>
      <c r="AJ34" s="831">
        <v>0</v>
      </c>
      <c r="AK34" s="831">
        <v>0</v>
      </c>
      <c r="AL34" s="831">
        <v>0</v>
      </c>
      <c r="AM34" s="831">
        <v>0</v>
      </c>
      <c r="AN34" s="831">
        <v>0</v>
      </c>
      <c r="AO34" s="831">
        <v>0</v>
      </c>
      <c r="AP34" s="831">
        <v>0</v>
      </c>
      <c r="AQ34" s="831">
        <f>+'P01 2025'!FR24</f>
        <v>516.48199999999997</v>
      </c>
      <c r="AR34" s="1010"/>
      <c r="AS34" s="1010"/>
      <c r="AT34" s="216"/>
      <c r="AV34" s="216"/>
      <c r="AW34" s="781"/>
      <c r="AX34" s="781"/>
      <c r="AY34" s="781"/>
      <c r="AZ34" s="216"/>
      <c r="BA34" s="781"/>
      <c r="BB34" s="781"/>
      <c r="BC34" s="781"/>
      <c r="BD34" s="781"/>
      <c r="BE34" s="781"/>
      <c r="BF34" s="781"/>
      <c r="BG34" s="781"/>
      <c r="BH34" s="781"/>
      <c r="BI34" s="781"/>
      <c r="BJ34" s="781"/>
      <c r="BK34" s="781"/>
      <c r="BL34" s="1019"/>
      <c r="BM34" s="1010"/>
      <c r="BN34" s="1010"/>
      <c r="BO34" s="1010"/>
      <c r="BP34" s="1010"/>
      <c r="BQ34" s="1010"/>
      <c r="BR34" s="1010"/>
    </row>
    <row r="35" spans="1:70" s="332" customFormat="1" ht="15.75" hidden="1" customHeight="1" collapsed="1" x14ac:dyDescent="0.25">
      <c r="A35" s="451" t="s">
        <v>515</v>
      </c>
      <c r="B35" s="818"/>
      <c r="C35" s="832"/>
      <c r="D35" s="820"/>
      <c r="E35" s="820">
        <v>6</v>
      </c>
      <c r="F35" s="821" t="s">
        <v>872</v>
      </c>
      <c r="G35" s="822" t="s">
        <v>35</v>
      </c>
      <c r="H35" s="823">
        <f>+'P01 2026'!H25</f>
        <v>4000</v>
      </c>
      <c r="I35" s="824">
        <f>'P01 2026'!FB25</f>
        <v>6860.7889999999998</v>
      </c>
      <c r="J35" s="824">
        <f ca="1">SUMIF(W$3:$AQ27,"ok",W35:AQ35)</f>
        <v>5743.384</v>
      </c>
      <c r="K35" s="825">
        <f t="shared" ca="1" si="2"/>
        <v>0.83713170598891762</v>
      </c>
      <c r="L35" s="824">
        <f>'P01 2026'!FD25</f>
        <v>5743.384</v>
      </c>
      <c r="M35" s="825">
        <f t="shared" si="3"/>
        <v>0.83713170598891762</v>
      </c>
      <c r="N35" s="824">
        <f t="shared" si="12"/>
        <v>1117.4049999999997</v>
      </c>
      <c r="O35" s="825">
        <f t="shared" si="5"/>
        <v>0.16286829401108235</v>
      </c>
      <c r="P35" s="827">
        <f>+'P01 2026'!FG25</f>
        <v>5743.384</v>
      </c>
      <c r="Q35" s="825">
        <f t="shared" ca="1" si="6"/>
        <v>1</v>
      </c>
      <c r="R35" s="827">
        <f>+'P01 2026'!FH25</f>
        <v>0</v>
      </c>
      <c r="S35" s="825">
        <f t="shared" ca="1" si="7"/>
        <v>0</v>
      </c>
      <c r="T35" s="828">
        <f>+'P01 2025'!DV26</f>
        <v>5737.9088419999989</v>
      </c>
      <c r="U35" s="828">
        <f ca="1">SUMIF(W$3:$AQ25,"SI",W35:AQ35)</f>
        <v>5588.1746499999999</v>
      </c>
      <c r="V35" s="825">
        <f t="shared" ca="1" si="8"/>
        <v>0.97390439685901187</v>
      </c>
      <c r="W35" s="829">
        <f>+'P01 2026'!I25</f>
        <v>923.98900000000003</v>
      </c>
      <c r="X35" s="830">
        <f>+'P01 2025'!G26</f>
        <v>540.06048199999998</v>
      </c>
      <c r="Y35" s="830">
        <f>+'P01 2026'!R23</f>
        <v>653.24199999999996</v>
      </c>
      <c r="Z35" s="827">
        <f>+'P01 2025'!N19</f>
        <v>549.10750699999994</v>
      </c>
      <c r="AA35" s="827">
        <f>+'P01 2026'!AJ24</f>
        <v>388.00200000000001</v>
      </c>
      <c r="AB35" s="833">
        <f>+'P01 2025'!AC24</f>
        <v>602.24627799999996</v>
      </c>
      <c r="AC35" s="833">
        <f>+'P01 2026'!BB20</f>
        <v>687.82100000000003</v>
      </c>
      <c r="AD35" s="831">
        <f>+'P01 2025'!AR24</f>
        <v>814.80548599999997</v>
      </c>
      <c r="AE35" s="831">
        <v>0</v>
      </c>
      <c r="AF35" s="831">
        <f>'P01 2025'!BF19</f>
        <v>318.83674999999999</v>
      </c>
      <c r="AG35" s="831">
        <f>+'P01 2026'!CL22</f>
        <v>1087.4179999999999</v>
      </c>
      <c r="AH35" s="831">
        <f>+'P01 2025'!BU24</f>
        <v>639.14782999999989</v>
      </c>
      <c r="AI35" s="831">
        <f>+'P01 2026'!DE20</f>
        <v>876.274</v>
      </c>
      <c r="AJ35" s="831">
        <f>+'P01 2025'!CI20</f>
        <v>929.59083999999996</v>
      </c>
      <c r="AK35" s="831">
        <f>+'P01 2026'!DW19</f>
        <v>733.21</v>
      </c>
      <c r="AL35" s="831">
        <f>+'P01 2025'!CX23</f>
        <v>1123.073455</v>
      </c>
      <c r="AM35" s="831">
        <f>+'P01 2026'!ER23</f>
        <v>393.428</v>
      </c>
      <c r="AN35" s="831">
        <f>+'P01 2025'!DN24</f>
        <v>71.306021999999999</v>
      </c>
      <c r="AO35" s="831">
        <f>+'P01 2025'!ED19</f>
        <v>-262.13200000000001</v>
      </c>
      <c r="AP35" s="831">
        <f>+'P01 2025'!EY20</f>
        <v>622.46</v>
      </c>
      <c r="AQ35" s="831">
        <f>+'P01 2025'!FR25</f>
        <v>103.74299999999999</v>
      </c>
      <c r="AR35" s="1010"/>
      <c r="AS35" s="1010"/>
      <c r="AT35" s="216"/>
      <c r="AV35" s="216"/>
      <c r="AW35" s="781"/>
      <c r="AX35" s="781"/>
      <c r="AY35" s="781"/>
      <c r="AZ35" s="216"/>
      <c r="BA35" s="781"/>
      <c r="BB35" s="781"/>
      <c r="BC35" s="781"/>
      <c r="BD35" s="781"/>
      <c r="BE35" s="781"/>
      <c r="BF35" s="781"/>
      <c r="BG35" s="781"/>
      <c r="BH35" s="781"/>
      <c r="BI35" s="781"/>
      <c r="BJ35" s="781"/>
      <c r="BK35" s="781"/>
      <c r="BL35" s="1019"/>
      <c r="BM35" s="1010"/>
      <c r="BN35" s="1010"/>
      <c r="BO35" s="1010"/>
      <c r="BP35" s="1010"/>
      <c r="BQ35" s="1010"/>
      <c r="BR35" s="1010"/>
    </row>
    <row r="36" spans="1:70" s="332" customFormat="1" ht="15.75" hidden="1" customHeight="1" x14ac:dyDescent="0.25">
      <c r="A36" s="451" t="s">
        <v>469</v>
      </c>
      <c r="B36" s="818"/>
      <c r="C36" s="832"/>
      <c r="D36" s="820"/>
      <c r="E36" s="820">
        <v>7</v>
      </c>
      <c r="F36" s="821" t="s">
        <v>188</v>
      </c>
      <c r="G36" s="822" t="s">
        <v>36</v>
      </c>
      <c r="H36" s="823">
        <f>+'P01 2026'!H26</f>
        <v>1000</v>
      </c>
      <c r="I36" s="824">
        <f>'P01 2026'!FB26</f>
        <v>1000</v>
      </c>
      <c r="J36" s="824">
        <f ca="1">SUMIF(W$3:$AQ28,"ok",W36:AQ36)</f>
        <v>592.85599999999999</v>
      </c>
      <c r="K36" s="825">
        <f t="shared" ca="1" si="2"/>
        <v>0.59285600000000005</v>
      </c>
      <c r="L36" s="824">
        <f>'P01 2026'!FD26</f>
        <v>592.85599999999999</v>
      </c>
      <c r="M36" s="825">
        <f t="shared" si="3"/>
        <v>0.59285600000000005</v>
      </c>
      <c r="N36" s="824">
        <f t="shared" si="12"/>
        <v>407.14400000000001</v>
      </c>
      <c r="O36" s="825">
        <f t="shared" si="5"/>
        <v>0.40714400000000001</v>
      </c>
      <c r="P36" s="827">
        <f>+'P01 2026'!FG26</f>
        <v>592.85599999999999</v>
      </c>
      <c r="Q36" s="825">
        <f t="shared" ca="1" si="6"/>
        <v>1</v>
      </c>
      <c r="R36" s="827">
        <f>+'P01 2026'!FH26</f>
        <v>0</v>
      </c>
      <c r="S36" s="825">
        <f t="shared" ca="1" si="7"/>
        <v>0</v>
      </c>
      <c r="T36" s="828">
        <f>+'P01 2025'!DV27</f>
        <v>1546.4999999999998</v>
      </c>
      <c r="U36" s="828">
        <f ca="1">SUMIF(W$3:$AQ26,"SI",W36:AQ36)</f>
        <v>0</v>
      </c>
      <c r="V36" s="825">
        <f t="shared" ca="1" si="8"/>
        <v>0</v>
      </c>
      <c r="W36" s="829">
        <f>+'P01 2026'!I26</f>
        <v>0</v>
      </c>
      <c r="X36" s="830">
        <f>+'P01 2025'!G27</f>
        <v>0</v>
      </c>
      <c r="Y36" s="830">
        <v>0</v>
      </c>
      <c r="Z36" s="827">
        <v>0</v>
      </c>
      <c r="AA36" s="827">
        <v>0</v>
      </c>
      <c r="AB36" s="833">
        <v>0</v>
      </c>
      <c r="AC36" s="833">
        <v>0</v>
      </c>
      <c r="AD36" s="831">
        <v>0</v>
      </c>
      <c r="AE36" s="831">
        <v>0</v>
      </c>
      <c r="AF36" s="831">
        <v>0</v>
      </c>
      <c r="AG36" s="831">
        <v>0</v>
      </c>
      <c r="AH36" s="831">
        <v>0</v>
      </c>
      <c r="AI36" s="831">
        <v>0</v>
      </c>
      <c r="AJ36" s="831">
        <v>0</v>
      </c>
      <c r="AK36" s="831">
        <f>+'P01 2026'!DW20</f>
        <v>592.85599999999999</v>
      </c>
      <c r="AL36" s="831">
        <v>0</v>
      </c>
      <c r="AM36" s="831">
        <v>0</v>
      </c>
      <c r="AN36" s="831">
        <v>0</v>
      </c>
      <c r="AO36" s="831">
        <f>+'P01 2025'!ED20</f>
        <v>1345.6369999999999</v>
      </c>
      <c r="AP36" s="831">
        <v>0</v>
      </c>
      <c r="AQ36" s="831">
        <v>0</v>
      </c>
      <c r="AR36" s="1010"/>
      <c r="AS36" s="1010"/>
      <c r="AT36" s="216"/>
      <c r="AV36" s="216"/>
      <c r="AW36" s="781"/>
      <c r="AX36" s="781"/>
      <c r="AY36" s="781"/>
      <c r="AZ36" s="216"/>
      <c r="BA36" s="781"/>
      <c r="BB36" s="781"/>
      <c r="BC36" s="781"/>
      <c r="BD36" s="781"/>
      <c r="BE36" s="781"/>
      <c r="BF36" s="781"/>
      <c r="BG36" s="781"/>
      <c r="BH36" s="781"/>
      <c r="BI36" s="781"/>
      <c r="BJ36" s="781"/>
      <c r="BK36" s="781"/>
      <c r="BL36" s="1019"/>
      <c r="BM36" s="1010"/>
      <c r="BN36" s="1010"/>
      <c r="BO36" s="1010"/>
      <c r="BP36" s="1010"/>
      <c r="BQ36" s="1010"/>
      <c r="BR36" s="1010"/>
    </row>
    <row r="37" spans="1:70" s="332" customFormat="1" ht="15.75" hidden="1" customHeight="1" x14ac:dyDescent="0.25">
      <c r="A37" s="451" t="s">
        <v>297</v>
      </c>
      <c r="B37" s="836"/>
      <c r="C37" s="832"/>
      <c r="D37" s="820" t="s">
        <v>150</v>
      </c>
      <c r="E37" s="820"/>
      <c r="F37" s="820"/>
      <c r="G37" s="822" t="s">
        <v>779</v>
      </c>
      <c r="H37" s="823">
        <f>+'P01 2026'!H27</f>
        <v>350</v>
      </c>
      <c r="I37" s="824">
        <f>'P01 2026'!FB27</f>
        <v>789.53399999999999</v>
      </c>
      <c r="J37" s="824">
        <f ca="1">SUMIF(W$3:$AQ29,"ok",W37:AQ37)</f>
        <v>439.53400000000005</v>
      </c>
      <c r="K37" s="825">
        <f t="shared" ca="1" si="2"/>
        <v>0.55670053474581216</v>
      </c>
      <c r="L37" s="824">
        <f>'P01 2026'!FD27</f>
        <v>439.53399999999999</v>
      </c>
      <c r="M37" s="825">
        <f t="shared" si="3"/>
        <v>0.55670053474581205</v>
      </c>
      <c r="N37" s="824">
        <f t="shared" si="12"/>
        <v>350</v>
      </c>
      <c r="O37" s="825">
        <f t="shared" si="5"/>
        <v>0.4432994652541879</v>
      </c>
      <c r="P37" s="827">
        <f>+'P01 2026'!FG27</f>
        <v>429.53</v>
      </c>
      <c r="Q37" s="825">
        <f t="shared" ca="1" si="6"/>
        <v>0.97723953095778693</v>
      </c>
      <c r="R37" s="827">
        <f>+'P01 2026'!FH27</f>
        <v>10.004</v>
      </c>
      <c r="S37" s="825">
        <f t="shared" ca="1" si="7"/>
        <v>2.2760469042212884E-2</v>
      </c>
      <c r="T37" s="831">
        <f>+'P01 2025'!DV28</f>
        <v>1268.6980809999998</v>
      </c>
      <c r="U37" s="831">
        <f ca="1">SUM(U38:U40)</f>
        <v>799.13119299999994</v>
      </c>
      <c r="V37" s="825">
        <f t="shared" ca="1" si="8"/>
        <v>0.62988287360702655</v>
      </c>
      <c r="W37" s="829">
        <f>+'P01 2026'!I27</f>
        <v>0</v>
      </c>
      <c r="X37" s="830">
        <f>+'P01 2025'!G28</f>
        <v>225.17452399999999</v>
      </c>
      <c r="Y37" s="830">
        <f>+'P01 2026'!R24</f>
        <v>312.24400000000003</v>
      </c>
      <c r="Z37" s="1020">
        <v>0</v>
      </c>
      <c r="AA37" s="827">
        <v>0</v>
      </c>
      <c r="AB37" s="833">
        <f>+'P01 2025'!AC25</f>
        <v>177.81038399999997</v>
      </c>
      <c r="AC37" s="833">
        <v>0</v>
      </c>
      <c r="AD37" s="831">
        <v>0</v>
      </c>
      <c r="AE37" s="831">
        <v>0</v>
      </c>
      <c r="AF37" s="831">
        <v>0</v>
      </c>
      <c r="AG37" s="831">
        <v>0</v>
      </c>
      <c r="AH37" s="831">
        <f>+'P01 2025'!BU25</f>
        <v>177.81038399999997</v>
      </c>
      <c r="AI37" s="831">
        <v>0</v>
      </c>
      <c r="AJ37" s="831">
        <v>0</v>
      </c>
      <c r="AK37" s="831">
        <v>0</v>
      </c>
      <c r="AL37" s="831">
        <v>0</v>
      </c>
      <c r="AM37" s="831">
        <f>+'P01 2026'!ER24</f>
        <v>127.29</v>
      </c>
      <c r="AN37" s="831">
        <f>+'P01 2025'!DN25</f>
        <v>218.33590099999998</v>
      </c>
      <c r="AO37" s="831">
        <v>0</v>
      </c>
      <c r="AP37" s="831">
        <v>0</v>
      </c>
      <c r="AQ37" s="831">
        <f>+'P01 2025'!FR26</f>
        <v>360.12299999999999</v>
      </c>
      <c r="AR37" s="1010"/>
      <c r="AS37" s="1010"/>
      <c r="AT37" s="216"/>
      <c r="AV37" s="216"/>
      <c r="AW37" s="781"/>
      <c r="AX37" s="781"/>
      <c r="AY37" s="781"/>
      <c r="AZ37" s="216"/>
      <c r="BA37" s="781"/>
      <c r="BB37" s="781"/>
      <c r="BC37" s="781"/>
      <c r="BD37" s="781"/>
      <c r="BE37" s="781"/>
      <c r="BF37" s="781"/>
      <c r="BG37" s="781"/>
      <c r="BH37" s="781"/>
      <c r="BI37" s="781"/>
      <c r="BJ37" s="781"/>
      <c r="BK37" s="781"/>
      <c r="BL37" s="1019"/>
      <c r="BM37" s="1010"/>
      <c r="BN37" s="1010"/>
      <c r="BO37" s="1010"/>
      <c r="BP37" s="1010"/>
      <c r="BQ37" s="1010"/>
      <c r="BR37" s="1010"/>
    </row>
    <row r="38" spans="1:70" s="332" customFormat="1" ht="15.75" hidden="1" customHeight="1" x14ac:dyDescent="0.25">
      <c r="A38" s="451" t="s">
        <v>298</v>
      </c>
      <c r="B38" s="818"/>
      <c r="C38" s="832"/>
      <c r="D38" s="820"/>
      <c r="E38" s="820">
        <v>1</v>
      </c>
      <c r="F38" s="821" t="str">
        <f>+CONCATENATE($B$9,"",$C$10,"",$D$37,"00",E38)</f>
        <v>21.01.005.001</v>
      </c>
      <c r="G38" s="822" t="s">
        <v>91</v>
      </c>
      <c r="H38" s="824">
        <v>0</v>
      </c>
      <c r="I38" s="824">
        <f>'P01 2026'!FB28</f>
        <v>132.10900000000001</v>
      </c>
      <c r="J38" s="824">
        <f ca="1">SUMIF(W$3:$AQ30,"ok",W38:AQ38)</f>
        <v>132.10900000000001</v>
      </c>
      <c r="K38" s="825">
        <f t="shared" ca="1" si="2"/>
        <v>1</v>
      </c>
      <c r="L38" s="824">
        <f>'P01 2026'!FD28</f>
        <v>132.10900000000001</v>
      </c>
      <c r="M38" s="825">
        <f t="shared" si="3"/>
        <v>1</v>
      </c>
      <c r="N38" s="824">
        <f t="shared" si="12"/>
        <v>0</v>
      </c>
      <c r="O38" s="825">
        <f t="shared" si="5"/>
        <v>0</v>
      </c>
      <c r="P38" s="827">
        <f>+'P01 2026'!FG28</f>
        <v>122.105</v>
      </c>
      <c r="Q38" s="825">
        <f t="shared" ca="1" si="6"/>
        <v>0.92427465199191572</v>
      </c>
      <c r="R38" s="827">
        <f>+'P01 2026'!FH28</f>
        <v>10.004</v>
      </c>
      <c r="S38" s="825">
        <f t="shared" ca="1" si="7"/>
        <v>7.5725348008084226E-2</v>
      </c>
      <c r="T38" s="828">
        <f>+'P01 2025'!DV29</f>
        <v>355.64757399999996</v>
      </c>
      <c r="U38" s="828">
        <f ca="1">SUMIF(W$3:$AQ28,"SI",W38:AQ38)</f>
        <v>218.33590099999998</v>
      </c>
      <c r="V38" s="825">
        <f t="shared" ca="1" si="8"/>
        <v>0.61391084028595122</v>
      </c>
      <c r="W38" s="829">
        <v>0</v>
      </c>
      <c r="X38" s="830">
        <f>+'P01 2025'!G29</f>
        <v>0</v>
      </c>
      <c r="Y38" s="830">
        <f>+'P01 2026'!R25</f>
        <v>4.819</v>
      </c>
      <c r="Z38" s="827">
        <v>0</v>
      </c>
      <c r="AA38" s="827">
        <v>0</v>
      </c>
      <c r="AB38" s="833">
        <v>0</v>
      </c>
      <c r="AC38" s="833">
        <v>0</v>
      </c>
      <c r="AD38" s="831">
        <v>0</v>
      </c>
      <c r="AE38" s="831">
        <v>0</v>
      </c>
      <c r="AF38" s="831">
        <v>0</v>
      </c>
      <c r="AG38" s="831">
        <v>0</v>
      </c>
      <c r="AH38" s="831">
        <v>0</v>
      </c>
      <c r="AI38" s="831">
        <v>0</v>
      </c>
      <c r="AJ38" s="831">
        <v>0</v>
      </c>
      <c r="AK38" s="831">
        <v>0</v>
      </c>
      <c r="AL38" s="831">
        <v>0</v>
      </c>
      <c r="AM38" s="831">
        <f>+'P01 2026'!ER25</f>
        <v>127.29</v>
      </c>
      <c r="AN38" s="831">
        <f>+'P01 2025'!DN26</f>
        <v>218.33590099999998</v>
      </c>
      <c r="AO38" s="831">
        <v>0</v>
      </c>
      <c r="AP38" s="831">
        <v>0</v>
      </c>
      <c r="AQ38" s="831">
        <f>+'P01 2025'!FR27</f>
        <v>141.71899999999999</v>
      </c>
      <c r="AR38" s="1010"/>
      <c r="AS38" s="1010"/>
      <c r="AT38" s="216"/>
      <c r="AV38" s="216"/>
      <c r="AW38" s="781"/>
      <c r="AX38" s="781"/>
      <c r="AY38" s="781"/>
      <c r="AZ38" s="216"/>
      <c r="BA38" s="781"/>
      <c r="BB38" s="781"/>
      <c r="BC38" s="781"/>
      <c r="BD38" s="781"/>
      <c r="BE38" s="781"/>
      <c r="BF38" s="781"/>
      <c r="BG38" s="781"/>
      <c r="BH38" s="781"/>
      <c r="BI38" s="781"/>
      <c r="BJ38" s="781"/>
      <c r="BK38" s="781"/>
      <c r="BL38" s="1019"/>
      <c r="BM38" s="1010"/>
      <c r="BN38" s="1010"/>
      <c r="BO38" s="1010"/>
      <c r="BP38" s="1010"/>
      <c r="BQ38" s="1010"/>
      <c r="BR38" s="1010"/>
    </row>
    <row r="39" spans="1:70" s="332" customFormat="1" ht="15.75" hidden="1" customHeight="1" x14ac:dyDescent="0.25">
      <c r="A39" s="451" t="s">
        <v>406</v>
      </c>
      <c r="B39" s="818"/>
      <c r="C39" s="832"/>
      <c r="D39" s="820"/>
      <c r="E39" s="820">
        <v>2</v>
      </c>
      <c r="F39" s="821" t="str">
        <f>+CONCATENATE($B$9,"",$C$10,"",$D$37,"00",E39)</f>
        <v>21.01.005.002</v>
      </c>
      <c r="G39" s="822" t="s">
        <v>92</v>
      </c>
      <c r="H39" s="824">
        <f>+'P01 2026'!H28</f>
        <v>350</v>
      </c>
      <c r="I39" s="824">
        <f>'P01 2026'!FB29</f>
        <v>350</v>
      </c>
      <c r="J39" s="824">
        <f ca="1">SUMIF(W$3:$AQ31,"ok",W39:AQ39)</f>
        <v>0</v>
      </c>
      <c r="K39" s="825">
        <f t="shared" ca="1" si="2"/>
        <v>0</v>
      </c>
      <c r="L39" s="824">
        <f>'P01 2026'!FD29</f>
        <v>0</v>
      </c>
      <c r="M39" s="825">
        <f t="shared" si="3"/>
        <v>0</v>
      </c>
      <c r="N39" s="824">
        <f t="shared" si="12"/>
        <v>350</v>
      </c>
      <c r="O39" s="825">
        <f t="shared" si="5"/>
        <v>1</v>
      </c>
      <c r="P39" s="827">
        <f>+'P01 2026'!FG29</f>
        <v>0</v>
      </c>
      <c r="Q39" s="825">
        <f t="shared" ca="1" si="6"/>
        <v>0</v>
      </c>
      <c r="R39" s="827">
        <f>+'P01 2026'!FH29</f>
        <v>0</v>
      </c>
      <c r="S39" s="825">
        <f t="shared" ca="1" si="7"/>
        <v>0</v>
      </c>
      <c r="T39" s="828">
        <f>+'P01 2025'!DV30</f>
        <v>357.27139899999997</v>
      </c>
      <c r="U39" s="828">
        <f ca="1">SUMIF(W$3:$AQ29,"SI",W39:AQ39)</f>
        <v>355.62076799999994</v>
      </c>
      <c r="V39" s="825">
        <f t="shared" ca="1" si="8"/>
        <v>0.99537989605487553</v>
      </c>
      <c r="W39" s="829">
        <f>+'P01 2026'!I28</f>
        <v>0</v>
      </c>
      <c r="X39" s="830">
        <f>+'P01 2025'!G30</f>
        <v>0</v>
      </c>
      <c r="Y39" s="830">
        <v>0</v>
      </c>
      <c r="Z39" s="827">
        <v>0</v>
      </c>
      <c r="AA39" s="827">
        <v>0</v>
      </c>
      <c r="AB39" s="833">
        <f>+'P01 2025'!AC26</f>
        <v>177.81038399999997</v>
      </c>
      <c r="AC39" s="833">
        <v>0</v>
      </c>
      <c r="AD39" s="831">
        <v>0</v>
      </c>
      <c r="AE39" s="831">
        <v>0</v>
      </c>
      <c r="AF39" s="831">
        <v>0</v>
      </c>
      <c r="AG39" s="831">
        <v>0</v>
      </c>
      <c r="AH39" s="831">
        <f>+'P01 2025'!BU26</f>
        <v>177.81038399999997</v>
      </c>
      <c r="AI39" s="831">
        <v>0</v>
      </c>
      <c r="AJ39" s="333">
        <v>0</v>
      </c>
      <c r="AK39" s="333">
        <v>0</v>
      </c>
      <c r="AL39" s="831">
        <v>0</v>
      </c>
      <c r="AM39" s="831">
        <v>0</v>
      </c>
      <c r="AN39" s="831">
        <v>0</v>
      </c>
      <c r="AO39" s="831">
        <v>0</v>
      </c>
      <c r="AP39" s="831">
        <v>0</v>
      </c>
      <c r="AQ39" s="831">
        <v>0</v>
      </c>
      <c r="AR39" s="1010"/>
      <c r="AS39" s="1010"/>
      <c r="AT39" s="216"/>
      <c r="AV39" s="216"/>
      <c r="AW39" s="781"/>
      <c r="AX39" s="781"/>
      <c r="AY39" s="781"/>
      <c r="AZ39" s="216"/>
      <c r="BA39" s="781"/>
      <c r="BB39" s="781"/>
      <c r="BC39" s="781"/>
      <c r="BD39" s="781"/>
      <c r="BE39" s="781"/>
      <c r="BF39" s="781"/>
      <c r="BG39" s="781"/>
      <c r="BH39" s="781"/>
      <c r="BI39" s="781"/>
      <c r="BJ39" s="781"/>
      <c r="BK39" s="781"/>
      <c r="BL39" s="1019"/>
      <c r="BM39" s="1010"/>
      <c r="BN39" s="1010"/>
      <c r="BO39" s="1010"/>
      <c r="BP39" s="1010"/>
      <c r="BQ39" s="1010"/>
      <c r="BR39" s="1010"/>
    </row>
    <row r="40" spans="1:70" s="332" customFormat="1" ht="15.75" hidden="1" customHeight="1" x14ac:dyDescent="0.25">
      <c r="A40" s="451" t="s">
        <v>299</v>
      </c>
      <c r="B40" s="818"/>
      <c r="C40" s="832"/>
      <c r="D40" s="820"/>
      <c r="E40" s="820">
        <v>3</v>
      </c>
      <c r="F40" s="821" t="str">
        <f>+CONCATENATE($B$9,"",$C$10,"",$D$37,"00",E40)</f>
        <v>21.01.005.003</v>
      </c>
      <c r="G40" s="822" t="s">
        <v>93</v>
      </c>
      <c r="H40" s="824">
        <v>0</v>
      </c>
      <c r="I40" s="824">
        <f>'P01 2026'!FB30</f>
        <v>307.42500000000001</v>
      </c>
      <c r="J40" s="824">
        <f ca="1">SUMIF(W$3:$AQ32,"ok",W40:AQ40)</f>
        <v>307.42500000000001</v>
      </c>
      <c r="K40" s="825">
        <f t="shared" ca="1" si="2"/>
        <v>1</v>
      </c>
      <c r="L40" s="824">
        <f>'P01 2026'!FD30</f>
        <v>307.42500000000001</v>
      </c>
      <c r="M40" s="825">
        <f t="shared" si="3"/>
        <v>1</v>
      </c>
      <c r="N40" s="824">
        <f t="shared" si="12"/>
        <v>0</v>
      </c>
      <c r="O40" s="825">
        <f t="shared" si="5"/>
        <v>0</v>
      </c>
      <c r="P40" s="827">
        <f>+'P01 2026'!FG30</f>
        <v>307.42500000000001</v>
      </c>
      <c r="Q40" s="825">
        <f t="shared" ca="1" si="6"/>
        <v>1</v>
      </c>
      <c r="R40" s="827">
        <f>+'P01 2026'!FH30</f>
        <v>0</v>
      </c>
      <c r="S40" s="825">
        <f t="shared" ca="1" si="7"/>
        <v>0</v>
      </c>
      <c r="T40" s="828">
        <f>+'P01 2025'!DV31</f>
        <v>555.77910799999995</v>
      </c>
      <c r="U40" s="828">
        <f ca="1">SUMIF(W$3:$AQ30,"SI",W40:AQ40)</f>
        <v>225.17452399999999</v>
      </c>
      <c r="V40" s="825">
        <f t="shared" ca="1" si="8"/>
        <v>0.40515111266111142</v>
      </c>
      <c r="W40" s="829">
        <v>0</v>
      </c>
      <c r="X40" s="830">
        <f>+'P01 2025'!G31</f>
        <v>225.17452399999999</v>
      </c>
      <c r="Y40" s="830">
        <f>+'P01 2026'!R26</f>
        <v>307.42500000000001</v>
      </c>
      <c r="Z40" s="827">
        <v>0</v>
      </c>
      <c r="AA40" s="827">
        <v>0</v>
      </c>
      <c r="AB40" s="833">
        <v>0</v>
      </c>
      <c r="AC40" s="833">
        <v>0</v>
      </c>
      <c r="AD40" s="831">
        <v>0</v>
      </c>
      <c r="AE40" s="831">
        <v>0</v>
      </c>
      <c r="AF40" s="831">
        <v>0</v>
      </c>
      <c r="AG40" s="831">
        <v>0</v>
      </c>
      <c r="AH40" s="831">
        <v>0</v>
      </c>
      <c r="AI40" s="831">
        <v>0</v>
      </c>
      <c r="AJ40" s="333">
        <v>0</v>
      </c>
      <c r="AK40" s="333">
        <v>0</v>
      </c>
      <c r="AL40" s="831">
        <v>0</v>
      </c>
      <c r="AM40" s="831">
        <v>0</v>
      </c>
      <c r="AN40" s="831">
        <v>0</v>
      </c>
      <c r="AO40" s="831">
        <v>0</v>
      </c>
      <c r="AP40" s="831">
        <v>0</v>
      </c>
      <c r="AQ40" s="831">
        <f>+'P01 2025'!FR28</f>
        <v>218.404</v>
      </c>
      <c r="AR40" s="1010"/>
      <c r="AS40" s="1010"/>
      <c r="AT40" s="216"/>
      <c r="AV40" s="216"/>
      <c r="AW40" s="781"/>
      <c r="AX40" s="781"/>
      <c r="AY40" s="781"/>
      <c r="AZ40" s="216"/>
      <c r="BA40" s="781"/>
      <c r="BB40" s="781"/>
      <c r="BC40" s="781"/>
      <c r="BD40" s="781"/>
      <c r="BE40" s="781"/>
      <c r="BF40" s="781"/>
      <c r="BG40" s="781"/>
      <c r="BH40" s="781"/>
      <c r="BI40" s="781"/>
      <c r="BJ40" s="781"/>
      <c r="BK40" s="781"/>
      <c r="BL40" s="1019"/>
      <c r="BM40" s="1010"/>
      <c r="BN40" s="1010"/>
      <c r="BO40" s="1010"/>
      <c r="BP40" s="1010"/>
      <c r="BQ40" s="1010"/>
      <c r="BR40" s="1010"/>
    </row>
    <row r="41" spans="1:70" s="332" customFormat="1" ht="15.75" hidden="1" customHeight="1" x14ac:dyDescent="0.25">
      <c r="A41" s="451" t="s">
        <v>300</v>
      </c>
      <c r="B41" s="691"/>
      <c r="C41" s="692" t="s">
        <v>151</v>
      </c>
      <c r="D41" s="693"/>
      <c r="E41" s="820"/>
      <c r="F41" s="820"/>
      <c r="G41" s="694" t="s">
        <v>37</v>
      </c>
      <c r="H41" s="695">
        <f>+'P01 2026'!H29</f>
        <v>18225778</v>
      </c>
      <c r="I41" s="696">
        <f>'P01 2026'!FB31</f>
        <v>17716477.517000001</v>
      </c>
      <c r="J41" s="696">
        <f ca="1">SUMIF(W$3:$AQ33,"ok",W41:AQ41)</f>
        <v>13877411.892999999</v>
      </c>
      <c r="K41" s="697">
        <f t="shared" ca="1" si="2"/>
        <v>0.7833053652840305</v>
      </c>
      <c r="L41" s="696">
        <f>'P01 2026'!FD31</f>
        <v>13877411.892999999</v>
      </c>
      <c r="M41" s="697">
        <f t="shared" si="3"/>
        <v>0.7833053652840305</v>
      </c>
      <c r="N41" s="696">
        <f t="shared" si="12"/>
        <v>3839065.6240000017</v>
      </c>
      <c r="O41" s="697">
        <f t="shared" si="5"/>
        <v>0.2166946347159695</v>
      </c>
      <c r="P41" s="698">
        <f>+'P01 2026'!FG31</f>
        <v>13424494.668</v>
      </c>
      <c r="Q41" s="697">
        <f t="shared" ca="1" si="6"/>
        <v>0.96736299041261009</v>
      </c>
      <c r="R41" s="698">
        <f>+'P01 2026'!FH31</f>
        <v>452917.22499999998</v>
      </c>
      <c r="S41" s="697">
        <f t="shared" ca="1" si="7"/>
        <v>3.263700958738993E-2</v>
      </c>
      <c r="T41" s="699">
        <f>+'P01 2025'!DV32</f>
        <v>18399544.755300999</v>
      </c>
      <c r="U41" s="699">
        <f ca="1">SUMIF(W$3:$AQ33,"SI",W41:AQ41)</f>
        <v>14502526.772826999</v>
      </c>
      <c r="V41" s="697">
        <f t="shared" ca="1" si="8"/>
        <v>0.78820030417593623</v>
      </c>
      <c r="W41" s="700">
        <f>+'P01 2026'!I29</f>
        <v>1259708.088</v>
      </c>
      <c r="X41" s="701">
        <f>+'P01 2025'!G32</f>
        <v>1266758.1730509999</v>
      </c>
      <c r="Y41" s="701">
        <f>+'P01 2026'!R27</f>
        <v>1360010.686</v>
      </c>
      <c r="Z41" s="702">
        <f>+'P01 2025'!N20</f>
        <v>1254424.87576</v>
      </c>
      <c r="AA41" s="702">
        <f>+'P01 2026'!AJ25</f>
        <v>2169912.8330000001</v>
      </c>
      <c r="AB41" s="26">
        <f>+'P01 2025'!AC27</f>
        <v>2262523.1737839999</v>
      </c>
      <c r="AC41" s="26">
        <f>+'P01 2026'!BB21</f>
        <v>1251342.8640000001</v>
      </c>
      <c r="AD41" s="25">
        <f>+'P01 2025'!AR25</f>
        <v>1282844.2763189999</v>
      </c>
      <c r="AE41" s="25">
        <f>+'P01 2026'!BT17</f>
        <v>1150444.4169999999</v>
      </c>
      <c r="AF41" s="25">
        <f>'P01 2025'!BF20</f>
        <v>1261020.7920809998</v>
      </c>
      <c r="AG41" s="25">
        <f>+'P01 2026'!CL23</f>
        <v>2151176.625</v>
      </c>
      <c r="AH41" s="27">
        <f>+'P01 2025'!BU27</f>
        <v>2295178.1398840002</v>
      </c>
      <c r="AI41" s="27">
        <f>+'P01 2026'!DE21</f>
        <v>1206170.7350000001</v>
      </c>
      <c r="AJ41" s="27">
        <f>+'P01 2025'!CI21</f>
        <v>1288522.5016019999</v>
      </c>
      <c r="AK41" s="27">
        <f>+'P01 2026'!DW21</f>
        <v>1195965.922</v>
      </c>
      <c r="AL41" s="27">
        <f>+'P01 2025'!CX24</f>
        <v>1292794.5150549999</v>
      </c>
      <c r="AM41" s="25">
        <f>+'P01 2026'!ER26</f>
        <v>2132679.7230000002</v>
      </c>
      <c r="AN41" s="25">
        <f>+'P01 2025'!DN27</f>
        <v>2298460.3252909998</v>
      </c>
      <c r="AO41" s="27">
        <f>+'P01 2025'!ED21</f>
        <v>1245758.003</v>
      </c>
      <c r="AP41" s="27">
        <f>+'P01 2025'!EY21</f>
        <v>1252708.122</v>
      </c>
      <c r="AQ41" s="25">
        <f>+'P01 2025'!FR29</f>
        <v>2279187.733</v>
      </c>
      <c r="AR41" s="1010"/>
      <c r="AS41" s="1010"/>
      <c r="AT41" s="216"/>
      <c r="AV41" s="216"/>
      <c r="AW41" s="781"/>
      <c r="AX41" s="781"/>
      <c r="AY41" s="781"/>
      <c r="AZ41" s="216"/>
      <c r="BA41" s="781"/>
      <c r="BB41" s="781"/>
      <c r="BC41" s="781"/>
      <c r="BD41" s="781"/>
      <c r="BE41" s="781"/>
      <c r="BF41" s="781"/>
      <c r="BG41" s="781"/>
      <c r="BH41" s="781"/>
      <c r="BI41" s="781"/>
      <c r="BJ41" s="781"/>
      <c r="BK41" s="781"/>
      <c r="BL41" s="1019"/>
      <c r="BM41" s="1010"/>
      <c r="BN41" s="1010"/>
      <c r="BO41" s="1010"/>
      <c r="BP41" s="1010"/>
      <c r="BQ41" s="1010"/>
      <c r="BR41" s="1010"/>
    </row>
    <row r="42" spans="1:70" s="332" customFormat="1" ht="15.75" hidden="1" customHeight="1" x14ac:dyDescent="0.25">
      <c r="A42" s="451" t="s">
        <v>301</v>
      </c>
      <c r="B42" s="836"/>
      <c r="C42" s="832"/>
      <c r="D42" s="820" t="s">
        <v>145</v>
      </c>
      <c r="E42" s="820"/>
      <c r="F42" s="820"/>
      <c r="G42" s="822" t="s">
        <v>16</v>
      </c>
      <c r="H42" s="823">
        <f>+'P01 2026'!H30</f>
        <v>15534671</v>
      </c>
      <c r="I42" s="824">
        <f>'P01 2026'!FB32</f>
        <v>15034246.386</v>
      </c>
      <c r="J42" s="824">
        <f ca="1">SUMIF(W$3:$AQ34,"ok",W42:AQ42)</f>
        <v>11901803.598999999</v>
      </c>
      <c r="K42" s="825">
        <f t="shared" ca="1" si="2"/>
        <v>0.79164617190809417</v>
      </c>
      <c r="L42" s="824">
        <f>'P01 2026'!FD32</f>
        <v>11901803.598999999</v>
      </c>
      <c r="M42" s="825">
        <f t="shared" si="3"/>
        <v>0.79164617190809417</v>
      </c>
      <c r="N42" s="824">
        <f t="shared" si="12"/>
        <v>3132442.7870000005</v>
      </c>
      <c r="O42" s="825">
        <f t="shared" si="5"/>
        <v>0.20835382809190583</v>
      </c>
      <c r="P42" s="827">
        <f>+'P01 2026'!FG32</f>
        <v>11609819.616</v>
      </c>
      <c r="Q42" s="825">
        <f t="shared" ca="1" si="6"/>
        <v>0.97546724909621829</v>
      </c>
      <c r="R42" s="827">
        <f>+'P01 2026'!FH32</f>
        <v>291983.98300000001</v>
      </c>
      <c r="S42" s="825">
        <f t="shared" ca="1" si="7"/>
        <v>2.4532750903781739E-2</v>
      </c>
      <c r="T42" s="831">
        <f>+'P01 2025'!DV33</f>
        <v>15567119.735509999</v>
      </c>
      <c r="U42" s="831">
        <f ca="1">SUM(U43:U55)</f>
        <v>12332137.803656001</v>
      </c>
      <c r="V42" s="825">
        <f t="shared" ca="1" si="8"/>
        <v>0.79219136315405125</v>
      </c>
      <c r="W42" s="829">
        <f>+'P01 2026'!I30</f>
        <v>1165494.52</v>
      </c>
      <c r="X42" s="830">
        <f>+'P01 2025'!G33</f>
        <v>1161559.133345</v>
      </c>
      <c r="Y42" s="830">
        <f>+'P01 2026'!R28</f>
        <v>1242704.2690000001</v>
      </c>
      <c r="Z42" s="1020">
        <f>+'P01 2025'!N21</f>
        <v>1181690.4146009998</v>
      </c>
      <c r="AA42" s="1020">
        <f>+'P01 2026'!AJ26</f>
        <v>1642940.8489999999</v>
      </c>
      <c r="AB42" s="335">
        <f>+'P01 2025'!AC28</f>
        <v>1723410.2725429998</v>
      </c>
      <c r="AC42" s="833">
        <f>+'P01 2026'!BB22</f>
        <v>1185418.5190000001</v>
      </c>
      <c r="AD42" s="831">
        <f>+'P01 2025'!AR26</f>
        <v>1191119.8632759999</v>
      </c>
      <c r="AE42" s="831">
        <f>+'P01 2026'!BT18</f>
        <v>1085981.21</v>
      </c>
      <c r="AF42" s="831">
        <f>'P01 2025'!BF21</f>
        <v>1181766.7735539998</v>
      </c>
      <c r="AG42" s="831">
        <f>+'P01 2026'!CL24</f>
        <v>1664277.1459999999</v>
      </c>
      <c r="AH42" s="333">
        <f>+'P01 2025'!BU28</f>
        <v>1745864.2514279997</v>
      </c>
      <c r="AI42" s="333">
        <f>+'P01 2026'!DE22</f>
        <v>1145937.1629999999</v>
      </c>
      <c r="AJ42" s="333">
        <f>+'P01 2025'!CI22</f>
        <v>1203767.1093459998</v>
      </c>
      <c r="AK42" s="333">
        <f>+'P01 2026'!DW22</f>
        <v>1125128.0419999999</v>
      </c>
      <c r="AL42" s="333">
        <f>+'P01 2025'!CX25</f>
        <v>1194705.0533969998</v>
      </c>
      <c r="AM42" s="831">
        <f>+'P01 2026'!ER27</f>
        <v>1643921.8810000001</v>
      </c>
      <c r="AN42" s="831">
        <f>+'P01 2025'!DN28</f>
        <v>1748254.9321659997</v>
      </c>
      <c r="AO42" s="333">
        <f>+'P01 2025'!ED22</f>
        <v>1154260.835</v>
      </c>
      <c r="AP42" s="333">
        <f>+'P01 2025'!EY22</f>
        <v>1165357.4739999999</v>
      </c>
      <c r="AQ42" s="831">
        <f>+'P01 2025'!FR30</f>
        <v>1716893.8870000001</v>
      </c>
      <c r="AR42" s="1010"/>
      <c r="AS42" s="1010"/>
      <c r="AT42" s="216"/>
      <c r="AV42" s="216"/>
      <c r="AW42" s="781"/>
      <c r="AX42" s="781"/>
      <c r="AY42" s="781"/>
      <c r="AZ42" s="216"/>
      <c r="BA42" s="781"/>
      <c r="BB42" s="781"/>
      <c r="BC42" s="781"/>
      <c r="BD42" s="781"/>
      <c r="BE42" s="781"/>
      <c r="BF42" s="781"/>
      <c r="BG42" s="781"/>
      <c r="BH42" s="781"/>
      <c r="BI42" s="781"/>
      <c r="BJ42" s="781"/>
      <c r="BK42" s="781"/>
      <c r="BL42" s="1019"/>
      <c r="BM42" s="1010"/>
      <c r="BN42" s="1010"/>
      <c r="BO42" s="1010"/>
      <c r="BP42" s="1010"/>
      <c r="BQ42" s="1010"/>
      <c r="BR42" s="1010"/>
    </row>
    <row r="43" spans="1:70" s="332" customFormat="1" ht="15.75" hidden="1" customHeight="1" x14ac:dyDescent="0.25">
      <c r="A43" s="451" t="s">
        <v>302</v>
      </c>
      <c r="B43" s="818"/>
      <c r="C43" s="832"/>
      <c r="D43" s="820"/>
      <c r="E43" s="820">
        <v>1</v>
      </c>
      <c r="F43" s="821" t="str">
        <f t="shared" ref="F43:F48" si="13">+CONCATENATE($B$9,"",$C$41,"",$D$42,"00",E43)</f>
        <v>21.02.001.001</v>
      </c>
      <c r="G43" s="822" t="s">
        <v>517</v>
      </c>
      <c r="H43" s="823">
        <f>+'P01 2026'!H31</f>
        <v>3398000</v>
      </c>
      <c r="I43" s="824">
        <f>'P01 2026'!FB33</f>
        <v>2897575.3859999999</v>
      </c>
      <c r="J43" s="824">
        <f ca="1">SUMIF(W$3:$AQ35,"ok",W43:AQ43)</f>
        <v>2515365.7519999999</v>
      </c>
      <c r="K43" s="825">
        <f t="shared" ca="1" si="2"/>
        <v>0.86809329074001185</v>
      </c>
      <c r="L43" s="824">
        <f>'P01 2026'!FD33</f>
        <v>2515365.7519999999</v>
      </c>
      <c r="M43" s="825">
        <f t="shared" si="3"/>
        <v>0.86809329074001185</v>
      </c>
      <c r="N43" s="824">
        <f t="shared" si="12"/>
        <v>382209.63400000008</v>
      </c>
      <c r="O43" s="825">
        <f t="shared" si="5"/>
        <v>0.13190670925998821</v>
      </c>
      <c r="P43" s="827">
        <f>+'P01 2026'!FG33</f>
        <v>2463388.7009999999</v>
      </c>
      <c r="Q43" s="825">
        <f t="shared" ca="1" si="6"/>
        <v>0.97933618561886182</v>
      </c>
      <c r="R43" s="827">
        <f>+'P01 2026'!FH33</f>
        <v>51977.050999999999</v>
      </c>
      <c r="S43" s="825">
        <f t="shared" ca="1" si="7"/>
        <v>2.0663814381138158E-2</v>
      </c>
      <c r="T43" s="828">
        <f>+'P01 2025'!DV34</f>
        <v>3299523.7907050001</v>
      </c>
      <c r="U43" s="828">
        <f ca="1">SUMIF(W$3:$AQ35,"SI",W43:AQ43)</f>
        <v>2547113.5431999997</v>
      </c>
      <c r="V43" s="825">
        <f t="shared" ca="1" si="8"/>
        <v>0.7719639877655694</v>
      </c>
      <c r="W43" s="829">
        <f>+'P01 2026'!I31</f>
        <v>278015.848</v>
      </c>
      <c r="X43" s="830">
        <f>+'P01 2025'!G34</f>
        <v>278082.24583799997</v>
      </c>
      <c r="Y43" s="830">
        <f>+'P01 2026'!R29</f>
        <v>304005.24</v>
      </c>
      <c r="Z43" s="827">
        <f>+'P01 2025'!N22</f>
        <v>282959.93261299998</v>
      </c>
      <c r="AA43" s="1020">
        <f>+'P01 2026'!AJ27</f>
        <v>263558.22499999998</v>
      </c>
      <c r="AB43" s="833">
        <f>+'P01 2025'!AC29</f>
        <v>280259.563188</v>
      </c>
      <c r="AC43" s="833">
        <f>+'P01 2026'!BB23</f>
        <v>292471.44500000001</v>
      </c>
      <c r="AD43" s="831">
        <f>+'P01 2025'!AR27</f>
        <v>283664.31696800003</v>
      </c>
      <c r="AE43" s="831">
        <f>+'P01 2026'!BT19</f>
        <v>258677.62100000001</v>
      </c>
      <c r="AF43" s="831">
        <f>'P01 2025'!BF22</f>
        <v>282878.25060699997</v>
      </c>
      <c r="AG43" s="831">
        <f>+'P01 2026'!CL25</f>
        <v>279199.50199999998</v>
      </c>
      <c r="AH43" s="831">
        <f>+'P01 2025'!BU29</f>
        <v>284046.36742099997</v>
      </c>
      <c r="AI43" s="333">
        <f>+'P01 2026'!DE23</f>
        <v>285216.40999999997</v>
      </c>
      <c r="AJ43" s="333">
        <f>+'P01 2025'!CI23</f>
        <v>286106.49306299997</v>
      </c>
      <c r="AK43" s="333">
        <f>+'P01 2026'!DW23</f>
        <v>276206.58399999997</v>
      </c>
      <c r="AL43" s="831">
        <f>+'P01 2025'!CX26</f>
        <v>285140.06459299999</v>
      </c>
      <c r="AM43" s="831">
        <f>+'P01 2026'!ER28</f>
        <v>278014.87699999998</v>
      </c>
      <c r="AN43" s="831">
        <f>+'P01 2025'!DN29</f>
        <v>283976.30890899996</v>
      </c>
      <c r="AO43" s="831">
        <f>+'P01 2025'!ED23</f>
        <v>275597.06</v>
      </c>
      <c r="AP43" s="831">
        <f>+'P01 2025'!EY23</f>
        <v>286742.48100000003</v>
      </c>
      <c r="AQ43" s="831">
        <f>+'P01 2025'!FR31</f>
        <v>288507.81300000002</v>
      </c>
      <c r="AR43" s="1010"/>
      <c r="AS43" s="1010"/>
      <c r="AT43" s="216"/>
      <c r="AV43" s="216"/>
      <c r="AW43" s="781"/>
      <c r="AX43" s="781"/>
      <c r="AY43" s="781"/>
      <c r="AZ43" s="216"/>
      <c r="BA43" s="781"/>
      <c r="BB43" s="781"/>
      <c r="BC43" s="781"/>
      <c r="BD43" s="781"/>
      <c r="BE43" s="781"/>
      <c r="BF43" s="781"/>
      <c r="BG43" s="781"/>
      <c r="BH43" s="781"/>
      <c r="BI43" s="781"/>
      <c r="BJ43" s="781"/>
      <c r="BK43" s="781"/>
      <c r="BL43" s="1019"/>
      <c r="BM43" s="1010"/>
      <c r="BN43" s="1010"/>
      <c r="BO43" s="1010"/>
      <c r="BP43" s="1010"/>
      <c r="BQ43" s="1010"/>
      <c r="BR43" s="1010"/>
    </row>
    <row r="44" spans="1:70" s="332" customFormat="1" ht="15.75" hidden="1" customHeight="1" x14ac:dyDescent="0.25">
      <c r="A44" s="451" t="s">
        <v>470</v>
      </c>
      <c r="B44" s="818"/>
      <c r="C44" s="832"/>
      <c r="D44" s="820"/>
      <c r="E44" s="820">
        <v>2</v>
      </c>
      <c r="F44" s="821" t="str">
        <f t="shared" si="13"/>
        <v>21.02.001.002</v>
      </c>
      <c r="G44" s="822" t="s">
        <v>17</v>
      </c>
      <c r="H44" s="823">
        <f>+'P01 2026'!H32</f>
        <v>160000</v>
      </c>
      <c r="I44" s="824">
        <f>'P01 2026'!FB34</f>
        <v>160000</v>
      </c>
      <c r="J44" s="824">
        <f ca="1">SUMIF(W$3:$AQ36,"ok",W44:AQ44)</f>
        <v>124229.674</v>
      </c>
      <c r="K44" s="825">
        <f t="shared" ca="1" si="2"/>
        <v>0.77643546249999995</v>
      </c>
      <c r="L44" s="824">
        <f>'P01 2026'!FD34</f>
        <v>124229.674</v>
      </c>
      <c r="M44" s="825">
        <f t="shared" si="3"/>
        <v>0.77643546249999995</v>
      </c>
      <c r="N44" s="824">
        <f t="shared" si="12"/>
        <v>35770.326000000001</v>
      </c>
      <c r="O44" s="825">
        <f t="shared" si="5"/>
        <v>0.22356453749999999</v>
      </c>
      <c r="P44" s="827">
        <f>+'P01 2026'!FG34</f>
        <v>116893.171</v>
      </c>
      <c r="Q44" s="825">
        <f t="shared" ca="1" si="6"/>
        <v>0.94094403725151854</v>
      </c>
      <c r="R44" s="827">
        <f>+'P01 2026'!FH34</f>
        <v>7336.5029999999997</v>
      </c>
      <c r="S44" s="825">
        <f t="shared" ca="1" si="7"/>
        <v>5.9055962748481489E-2</v>
      </c>
      <c r="T44" s="828">
        <f>+'P01 2025'!DV35</f>
        <v>149362.71857599998</v>
      </c>
      <c r="U44" s="828">
        <f ca="1">SUMIF(W$3:$AQ36,"SI",W44:AQ44)</f>
        <v>124888.74778599998</v>
      </c>
      <c r="V44" s="825">
        <f t="shared" ca="1" si="8"/>
        <v>0.8361440456940602</v>
      </c>
      <c r="W44" s="829">
        <f>+'P01 2026'!I32</f>
        <v>13532.880999999999</v>
      </c>
      <c r="X44" s="830">
        <f>+'P01 2025'!G35</f>
        <v>13109.549562999999</v>
      </c>
      <c r="Y44" s="830">
        <f>+'P01 2026'!R30</f>
        <v>14416.546</v>
      </c>
      <c r="Z44" s="827">
        <f>+'P01 2025'!N23</f>
        <v>13129.364351999999</v>
      </c>
      <c r="AA44" s="1020">
        <f>+'P01 2026'!AJ28</f>
        <v>13765.699000000001</v>
      </c>
      <c r="AB44" s="833">
        <f>+'P01 2025'!AC30</f>
        <v>13334.182811999999</v>
      </c>
      <c r="AC44" s="833">
        <f>+'P01 2026'!BB24</f>
        <v>13511.598</v>
      </c>
      <c r="AD44" s="831">
        <f>+'P01 2025'!AR28</f>
        <v>13402.497902999999</v>
      </c>
      <c r="AE44" s="831">
        <f>+'P01 2026'!BT20</f>
        <v>13550.466</v>
      </c>
      <c r="AF44" s="831">
        <f>'P01 2025'!BF23</f>
        <v>13454.561340999999</v>
      </c>
      <c r="AG44" s="831">
        <f>+'P01 2026'!CL26</f>
        <v>13734.995999999999</v>
      </c>
      <c r="AH44" s="831">
        <f>+'P01 2025'!BU30</f>
        <v>13526.732372</v>
      </c>
      <c r="AI44" s="333">
        <f>+'P01 2026'!DE24</f>
        <v>13947.034</v>
      </c>
      <c r="AJ44" s="333">
        <f>+'P01 2025'!CI24</f>
        <v>18483.128779999999</v>
      </c>
      <c r="AK44" s="333">
        <f>+'P01 2026'!DW24</f>
        <v>13970.097</v>
      </c>
      <c r="AL44" s="831">
        <f>+'P01 2025'!CX27</f>
        <v>13157.388993999999</v>
      </c>
      <c r="AM44" s="831">
        <f>+'P01 2026'!ER29</f>
        <v>13800.357</v>
      </c>
      <c r="AN44" s="831">
        <f>+'P01 2025'!DN30</f>
        <v>13291.341668999999</v>
      </c>
      <c r="AO44" s="831">
        <f>+'P01 2025'!ED24</f>
        <v>12878.437</v>
      </c>
      <c r="AP44" s="831">
        <f>+'P01 2025'!EY24</f>
        <v>12881.796</v>
      </c>
      <c r="AQ44" s="831">
        <f>+'P01 2025'!FR32</f>
        <v>12923.853999999999</v>
      </c>
      <c r="AR44" s="1010"/>
      <c r="AS44" s="1010"/>
      <c r="AT44" s="216"/>
      <c r="AV44" s="216"/>
      <c r="AW44" s="781"/>
      <c r="AX44" s="781"/>
      <c r="AY44" s="781"/>
      <c r="AZ44" s="216"/>
      <c r="BA44" s="781"/>
      <c r="BB44" s="781"/>
      <c r="BC44" s="781"/>
      <c r="BD44" s="781"/>
      <c r="BE44" s="781"/>
      <c r="BF44" s="781"/>
      <c r="BG44" s="781"/>
      <c r="BH44" s="781"/>
      <c r="BI44" s="781"/>
      <c r="BJ44" s="781"/>
      <c r="BK44" s="781"/>
      <c r="BL44" s="1019"/>
      <c r="BM44" s="1010"/>
      <c r="BN44" s="1010"/>
      <c r="BO44" s="1010"/>
      <c r="BP44" s="1010"/>
      <c r="BQ44" s="1010"/>
      <c r="BR44" s="1010"/>
    </row>
    <row r="45" spans="1:70" s="332" customFormat="1" ht="15.75" hidden="1" customHeight="1" x14ac:dyDescent="0.25">
      <c r="A45" s="451" t="s">
        <v>303</v>
      </c>
      <c r="B45" s="818"/>
      <c r="C45" s="832"/>
      <c r="D45" s="820"/>
      <c r="E45" s="820">
        <v>3</v>
      </c>
      <c r="F45" s="821" t="str">
        <f t="shared" si="13"/>
        <v>21.02.001.003</v>
      </c>
      <c r="G45" s="822" t="s">
        <v>18</v>
      </c>
      <c r="H45" s="823">
        <f>+'P01 2026'!H33</f>
        <v>2400000</v>
      </c>
      <c r="I45" s="824">
        <f>'P01 2026'!FB35</f>
        <v>2400000</v>
      </c>
      <c r="J45" s="824">
        <f ca="1">SUMIF(W$3:$AQ37,"ok",W45:AQ45)</f>
        <v>1737721.5469999998</v>
      </c>
      <c r="K45" s="825">
        <f t="shared" ca="1" si="2"/>
        <v>0.72405064458333324</v>
      </c>
      <c r="L45" s="824">
        <f>'P01 2026'!FD35</f>
        <v>1737721.547</v>
      </c>
      <c r="M45" s="825">
        <f t="shared" si="3"/>
        <v>0.72405064458333335</v>
      </c>
      <c r="N45" s="824">
        <f t="shared" si="12"/>
        <v>662278.45299999998</v>
      </c>
      <c r="O45" s="825">
        <f t="shared" si="5"/>
        <v>0.27594935541666665</v>
      </c>
      <c r="P45" s="827">
        <f>+'P01 2026'!FG35</f>
        <v>1685649.7660000001</v>
      </c>
      <c r="Q45" s="825">
        <f t="shared" ca="1" si="6"/>
        <v>0.9700344505194769</v>
      </c>
      <c r="R45" s="827">
        <f>+'P01 2026'!FH35</f>
        <v>52071.781000000003</v>
      </c>
      <c r="S45" s="825">
        <f t="shared" ca="1" si="7"/>
        <v>2.9965549480523306E-2</v>
      </c>
      <c r="T45" s="828">
        <f>+'P01 2025'!DV36</f>
        <v>2282677.5628430001</v>
      </c>
      <c r="U45" s="828">
        <f ca="1">SUMIF(W$3:$AQ37,"SI",W45:AQ45)</f>
        <v>1815472.7855399996</v>
      </c>
      <c r="V45" s="825">
        <f t="shared" ca="1" si="8"/>
        <v>0.79532598694267087</v>
      </c>
      <c r="W45" s="829">
        <f>+'P01 2026'!I33</f>
        <v>198314.73300000001</v>
      </c>
      <c r="X45" s="830">
        <f>+'P01 2025'!G36</f>
        <v>197336.55589099997</v>
      </c>
      <c r="Y45" s="830">
        <f>+'P01 2026'!R31</f>
        <v>209083.701</v>
      </c>
      <c r="Z45" s="827">
        <f>+'P01 2025'!N24</f>
        <v>201178.00003099997</v>
      </c>
      <c r="AA45" s="1020">
        <f>+'P01 2026'!AJ29</f>
        <v>186566.098</v>
      </c>
      <c r="AB45" s="833">
        <f>+'P01 2025'!AC31</f>
        <v>200488.87138299999</v>
      </c>
      <c r="AC45" s="833">
        <f>+'P01 2026'!BB25</f>
        <v>197728.9</v>
      </c>
      <c r="AD45" s="831">
        <f>+'P01 2025'!AR29</f>
        <v>201814.75594099998</v>
      </c>
      <c r="AE45" s="831">
        <f>+'P01 2026'!BT21</f>
        <v>184763.766</v>
      </c>
      <c r="AF45" s="831">
        <f>'P01 2025'!BF24</f>
        <v>201009.64804100001</v>
      </c>
      <c r="AG45" s="831">
        <f>+'P01 2026'!CL27</f>
        <v>192117.33499999999</v>
      </c>
      <c r="AH45" s="831">
        <f>+'P01 2025'!BU31</f>
        <v>202709.98973699997</v>
      </c>
      <c r="AI45" s="333">
        <f>+'P01 2026'!DE25</f>
        <v>191344.43700000001</v>
      </c>
      <c r="AJ45" s="333">
        <f>+'P01 2025'!CI25</f>
        <v>204104.08937899998</v>
      </c>
      <c r="AK45" s="333">
        <f>+'P01 2026'!DW25</f>
        <v>189367.14300000001</v>
      </c>
      <c r="AL45" s="831">
        <f>+'P01 2025'!CX28</f>
        <v>203719.52947199997</v>
      </c>
      <c r="AM45" s="831">
        <f>+'P01 2026'!ER30</f>
        <v>188435.43400000001</v>
      </c>
      <c r="AN45" s="831">
        <f>+'P01 2025'!DN31</f>
        <v>203111.34566499997</v>
      </c>
      <c r="AO45" s="831">
        <f>+'P01 2025'!ED25</f>
        <v>196805.66</v>
      </c>
      <c r="AP45" s="831">
        <f>+'P01 2025'!EY25</f>
        <v>196736.03599999999</v>
      </c>
      <c r="AQ45" s="831">
        <f>+'P01 2025'!FR33</f>
        <v>198168.851</v>
      </c>
      <c r="AR45" s="1010"/>
      <c r="AS45" s="1010"/>
      <c r="AT45" s="216"/>
      <c r="AV45" s="216"/>
      <c r="AW45" s="781"/>
      <c r="AX45" s="781"/>
      <c r="AY45" s="781"/>
      <c r="AZ45" s="216"/>
      <c r="BA45" s="781"/>
      <c r="BB45" s="781"/>
      <c r="BC45" s="781"/>
      <c r="BD45" s="781"/>
      <c r="BE45" s="781"/>
      <c r="BF45" s="781"/>
      <c r="BG45" s="781"/>
      <c r="BH45" s="781"/>
      <c r="BI45" s="781"/>
      <c r="BJ45" s="781"/>
      <c r="BK45" s="781"/>
      <c r="BL45" s="1019"/>
      <c r="BM45" s="1010"/>
      <c r="BN45" s="1010"/>
      <c r="BO45" s="1010"/>
      <c r="BP45" s="1010"/>
      <c r="BQ45" s="1010"/>
      <c r="BR45" s="1010"/>
    </row>
    <row r="46" spans="1:70" s="332" customFormat="1" ht="15.75" hidden="1" customHeight="1" x14ac:dyDescent="0.25">
      <c r="A46" s="451" t="s">
        <v>304</v>
      </c>
      <c r="B46" s="818"/>
      <c r="C46" s="832"/>
      <c r="D46" s="820"/>
      <c r="E46" s="820">
        <v>4</v>
      </c>
      <c r="F46" s="821" t="str">
        <f t="shared" si="13"/>
        <v>21.02.001.004</v>
      </c>
      <c r="G46" s="822" t="s">
        <v>19</v>
      </c>
      <c r="H46" s="823">
        <f>+'P01 2026'!H34</f>
        <v>303000</v>
      </c>
      <c r="I46" s="824">
        <f>'P01 2026'!FB36</f>
        <v>303000</v>
      </c>
      <c r="J46" s="824">
        <f ca="1">SUMIF(W$3:$AQ38,"ok",W46:AQ46)</f>
        <v>233636.90600000002</v>
      </c>
      <c r="K46" s="825">
        <f t="shared" ca="1" si="2"/>
        <v>0.77107889768976901</v>
      </c>
      <c r="L46" s="824">
        <f>'P01 2026'!FD36</f>
        <v>233636.90599999999</v>
      </c>
      <c r="M46" s="825">
        <f t="shared" si="3"/>
        <v>0.77107889768976889</v>
      </c>
      <c r="N46" s="824">
        <f t="shared" si="12"/>
        <v>69363.094000000012</v>
      </c>
      <c r="O46" s="825">
        <f t="shared" si="5"/>
        <v>0.22892110231023105</v>
      </c>
      <c r="P46" s="827">
        <f>+'P01 2026'!FG36</f>
        <v>219331.71900000001</v>
      </c>
      <c r="Q46" s="825">
        <f t="shared" ca="1" si="6"/>
        <v>0.93877171528713876</v>
      </c>
      <c r="R46" s="827">
        <f>+'P01 2026'!FH36</f>
        <v>14305.187</v>
      </c>
      <c r="S46" s="825">
        <f t="shared" ca="1" si="7"/>
        <v>6.1228284712861243E-2</v>
      </c>
      <c r="T46" s="828">
        <f>+'P01 2025'!DV37</f>
        <v>298374.11977799993</v>
      </c>
      <c r="U46" s="828">
        <f ca="1">SUMIF(W$3:$AQ38,"SI",W46:AQ46)</f>
        <v>233508.28464199998</v>
      </c>
      <c r="V46" s="825">
        <f t="shared" ca="1" si="8"/>
        <v>0.78260234103325632</v>
      </c>
      <c r="W46" s="829">
        <f>+'P01 2026'!I34</f>
        <v>26455.481</v>
      </c>
      <c r="X46" s="830">
        <f>+'P01 2025'!G37</f>
        <v>25861.074065999997</v>
      </c>
      <c r="Y46" s="830">
        <f>+'P01 2026'!R32</f>
        <v>27021.385999999999</v>
      </c>
      <c r="Z46" s="827">
        <f>+'P01 2025'!N25</f>
        <v>25344.111076999998</v>
      </c>
      <c r="AA46" s="1020">
        <f>+'P01 2026'!AJ30</f>
        <v>27788.378000000001</v>
      </c>
      <c r="AB46" s="833">
        <f>+'P01 2025'!AC32</f>
        <v>25284.781150999999</v>
      </c>
      <c r="AC46" s="833">
        <f>+'P01 2026'!BB26</f>
        <v>27399.701000000001</v>
      </c>
      <c r="AD46" s="831">
        <f>+'P01 2025'!AR30</f>
        <v>25461.346086999994</v>
      </c>
      <c r="AE46" s="831">
        <f>+'P01 2026'!BT22</f>
        <v>25065.903999999999</v>
      </c>
      <c r="AF46" s="831">
        <f>'P01 2025'!BF25</f>
        <v>25483.213596999998</v>
      </c>
      <c r="AG46" s="831">
        <f>+'P01 2026'!CL28</f>
        <v>25546.534</v>
      </c>
      <c r="AH46" s="831">
        <f>+'P01 2025'!BU32</f>
        <v>26149.300425999998</v>
      </c>
      <c r="AI46" s="333">
        <f>+'P01 2026'!DE26</f>
        <v>25035.045999999998</v>
      </c>
      <c r="AJ46" s="333">
        <f>+'P01 2025'!CI26</f>
        <v>26641.391570999996</v>
      </c>
      <c r="AK46" s="333">
        <f>+'P01 2026'!DW26</f>
        <v>25014.916000000001</v>
      </c>
      <c r="AL46" s="831">
        <f>+'P01 2025'!CX29</f>
        <v>26678.630259999998</v>
      </c>
      <c r="AM46" s="831">
        <f>+'P01 2026'!ER31</f>
        <v>24309.56</v>
      </c>
      <c r="AN46" s="831">
        <f>+'P01 2025'!DN32</f>
        <v>26604.436406999997</v>
      </c>
      <c r="AO46" s="831">
        <f>+'P01 2025'!ED26</f>
        <v>24773.07</v>
      </c>
      <c r="AP46" s="831">
        <f>+'P01 2025'!EY26</f>
        <v>25277.710999999999</v>
      </c>
      <c r="AQ46" s="831">
        <f>+'P01 2025'!FR34</f>
        <v>26290.298999999999</v>
      </c>
      <c r="AR46" s="1010"/>
      <c r="AS46" s="1010"/>
      <c r="AT46" s="216"/>
      <c r="AV46" s="216"/>
      <c r="AW46" s="781"/>
      <c r="AX46" s="781"/>
      <c r="AY46" s="781"/>
      <c r="AZ46" s="216"/>
      <c r="BA46" s="781"/>
      <c r="BB46" s="781"/>
      <c r="BC46" s="781"/>
      <c r="BD46" s="781"/>
      <c r="BE46" s="781"/>
      <c r="BF46" s="781"/>
      <c r="BG46" s="781"/>
      <c r="BH46" s="781"/>
      <c r="BI46" s="781"/>
      <c r="BJ46" s="781"/>
      <c r="BK46" s="781"/>
      <c r="BL46" s="1019"/>
      <c r="BM46" s="1010"/>
      <c r="BN46" s="1010"/>
      <c r="BO46" s="1010"/>
      <c r="BP46" s="1010"/>
      <c r="BQ46" s="1010"/>
      <c r="BR46" s="1010"/>
    </row>
    <row r="47" spans="1:70" s="332" customFormat="1" ht="15.75" hidden="1" customHeight="1" x14ac:dyDescent="0.25">
      <c r="A47" s="451" t="s">
        <v>1003</v>
      </c>
      <c r="B47" s="818"/>
      <c r="C47" s="832"/>
      <c r="D47" s="820"/>
      <c r="E47" s="820">
        <v>6</v>
      </c>
      <c r="F47" s="821" t="str">
        <f t="shared" si="13"/>
        <v>21.02.001.006</v>
      </c>
      <c r="G47" s="822" t="s">
        <v>95</v>
      </c>
      <c r="H47" s="824">
        <v>0</v>
      </c>
      <c r="I47" s="824">
        <v>0</v>
      </c>
      <c r="J47" s="824">
        <f ca="1">SUMIF(W$3:$AQ39,"ok",W47:AQ47)</f>
        <v>0</v>
      </c>
      <c r="K47" s="825">
        <f t="shared" ca="1" si="2"/>
        <v>0</v>
      </c>
      <c r="L47" s="824">
        <v>0</v>
      </c>
      <c r="M47" s="825">
        <f t="shared" si="3"/>
        <v>0</v>
      </c>
      <c r="N47" s="824">
        <v>0</v>
      </c>
      <c r="O47" s="825">
        <f t="shared" si="5"/>
        <v>0</v>
      </c>
      <c r="P47" s="827">
        <v>0</v>
      </c>
      <c r="Q47" s="825">
        <f t="shared" ca="1" si="6"/>
        <v>0</v>
      </c>
      <c r="R47" s="827">
        <v>0</v>
      </c>
      <c r="S47" s="825">
        <f t="shared" ca="1" si="7"/>
        <v>0</v>
      </c>
      <c r="T47" s="828">
        <v>0</v>
      </c>
      <c r="U47" s="828">
        <f ca="1">SUMIF(W$3:$AQ39,"SI",W47:AQ47)</f>
        <v>0</v>
      </c>
      <c r="V47" s="825" t="str">
        <f t="shared" ca="1" si="8"/>
        <v>0,00%</v>
      </c>
      <c r="W47" s="829">
        <v>0</v>
      </c>
      <c r="X47" s="830">
        <v>0</v>
      </c>
      <c r="Y47" s="830">
        <v>0</v>
      </c>
      <c r="Z47" s="827">
        <v>0</v>
      </c>
      <c r="AA47" s="827">
        <v>0</v>
      </c>
      <c r="AB47" s="833">
        <v>0</v>
      </c>
      <c r="AC47" s="833">
        <v>0</v>
      </c>
      <c r="AD47" s="831">
        <v>0</v>
      </c>
      <c r="AE47" s="831">
        <v>0</v>
      </c>
      <c r="AF47" s="831">
        <v>0</v>
      </c>
      <c r="AG47" s="831">
        <v>0</v>
      </c>
      <c r="AH47" s="831">
        <v>0</v>
      </c>
      <c r="AI47" s="831">
        <v>0</v>
      </c>
      <c r="AJ47" s="333">
        <v>0</v>
      </c>
      <c r="AK47" s="333">
        <v>0</v>
      </c>
      <c r="AL47" s="831">
        <v>0</v>
      </c>
      <c r="AM47" s="831">
        <v>0</v>
      </c>
      <c r="AN47" s="831">
        <v>0</v>
      </c>
      <c r="AO47" s="831">
        <v>0</v>
      </c>
      <c r="AP47" s="831">
        <v>0</v>
      </c>
      <c r="AQ47" s="831">
        <v>0</v>
      </c>
      <c r="AR47" s="1010"/>
      <c r="AS47" s="1010"/>
      <c r="AT47" s="216"/>
      <c r="AV47" s="216"/>
      <c r="AW47" s="781"/>
      <c r="AX47" s="781"/>
      <c r="AY47" s="781"/>
      <c r="AZ47" s="216"/>
      <c r="BA47" s="781"/>
      <c r="BB47" s="781"/>
      <c r="BC47" s="781"/>
      <c r="BD47" s="781"/>
      <c r="BE47" s="781"/>
      <c r="BF47" s="781"/>
      <c r="BG47" s="781"/>
      <c r="BH47" s="781"/>
      <c r="BI47" s="781"/>
      <c r="BJ47" s="781"/>
      <c r="BK47" s="781"/>
      <c r="BL47" s="1019"/>
      <c r="BM47" s="1010"/>
      <c r="BN47" s="1010"/>
      <c r="BO47" s="1010"/>
      <c r="BP47" s="1010"/>
      <c r="BQ47" s="1010"/>
      <c r="BR47" s="1010"/>
    </row>
    <row r="48" spans="1:70" s="332" customFormat="1" ht="15.75" hidden="1" customHeight="1" x14ac:dyDescent="0.25">
      <c r="A48" s="451" t="s">
        <v>471</v>
      </c>
      <c r="B48" s="818"/>
      <c r="C48" s="832"/>
      <c r="D48" s="820"/>
      <c r="E48" s="820">
        <v>7</v>
      </c>
      <c r="F48" s="821" t="str">
        <f t="shared" si="13"/>
        <v>21.02.001.007</v>
      </c>
      <c r="G48" s="822" t="s">
        <v>96</v>
      </c>
      <c r="H48" s="824">
        <f>+'P01 2026'!H35</f>
        <v>130000</v>
      </c>
      <c r="I48" s="824">
        <f>'P01 2026'!FB37</f>
        <v>130000</v>
      </c>
      <c r="J48" s="824">
        <f ca="1">SUMIF(W$3:$AQ40,"ok",W48:AQ48)</f>
        <v>75428.42</v>
      </c>
      <c r="K48" s="825">
        <f t="shared" ca="1" si="2"/>
        <v>0.58021861538461539</v>
      </c>
      <c r="L48" s="824">
        <f>'P01 2026'!FD37</f>
        <v>75428.42</v>
      </c>
      <c r="M48" s="825">
        <f t="shared" si="3"/>
        <v>0.58021861538461539</v>
      </c>
      <c r="N48" s="824">
        <f t="shared" ref="N48:N53" si="14">I48-L48</f>
        <v>54571.58</v>
      </c>
      <c r="O48" s="825">
        <f t="shared" si="5"/>
        <v>0.41978138461538461</v>
      </c>
      <c r="P48" s="827">
        <f>+'P01 2026'!FG37</f>
        <v>72035.841</v>
      </c>
      <c r="Q48" s="825">
        <f t="shared" ca="1" si="6"/>
        <v>0.9550225365982743</v>
      </c>
      <c r="R48" s="827">
        <f>+'P01 2026'!FH37</f>
        <v>3392.5790000000002</v>
      </c>
      <c r="S48" s="825">
        <f t="shared" ca="1" si="7"/>
        <v>4.4977463401725773E-2</v>
      </c>
      <c r="T48" s="828">
        <f>+'P01 2025'!DV38</f>
        <v>154466.99853099999</v>
      </c>
      <c r="U48" s="828">
        <f ca="1">SUMIF(W$3:$AQ40,"SI",W48:AQ48)</f>
        <v>97510.006666000016</v>
      </c>
      <c r="V48" s="825">
        <f t="shared" ca="1" si="8"/>
        <v>0.63126756908162962</v>
      </c>
      <c r="W48" s="829">
        <f>+'P01 2026'!I35</f>
        <v>9172.1749999999993</v>
      </c>
      <c r="X48" s="830">
        <f>+'P01 2025'!G38</f>
        <v>9787.1376289999989</v>
      </c>
      <c r="Y48" s="830">
        <f>+'P01 2026'!R33</f>
        <v>9782.16</v>
      </c>
      <c r="Z48" s="827">
        <f>+'P01 2025'!N26</f>
        <v>9787.1376289999989</v>
      </c>
      <c r="AA48" s="827">
        <f>+'P01 2026'!AJ31</f>
        <v>6891.6040000000003</v>
      </c>
      <c r="AB48" s="833">
        <f>+'P01 2025'!AC33</f>
        <v>10664.008284</v>
      </c>
      <c r="AC48" s="833">
        <f>+'P01 2026'!BB27</f>
        <v>10611.353999999999</v>
      </c>
      <c r="AD48" s="831">
        <f>+'P01 2025'!AR31</f>
        <v>10664.008284</v>
      </c>
      <c r="AE48" s="831">
        <f>+'P01 2026'!BT23</f>
        <v>7686.817</v>
      </c>
      <c r="AF48" s="831">
        <f>'P01 2025'!BF26</f>
        <v>10099.835805000001</v>
      </c>
      <c r="AG48" s="831">
        <f>+'P01 2026'!CL29</f>
        <v>7794.433</v>
      </c>
      <c r="AH48" s="831">
        <f>+'P01 2025'!BU33</f>
        <v>11140.092122999999</v>
      </c>
      <c r="AI48" s="831">
        <f>+'P01 2026'!DE27</f>
        <v>7782.9719999999998</v>
      </c>
      <c r="AJ48" s="831">
        <f>+'P01 2025'!CI27</f>
        <v>11789.262303999998</v>
      </c>
      <c r="AK48" s="831">
        <f>+'P01 2026'!DW27</f>
        <v>7764.9229999999998</v>
      </c>
      <c r="AL48" s="831">
        <f>+'P01 2025'!CX30</f>
        <v>11789.262303999998</v>
      </c>
      <c r="AM48" s="831">
        <f>+'P01 2026'!ER32</f>
        <v>7941.982</v>
      </c>
      <c r="AN48" s="831">
        <f>+'P01 2025'!DN33</f>
        <v>11789.262303999998</v>
      </c>
      <c r="AO48" s="831">
        <f>+'P01 2025'!ED27</f>
        <v>11434.784</v>
      </c>
      <c r="AP48" s="831">
        <f>+'P01 2025'!EY27</f>
        <v>11770.776</v>
      </c>
      <c r="AQ48" s="831">
        <f>+'P01 2025'!FR35</f>
        <v>12154.767</v>
      </c>
      <c r="AR48" s="1010"/>
      <c r="AS48" s="1010"/>
      <c r="AT48" s="216"/>
      <c r="AV48" s="216"/>
      <c r="AW48" s="781"/>
      <c r="AX48" s="781"/>
      <c r="AY48" s="781"/>
      <c r="AZ48" s="216"/>
      <c r="BA48" s="781"/>
      <c r="BB48" s="781"/>
      <c r="BC48" s="781"/>
      <c r="BD48" s="781"/>
      <c r="BE48" s="781"/>
      <c r="BF48" s="781"/>
      <c r="BG48" s="781"/>
      <c r="BH48" s="781"/>
      <c r="BI48" s="781"/>
      <c r="BJ48" s="781"/>
      <c r="BK48" s="781"/>
      <c r="BL48" s="1019"/>
      <c r="BM48" s="1010"/>
      <c r="BN48" s="1010"/>
      <c r="BO48" s="1010"/>
      <c r="BP48" s="1010"/>
      <c r="BQ48" s="1010"/>
      <c r="BR48" s="1010"/>
    </row>
    <row r="49" spans="1:70" s="332" customFormat="1" ht="15.75" hidden="1" customHeight="1" x14ac:dyDescent="0.25">
      <c r="A49" s="451" t="s">
        <v>472</v>
      </c>
      <c r="B49" s="818"/>
      <c r="C49" s="832"/>
      <c r="D49" s="820"/>
      <c r="E49" s="820">
        <v>13</v>
      </c>
      <c r="F49" s="821" t="str">
        <f t="shared" ref="F49:F55" si="15">+CONCATENATE($B$9,"",$C$41,"",$D$42,"0",E49)</f>
        <v>21.02.001.013</v>
      </c>
      <c r="G49" s="822" t="s">
        <v>22</v>
      </c>
      <c r="H49" s="824">
        <f>+'P01 2026'!H36</f>
        <v>2700000</v>
      </c>
      <c r="I49" s="824">
        <f>'P01 2026'!FB38</f>
        <v>2700000</v>
      </c>
      <c r="J49" s="824">
        <f ca="1">SUMIF(W$3:$AQ41,"ok",W49:AQ49)</f>
        <v>2005818.2230000002</v>
      </c>
      <c r="K49" s="825">
        <f t="shared" ca="1" si="2"/>
        <v>0.74289563814814819</v>
      </c>
      <c r="L49" s="824">
        <f>'P01 2026'!FD38</f>
        <v>2005818.223</v>
      </c>
      <c r="M49" s="825">
        <f t="shared" si="3"/>
        <v>0.74289563814814819</v>
      </c>
      <c r="N49" s="824">
        <f t="shared" si="14"/>
        <v>694181.777</v>
      </c>
      <c r="O49" s="825">
        <f t="shared" si="5"/>
        <v>0.25710436185185187</v>
      </c>
      <c r="P49" s="827">
        <f>+'P01 2026'!FG38</f>
        <v>1953729.3910000001</v>
      </c>
      <c r="Q49" s="825">
        <f t="shared" ca="1" si="6"/>
        <v>0.97403113033737743</v>
      </c>
      <c r="R49" s="827">
        <f>+'P01 2026'!FH38</f>
        <v>52088.832000000002</v>
      </c>
      <c r="S49" s="825">
        <f t="shared" ca="1" si="7"/>
        <v>2.5968869662622462E-2</v>
      </c>
      <c r="T49" s="831">
        <f>+'P01 2025'!DV39</f>
        <v>2560504.6609249995</v>
      </c>
      <c r="U49" s="828">
        <f ca="1">SUMIF(W$3:$AQ41,"SI",W49:AQ49)</f>
        <v>2073806.3057650002</v>
      </c>
      <c r="V49" s="825">
        <f t="shared" ca="1" si="8"/>
        <v>0.80992092590677955</v>
      </c>
      <c r="W49" s="829">
        <f>+'P01 2026'!I36</f>
        <v>189452.85699999999</v>
      </c>
      <c r="X49" s="830">
        <f>+'P01 2025'!G39</f>
        <v>188244.972102</v>
      </c>
      <c r="Y49" s="830">
        <f>+'P01 2026'!R34</f>
        <v>200609.163</v>
      </c>
      <c r="Z49" s="827">
        <f>+'P01 2025'!N27</f>
        <v>191794.16691999999</v>
      </c>
      <c r="AA49" s="827">
        <f>+'P01 2026'!AJ32</f>
        <v>296875.21999999997</v>
      </c>
      <c r="AB49" s="833">
        <f>+'P01 2025'!AC34</f>
        <v>301401.35022600001</v>
      </c>
      <c r="AC49" s="833">
        <f>+'P01 2026'!BB28</f>
        <v>189952.17800000001</v>
      </c>
      <c r="AD49" s="831">
        <f>+'P01 2025'!AR32</f>
        <v>197853.05905400001</v>
      </c>
      <c r="AE49" s="831">
        <f>+'P01 2026'!BT24</f>
        <v>176051.76500000001</v>
      </c>
      <c r="AF49" s="831">
        <f>'P01 2025'!BF27</f>
        <v>191806.801825</v>
      </c>
      <c r="AG49" s="831">
        <f>+'P01 2026'!CL30</f>
        <v>296735.92099999997</v>
      </c>
      <c r="AH49" s="831">
        <f>+'P01 2025'!BU34</f>
        <v>306519.21257500001</v>
      </c>
      <c r="AI49" s="831">
        <f>+'P01 2026'!DE28</f>
        <v>183697.71299999999</v>
      </c>
      <c r="AJ49" s="831">
        <f>+'P01 2025'!CI28</f>
        <v>195106.02244499998</v>
      </c>
      <c r="AK49" s="831">
        <f>+'P01 2026'!DW28</f>
        <v>180997.13500000001</v>
      </c>
      <c r="AL49" s="831">
        <f>+'P01 2025'!CX31</f>
        <v>194300.20006199999</v>
      </c>
      <c r="AM49" s="831">
        <f>+'P01 2026'!ER33</f>
        <v>291446.27100000001</v>
      </c>
      <c r="AN49" s="831">
        <f>+'P01 2025'!DN34</f>
        <v>306780.520556</v>
      </c>
      <c r="AO49" s="831">
        <f>+'P01 2025'!ED28</f>
        <v>187843.481</v>
      </c>
      <c r="AP49" s="831">
        <f>+'P01 2025'!EY28</f>
        <v>187820.68900000001</v>
      </c>
      <c r="AQ49" s="831">
        <f>+'P01 2025'!FR36</f>
        <v>300451.58199999999</v>
      </c>
      <c r="AR49" s="1010"/>
      <c r="AS49" s="1010"/>
      <c r="AT49" s="216"/>
      <c r="AV49" s="216"/>
      <c r="AW49" s="781"/>
      <c r="AX49" s="781"/>
      <c r="AY49" s="781"/>
      <c r="AZ49" s="216"/>
      <c r="BA49" s="781"/>
      <c r="BB49" s="781"/>
      <c r="BC49" s="781"/>
      <c r="BD49" s="781"/>
      <c r="BE49" s="781"/>
      <c r="BF49" s="781"/>
      <c r="BG49" s="781"/>
      <c r="BH49" s="781"/>
      <c r="BI49" s="781"/>
      <c r="BJ49" s="781"/>
      <c r="BK49" s="781"/>
      <c r="BL49" s="1019"/>
      <c r="BM49" s="1010"/>
      <c r="BN49" s="1010"/>
      <c r="BO49" s="1010"/>
      <c r="BP49" s="1010"/>
      <c r="BQ49" s="1010"/>
      <c r="BR49" s="1010"/>
    </row>
    <row r="50" spans="1:70" s="332" customFormat="1" ht="15.75" hidden="1" customHeight="1" x14ac:dyDescent="0.25">
      <c r="A50" s="451" t="s">
        <v>473</v>
      </c>
      <c r="B50" s="818"/>
      <c r="C50" s="832"/>
      <c r="D50" s="820"/>
      <c r="E50" s="820">
        <v>14</v>
      </c>
      <c r="F50" s="821" t="str">
        <f t="shared" si="15"/>
        <v>21.02.001.014</v>
      </c>
      <c r="G50" s="822" t="s">
        <v>23</v>
      </c>
      <c r="H50" s="824">
        <f>+'P01 2026'!H37</f>
        <v>4681271</v>
      </c>
      <c r="I50" s="824">
        <f>'P01 2026'!FB39</f>
        <v>4681271</v>
      </c>
      <c r="J50" s="824">
        <f ca="1">SUMIF(W$3:$AQ42,"ok",W50:AQ50)</f>
        <v>3947293.6880000001</v>
      </c>
      <c r="K50" s="825">
        <f t="shared" ca="1" si="2"/>
        <v>0.84320982228971575</v>
      </c>
      <c r="L50" s="824">
        <f>'P01 2026'!FD39</f>
        <v>3947293.6880000001</v>
      </c>
      <c r="M50" s="825">
        <f t="shared" si="3"/>
        <v>0.84320982228971575</v>
      </c>
      <c r="N50" s="824">
        <f t="shared" si="14"/>
        <v>733977.31199999992</v>
      </c>
      <c r="O50" s="825">
        <f t="shared" si="5"/>
        <v>0.15679017771028422</v>
      </c>
      <c r="P50" s="827">
        <f>+'P01 2026'!FG39</f>
        <v>3895221.8930000002</v>
      </c>
      <c r="Q50" s="825">
        <f t="shared" ca="1" si="6"/>
        <v>0.98680822884846364</v>
      </c>
      <c r="R50" s="827">
        <f>+'P01 2026'!FH39</f>
        <v>52071.794999999998</v>
      </c>
      <c r="S50" s="825">
        <f t="shared" ca="1" si="7"/>
        <v>1.3191771151536368E-2</v>
      </c>
      <c r="T50" s="831">
        <f>+'P01 2025'!DV40</f>
        <v>5140701.4868029989</v>
      </c>
      <c r="U50" s="828">
        <f ca="1">SUMIF(W$3:$AQ42,"SI",W50:AQ50)</f>
        <v>4108823.9295020001</v>
      </c>
      <c r="V50" s="825">
        <f t="shared" ca="1" si="8"/>
        <v>0.79927300584365901</v>
      </c>
      <c r="W50" s="829">
        <f>+'P01 2026'!I37</f>
        <v>449817.05099999998</v>
      </c>
      <c r="X50" s="830">
        <f>+'P01 2025'!G40</f>
        <v>448386.17658799997</v>
      </c>
      <c r="Y50" s="830">
        <f>+'P01 2026'!R35</f>
        <v>474113.55699999997</v>
      </c>
      <c r="Z50" s="827">
        <f>+'P01 2025'!N28</f>
        <v>456746.28031099995</v>
      </c>
      <c r="AA50" s="827">
        <f>+'P01 2026'!AJ33</f>
        <v>426021.00599999999</v>
      </c>
      <c r="AB50" s="833">
        <f>+'P01 2025'!AC35</f>
        <v>454105.02327100001</v>
      </c>
      <c r="AC50" s="833">
        <f>+'P01 2026'!BB29</f>
        <v>446531.11800000002</v>
      </c>
      <c r="AD50" s="831">
        <f>+'P01 2025'!AR33</f>
        <v>457249.16396399995</v>
      </c>
      <c r="AE50" s="831">
        <f>+'P01 2026'!BT25</f>
        <v>419303.31599999999</v>
      </c>
      <c r="AF50" s="831">
        <f>'P01 2025'!BF28</f>
        <v>456283.04066999996</v>
      </c>
      <c r="AG50" s="831">
        <f>+'P01 2026'!CL31</f>
        <v>436220.82400000002</v>
      </c>
      <c r="AH50" s="831">
        <f>+'P01 2025'!BU35</f>
        <v>458346.18714199995</v>
      </c>
      <c r="AI50" s="831">
        <f>+'P01 2026'!DE29</f>
        <v>437053.99900000001</v>
      </c>
      <c r="AJ50" s="831">
        <f>+'P01 2025'!CI29</f>
        <v>460780.48948999995</v>
      </c>
      <c r="AK50" s="831">
        <f>+'P01 2026'!DW29</f>
        <v>431065.11700000003</v>
      </c>
      <c r="AL50" s="831">
        <f>+'P01 2025'!CX32</f>
        <v>459163.74539799994</v>
      </c>
      <c r="AM50" s="831">
        <f>+'P01 2026'!ER34</f>
        <v>427167.7</v>
      </c>
      <c r="AN50" s="831">
        <f>+'P01 2025'!DN35</f>
        <v>457763.82266799995</v>
      </c>
      <c r="AO50" s="831">
        <f>+'P01 2025'!ED29</f>
        <v>443624.27</v>
      </c>
      <c r="AP50" s="831">
        <f>+'P01 2025'!EY29</f>
        <v>443394.49099999998</v>
      </c>
      <c r="AQ50" s="831">
        <f>+'P01 2025'!FR37</f>
        <v>446124.75799999997</v>
      </c>
      <c r="AR50" s="1010"/>
      <c r="AS50" s="1010"/>
      <c r="AT50" s="216"/>
      <c r="AV50" s="216"/>
      <c r="AW50" s="781"/>
      <c r="AX50" s="781"/>
      <c r="AY50" s="781"/>
      <c r="AZ50" s="216"/>
      <c r="BA50" s="781"/>
      <c r="BB50" s="781"/>
      <c r="BC50" s="781"/>
      <c r="BD50" s="781"/>
      <c r="BE50" s="781"/>
      <c r="BF50" s="781"/>
      <c r="BG50" s="781"/>
      <c r="BH50" s="781"/>
      <c r="BI50" s="781"/>
      <c r="BJ50" s="781"/>
      <c r="BK50" s="781"/>
      <c r="BL50" s="1019"/>
      <c r="BM50" s="1010"/>
      <c r="BN50" s="1010"/>
      <c r="BO50" s="1010"/>
      <c r="BP50" s="1010"/>
      <c r="BQ50" s="1010"/>
      <c r="BR50" s="1010"/>
    </row>
    <row r="51" spans="1:70" s="332" customFormat="1" ht="15.75" hidden="1" customHeight="1" x14ac:dyDescent="0.25">
      <c r="A51" s="451" t="s">
        <v>474</v>
      </c>
      <c r="B51" s="818"/>
      <c r="C51" s="832"/>
      <c r="D51" s="820"/>
      <c r="E51" s="820">
        <v>21</v>
      </c>
      <c r="F51" s="821" t="str">
        <f t="shared" si="15"/>
        <v>21.02.001.021</v>
      </c>
      <c r="G51" s="822" t="s">
        <v>24</v>
      </c>
      <c r="H51" s="824">
        <f>+'P01 2026'!H38</f>
        <v>1700000</v>
      </c>
      <c r="I51" s="824">
        <f>'P01 2026'!FB40</f>
        <v>1700000</v>
      </c>
      <c r="J51" s="824">
        <f ca="1">SUMIF(W$3:$AQ43,"ok",W51:AQ51)</f>
        <v>1221033.1029999999</v>
      </c>
      <c r="K51" s="825">
        <f t="shared" ca="1" si="2"/>
        <v>0.71825476647058817</v>
      </c>
      <c r="L51" s="824">
        <f>'P01 2026'!FD40</f>
        <v>1221033.1029999999</v>
      </c>
      <c r="M51" s="825">
        <f t="shared" si="3"/>
        <v>0.71825476647058817</v>
      </c>
      <c r="N51" s="824">
        <f t="shared" si="14"/>
        <v>478966.89700000011</v>
      </c>
      <c r="O51" s="825">
        <f t="shared" si="5"/>
        <v>0.28174523352941183</v>
      </c>
      <c r="P51" s="827">
        <f>+'P01 2026'!FG40</f>
        <v>1168958.919</v>
      </c>
      <c r="Q51" s="825">
        <f t="shared" ca="1" si="6"/>
        <v>0.95735235689183451</v>
      </c>
      <c r="R51" s="827">
        <f>+'P01 2026'!FH40</f>
        <v>52074.184000000001</v>
      </c>
      <c r="S51" s="825">
        <f t="shared" ca="1" si="7"/>
        <v>4.26476431081656E-2</v>
      </c>
      <c r="T51" s="831">
        <f>+'P01 2025'!DV41</f>
        <v>1618388.4586439999</v>
      </c>
      <c r="U51" s="828">
        <f ca="1">SUMIF(W$3:$AQ43,"SI",W51:AQ51)</f>
        <v>1283088.4583589998</v>
      </c>
      <c r="V51" s="825">
        <f t="shared" ca="1" si="8"/>
        <v>0.79281859154758305</v>
      </c>
      <c r="W51" s="829">
        <f>+'P01 2026'!I38</f>
        <v>0</v>
      </c>
      <c r="X51" s="830">
        <f>+'P01 2025'!G41</f>
        <v>0</v>
      </c>
      <c r="Y51" s="830">
        <f>+'P01 2026'!R36</f>
        <v>2801.6129999999998</v>
      </c>
      <c r="Z51" s="827">
        <v>0</v>
      </c>
      <c r="AA51" s="827">
        <f>+'P01 2026'!AJ34</f>
        <v>412853.37699999998</v>
      </c>
      <c r="AB51" s="833">
        <f>+'P01 2025'!AC36</f>
        <v>423565.29388699995</v>
      </c>
      <c r="AC51" s="833">
        <f>+'P01 2026'!BB30</f>
        <v>5701.98</v>
      </c>
      <c r="AD51" s="831">
        <f>+'P01 2025'!AR34</f>
        <v>259.293407</v>
      </c>
      <c r="AE51" s="831">
        <f>+'P01 2026'!BT26</f>
        <v>149.67500000000001</v>
      </c>
      <c r="AF51" s="831">
        <v>0</v>
      </c>
      <c r="AG51" s="831">
        <f>+'P01 2026'!CL32</f>
        <v>398876.95299999998</v>
      </c>
      <c r="AH51" s="831">
        <f>+'P01 2025'!BU36</f>
        <v>429159.42668599996</v>
      </c>
      <c r="AI51" s="831">
        <f>+'P01 2026'!DE30</f>
        <v>1123.2370000000001</v>
      </c>
      <c r="AJ51" s="831">
        <v>0</v>
      </c>
      <c r="AK51" s="831">
        <v>0</v>
      </c>
      <c r="AL51" s="831">
        <v>0</v>
      </c>
      <c r="AM51" s="831">
        <f>+'P01 2026'!ER35</f>
        <v>399526.26799999998</v>
      </c>
      <c r="AN51" s="831">
        <f>+'P01 2025'!DN36</f>
        <v>430104.44437899993</v>
      </c>
      <c r="AO51" s="831">
        <f>+'P01 2025'!ED30</f>
        <v>570.57899999999995</v>
      </c>
      <c r="AP51" s="831">
        <v>0</v>
      </c>
      <c r="AQ51" s="831">
        <f>+'P01 2025'!FR38</f>
        <v>417930.19099999999</v>
      </c>
      <c r="AR51" s="1010"/>
      <c r="AS51" s="1010"/>
      <c r="AT51" s="216"/>
      <c r="AV51" s="216"/>
      <c r="AW51" s="781"/>
      <c r="AX51" s="781"/>
      <c r="AY51" s="781"/>
      <c r="AZ51" s="216"/>
      <c r="BA51" s="781"/>
      <c r="BB51" s="781"/>
      <c r="BC51" s="781"/>
      <c r="BD51" s="781"/>
      <c r="BE51" s="781"/>
      <c r="BF51" s="781"/>
      <c r="BG51" s="781"/>
      <c r="BH51" s="781"/>
      <c r="BI51" s="781"/>
      <c r="BJ51" s="781"/>
      <c r="BK51" s="781"/>
      <c r="BL51" s="1019"/>
      <c r="BM51" s="1010"/>
      <c r="BN51" s="1010"/>
      <c r="BO51" s="1010"/>
      <c r="BP51" s="1010"/>
      <c r="BQ51" s="1010"/>
      <c r="BR51" s="1010"/>
    </row>
    <row r="52" spans="1:70" s="332" customFormat="1" ht="15.75" hidden="1" customHeight="1" x14ac:dyDescent="0.25">
      <c r="A52" s="451" t="s">
        <v>475</v>
      </c>
      <c r="B52" s="818"/>
      <c r="C52" s="832"/>
      <c r="D52" s="820"/>
      <c r="E52" s="820">
        <v>37</v>
      </c>
      <c r="F52" s="821" t="str">
        <f t="shared" si="15"/>
        <v>21.02.001.037</v>
      </c>
      <c r="G52" s="822" t="s">
        <v>38</v>
      </c>
      <c r="H52" s="824">
        <f>+'P01 2026'!H39</f>
        <v>53600</v>
      </c>
      <c r="I52" s="824">
        <f>'P01 2026'!FB41</f>
        <v>53600</v>
      </c>
      <c r="J52" s="824">
        <f ca="1">SUMIF(W$3:$AQ44,"ok",W52:AQ52)</f>
        <v>34577.127999999997</v>
      </c>
      <c r="K52" s="825">
        <f t="shared" ca="1" si="2"/>
        <v>0.64509567164179094</v>
      </c>
      <c r="L52" s="824">
        <f>'P01 2026'!FD41</f>
        <v>34577.127999999997</v>
      </c>
      <c r="M52" s="825">
        <f t="shared" si="3"/>
        <v>0.64509567164179094</v>
      </c>
      <c r="N52" s="824">
        <f t="shared" si="14"/>
        <v>19022.872000000003</v>
      </c>
      <c r="O52" s="825">
        <f t="shared" si="5"/>
        <v>0.35490432835820901</v>
      </c>
      <c r="P52" s="827">
        <f>+'P01 2026'!FG41</f>
        <v>28067.764999999999</v>
      </c>
      <c r="Q52" s="825">
        <f t="shared" ca="1" si="6"/>
        <v>0.81174367634003619</v>
      </c>
      <c r="R52" s="827">
        <f>+'P01 2026'!FH41</f>
        <v>6509.3630000000003</v>
      </c>
      <c r="S52" s="825">
        <f t="shared" ca="1" si="7"/>
        <v>0.18825632365996392</v>
      </c>
      <c r="T52" s="831">
        <f>+'P01 2025'!DV42</f>
        <v>53647.100394999994</v>
      </c>
      <c r="U52" s="828">
        <f ca="1">SUMIF(W$3:$AQ44,"SI",W52:AQ52)</f>
        <v>41143.704599999997</v>
      </c>
      <c r="V52" s="825">
        <f t="shared" ca="1" si="8"/>
        <v>0.76693249583037415</v>
      </c>
      <c r="W52" s="829">
        <f>+'P01 2026'!I39</f>
        <v>0</v>
      </c>
      <c r="X52" s="830">
        <f>+'P01 2025'!G42</f>
        <v>0</v>
      </c>
      <c r="Y52" s="830">
        <f>+'P01 2026'!R37</f>
        <v>93.399000000000001</v>
      </c>
      <c r="Z52" s="827">
        <v>0</v>
      </c>
      <c r="AA52" s="827">
        <f>+'P01 2026'!AJ35</f>
        <v>8371.8539999999994</v>
      </c>
      <c r="AB52" s="833">
        <f>+'P01 2025'!AC37</f>
        <v>13555.776673</v>
      </c>
      <c r="AC52" s="833">
        <f>+'P01 2026'!BB31</f>
        <v>266.04899999999998</v>
      </c>
      <c r="AD52" s="831">
        <v>0</v>
      </c>
      <c r="AE52" s="831">
        <v>0</v>
      </c>
      <c r="AF52" s="831">
        <v>0</v>
      </c>
      <c r="AG52" s="831">
        <f>+'P01 2026'!CL33</f>
        <v>13308.521000000001</v>
      </c>
      <c r="AH52" s="831">
        <f>+'P01 2025'!BU37</f>
        <v>13510.710631999998</v>
      </c>
      <c r="AI52" s="831">
        <v>0</v>
      </c>
      <c r="AJ52" s="831">
        <v>0</v>
      </c>
      <c r="AK52" s="831">
        <v>0</v>
      </c>
      <c r="AL52" s="831">
        <v>0</v>
      </c>
      <c r="AM52" s="831">
        <f>+'P01 2026'!ER36</f>
        <v>12537.305</v>
      </c>
      <c r="AN52" s="831">
        <f>+'P01 2025'!DN37</f>
        <v>14077.217294999999</v>
      </c>
      <c r="AO52" s="831">
        <v>0</v>
      </c>
      <c r="AP52" s="831">
        <v>0</v>
      </c>
      <c r="AQ52" s="831">
        <f>+'P01 2025'!FR39</f>
        <v>13608.278</v>
      </c>
      <c r="AR52" s="1010"/>
      <c r="AS52" s="1010"/>
      <c r="AT52" s="216"/>
      <c r="AV52" s="216"/>
      <c r="AW52" s="781"/>
      <c r="AX52" s="781"/>
      <c r="AY52" s="781"/>
      <c r="AZ52" s="216"/>
      <c r="BA52" s="781"/>
      <c r="BB52" s="781"/>
      <c r="BC52" s="781"/>
      <c r="BD52" s="781"/>
      <c r="BE52" s="781"/>
      <c r="BF52" s="781"/>
      <c r="BG52" s="781"/>
      <c r="BH52" s="781"/>
      <c r="BI52" s="781"/>
      <c r="BJ52" s="781"/>
      <c r="BK52" s="781"/>
      <c r="BL52" s="1019"/>
      <c r="BM52" s="1010"/>
      <c r="BN52" s="1010"/>
      <c r="BO52" s="1010"/>
      <c r="BP52" s="1010"/>
      <c r="BQ52" s="1010"/>
      <c r="BR52" s="1010"/>
    </row>
    <row r="53" spans="1:70" s="332" customFormat="1" ht="15.75" hidden="1" customHeight="1" x14ac:dyDescent="0.25">
      <c r="A53" s="451" t="s">
        <v>476</v>
      </c>
      <c r="B53" s="818"/>
      <c r="C53" s="832"/>
      <c r="D53" s="820"/>
      <c r="E53" s="820">
        <v>38</v>
      </c>
      <c r="F53" s="821" t="str">
        <f t="shared" si="15"/>
        <v>21.02.001.038</v>
      </c>
      <c r="G53" s="822" t="s">
        <v>97</v>
      </c>
      <c r="H53" s="824">
        <f>+'P01 2026'!H40</f>
        <v>8800</v>
      </c>
      <c r="I53" s="824">
        <f>'P01 2026'!FB42</f>
        <v>8800</v>
      </c>
      <c r="J53" s="824">
        <f ca="1">SUMIF(W$3:$AQ45,"ok",W53:AQ53)</f>
        <v>6699.1580000000013</v>
      </c>
      <c r="K53" s="825">
        <f t="shared" ca="1" si="2"/>
        <v>0.76126795454545471</v>
      </c>
      <c r="L53" s="824">
        <f>'P01 2026'!FD42</f>
        <v>6699.1580000000004</v>
      </c>
      <c r="M53" s="825">
        <f t="shared" si="3"/>
        <v>0.76126795454545459</v>
      </c>
      <c r="N53" s="824">
        <f t="shared" si="14"/>
        <v>2100.8419999999996</v>
      </c>
      <c r="O53" s="825">
        <f t="shared" si="5"/>
        <v>0.23873204545454541</v>
      </c>
      <c r="P53" s="827">
        <f>+'P01 2026'!FG42</f>
        <v>6542.45</v>
      </c>
      <c r="Q53" s="825">
        <f t="shared" ca="1" si="6"/>
        <v>0.97660780653329848</v>
      </c>
      <c r="R53" s="827">
        <f>+'P01 2026'!FH42</f>
        <v>156.708</v>
      </c>
      <c r="S53" s="825">
        <f t="shared" ca="1" si="7"/>
        <v>2.3392193466701332E-2</v>
      </c>
      <c r="T53" s="831">
        <f>+'P01 2025'!DV43</f>
        <v>9472.8383099999992</v>
      </c>
      <c r="U53" s="828">
        <f ca="1">SUMIF(W$3:$AQ45,"SI",W53:AQ53)</f>
        <v>6782.0375959999992</v>
      </c>
      <c r="V53" s="825">
        <f t="shared" ca="1" si="8"/>
        <v>0.71594567267558484</v>
      </c>
      <c r="W53" s="829">
        <f>+'P01 2026'!I40</f>
        <v>733.49400000000003</v>
      </c>
      <c r="X53" s="830">
        <f>+'P01 2025'!G43</f>
        <v>751.42166799999995</v>
      </c>
      <c r="Y53" s="830">
        <f>+'P01 2026'!R38</f>
        <v>777.50400000000002</v>
      </c>
      <c r="Z53" s="827">
        <f>+'P01 2025'!N29</f>
        <v>751.42166799999995</v>
      </c>
      <c r="AA53" s="827">
        <f>+'P01 2026'!AJ36</f>
        <v>249.38800000000001</v>
      </c>
      <c r="AB53" s="833">
        <f>+'P01 2025'!AC38</f>
        <v>751.42166799999995</v>
      </c>
      <c r="AC53" s="833">
        <f>+'P01 2026'!BB32</f>
        <v>1244.1959999999999</v>
      </c>
      <c r="AD53" s="831">
        <f>+'P01 2025'!AR35</f>
        <v>751.42166799999995</v>
      </c>
      <c r="AE53" s="831">
        <f>+'P01 2026'!BT27</f>
        <v>731.88</v>
      </c>
      <c r="AF53" s="831">
        <f>'P01 2025'!BF29</f>
        <v>751.42166799999995</v>
      </c>
      <c r="AG53" s="831">
        <f>+'P01 2026'!CL34</f>
        <v>742.12699999999995</v>
      </c>
      <c r="AH53" s="831">
        <f>+'P01 2025'!BU38</f>
        <v>756.23231399999997</v>
      </c>
      <c r="AI53" s="831">
        <f>+'P01 2026'!DE31</f>
        <v>736.31500000000005</v>
      </c>
      <c r="AJ53" s="831">
        <f>+'P01 2025'!CI30</f>
        <v>756.23231399999997</v>
      </c>
      <c r="AK53" s="831">
        <f>+'P01 2026'!DW30</f>
        <v>742.12699999999995</v>
      </c>
      <c r="AL53" s="831">
        <f>+'P01 2025'!CX33</f>
        <v>756.23231399999997</v>
      </c>
      <c r="AM53" s="831">
        <f>+'P01 2026'!ER37</f>
        <v>742.12699999999995</v>
      </c>
      <c r="AN53" s="831">
        <f>+'P01 2025'!DN38</f>
        <v>756.23231399999997</v>
      </c>
      <c r="AO53" s="1021">
        <f>+'P01 2025'!ED31</f>
        <v>733.49400000000003</v>
      </c>
      <c r="AP53" s="831">
        <f>+'P01 2025'!EY30</f>
        <v>733.49400000000003</v>
      </c>
      <c r="AQ53" s="831">
        <f>+'P01 2025'!FR40</f>
        <v>733.49400000000003</v>
      </c>
      <c r="AR53" s="1010"/>
      <c r="AS53" s="1010"/>
      <c r="AT53" s="216"/>
      <c r="AV53" s="216"/>
      <c r="AW53" s="781"/>
      <c r="AX53" s="781"/>
      <c r="AY53" s="781"/>
      <c r="AZ53" s="216"/>
      <c r="BA53" s="781"/>
      <c r="BB53" s="781"/>
      <c r="BC53" s="781"/>
      <c r="BD53" s="781"/>
      <c r="BE53" s="781"/>
      <c r="BF53" s="781"/>
      <c r="BG53" s="781"/>
      <c r="BH53" s="781"/>
      <c r="BI53" s="781"/>
      <c r="BJ53" s="781"/>
      <c r="BK53" s="781"/>
      <c r="BL53" s="1019"/>
      <c r="BM53" s="1010"/>
      <c r="BN53" s="1010"/>
      <c r="BO53" s="1010"/>
      <c r="BP53" s="1010"/>
      <c r="BQ53" s="1010"/>
      <c r="BR53" s="1010"/>
    </row>
    <row r="54" spans="1:70" s="332" customFormat="1" ht="15.75" hidden="1" customHeight="1" x14ac:dyDescent="0.25">
      <c r="A54" s="451" t="s">
        <v>701</v>
      </c>
      <c r="B54" s="818"/>
      <c r="C54" s="832"/>
      <c r="D54" s="820"/>
      <c r="E54" s="820">
        <v>998</v>
      </c>
      <c r="F54" s="821" t="str">
        <f t="shared" si="15"/>
        <v>21.02.001.0998</v>
      </c>
      <c r="G54" s="822" t="s">
        <v>705</v>
      </c>
      <c r="H54" s="824">
        <v>0</v>
      </c>
      <c r="I54" s="824">
        <v>0</v>
      </c>
      <c r="J54" s="824">
        <f ca="1">SUMIF(W$3:$AQ46,"ok",W54:AQ54)</f>
        <v>0</v>
      </c>
      <c r="K54" s="825">
        <f t="shared" ca="1" si="2"/>
        <v>0</v>
      </c>
      <c r="L54" s="824">
        <v>0</v>
      </c>
      <c r="M54" s="825">
        <f t="shared" si="3"/>
        <v>0</v>
      </c>
      <c r="N54" s="824">
        <v>0</v>
      </c>
      <c r="O54" s="825">
        <f t="shared" si="5"/>
        <v>0</v>
      </c>
      <c r="P54" s="827">
        <v>0</v>
      </c>
      <c r="Q54" s="825">
        <f t="shared" ca="1" si="6"/>
        <v>0</v>
      </c>
      <c r="R54" s="827">
        <v>0</v>
      </c>
      <c r="S54" s="825">
        <f t="shared" ca="1" si="7"/>
        <v>0</v>
      </c>
      <c r="T54" s="831">
        <v>0</v>
      </c>
      <c r="U54" s="828">
        <f ca="1">SUMIF(W$3:$AQ46,"SI",W54:AQ54)</f>
        <v>0</v>
      </c>
      <c r="V54" s="825" t="str">
        <f t="shared" ca="1" si="8"/>
        <v>0,00%</v>
      </c>
      <c r="W54" s="829">
        <v>0</v>
      </c>
      <c r="X54" s="830">
        <v>0</v>
      </c>
      <c r="Y54" s="830">
        <v>0</v>
      </c>
      <c r="Z54" s="827">
        <v>0</v>
      </c>
      <c r="AA54" s="827">
        <v>0</v>
      </c>
      <c r="AB54" s="833">
        <v>0</v>
      </c>
      <c r="AC54" s="833">
        <v>0</v>
      </c>
      <c r="AD54" s="831">
        <v>0</v>
      </c>
      <c r="AE54" s="831">
        <v>0</v>
      </c>
      <c r="AF54" s="831">
        <v>0</v>
      </c>
      <c r="AG54" s="831">
        <v>0</v>
      </c>
      <c r="AH54" s="831">
        <v>0</v>
      </c>
      <c r="AI54" s="831">
        <v>0</v>
      </c>
      <c r="AJ54" s="831">
        <v>0</v>
      </c>
      <c r="AK54" s="831">
        <v>0</v>
      </c>
      <c r="AL54" s="831">
        <v>0</v>
      </c>
      <c r="AM54" s="831">
        <v>0</v>
      </c>
      <c r="AN54" s="831">
        <v>0</v>
      </c>
      <c r="AO54" s="831">
        <v>0</v>
      </c>
      <c r="AP54" s="831">
        <v>0</v>
      </c>
      <c r="AQ54" s="831">
        <v>0</v>
      </c>
      <c r="AR54" s="1010"/>
      <c r="AS54" s="1010"/>
      <c r="AT54" s="216"/>
      <c r="AV54" s="216"/>
      <c r="AW54" s="781"/>
      <c r="AX54" s="781"/>
      <c r="AY54" s="781"/>
      <c r="AZ54" s="216"/>
      <c r="BA54" s="781"/>
      <c r="BB54" s="781"/>
      <c r="BC54" s="781"/>
      <c r="BD54" s="781"/>
      <c r="BE54" s="781"/>
      <c r="BF54" s="781"/>
      <c r="BG54" s="781"/>
      <c r="BH54" s="781"/>
      <c r="BI54" s="781"/>
      <c r="BJ54" s="781"/>
      <c r="BK54" s="781"/>
      <c r="BL54" s="1019"/>
      <c r="BM54" s="1010"/>
      <c r="BN54" s="1010"/>
      <c r="BO54" s="1010"/>
      <c r="BP54" s="1010"/>
      <c r="BQ54" s="1010"/>
      <c r="BR54" s="1010"/>
    </row>
    <row r="55" spans="1:70" s="332" customFormat="1" ht="15.75" hidden="1" customHeight="1" x14ac:dyDescent="0.25">
      <c r="A55" s="451" t="s">
        <v>1004</v>
      </c>
      <c r="B55" s="818"/>
      <c r="C55" s="832"/>
      <c r="D55" s="820"/>
      <c r="E55" s="820">
        <v>999</v>
      </c>
      <c r="F55" s="821" t="str">
        <f t="shared" si="15"/>
        <v>21.02.001.0999</v>
      </c>
      <c r="G55" s="822" t="s">
        <v>656</v>
      </c>
      <c r="H55" s="824">
        <v>0</v>
      </c>
      <c r="I55" s="824">
        <v>0</v>
      </c>
      <c r="J55" s="824">
        <f ca="1">SUMIF(W$3:$AQ47,"ok",W55:AQ55)</f>
        <v>0</v>
      </c>
      <c r="K55" s="825">
        <f t="shared" ca="1" si="2"/>
        <v>0</v>
      </c>
      <c r="L55" s="824">
        <v>0</v>
      </c>
      <c r="M55" s="825">
        <f t="shared" si="3"/>
        <v>0</v>
      </c>
      <c r="N55" s="824">
        <v>0</v>
      </c>
      <c r="O55" s="825">
        <f t="shared" si="5"/>
        <v>0</v>
      </c>
      <c r="P55" s="827">
        <v>0</v>
      </c>
      <c r="Q55" s="825">
        <f t="shared" ca="1" si="6"/>
        <v>0</v>
      </c>
      <c r="R55" s="827">
        <v>0</v>
      </c>
      <c r="S55" s="825">
        <f t="shared" ca="1" si="7"/>
        <v>0</v>
      </c>
      <c r="T55" s="831">
        <v>0</v>
      </c>
      <c r="U55" s="828">
        <f ca="1">SUMIF(W$3:$AQ47,"SI",W55:AQ55)</f>
        <v>0</v>
      </c>
      <c r="V55" s="825" t="str">
        <f t="shared" ca="1" si="8"/>
        <v>0,00%</v>
      </c>
      <c r="W55" s="829">
        <v>0</v>
      </c>
      <c r="X55" s="830">
        <v>0</v>
      </c>
      <c r="Y55" s="830">
        <v>0</v>
      </c>
      <c r="Z55" s="827">
        <v>0</v>
      </c>
      <c r="AA55" s="827">
        <v>0</v>
      </c>
      <c r="AB55" s="833">
        <v>0</v>
      </c>
      <c r="AC55" s="833">
        <v>0</v>
      </c>
      <c r="AD55" s="831">
        <v>0</v>
      </c>
      <c r="AE55" s="831">
        <v>0</v>
      </c>
      <c r="AF55" s="831">
        <v>0</v>
      </c>
      <c r="AG55" s="831">
        <v>0</v>
      </c>
      <c r="AH55" s="831">
        <v>0</v>
      </c>
      <c r="AI55" s="831">
        <v>0</v>
      </c>
      <c r="AJ55" s="831">
        <v>0</v>
      </c>
      <c r="AK55" s="831">
        <v>0</v>
      </c>
      <c r="AL55" s="831">
        <v>0</v>
      </c>
      <c r="AM55" s="831">
        <v>0</v>
      </c>
      <c r="AN55" s="831">
        <v>0</v>
      </c>
      <c r="AO55" s="831">
        <v>0</v>
      </c>
      <c r="AP55" s="831">
        <v>0</v>
      </c>
      <c r="AQ55" s="831">
        <v>0</v>
      </c>
      <c r="AR55" s="1010"/>
      <c r="AS55" s="1010"/>
      <c r="AT55" s="216"/>
      <c r="AV55" s="216"/>
      <c r="AW55" s="781"/>
      <c r="AX55" s="781"/>
      <c r="AY55" s="781"/>
      <c r="AZ55" s="216"/>
      <c r="BA55" s="781"/>
      <c r="BB55" s="781"/>
      <c r="BC55" s="781"/>
      <c r="BD55" s="781"/>
      <c r="BE55" s="781"/>
      <c r="BF55" s="781"/>
      <c r="BG55" s="781"/>
      <c r="BH55" s="781"/>
      <c r="BI55" s="781"/>
      <c r="BJ55" s="781"/>
      <c r="BK55" s="781"/>
      <c r="BL55" s="1019"/>
      <c r="BM55" s="1010"/>
      <c r="BN55" s="1010"/>
      <c r="BO55" s="1010"/>
      <c r="BP55" s="1010"/>
      <c r="BQ55" s="1010"/>
      <c r="BR55" s="1010"/>
    </row>
    <row r="56" spans="1:70" s="332" customFormat="1" ht="15.75" hidden="1" customHeight="1" x14ac:dyDescent="0.25">
      <c r="A56" s="451" t="s">
        <v>305</v>
      </c>
      <c r="B56" s="836"/>
      <c r="C56" s="832"/>
      <c r="D56" s="820" t="s">
        <v>147</v>
      </c>
      <c r="E56" s="820"/>
      <c r="F56" s="820"/>
      <c r="G56" s="822" t="s">
        <v>26</v>
      </c>
      <c r="H56" s="823">
        <f>+'P01 2026'!H41</f>
        <v>693700</v>
      </c>
      <c r="I56" s="824">
        <f>+'P01 2026'!FB43</f>
        <v>693700</v>
      </c>
      <c r="J56" s="824">
        <f ca="1">SUMIF(W$3:$AQ48,"ok",W56:AQ56)</f>
        <v>532668.94200000004</v>
      </c>
      <c r="K56" s="825">
        <f t="shared" ca="1" si="2"/>
        <v>0.76786642929220128</v>
      </c>
      <c r="L56" s="824">
        <f>'P01 2026'!FD43</f>
        <v>532668.94200000004</v>
      </c>
      <c r="M56" s="825">
        <f t="shared" si="3"/>
        <v>0.76786642929220128</v>
      </c>
      <c r="N56" s="824">
        <f t="shared" ref="N56:N61" si="16">I56-L56</f>
        <v>161031.05799999996</v>
      </c>
      <c r="O56" s="825">
        <f t="shared" si="5"/>
        <v>0.23213357070779869</v>
      </c>
      <c r="P56" s="827">
        <f>+'P01 2026'!FG43</f>
        <v>491737.35499999998</v>
      </c>
      <c r="Q56" s="825">
        <f t="shared" ca="1" si="6"/>
        <v>0.9231575491405315</v>
      </c>
      <c r="R56" s="827">
        <f>+'P01 2026'!FH43</f>
        <v>40931.587</v>
      </c>
      <c r="S56" s="825">
        <f t="shared" ca="1" si="7"/>
        <v>7.684245085946835E-2</v>
      </c>
      <c r="T56" s="831">
        <f>+'P01 2025'!DV44</f>
        <v>630300.93240999989</v>
      </c>
      <c r="U56" s="831">
        <f>SUMIF(W$3:$AQ3,"SI",W56:AQ56)</f>
        <v>529468.88290799991</v>
      </c>
      <c r="V56" s="825">
        <f t="shared" si="8"/>
        <v>0.84002554285226649</v>
      </c>
      <c r="W56" s="829">
        <f>+'P01 2026'!I41</f>
        <v>59412.256000000001</v>
      </c>
      <c r="X56" s="830">
        <f>+'P01 2025'!G44</f>
        <v>45817.138934000002</v>
      </c>
      <c r="Y56" s="829">
        <f>+'P01 2026'!R39</f>
        <v>45107.858999999997</v>
      </c>
      <c r="Z56" s="831">
        <f>+'P01 2025'!N30</f>
        <v>42259.469295999996</v>
      </c>
      <c r="AA56" s="1022">
        <f>+'P01 2026'!AJ37</f>
        <v>83443.607999999993</v>
      </c>
      <c r="AB56" s="833">
        <f>+'P01 2025'!AC39</f>
        <v>71093.308141999994</v>
      </c>
      <c r="AC56" s="830">
        <f>+'P01 2026'!BB33</f>
        <v>44274.627999999997</v>
      </c>
      <c r="AD56" s="829">
        <f>+'P01 2025'!AR36</f>
        <v>51463.544463999999</v>
      </c>
      <c r="AE56" s="829">
        <f>+'P01 2026'!BT28</f>
        <v>51769.186999999998</v>
      </c>
      <c r="AF56" s="829">
        <f>+'P01 2025'!BF30</f>
        <v>46811.674525999995</v>
      </c>
      <c r="AG56" s="829">
        <f>+'P01 2026'!CL35</f>
        <v>77254.629000000001</v>
      </c>
      <c r="AH56" s="831">
        <f>+'P01 2025'!BU39</f>
        <v>79117.382159000001</v>
      </c>
      <c r="AI56" s="829">
        <f>+'P01 2026'!DE32</f>
        <v>46619.618999999999</v>
      </c>
      <c r="AJ56" s="831">
        <f>+'P01 2025'!CI31</f>
        <v>53156.795972999993</v>
      </c>
      <c r="AK56" s="1022">
        <f>+'P01 2026'!DW31</f>
        <v>54610.894999999997</v>
      </c>
      <c r="AL56" s="829">
        <f>+'P01 2025'!CX34</f>
        <v>64099.022699999994</v>
      </c>
      <c r="AM56" s="831">
        <f>+'P01 2026'!ER38</f>
        <v>70176.260999999999</v>
      </c>
      <c r="AN56" s="829">
        <f>+'P01 2025'!DN39</f>
        <v>75650.546713999996</v>
      </c>
      <c r="AO56" s="829">
        <f>+'P01 2026'!S41</f>
        <v>0</v>
      </c>
      <c r="AP56" s="831">
        <f>+'P01 2025'!EY31</f>
        <v>51211.088000000003</v>
      </c>
      <c r="AQ56" s="831">
        <f>+'P01 2025'!FR41</f>
        <v>72321.625</v>
      </c>
      <c r="AR56" s="1010"/>
      <c r="AS56" s="1010"/>
      <c r="AT56" s="216"/>
      <c r="AV56" s="216"/>
      <c r="AW56" s="781"/>
      <c r="AX56" s="781"/>
      <c r="AY56" s="781"/>
      <c r="AZ56" s="216"/>
      <c r="BA56" s="781"/>
      <c r="BB56" s="781"/>
      <c r="BC56" s="781"/>
      <c r="BD56" s="781"/>
      <c r="BE56" s="781"/>
      <c r="BF56" s="781"/>
      <c r="BG56" s="781"/>
      <c r="BH56" s="781"/>
      <c r="BI56" s="781"/>
      <c r="BJ56" s="781"/>
      <c r="BK56" s="781"/>
      <c r="BL56" s="1019"/>
      <c r="BM56" s="1010"/>
      <c r="BN56" s="1010"/>
      <c r="BO56" s="1010"/>
      <c r="BP56" s="1010"/>
      <c r="BQ56" s="1010"/>
      <c r="BR56" s="1010"/>
    </row>
    <row r="57" spans="1:70" s="332" customFormat="1" ht="15.75" hidden="1" customHeight="1" x14ac:dyDescent="0.25">
      <c r="A57" s="451" t="s">
        <v>477</v>
      </c>
      <c r="B57" s="818"/>
      <c r="C57" s="832"/>
      <c r="D57" s="820"/>
      <c r="E57" s="820">
        <v>1</v>
      </c>
      <c r="F57" s="821" t="str">
        <f>+CONCATENATE($B$9,"",$C$41,"",$D$56,"00",E57)</f>
        <v>21.02.002.001</v>
      </c>
      <c r="G57" s="822" t="s">
        <v>27</v>
      </c>
      <c r="H57" s="823">
        <f>+'P01 2026'!H42</f>
        <v>57700</v>
      </c>
      <c r="I57" s="824">
        <f>+'P01 2026'!FB44</f>
        <v>57700</v>
      </c>
      <c r="J57" s="824">
        <f ca="1">SUMIF(W$3:$AQ49,"ok",W57:AQ57)</f>
        <v>35263.367999999995</v>
      </c>
      <c r="K57" s="825">
        <f t="shared" ca="1" si="2"/>
        <v>0.61115022530329277</v>
      </c>
      <c r="L57" s="824">
        <f>'P01 2026'!FD44</f>
        <v>35263.368000000002</v>
      </c>
      <c r="M57" s="825">
        <f t="shared" si="3"/>
        <v>0.61115022530329288</v>
      </c>
      <c r="N57" s="824">
        <f t="shared" si="16"/>
        <v>22436.631999999998</v>
      </c>
      <c r="O57" s="825">
        <f t="shared" si="5"/>
        <v>0.38884977469670706</v>
      </c>
      <c r="P57" s="827">
        <f>+'P01 2026'!FG44</f>
        <v>30966.768</v>
      </c>
      <c r="Q57" s="825">
        <f t="shared" ca="1" si="6"/>
        <v>0.8781568453699603</v>
      </c>
      <c r="R57" s="827">
        <f>+'P01 2026'!FH44</f>
        <v>4296.6000000000004</v>
      </c>
      <c r="S57" s="825">
        <f t="shared" ca="1" si="7"/>
        <v>0.1218431546300399</v>
      </c>
      <c r="T57" s="828">
        <f>+'P01 2025'!DV45</f>
        <v>46630.706188999997</v>
      </c>
      <c r="U57" s="828">
        <f ca="1">SUMIF(W$3:$AQ49,"SI",W57:AQ57)</f>
        <v>40911.249154000005</v>
      </c>
      <c r="V57" s="825">
        <f t="shared" ca="1" si="8"/>
        <v>0.87734569123147466</v>
      </c>
      <c r="W57" s="829">
        <f>+'P01 2026'!I42</f>
        <v>0</v>
      </c>
      <c r="X57" s="830">
        <f>+'P01 2025'!G45</f>
        <v>4395.4561139999996</v>
      </c>
      <c r="Y57" s="830">
        <v>0</v>
      </c>
      <c r="Z57" s="827">
        <v>0</v>
      </c>
      <c r="AA57" s="1022">
        <f>+'P01 2026'!AJ38</f>
        <v>9233.7839999999997</v>
      </c>
      <c r="AB57" s="833">
        <f>+'P01 2025'!AC40</f>
        <v>8957.5857499999984</v>
      </c>
      <c r="AC57" s="833">
        <v>0</v>
      </c>
      <c r="AD57" s="831">
        <f>+'P01 2025'!AR37</f>
        <v>4517.7388999999994</v>
      </c>
      <c r="AE57" s="831">
        <v>0</v>
      </c>
      <c r="AF57" s="831">
        <v>0</v>
      </c>
      <c r="AG57" s="829">
        <f>+'P01 2026'!CL36</f>
        <v>13171.031999999999</v>
      </c>
      <c r="AH57" s="831">
        <f>+'P01 2025'!BU40</f>
        <v>9191.2618999999995</v>
      </c>
      <c r="AI57" s="831">
        <v>0</v>
      </c>
      <c r="AJ57" s="831">
        <f>+'P01 2025'!CI32</f>
        <v>4595.6309499999998</v>
      </c>
      <c r="AK57" s="1022">
        <f>+'P01 2026'!DW32</f>
        <v>8561.9519999999993</v>
      </c>
      <c r="AL57" s="831">
        <f>+'P01 2025'!CX35</f>
        <v>4626.7877699999999</v>
      </c>
      <c r="AM57" s="831">
        <f>+'P01 2026'!ER39</f>
        <v>4296.6000000000004</v>
      </c>
      <c r="AN57" s="831">
        <f>+'P01 2025'!DN40</f>
        <v>4626.7877699999999</v>
      </c>
      <c r="AO57" s="831">
        <v>0</v>
      </c>
      <c r="AP57" s="831">
        <f>+'P01 2025'!EY32</f>
        <v>8945.1200000000008</v>
      </c>
      <c r="AQ57" s="831">
        <f>+'P01 2025'!FR42</f>
        <v>9005.56</v>
      </c>
      <c r="AR57" s="1010"/>
      <c r="AS57" s="1010"/>
      <c r="AT57" s="216"/>
      <c r="AV57" s="216"/>
      <c r="AW57" s="781"/>
      <c r="AX57" s="781"/>
      <c r="AY57" s="781"/>
      <c r="AZ57" s="216"/>
      <c r="BA57" s="781"/>
      <c r="BB57" s="781"/>
      <c r="BC57" s="781"/>
      <c r="BD57" s="781"/>
      <c r="BE57" s="781"/>
      <c r="BF57" s="781"/>
      <c r="BG57" s="781"/>
      <c r="BH57" s="781"/>
      <c r="BI57" s="781"/>
      <c r="BJ57" s="781"/>
      <c r="BK57" s="781"/>
      <c r="BL57" s="1019"/>
      <c r="BM57" s="1010"/>
      <c r="BN57" s="1010"/>
      <c r="BO57" s="1010"/>
      <c r="BP57" s="1010"/>
      <c r="BQ57" s="1010"/>
      <c r="BR57" s="1010"/>
    </row>
    <row r="58" spans="1:70" s="332" customFormat="1" ht="15.75" hidden="1" customHeight="1" x14ac:dyDescent="0.25">
      <c r="A58" s="451" t="s">
        <v>478</v>
      </c>
      <c r="B58" s="818"/>
      <c r="C58" s="832"/>
      <c r="D58" s="820"/>
      <c r="E58" s="820">
        <v>2</v>
      </c>
      <c r="F58" s="821" t="str">
        <f>+CONCATENATE($B$9,"",$C$41,"",$D$56,"00",E58)</f>
        <v>21.02.002.002</v>
      </c>
      <c r="G58" s="822" t="s">
        <v>28</v>
      </c>
      <c r="H58" s="823">
        <f>+'P01 2026'!H43</f>
        <v>636000</v>
      </c>
      <c r="I58" s="824">
        <f>+'P01 2026'!FB45</f>
        <v>636000</v>
      </c>
      <c r="J58" s="824">
        <f ca="1">SUMIF(W$3:$AQ50,"ok",W58:AQ58)</f>
        <v>497405.57399999991</v>
      </c>
      <c r="K58" s="825">
        <f t="shared" ca="1" si="2"/>
        <v>0.78208423584905651</v>
      </c>
      <c r="L58" s="824">
        <f>'P01 2026'!FD45</f>
        <v>497405.57400000002</v>
      </c>
      <c r="M58" s="825">
        <f t="shared" si="3"/>
        <v>0.78208423584905662</v>
      </c>
      <c r="N58" s="824">
        <f t="shared" si="16"/>
        <v>138594.42599999998</v>
      </c>
      <c r="O58" s="825">
        <f t="shared" si="5"/>
        <v>0.21791576415094335</v>
      </c>
      <c r="P58" s="827">
        <f>+'P01 2026'!FG45</f>
        <v>460770.587</v>
      </c>
      <c r="Q58" s="825">
        <f t="shared" ca="1" si="6"/>
        <v>0.92634785592491187</v>
      </c>
      <c r="R58" s="827">
        <f>+'P01 2026'!FH45</f>
        <v>36634.987000000001</v>
      </c>
      <c r="S58" s="825">
        <f t="shared" ca="1" si="7"/>
        <v>7.3652144075088327E-2</v>
      </c>
      <c r="T58" s="828">
        <f>+'P01 2025'!DV46</f>
        <v>583670.22622099996</v>
      </c>
      <c r="U58" s="828">
        <f ca="1">SUMIF(W$3:$AQ50,"SI",W58:AQ58)</f>
        <v>488557.63375399989</v>
      </c>
      <c r="V58" s="825">
        <f t="shared" ca="1" si="8"/>
        <v>0.8370439535989167</v>
      </c>
      <c r="W58" s="829">
        <f>+'P01 2026'!I43</f>
        <v>59412.256000000001</v>
      </c>
      <c r="X58" s="830">
        <f>+'P01 2025'!G46</f>
        <v>41421.682819999995</v>
      </c>
      <c r="Y58" s="830">
        <f>+'P01 2026'!R40</f>
        <v>45107.858999999997</v>
      </c>
      <c r="Z58" s="827">
        <f>+'P01 2025'!N31</f>
        <v>42259.469295999996</v>
      </c>
      <c r="AA58" s="1022">
        <f>+'P01 2026'!AJ39</f>
        <v>74209.823999999993</v>
      </c>
      <c r="AB58" s="833">
        <f>+'P01 2025'!AC41</f>
        <v>62135.722391999996</v>
      </c>
      <c r="AC58" s="833">
        <f>+'P01 2026'!BB34</f>
        <v>44274.627999999997</v>
      </c>
      <c r="AD58" s="831">
        <f>+'P01 2025'!AR38</f>
        <v>46945.805563999995</v>
      </c>
      <c r="AE58" s="831">
        <f>+'P01 2026'!BT29</f>
        <v>51769.186999999998</v>
      </c>
      <c r="AF58" s="831">
        <f>'P01 2025'!BF31</f>
        <v>46811.674525999995</v>
      </c>
      <c r="AG58" s="829">
        <f>+'P01 2026'!CL37</f>
        <v>64083.597000000002</v>
      </c>
      <c r="AH58" s="831">
        <f>+'P01 2025'!BU41</f>
        <v>69926.120259000003</v>
      </c>
      <c r="AI58" s="831">
        <f>+'P01 2026'!DE33</f>
        <v>46619.618999999999</v>
      </c>
      <c r="AJ58" s="831">
        <f>+'P01 2025'!CI33</f>
        <v>48561.165023000001</v>
      </c>
      <c r="AK58" s="1022">
        <f>+'P01 2026'!DW33</f>
        <v>46048.942999999999</v>
      </c>
      <c r="AL58" s="831">
        <f>+'P01 2025'!CX36</f>
        <v>59472.234929999991</v>
      </c>
      <c r="AM58" s="831">
        <f>+'P01 2026'!ER40</f>
        <v>65879.660999999993</v>
      </c>
      <c r="AN58" s="831">
        <f>+'P01 2025'!DN41</f>
        <v>71023.758944000001</v>
      </c>
      <c r="AO58" s="831">
        <f>+'P01 2025'!ED33</f>
        <v>56465.703999999998</v>
      </c>
      <c r="AP58" s="831">
        <f>+'P01 2025'!EY33</f>
        <v>42265.968000000001</v>
      </c>
      <c r="AQ58" s="831">
        <f>+'P01 2025'!FR43</f>
        <v>63316.065000000002</v>
      </c>
      <c r="AR58" s="1010"/>
      <c r="AS58" s="1010"/>
      <c r="AT58" s="216"/>
      <c r="AV58" s="216"/>
      <c r="AW58" s="781"/>
      <c r="AX58" s="781"/>
      <c r="AY58" s="781"/>
      <c r="AZ58" s="216"/>
      <c r="BA58" s="781"/>
      <c r="BB58" s="781"/>
      <c r="BC58" s="781"/>
      <c r="BD58" s="781"/>
      <c r="BE58" s="781"/>
      <c r="BF58" s="781"/>
      <c r="BG58" s="781"/>
      <c r="BH58" s="781"/>
      <c r="BI58" s="781"/>
      <c r="BJ58" s="781"/>
      <c r="BK58" s="781"/>
      <c r="BL58" s="1019"/>
      <c r="BM58" s="1010"/>
      <c r="BN58" s="1010"/>
      <c r="BO58" s="1010"/>
      <c r="BP58" s="1010"/>
      <c r="BQ58" s="1010"/>
      <c r="BR58" s="1010"/>
    </row>
    <row r="59" spans="1:70" s="332" customFormat="1" ht="15.75" hidden="1" customHeight="1" x14ac:dyDescent="0.25">
      <c r="A59" s="451" t="s">
        <v>479</v>
      </c>
      <c r="B59" s="836"/>
      <c r="C59" s="832"/>
      <c r="D59" s="820" t="s">
        <v>148</v>
      </c>
      <c r="E59" s="820"/>
      <c r="F59" s="820"/>
      <c r="G59" s="822" t="s">
        <v>29</v>
      </c>
      <c r="H59" s="823">
        <f>+'P01 2026'!H44</f>
        <v>1646900</v>
      </c>
      <c r="I59" s="824">
        <f>+'P01 2026'!FB46</f>
        <v>1646900</v>
      </c>
      <c r="J59" s="824">
        <f ca="1">SUMIF(W$3:$AQ51,"ok",W59:AQ59)</f>
        <v>1197734.49</v>
      </c>
      <c r="K59" s="825">
        <f t="shared" ca="1" si="2"/>
        <v>0.72726606958528139</v>
      </c>
      <c r="L59" s="824">
        <f>'P01 2026'!FD46</f>
        <v>1197734.49</v>
      </c>
      <c r="M59" s="825">
        <f t="shared" si="3"/>
        <v>0.72726606958528139</v>
      </c>
      <c r="N59" s="824">
        <f t="shared" si="16"/>
        <v>449165.51</v>
      </c>
      <c r="O59" s="825">
        <f t="shared" si="5"/>
        <v>0.27273393041471855</v>
      </c>
      <c r="P59" s="827">
        <f>+'P01 2026'!FG46</f>
        <v>1094268.3929999999</v>
      </c>
      <c r="Q59" s="825">
        <f t="shared" ca="1" si="6"/>
        <v>0.91361516440926727</v>
      </c>
      <c r="R59" s="827">
        <f>+'P01 2026'!FH46</f>
        <v>103466.09699999999</v>
      </c>
      <c r="S59" s="825">
        <f t="shared" ca="1" si="7"/>
        <v>8.6384835590732637E-2</v>
      </c>
      <c r="T59" s="831">
        <f>+'P01 2025'!DV47</f>
        <v>1592362.2389979998</v>
      </c>
      <c r="U59" s="831">
        <f ca="1">SUMIF(W$3:$AQ51,"SI",W59:AQ59)</f>
        <v>1275279.9221089999</v>
      </c>
      <c r="V59" s="825">
        <f t="shared" ca="1" si="8"/>
        <v>0.80087299916850252</v>
      </c>
      <c r="W59" s="829">
        <f>+'P01 2026'!I44</f>
        <v>0</v>
      </c>
      <c r="X59" s="830">
        <f>+'P01 2025'!G47</f>
        <v>0</v>
      </c>
      <c r="Y59" s="830">
        <f>+'P01 2026'!R41</f>
        <v>2737.99</v>
      </c>
      <c r="Z59" s="1020">
        <v>0</v>
      </c>
      <c r="AA59" s="1022">
        <f>+'P01 2026'!AJ40</f>
        <v>421778.38299999997</v>
      </c>
      <c r="AB59" s="831">
        <f>+'P01 2025'!AC42</f>
        <v>425442.80159199995</v>
      </c>
      <c r="AC59" s="833">
        <f>+'P01 2026'!BB35</f>
        <v>2889.0070000000001</v>
      </c>
      <c r="AD59" s="831">
        <f>+'P01 2025'!AR39</f>
        <v>131.37517499999998</v>
      </c>
      <c r="AE59" s="831">
        <f>+'P01 2026'!BT30</f>
        <v>155.66200000000001</v>
      </c>
      <c r="AF59" s="333">
        <f>SUM(AF60:AF62)</f>
        <v>0</v>
      </c>
      <c r="AG59" s="829">
        <f>+'P01 2026'!CL38</f>
        <v>386954.62699999998</v>
      </c>
      <c r="AH59" s="333">
        <f>+'P01 2025'!BU42</f>
        <v>426033.40787999996</v>
      </c>
      <c r="AI59" s="831">
        <f>+'P01 2026'!DE34</f>
        <v>568.10199999999998</v>
      </c>
      <c r="AJ59" s="333">
        <v>0</v>
      </c>
      <c r="AK59" s="333">
        <v>0</v>
      </c>
      <c r="AL59" s="831">
        <v>0</v>
      </c>
      <c r="AM59" s="831">
        <f>+'P01 2026'!ER41</f>
        <v>382650.71899999998</v>
      </c>
      <c r="AN59" s="831">
        <f>+'P01 2025'!DN42</f>
        <v>423672.33746199997</v>
      </c>
      <c r="AO59" s="333">
        <f>+'P01 2025'!ED34</f>
        <v>526.24199999999996</v>
      </c>
      <c r="AP59" s="333">
        <v>0</v>
      </c>
      <c r="AQ59" s="333">
        <f>+'P01 2025'!FR44</f>
        <v>409376.59499999997</v>
      </c>
      <c r="AR59" s="1010"/>
      <c r="AS59" s="1010"/>
      <c r="AT59" s="216"/>
      <c r="AV59" s="216"/>
      <c r="AW59" s="781"/>
      <c r="AX59" s="781"/>
      <c r="AY59" s="781"/>
      <c r="AZ59" s="216"/>
      <c r="BA59" s="781"/>
      <c r="BB59" s="781"/>
      <c r="BC59" s="781"/>
      <c r="BD59" s="781"/>
      <c r="BE59" s="781"/>
      <c r="BF59" s="781"/>
      <c r="BG59" s="781"/>
      <c r="BH59" s="781"/>
      <c r="BI59" s="781"/>
      <c r="BJ59" s="781"/>
      <c r="BK59" s="781"/>
      <c r="BL59" s="1019"/>
      <c r="BM59" s="1010"/>
      <c r="BN59" s="1010"/>
      <c r="BO59" s="1010"/>
      <c r="BP59" s="1010"/>
      <c r="BQ59" s="1010"/>
      <c r="BR59" s="1010"/>
    </row>
    <row r="60" spans="1:70" s="332" customFormat="1" ht="15.75" hidden="1" customHeight="1" x14ac:dyDescent="0.25">
      <c r="A60" s="451" t="s">
        <v>480</v>
      </c>
      <c r="B60" s="818"/>
      <c r="C60" s="832"/>
      <c r="D60" s="820"/>
      <c r="E60" s="820">
        <v>1</v>
      </c>
      <c r="F60" s="821" t="str">
        <f>+CONCATENATE($B$9,"",$C$41,"",$D$59,"00",E60)</f>
        <v>21.02.003.001</v>
      </c>
      <c r="G60" s="822" t="s">
        <v>30</v>
      </c>
      <c r="H60" s="823">
        <f>+'P01 2026'!H45</f>
        <v>842500</v>
      </c>
      <c r="I60" s="824">
        <f>+'P01 2026'!FB47</f>
        <v>842500</v>
      </c>
      <c r="J60" s="824">
        <f ca="1">SUMIF(W$3:$AQ52,"ok",W60:AQ60)</f>
        <v>618836.69900000002</v>
      </c>
      <c r="K60" s="825">
        <f t="shared" ca="1" si="2"/>
        <v>0.73452427181008906</v>
      </c>
      <c r="L60" s="824">
        <f>'P01 2026'!FD47</f>
        <v>618836.69900000002</v>
      </c>
      <c r="M60" s="825">
        <f t="shared" si="3"/>
        <v>0.73452427181008906</v>
      </c>
      <c r="N60" s="824">
        <f t="shared" si="16"/>
        <v>223663.30099999998</v>
      </c>
      <c r="O60" s="825">
        <f t="shared" si="5"/>
        <v>0.26547572818991094</v>
      </c>
      <c r="P60" s="827">
        <f>+'P01 2026'!FG47</f>
        <v>567039.71400000004</v>
      </c>
      <c r="Q60" s="825">
        <f t="shared" ca="1" si="6"/>
        <v>0.91629942910027706</v>
      </c>
      <c r="R60" s="827">
        <f>+'P01 2026'!FH47</f>
        <v>51796.985000000001</v>
      </c>
      <c r="S60" s="825">
        <f t="shared" ca="1" si="7"/>
        <v>8.3700570899722937E-2</v>
      </c>
      <c r="T60" s="828">
        <f>+'P01 2025'!DV48</f>
        <v>819983.23604599992</v>
      </c>
      <c r="U60" s="828">
        <f ca="1">SUMIF(W$3:$AQ52,"SI",W60:AQ60)</f>
        <v>649974.81154699996</v>
      </c>
      <c r="V60" s="825">
        <f t="shared" ca="1" si="8"/>
        <v>0.79266841439492219</v>
      </c>
      <c r="W60" s="829">
        <f>+'P01 2026'!I45</f>
        <v>0</v>
      </c>
      <c r="X60" s="830">
        <f>+'P01 2025'!G48</f>
        <v>0</v>
      </c>
      <c r="Y60" s="830">
        <f>+'P01 2026'!R42</f>
        <v>1419.422</v>
      </c>
      <c r="Z60" s="827">
        <v>0</v>
      </c>
      <c r="AA60" s="1022">
        <f>+'P01 2026'!AJ41</f>
        <v>209359.41</v>
      </c>
      <c r="AB60" s="833">
        <f>+'P01 2025'!AC43</f>
        <v>214606.53893199997</v>
      </c>
      <c r="AC60" s="833">
        <f>+'P01 2026'!BB36</f>
        <v>2889.0070000000001</v>
      </c>
      <c r="AD60" s="831">
        <f>+'P01 2025'!AR40</f>
        <v>131.37517499999998</v>
      </c>
      <c r="AE60" s="831">
        <f>+'P01 2026'!BT31</f>
        <v>75.834999999999994</v>
      </c>
      <c r="AF60" s="831">
        <v>0</v>
      </c>
      <c r="AG60" s="829">
        <f>+'P01 2026'!CL39</f>
        <v>202097.68900000001</v>
      </c>
      <c r="AH60" s="831">
        <f>+'P01 2025'!BU43</f>
        <v>217317.18639599998</v>
      </c>
      <c r="AI60" s="831">
        <f>+'P01 2026'!DE35</f>
        <v>568.67600000000004</v>
      </c>
      <c r="AJ60" s="831">
        <v>0</v>
      </c>
      <c r="AK60" s="831">
        <v>0</v>
      </c>
      <c r="AL60" s="831">
        <v>0</v>
      </c>
      <c r="AM60" s="831">
        <f>+'P01 2026'!ER42</f>
        <v>202426.66</v>
      </c>
      <c r="AN60" s="831">
        <f>+'P01 2025'!DN43</f>
        <v>217919.71104399997</v>
      </c>
      <c r="AO60" s="831">
        <f>+'P01 2025'!ED35</f>
        <v>289.09399999999999</v>
      </c>
      <c r="AP60" s="831">
        <v>0</v>
      </c>
      <c r="AQ60" s="831">
        <f>+'P01 2025'!FR45</f>
        <v>211751.421</v>
      </c>
      <c r="AR60" s="1010"/>
      <c r="AS60" s="1010"/>
      <c r="AT60" s="216"/>
      <c r="AV60" s="216"/>
      <c r="AW60" s="781"/>
      <c r="AX60" s="781"/>
      <c r="AY60" s="781"/>
      <c r="AZ60" s="216"/>
      <c r="BA60" s="781"/>
      <c r="BB60" s="781"/>
      <c r="BC60" s="781"/>
      <c r="BD60" s="781"/>
      <c r="BE60" s="781"/>
      <c r="BF60" s="781"/>
      <c r="BG60" s="781"/>
      <c r="BH60" s="781"/>
      <c r="BI60" s="781"/>
      <c r="BJ60" s="781"/>
      <c r="BK60" s="781"/>
      <c r="BL60" s="1019"/>
      <c r="BM60" s="1010"/>
      <c r="BN60" s="1010"/>
      <c r="BO60" s="1010"/>
      <c r="BP60" s="1010"/>
      <c r="BQ60" s="1010"/>
      <c r="BR60" s="1010"/>
    </row>
    <row r="61" spans="1:70" s="332" customFormat="1" ht="15.75" hidden="1" customHeight="1" x14ac:dyDescent="0.25">
      <c r="A61" s="451" t="s">
        <v>306</v>
      </c>
      <c r="B61" s="818"/>
      <c r="C61" s="832"/>
      <c r="D61" s="820"/>
      <c r="E61" s="820">
        <v>2</v>
      </c>
      <c r="F61" s="821" t="str">
        <f>+CONCATENATE($B$9,"",$C$41,"",$D$59,"00",E61)</f>
        <v>21.02.003.002</v>
      </c>
      <c r="G61" s="822" t="s">
        <v>31</v>
      </c>
      <c r="H61" s="823">
        <f>+'P01 2026'!H46</f>
        <v>804400</v>
      </c>
      <c r="I61" s="824">
        <f>+'P01 2026'!FB48</f>
        <v>804400</v>
      </c>
      <c r="J61" s="824">
        <f ca="1">SUMIF(W$3:$AQ53,"ok",W61:AQ61)</f>
        <v>578897.79099999997</v>
      </c>
      <c r="K61" s="825">
        <f t="shared" ca="1" si="2"/>
        <v>0.71966408627548484</v>
      </c>
      <c r="L61" s="824">
        <f>'P01 2026'!FD48</f>
        <v>578897.79099999997</v>
      </c>
      <c r="M61" s="825">
        <f t="shared" si="3"/>
        <v>0.71966408627548484</v>
      </c>
      <c r="N61" s="824">
        <f t="shared" si="16"/>
        <v>225502.20900000003</v>
      </c>
      <c r="O61" s="825">
        <f t="shared" si="5"/>
        <v>0.28033591372451522</v>
      </c>
      <c r="P61" s="827">
        <f>+'P01 2026'!FG48</f>
        <v>527228.679</v>
      </c>
      <c r="Q61" s="825">
        <f t="shared" ca="1" si="6"/>
        <v>0.91074570882237138</v>
      </c>
      <c r="R61" s="827">
        <f>+'P01 2026'!FH48</f>
        <v>51669.112000000001</v>
      </c>
      <c r="S61" s="825">
        <f t="shared" ca="1" si="7"/>
        <v>8.9254291177628634E-2</v>
      </c>
      <c r="T61" s="828">
        <f>+'P01 2025'!DV49</f>
        <v>772379.00295200001</v>
      </c>
      <c r="U61" s="828">
        <f ca="1">SUMIF(W$3:$AQ53,"SI",W61:AQ61)</f>
        <v>625305.11056199996</v>
      </c>
      <c r="V61" s="825">
        <f t="shared" ca="1" si="8"/>
        <v>0.80958325921873864</v>
      </c>
      <c r="W61" s="829">
        <f>+'P01 2026'!I46</f>
        <v>0</v>
      </c>
      <c r="X61" s="830">
        <f>+'P01 2025'!G49</f>
        <v>0</v>
      </c>
      <c r="Y61" s="830">
        <f>+'P01 2026'!R43</f>
        <v>1318.568</v>
      </c>
      <c r="Z61" s="827">
        <v>0</v>
      </c>
      <c r="AA61" s="1022">
        <f>+'P01 2026'!AJ42</f>
        <v>212418.973</v>
      </c>
      <c r="AB61" s="833">
        <f>+'P01 2025'!AC44</f>
        <v>210836.26265999998</v>
      </c>
      <c r="AC61" s="833">
        <v>0</v>
      </c>
      <c r="AD61" s="831">
        <v>0</v>
      </c>
      <c r="AE61" s="831">
        <f>+'P01 2026'!BT32</f>
        <v>79.826999999999998</v>
      </c>
      <c r="AF61" s="831">
        <v>0</v>
      </c>
      <c r="AG61" s="829">
        <f>+'P01 2026'!CL40</f>
        <v>184856.93799999999</v>
      </c>
      <c r="AH61" s="831">
        <f>+'P01 2025'!BU44</f>
        <v>208716.22148400001</v>
      </c>
      <c r="AI61" s="831">
        <f>+'P01 2026'!DE36</f>
        <v>-0.57399999999999995</v>
      </c>
      <c r="AJ61" s="831">
        <v>0</v>
      </c>
      <c r="AK61" s="831">
        <v>0</v>
      </c>
      <c r="AL61" s="831">
        <v>0</v>
      </c>
      <c r="AM61" s="831">
        <f>+'P01 2026'!ER43</f>
        <v>180224.05900000001</v>
      </c>
      <c r="AN61" s="831">
        <f>+'P01 2025'!DN44</f>
        <v>205752.626418</v>
      </c>
      <c r="AO61" s="831">
        <f>+'P01 2025'!ED36</f>
        <v>237.148</v>
      </c>
      <c r="AP61" s="831">
        <v>0</v>
      </c>
      <c r="AQ61" s="831">
        <f>+'P01 2025'!FR46</f>
        <v>197625.174</v>
      </c>
      <c r="AR61" s="1010"/>
      <c r="AS61" s="1010"/>
      <c r="AT61" s="216"/>
      <c r="AV61" s="216"/>
      <c r="AW61" s="781"/>
      <c r="AX61" s="781"/>
      <c r="AY61" s="781"/>
      <c r="AZ61" s="216"/>
      <c r="BA61" s="781"/>
      <c r="BB61" s="781"/>
      <c r="BC61" s="781"/>
      <c r="BD61" s="781"/>
      <c r="BE61" s="781"/>
      <c r="BF61" s="781"/>
      <c r="BG61" s="781"/>
      <c r="BH61" s="781"/>
      <c r="BI61" s="781"/>
      <c r="BJ61" s="781"/>
      <c r="BK61" s="781"/>
      <c r="BL61" s="1019"/>
      <c r="BM61" s="1010"/>
      <c r="BN61" s="1010"/>
      <c r="BO61" s="1010"/>
      <c r="BP61" s="1010"/>
      <c r="BQ61" s="1010"/>
      <c r="BR61" s="1010"/>
    </row>
    <row r="62" spans="1:70" s="332" customFormat="1" ht="15.75" hidden="1" customHeight="1" x14ac:dyDescent="0.25">
      <c r="A62" s="451" t="s">
        <v>773</v>
      </c>
      <c r="B62" s="818"/>
      <c r="C62" s="832"/>
      <c r="D62" s="820"/>
      <c r="E62" s="820">
        <v>3</v>
      </c>
      <c r="F62" s="821" t="str">
        <f>+CONCATENATE($B$9,"",$C$41,"",$D$59,"00",E62)</f>
        <v>21.02.003.003</v>
      </c>
      <c r="G62" s="822" t="s">
        <v>657</v>
      </c>
      <c r="H62" s="824">
        <v>0</v>
      </c>
      <c r="I62" s="824">
        <v>0</v>
      </c>
      <c r="J62" s="824">
        <f ca="1">SUMIF(W$3:$AQ54,"ok",W62:AQ62)</f>
        <v>0</v>
      </c>
      <c r="K62" s="825">
        <f t="shared" ca="1" si="2"/>
        <v>0</v>
      </c>
      <c r="L62" s="824">
        <v>0</v>
      </c>
      <c r="M62" s="825">
        <f t="shared" si="3"/>
        <v>0</v>
      </c>
      <c r="N62" s="824">
        <v>0</v>
      </c>
      <c r="O62" s="825">
        <f t="shared" si="5"/>
        <v>0</v>
      </c>
      <c r="P62" s="827">
        <v>0</v>
      </c>
      <c r="Q62" s="825">
        <f t="shared" ca="1" si="6"/>
        <v>0</v>
      </c>
      <c r="R62" s="827">
        <v>0</v>
      </c>
      <c r="S62" s="825">
        <f t="shared" ca="1" si="7"/>
        <v>0</v>
      </c>
      <c r="T62" s="828">
        <v>0</v>
      </c>
      <c r="U62" s="828">
        <f ca="1">SUMIF(W$3:$AQ52,"SI",W62:AQ62)</f>
        <v>0</v>
      </c>
      <c r="V62" s="825" t="str">
        <f t="shared" ca="1" si="8"/>
        <v>0,00%</v>
      </c>
      <c r="W62" s="829">
        <v>0</v>
      </c>
      <c r="X62" s="830">
        <v>0</v>
      </c>
      <c r="Y62" s="830">
        <v>0</v>
      </c>
      <c r="Z62" s="827">
        <v>0</v>
      </c>
      <c r="AA62" s="827">
        <v>0</v>
      </c>
      <c r="AB62" s="833">
        <v>0</v>
      </c>
      <c r="AC62" s="833">
        <v>0</v>
      </c>
      <c r="AD62" s="831">
        <v>0</v>
      </c>
      <c r="AE62" s="831">
        <v>0</v>
      </c>
      <c r="AF62" s="831">
        <v>0</v>
      </c>
      <c r="AG62" s="831">
        <v>0</v>
      </c>
      <c r="AH62" s="831">
        <v>0</v>
      </c>
      <c r="AI62" s="831">
        <v>0</v>
      </c>
      <c r="AJ62" s="831">
        <v>0</v>
      </c>
      <c r="AK62" s="831">
        <v>0</v>
      </c>
      <c r="AL62" s="831">
        <v>0</v>
      </c>
      <c r="AM62" s="831">
        <v>0</v>
      </c>
      <c r="AN62" s="831">
        <v>0</v>
      </c>
      <c r="AO62" s="831">
        <v>0</v>
      </c>
      <c r="AP62" s="831">
        <v>0</v>
      </c>
      <c r="AQ62" s="831">
        <v>0</v>
      </c>
      <c r="AR62" s="1010"/>
      <c r="AS62" s="1010"/>
      <c r="AT62" s="216"/>
      <c r="AV62" s="216"/>
      <c r="AW62" s="781"/>
      <c r="AX62" s="781"/>
      <c r="AY62" s="781"/>
      <c r="AZ62" s="216"/>
      <c r="BA62" s="781"/>
      <c r="BB62" s="781"/>
      <c r="BC62" s="781"/>
      <c r="BD62" s="781"/>
      <c r="BE62" s="781"/>
      <c r="BF62" s="781"/>
      <c r="BG62" s="781"/>
      <c r="BH62" s="781"/>
      <c r="BI62" s="781"/>
      <c r="BJ62" s="781"/>
      <c r="BK62" s="781"/>
      <c r="BL62" s="1019"/>
      <c r="BM62" s="1010"/>
      <c r="BN62" s="1010"/>
      <c r="BO62" s="1010"/>
      <c r="BP62" s="1010"/>
      <c r="BQ62" s="1010"/>
      <c r="BR62" s="1010"/>
    </row>
    <row r="63" spans="1:70" s="332" customFormat="1" ht="15.75" hidden="1" customHeight="1" x14ac:dyDescent="0.25">
      <c r="A63" s="451" t="s">
        <v>307</v>
      </c>
      <c r="B63" s="836"/>
      <c r="C63" s="832"/>
      <c r="D63" s="820" t="s">
        <v>149</v>
      </c>
      <c r="E63" s="820"/>
      <c r="F63" s="820"/>
      <c r="G63" s="822" t="s">
        <v>32</v>
      </c>
      <c r="H63" s="823">
        <f>+'P01 2026'!H47</f>
        <v>332207</v>
      </c>
      <c r="I63" s="824">
        <f>+'P01 2026'!FB49</f>
        <v>267546.21100000001</v>
      </c>
      <c r="J63" s="824">
        <f ca="1">SUMIF(W$3:$AQ55,"ok",W63:AQ63)</f>
        <v>172701.69199999998</v>
      </c>
      <c r="K63" s="825">
        <f t="shared" ca="1" si="2"/>
        <v>0.64550229044357488</v>
      </c>
      <c r="L63" s="824">
        <f>'P01 2026'!FD49</f>
        <v>172701.69200000001</v>
      </c>
      <c r="M63" s="825">
        <f t="shared" si="3"/>
        <v>0.64550229044357499</v>
      </c>
      <c r="N63" s="824">
        <f t="shared" ref="N63:N68" si="17">I63-L63</f>
        <v>94844.519</v>
      </c>
      <c r="O63" s="825">
        <f t="shared" si="5"/>
        <v>0.35449770955642501</v>
      </c>
      <c r="P63" s="827">
        <f>+'P01 2026'!FG49</f>
        <v>168907.51500000001</v>
      </c>
      <c r="Q63" s="825">
        <f t="shared" ca="1" si="6"/>
        <v>0.97803045843928405</v>
      </c>
      <c r="R63" s="827">
        <f>+'P01 2026'!FH49</f>
        <v>3794.1770000000001</v>
      </c>
      <c r="S63" s="825">
        <f t="shared" ca="1" si="7"/>
        <v>2.1969541560716153E-2</v>
      </c>
      <c r="T63" s="831">
        <f>+'P01 2025'!DV50</f>
        <v>486704.37826199993</v>
      </c>
      <c r="U63" s="831">
        <f ca="1">SUM(U64:U67)</f>
        <v>297544.98957799998</v>
      </c>
      <c r="V63" s="825">
        <f t="shared" ca="1" si="8"/>
        <v>0.61134644122274007</v>
      </c>
      <c r="W63" s="829">
        <f>+'P01 2026'!I47</f>
        <v>34801.311999999998</v>
      </c>
      <c r="X63" s="830">
        <f>+'P01 2025'!G50</f>
        <v>34556.409500999995</v>
      </c>
      <c r="Y63" s="830">
        <f>+'P01 2026'!R44</f>
        <v>35562.786999999997</v>
      </c>
      <c r="Z63" s="1020">
        <f>+'P01 2025'!N32</f>
        <v>30474.991862999996</v>
      </c>
      <c r="AA63" s="1020">
        <f>+'P01 2026'!AJ43</f>
        <v>13725.233</v>
      </c>
      <c r="AB63" s="831">
        <f>+'P01 2025'!AC45</f>
        <v>33686.272306999999</v>
      </c>
      <c r="AC63" s="831">
        <f>+'P01 2026'!BB37</f>
        <v>18760.71</v>
      </c>
      <c r="AD63" s="831">
        <f>+'P01 2025'!AR41</f>
        <v>40129.493403999993</v>
      </c>
      <c r="AE63" s="831">
        <f>+'P01 2026'!BT33</f>
        <v>12538.358</v>
      </c>
      <c r="AF63" s="333">
        <f>SUM(AF64:AF67)</f>
        <v>32442.344000999998</v>
      </c>
      <c r="AG63" s="333">
        <f>+'P01 2026'!CL41</f>
        <v>13996.733</v>
      </c>
      <c r="AH63" s="831">
        <f>+'P01 2025'!BU45</f>
        <v>34339.074700999998</v>
      </c>
      <c r="AI63" s="831">
        <f>+'P01 2026'!DE37</f>
        <v>13045.851000000001</v>
      </c>
      <c r="AJ63" s="831">
        <f>+'P01 2025'!CI34</f>
        <v>31598.596282999995</v>
      </c>
      <c r="AK63" s="831">
        <f>+'P01 2026'!DW34</f>
        <v>16226.985000000001</v>
      </c>
      <c r="AL63" s="333">
        <f>+'P01 2025'!CX37</f>
        <v>33990.438957999992</v>
      </c>
      <c r="AM63" s="831">
        <f>+'P01 2026'!ER44</f>
        <v>14043.723</v>
      </c>
      <c r="AN63" s="831">
        <f>+'P01 2025'!DN45</f>
        <v>26327.368559999995</v>
      </c>
      <c r="AO63" s="831">
        <f>+'P01 2025'!ED37</f>
        <v>34505.222000000002</v>
      </c>
      <c r="AP63" s="831">
        <f>+'P01 2025'!EY34</f>
        <v>36139.56</v>
      </c>
      <c r="AQ63" s="831">
        <f>+'P01 2025'!FR47</f>
        <v>43413.760999999999</v>
      </c>
      <c r="AR63" s="1010"/>
      <c r="AS63" s="1010"/>
      <c r="AT63" s="216"/>
      <c r="AV63" s="216"/>
      <c r="AW63" s="781"/>
      <c r="AX63" s="781"/>
      <c r="AY63" s="781"/>
      <c r="AZ63" s="216"/>
      <c r="BA63" s="781"/>
      <c r="BB63" s="781"/>
      <c r="BC63" s="781"/>
      <c r="BD63" s="781"/>
      <c r="BE63" s="781"/>
      <c r="BF63" s="781"/>
      <c r="BG63" s="781"/>
      <c r="BH63" s="781"/>
      <c r="BI63" s="781"/>
      <c r="BJ63" s="781"/>
      <c r="BK63" s="781"/>
      <c r="BL63" s="1019"/>
      <c r="BM63" s="1010"/>
      <c r="BN63" s="1010"/>
      <c r="BO63" s="1010"/>
      <c r="BP63" s="1010"/>
      <c r="BQ63" s="1010"/>
      <c r="BR63" s="1010"/>
    </row>
    <row r="64" spans="1:70" s="332" customFormat="1" ht="15.75" hidden="1" customHeight="1" x14ac:dyDescent="0.25">
      <c r="A64" s="451" t="s">
        <v>481</v>
      </c>
      <c r="B64" s="818"/>
      <c r="C64" s="832"/>
      <c r="D64" s="820"/>
      <c r="E64" s="820">
        <v>4</v>
      </c>
      <c r="F64" s="821" t="str">
        <f>+CONCATENATE($B$9,"",$C$41,"",$D$63,"00",E64)</f>
        <v>21.02.004.004</v>
      </c>
      <c r="G64" s="822" t="s">
        <v>33</v>
      </c>
      <c r="H64" s="823">
        <f>+'P01 2026'!H48</f>
        <v>212962</v>
      </c>
      <c r="I64" s="824">
        <f>+'P01 2026'!FB50</f>
        <v>152962</v>
      </c>
      <c r="J64" s="824">
        <f ca="1">SUMIF(W$3:$AQ56,"ok",W64:AQ64)</f>
        <v>91770.935999999987</v>
      </c>
      <c r="K64" s="825">
        <f t="shared" ca="1" si="2"/>
        <v>0.59995904865260641</v>
      </c>
      <c r="L64" s="824">
        <f>'P01 2026'!FD50</f>
        <v>91770.936000000002</v>
      </c>
      <c r="M64" s="825">
        <f t="shared" si="3"/>
        <v>0.59995904865260652</v>
      </c>
      <c r="N64" s="824">
        <f t="shared" si="17"/>
        <v>61191.063999999998</v>
      </c>
      <c r="O64" s="825">
        <f t="shared" si="5"/>
        <v>0.40004095134739348</v>
      </c>
      <c r="P64" s="827">
        <f>+'P01 2026'!FG50</f>
        <v>88821.453999999998</v>
      </c>
      <c r="Q64" s="825">
        <f t="shared" ca="1" si="6"/>
        <v>0.96786039100658194</v>
      </c>
      <c r="R64" s="827">
        <f>+'P01 2026'!FH50</f>
        <v>2949.482</v>
      </c>
      <c r="S64" s="825">
        <f t="shared" ca="1" si="7"/>
        <v>3.2139608993418139E-2</v>
      </c>
      <c r="T64" s="828">
        <f>+'P01 2025'!DV51</f>
        <v>349384.02630399994</v>
      </c>
      <c r="U64" s="828">
        <f ca="1">SUMIF(W$3:$AQ52,"SI",W64:AQ64)</f>
        <v>186924.82712099998</v>
      </c>
      <c r="V64" s="825">
        <f t="shared" ca="1" si="8"/>
        <v>0.5350125164519004</v>
      </c>
      <c r="W64" s="829">
        <f>+'P01 2026'!I48</f>
        <v>20377.697</v>
      </c>
      <c r="X64" s="830">
        <f>+'P01 2025'!G51</f>
        <v>19304.781136999998</v>
      </c>
      <c r="Y64" s="830">
        <f>+'P01 2026'!R45</f>
        <v>20426.775000000001</v>
      </c>
      <c r="Z64" s="827">
        <f>+'P01 2025'!N33</f>
        <v>19129.338959999997</v>
      </c>
      <c r="AA64" s="1020">
        <f>+'P01 2026'!AJ44</f>
        <v>6729.1869999999999</v>
      </c>
      <c r="AB64" s="833">
        <f>+'P01 2025'!AC46</f>
        <v>21671.885998000002</v>
      </c>
      <c r="AC64" s="831">
        <f>+'P01 2026'!BB38</f>
        <v>8779.768</v>
      </c>
      <c r="AD64" s="831">
        <f>+'P01 2025'!AR42</f>
        <v>21911.366677999999</v>
      </c>
      <c r="AE64" s="831">
        <f>+'P01 2026'!BT34</f>
        <v>8416.0550000000003</v>
      </c>
      <c r="AF64" s="831">
        <f>'P01 2025'!BF33</f>
        <v>21350.272764999998</v>
      </c>
      <c r="AG64" s="333">
        <f>+'P01 2026'!CL42</f>
        <v>6570.0569999999998</v>
      </c>
      <c r="AH64" s="831">
        <f>+'P01 2025'!BU46</f>
        <v>20363.188209999997</v>
      </c>
      <c r="AI64" s="831">
        <f>+'P01 2026'!DE38</f>
        <v>6537.3149999999996</v>
      </c>
      <c r="AJ64" s="831">
        <f>+'P01 2025'!CI35</f>
        <v>20319.351121</v>
      </c>
      <c r="AK64" s="831">
        <f>+'P01 2026'!DW35</f>
        <v>6793.81</v>
      </c>
      <c r="AL64" s="831">
        <f>+'P01 2025'!CX38</f>
        <v>21624.716716999999</v>
      </c>
      <c r="AM64" s="831">
        <f>+'P01 2026'!ER45</f>
        <v>7140.2719999999999</v>
      </c>
      <c r="AN64" s="831">
        <f>+'P01 2025'!DN46</f>
        <v>21249.925534999998</v>
      </c>
      <c r="AO64" s="831">
        <f>+'P01 2025'!ED38</f>
        <v>21051.342000000001</v>
      </c>
      <c r="AP64" s="831">
        <f>+'P01 2025'!EY35</f>
        <v>20393.364000000001</v>
      </c>
      <c r="AQ64" s="831">
        <f>+'P01 2025'!FR48</f>
        <v>20433.316999999999</v>
      </c>
      <c r="AR64" s="1010"/>
      <c r="AS64" s="1010"/>
      <c r="AT64" s="216"/>
      <c r="AV64" s="216"/>
      <c r="AW64" s="781"/>
      <c r="AX64" s="781"/>
      <c r="AY64" s="781"/>
      <c r="AZ64" s="216"/>
      <c r="BA64" s="781"/>
      <c r="BB64" s="781"/>
      <c r="BC64" s="781"/>
      <c r="BD64" s="781"/>
      <c r="BE64" s="781"/>
      <c r="BF64" s="781"/>
      <c r="BG64" s="781"/>
      <c r="BH64" s="781"/>
      <c r="BI64" s="781"/>
      <c r="BJ64" s="781"/>
      <c r="BK64" s="781"/>
      <c r="BL64" s="1019"/>
      <c r="BM64" s="1010"/>
      <c r="BN64" s="1010"/>
      <c r="BO64" s="1010"/>
      <c r="BP64" s="1010"/>
      <c r="BQ64" s="1010"/>
      <c r="BR64" s="1010"/>
    </row>
    <row r="65" spans="1:70" s="332" customFormat="1" ht="15.75" hidden="1" customHeight="1" x14ac:dyDescent="0.25">
      <c r="A65" s="451" t="s">
        <v>482</v>
      </c>
      <c r="B65" s="818"/>
      <c r="C65" s="832"/>
      <c r="D65" s="820"/>
      <c r="E65" s="820">
        <v>5</v>
      </c>
      <c r="F65" s="821" t="str">
        <f>+CONCATENATE($B$9,"",$C$41,"",$D$63,"00",E65)</f>
        <v>21.02.004.005</v>
      </c>
      <c r="G65" s="822" t="s">
        <v>616</v>
      </c>
      <c r="H65" s="823">
        <f>+'P01 2026'!H49</f>
        <v>50816</v>
      </c>
      <c r="I65" s="824">
        <f>+'P01 2026'!FB51</f>
        <v>50816</v>
      </c>
      <c r="J65" s="824">
        <f ca="1">SUMIF(W$3:$AQ57,"ok",W65:AQ65)</f>
        <v>36325.441999999995</v>
      </c>
      <c r="K65" s="825">
        <f t="shared" ca="1" si="2"/>
        <v>0.71484260862720395</v>
      </c>
      <c r="L65" s="824">
        <f>'P01 2026'!FD51</f>
        <v>36325.442000000003</v>
      </c>
      <c r="M65" s="825">
        <f t="shared" si="3"/>
        <v>0.71484260862720406</v>
      </c>
      <c r="N65" s="824">
        <f t="shared" si="17"/>
        <v>14490.557999999997</v>
      </c>
      <c r="O65" s="825">
        <f t="shared" si="5"/>
        <v>0.28515739137279594</v>
      </c>
      <c r="P65" s="827">
        <f>+'P01 2026'!FG51</f>
        <v>35480.747000000003</v>
      </c>
      <c r="Q65" s="825">
        <f t="shared" ca="1" si="6"/>
        <v>0.9767464632639572</v>
      </c>
      <c r="R65" s="827">
        <f>+'P01 2026'!FH51</f>
        <v>844.69500000000005</v>
      </c>
      <c r="S65" s="825">
        <f t="shared" ca="1" si="7"/>
        <v>2.3253536736043023E-2</v>
      </c>
      <c r="T65" s="828">
        <f>+'P01 2025'!DV52</f>
        <v>58383.2618</v>
      </c>
      <c r="U65" s="828">
        <f ca="1">SUMIF(W$3:$AQ53,"SI",W65:AQ65)</f>
        <v>33757.715451999997</v>
      </c>
      <c r="V65" s="825">
        <f t="shared" ca="1" si="8"/>
        <v>0.57820879497349353</v>
      </c>
      <c r="W65" s="829">
        <f>+'P01 2026'!I49</f>
        <v>7781.2759999999998</v>
      </c>
      <c r="X65" s="830">
        <f>+'P01 2025'!G52</f>
        <v>5273.7072779999999</v>
      </c>
      <c r="Y65" s="830">
        <f>+'P01 2026'!R46</f>
        <v>9854.4120000000003</v>
      </c>
      <c r="Z65" s="827">
        <f>+'P01 2025'!N34</f>
        <v>3911.4026449999997</v>
      </c>
      <c r="AA65" s="1020">
        <f>+'P01 2026'!AJ45</f>
        <v>2860.6109999999999</v>
      </c>
      <c r="AB65" s="833">
        <f>+'P01 2025'!AC47</f>
        <v>3106.9669569999996</v>
      </c>
      <c r="AC65" s="831">
        <f>+'P01 2026'!BB39</f>
        <v>3507.14</v>
      </c>
      <c r="AD65" s="831">
        <f>+'P01 2025'!AR43</f>
        <v>3555.096262</v>
      </c>
      <c r="AE65" s="831">
        <f>+'P01 2026'!BT35</f>
        <v>2220.6219999999998</v>
      </c>
      <c r="AF65" s="831">
        <f>'P01 2025'!BF34</f>
        <v>3235.7285469999997</v>
      </c>
      <c r="AG65" s="333">
        <f>+'P01 2026'!CL43</f>
        <v>2337.3249999999998</v>
      </c>
      <c r="AH65" s="831">
        <f>+'P01 2025'!BU47</f>
        <v>3984.1190749999996</v>
      </c>
      <c r="AI65" s="831">
        <f>+'P01 2026'!DE39</f>
        <v>2082.8319999999999</v>
      </c>
      <c r="AJ65" s="831">
        <f>+'P01 2025'!CI36</f>
        <v>3332.2332399999996</v>
      </c>
      <c r="AK65" s="831">
        <f>+'P01 2026'!DW36</f>
        <v>3221.1149999999998</v>
      </c>
      <c r="AL65" s="831">
        <f>+'P01 2025'!CX39</f>
        <v>3581.6950309999997</v>
      </c>
      <c r="AM65" s="831">
        <f>+'P01 2026'!ER46</f>
        <v>2460.1089999999999</v>
      </c>
      <c r="AN65" s="831">
        <f>+'P01 2025'!DN47</f>
        <v>3776.7664169999994</v>
      </c>
      <c r="AO65" s="831">
        <f>+'P01 2025'!ED39</f>
        <v>2731.3760000000002</v>
      </c>
      <c r="AP65" s="831">
        <f>+'P01 2025'!EY36</f>
        <v>3891.4859999999999</v>
      </c>
      <c r="AQ65" s="831">
        <f>+'P01 2025'!FR49</f>
        <v>16958.900000000001</v>
      </c>
      <c r="AR65" s="1010"/>
      <c r="AS65" s="1010"/>
      <c r="AT65" s="216"/>
      <c r="AV65" s="216"/>
      <c r="AW65" s="781"/>
      <c r="AX65" s="781"/>
      <c r="AY65" s="781"/>
      <c r="AZ65" s="216"/>
      <c r="BA65" s="781"/>
      <c r="BB65" s="781"/>
      <c r="BC65" s="781"/>
      <c r="BD65" s="781"/>
      <c r="BE65" s="781"/>
      <c r="BF65" s="781"/>
      <c r="BG65" s="781"/>
      <c r="BH65" s="781"/>
      <c r="BI65" s="781"/>
      <c r="BJ65" s="781"/>
      <c r="BK65" s="781"/>
      <c r="BL65" s="1019"/>
      <c r="BM65" s="1010"/>
      <c r="BN65" s="1010"/>
      <c r="BO65" s="1010"/>
      <c r="BP65" s="1010"/>
      <c r="BQ65" s="1010"/>
      <c r="BR65" s="1010"/>
    </row>
    <row r="66" spans="1:70" s="332" customFormat="1" ht="15.75" hidden="1" customHeight="1" x14ac:dyDescent="0.25">
      <c r="A66" s="451" t="s">
        <v>516</v>
      </c>
      <c r="B66" s="818"/>
      <c r="C66" s="832"/>
      <c r="D66" s="820"/>
      <c r="E66" s="820">
        <v>6</v>
      </c>
      <c r="F66" s="821" t="str">
        <f>+CONCATENATE($B$9,"",$C$41,"",$D$63,"00",E66)</f>
        <v>21.02.004.006</v>
      </c>
      <c r="G66" s="822" t="s">
        <v>35</v>
      </c>
      <c r="H66" s="823">
        <f>+'P01 2026'!H50</f>
        <v>67179</v>
      </c>
      <c r="I66" s="824">
        <f>+'P01 2026'!FB52</f>
        <v>62518.211000000003</v>
      </c>
      <c r="J66" s="824">
        <f ca="1">SUMIF(W$3:$AQ58,"ok",W66:AQ66)</f>
        <v>44605.313999999991</v>
      </c>
      <c r="K66" s="825">
        <f t="shared" ca="1" si="2"/>
        <v>0.71347713388663647</v>
      </c>
      <c r="L66" s="824">
        <f>'P01 2026'!FD52</f>
        <v>44605.313999999998</v>
      </c>
      <c r="M66" s="825">
        <f t="shared" si="3"/>
        <v>0.71347713388663658</v>
      </c>
      <c r="N66" s="824">
        <f t="shared" si="17"/>
        <v>17912.897000000004</v>
      </c>
      <c r="O66" s="825">
        <f t="shared" si="5"/>
        <v>0.28652286611336342</v>
      </c>
      <c r="P66" s="827">
        <f>+'P01 2026'!FG52</f>
        <v>44605.313999999998</v>
      </c>
      <c r="Q66" s="825">
        <f t="shared" ca="1" si="6"/>
        <v>1.0000000000000002</v>
      </c>
      <c r="R66" s="827">
        <f>+'P01 2026'!FH52</f>
        <v>0</v>
      </c>
      <c r="S66" s="825">
        <f t="shared" ca="1" si="7"/>
        <v>0</v>
      </c>
      <c r="T66" s="828">
        <f>+'P01 2025'!DV53</f>
        <v>77390.590157999992</v>
      </c>
      <c r="U66" s="828">
        <f ca="1">SUMIF(W$3:$AQ54,"SI",W66:AQ66)</f>
        <v>76862.447004999995</v>
      </c>
      <c r="V66" s="825">
        <f t="shared" ca="1" si="8"/>
        <v>0.99317561538267451</v>
      </c>
      <c r="W66" s="829">
        <f>+'P01 2026'!I50</f>
        <v>6642.3389999999999</v>
      </c>
      <c r="X66" s="830">
        <f>+'P01 2025'!G53</f>
        <v>9977.9210860000003</v>
      </c>
      <c r="Y66" s="830">
        <f>+'P01 2026'!R47</f>
        <v>5281.6</v>
      </c>
      <c r="Z66" s="827">
        <f>+'P01 2025'!N35</f>
        <v>7434.2502579999991</v>
      </c>
      <c r="AA66" s="1020">
        <f>+'P01 2026'!AJ46</f>
        <v>4135.4350000000004</v>
      </c>
      <c r="AB66" s="833">
        <f>+'P01 2025'!AC48</f>
        <v>8907.419351999999</v>
      </c>
      <c r="AC66" s="831">
        <f>+'P01 2026'!BB40</f>
        <v>6473.8019999999997</v>
      </c>
      <c r="AD66" s="831">
        <f>+'P01 2025'!AR44</f>
        <v>14663.030463999999</v>
      </c>
      <c r="AE66" s="831">
        <f>+'P01 2026'!BT36</f>
        <v>1901.681</v>
      </c>
      <c r="AF66" s="831">
        <f>'P01 2025'!BF35</f>
        <v>7856.3426889999992</v>
      </c>
      <c r="AG66" s="333">
        <f>+'P01 2026'!CL44</f>
        <v>5089.3509999999997</v>
      </c>
      <c r="AH66" s="831">
        <f>+'P01 2025'!BU48</f>
        <v>9991.7674159999988</v>
      </c>
      <c r="AI66" s="831">
        <f>+'P01 2026'!DE40</f>
        <v>4425.7039999999997</v>
      </c>
      <c r="AJ66" s="831">
        <f>+'P01 2025'!CI37</f>
        <v>7947.0119219999997</v>
      </c>
      <c r="AK66" s="831">
        <f>+'P01 2026'!DW37</f>
        <v>6212.06</v>
      </c>
      <c r="AL66" s="831">
        <f>+'P01 2025'!CX40</f>
        <v>8784.0272099999984</v>
      </c>
      <c r="AM66" s="831">
        <f>+'P01 2026'!ER47</f>
        <v>4443.3419999999996</v>
      </c>
      <c r="AN66" s="831">
        <f>+'P01 2025'!DN48</f>
        <v>1300.676608</v>
      </c>
      <c r="AO66" s="831">
        <f>+'P01 2025'!ED40</f>
        <v>9569.1029999999992</v>
      </c>
      <c r="AP66" s="831">
        <f>+'P01 2025'!EY37</f>
        <v>11854.71</v>
      </c>
      <c r="AQ66" s="831">
        <f>+'P01 2025'!FR50</f>
        <v>6021.5439999999999</v>
      </c>
      <c r="AR66" s="1010"/>
      <c r="AS66" s="1010"/>
      <c r="AT66" s="216"/>
      <c r="AV66" s="216"/>
      <c r="AW66" s="781"/>
      <c r="AX66" s="781"/>
      <c r="AY66" s="781"/>
      <c r="AZ66" s="216"/>
      <c r="BA66" s="781"/>
      <c r="BB66" s="781"/>
      <c r="BC66" s="781"/>
      <c r="BD66" s="781"/>
      <c r="BE66" s="781"/>
      <c r="BF66" s="781"/>
      <c r="BG66" s="781"/>
      <c r="BH66" s="781"/>
      <c r="BI66" s="781"/>
      <c r="BJ66" s="781"/>
      <c r="BK66" s="781"/>
      <c r="BL66" s="1019"/>
      <c r="BM66" s="1010"/>
      <c r="BN66" s="1010"/>
      <c r="BO66" s="1010"/>
      <c r="BP66" s="1010"/>
      <c r="BQ66" s="1010"/>
      <c r="BR66" s="1010"/>
    </row>
    <row r="67" spans="1:70" s="332" customFormat="1" ht="15.75" hidden="1" customHeight="1" x14ac:dyDescent="0.25">
      <c r="A67" s="451" t="s">
        <v>702</v>
      </c>
      <c r="B67" s="818"/>
      <c r="C67" s="832"/>
      <c r="D67" s="820"/>
      <c r="E67" s="820">
        <v>7</v>
      </c>
      <c r="F67" s="821" t="str">
        <f>+CONCATENATE($B$9,"",$C$41,"",$D$63,"00",E67)</f>
        <v>21.02.004.007</v>
      </c>
      <c r="G67" s="822" t="s">
        <v>36</v>
      </c>
      <c r="H67" s="823">
        <f>+'P01 2026'!H51</f>
        <v>1250</v>
      </c>
      <c r="I67" s="824">
        <f>+'P01 2026'!FB53</f>
        <v>1250</v>
      </c>
      <c r="J67" s="824">
        <f ca="1">SUMIF(W$3:$AQ59,"ok",W67:AQ67)</f>
        <v>0</v>
      </c>
      <c r="K67" s="825">
        <f t="shared" ca="1" si="2"/>
        <v>0</v>
      </c>
      <c r="L67" s="824">
        <f>'P01 2026'!FD53</f>
        <v>0</v>
      </c>
      <c r="M67" s="825">
        <f t="shared" si="3"/>
        <v>0</v>
      </c>
      <c r="N67" s="824">
        <f t="shared" si="17"/>
        <v>1250</v>
      </c>
      <c r="O67" s="825">
        <f t="shared" si="5"/>
        <v>1</v>
      </c>
      <c r="P67" s="827">
        <f>+'P01 2026'!FG53</f>
        <v>0</v>
      </c>
      <c r="Q67" s="825">
        <f t="shared" ca="1" si="6"/>
        <v>0</v>
      </c>
      <c r="R67" s="827">
        <f>+'P01 2026'!FH53</f>
        <v>0</v>
      </c>
      <c r="S67" s="825">
        <f t="shared" ca="1" si="7"/>
        <v>0</v>
      </c>
      <c r="T67" s="828">
        <f>+'P01 2025'!DV54</f>
        <v>1546.4999999999998</v>
      </c>
      <c r="U67" s="828">
        <f ca="1">SUMIF(W$3:$AQ55,"SI",W67:AQ67)</f>
        <v>0</v>
      </c>
      <c r="V67" s="825">
        <f t="shared" ca="1" si="8"/>
        <v>0</v>
      </c>
      <c r="W67" s="829">
        <f>+'P01 2026'!I51</f>
        <v>0</v>
      </c>
      <c r="X67" s="830">
        <f>+'P01 2025'!G54</f>
        <v>0</v>
      </c>
      <c r="Y67" s="830">
        <v>0</v>
      </c>
      <c r="Z67" s="827">
        <v>0</v>
      </c>
      <c r="AA67" s="827">
        <v>0</v>
      </c>
      <c r="AB67" s="833">
        <v>0</v>
      </c>
      <c r="AC67" s="833">
        <v>0</v>
      </c>
      <c r="AD67" s="831">
        <v>0</v>
      </c>
      <c r="AE67" s="831">
        <v>0</v>
      </c>
      <c r="AF67" s="831">
        <v>0</v>
      </c>
      <c r="AG67" s="831">
        <v>0</v>
      </c>
      <c r="AH67" s="831">
        <v>0</v>
      </c>
      <c r="AI67" s="831">
        <v>0</v>
      </c>
      <c r="AJ67" s="831">
        <v>0</v>
      </c>
      <c r="AK67" s="831">
        <v>0</v>
      </c>
      <c r="AL67" s="831">
        <v>0</v>
      </c>
      <c r="AM67" s="831">
        <v>0</v>
      </c>
      <c r="AN67" s="831">
        <v>0</v>
      </c>
      <c r="AO67" s="831">
        <f>+'P01 2025'!ED41</f>
        <v>1153.4010000000001</v>
      </c>
      <c r="AP67" s="831">
        <v>0</v>
      </c>
      <c r="AQ67" s="831">
        <v>0</v>
      </c>
      <c r="AR67" s="1010"/>
      <c r="AS67" s="1010"/>
      <c r="AT67" s="216"/>
      <c r="AV67" s="216"/>
      <c r="AW67" s="781"/>
      <c r="AX67" s="781"/>
      <c r="AY67" s="781"/>
      <c r="AZ67" s="216"/>
      <c r="BA67" s="781"/>
      <c r="BB67" s="781"/>
      <c r="BC67" s="781"/>
      <c r="BD67" s="781"/>
      <c r="BE67" s="781"/>
      <c r="BF67" s="781"/>
      <c r="BG67" s="781"/>
      <c r="BH67" s="781"/>
      <c r="BI67" s="781"/>
      <c r="BJ67" s="781"/>
      <c r="BK67" s="781"/>
      <c r="BL67" s="1019"/>
      <c r="BM67" s="1010"/>
      <c r="BN67" s="1010"/>
      <c r="BO67" s="1010"/>
      <c r="BP67" s="1010"/>
      <c r="BQ67" s="1010"/>
      <c r="BR67" s="1010"/>
    </row>
    <row r="68" spans="1:70" s="332" customFormat="1" ht="15.75" hidden="1" customHeight="1" x14ac:dyDescent="0.25">
      <c r="A68" s="451" t="s">
        <v>308</v>
      </c>
      <c r="B68" s="836"/>
      <c r="C68" s="832"/>
      <c r="D68" s="820" t="s">
        <v>150</v>
      </c>
      <c r="E68" s="820"/>
      <c r="F68" s="820"/>
      <c r="G68" s="822" t="s">
        <v>779</v>
      </c>
      <c r="H68" s="823">
        <f>+'P01 2026'!H52</f>
        <v>18300</v>
      </c>
      <c r="I68" s="824">
        <f>+'P01 2026'!FB54</f>
        <v>74084.92</v>
      </c>
      <c r="J68" s="824">
        <f ca="1">SUMIF(W$3:$AQ60,"ok",W68:AQ68)</f>
        <v>72503.17</v>
      </c>
      <c r="K68" s="825">
        <f t="shared" ca="1" si="2"/>
        <v>0.97864950114004312</v>
      </c>
      <c r="L68" s="824">
        <f>'P01 2026'!FD54</f>
        <v>72503.17</v>
      </c>
      <c r="M68" s="825">
        <f t="shared" si="3"/>
        <v>0.97864950114004312</v>
      </c>
      <c r="N68" s="824">
        <f t="shared" si="17"/>
        <v>1581.75</v>
      </c>
      <c r="O68" s="825">
        <f t="shared" si="5"/>
        <v>2.1350498859956924E-2</v>
      </c>
      <c r="P68" s="827">
        <f>+'P01 2026'!FG54</f>
        <v>59761.788999999997</v>
      </c>
      <c r="Q68" s="825">
        <f t="shared" ca="1" si="6"/>
        <v>0.82426449767644638</v>
      </c>
      <c r="R68" s="827">
        <f>+'P01 2026'!FH54</f>
        <v>12741.380999999999</v>
      </c>
      <c r="S68" s="825">
        <f t="shared" ca="1" si="7"/>
        <v>0.17573550232355356</v>
      </c>
      <c r="T68" s="831">
        <f>+'P01 2025'!DV55</f>
        <v>123057.47012099999</v>
      </c>
      <c r="U68" s="831">
        <f ca="1">SUM(U69:U71)</f>
        <v>68095.17457599999</v>
      </c>
      <c r="V68" s="825">
        <f t="shared" ca="1" si="8"/>
        <v>0.55336075501181148</v>
      </c>
      <c r="W68" s="829">
        <f>+'P01 2026'!I52</f>
        <v>0</v>
      </c>
      <c r="X68" s="830">
        <f>+'P01 2025'!G55</f>
        <v>24825.491270999999</v>
      </c>
      <c r="Y68" s="830">
        <f>+'P01 2026'!R48</f>
        <v>33897.781000000003</v>
      </c>
      <c r="Z68" s="1020">
        <v>0</v>
      </c>
      <c r="AA68" s="1020">
        <f>+'P01 2026'!AJ47</f>
        <v>8024.76</v>
      </c>
      <c r="AB68" s="831">
        <f>+'P01 2025'!AC49</f>
        <v>8890.5192000000006</v>
      </c>
      <c r="AC68" s="833">
        <v>0</v>
      </c>
      <c r="AD68" s="831">
        <v>0</v>
      </c>
      <c r="AE68" s="831">
        <v>0</v>
      </c>
      <c r="AF68" s="333">
        <f>SUM(AF69:AF71)</f>
        <v>0</v>
      </c>
      <c r="AG68" s="333">
        <f>+'P01 2026'!CL45</f>
        <v>8693.49</v>
      </c>
      <c r="AH68" s="831">
        <f>+'P01 2025'!BU49</f>
        <v>9824.0237159999997</v>
      </c>
      <c r="AI68" s="831">
        <v>0</v>
      </c>
      <c r="AJ68" s="831">
        <v>0</v>
      </c>
      <c r="AK68" s="831">
        <v>0</v>
      </c>
      <c r="AL68" s="831">
        <v>0</v>
      </c>
      <c r="AM68" s="831">
        <f>+'P01 2026'!ER48</f>
        <v>21887.138999999999</v>
      </c>
      <c r="AN68" s="831">
        <f>+'P01 2025'!DN49</f>
        <v>24555.140388999997</v>
      </c>
      <c r="AO68" s="831">
        <v>0</v>
      </c>
      <c r="AP68" s="831">
        <v>0</v>
      </c>
      <c r="AQ68" s="831">
        <f>+'P01 2025'!FR51</f>
        <v>37181.864999999998</v>
      </c>
      <c r="AR68" s="1010"/>
      <c r="AS68" s="1010"/>
      <c r="AT68" s="216"/>
      <c r="AV68" s="216"/>
      <c r="AW68" s="781"/>
      <c r="AX68" s="781"/>
      <c r="AY68" s="781"/>
      <c r="AZ68" s="216"/>
      <c r="BA68" s="781"/>
      <c r="BB68" s="781"/>
      <c r="BC68" s="781"/>
      <c r="BD68" s="781"/>
      <c r="BE68" s="781"/>
      <c r="BF68" s="781"/>
      <c r="BG68" s="781"/>
      <c r="BH68" s="781"/>
      <c r="BI68" s="781"/>
      <c r="BJ68" s="781"/>
      <c r="BK68" s="781"/>
      <c r="BL68" s="1019"/>
      <c r="BM68" s="1010"/>
      <c r="BN68" s="1010"/>
      <c r="BO68" s="1010"/>
      <c r="BP68" s="1010"/>
      <c r="BQ68" s="1010"/>
      <c r="BR68" s="1010"/>
    </row>
    <row r="69" spans="1:70" s="332" customFormat="1" ht="15.75" hidden="1" customHeight="1" x14ac:dyDescent="0.25">
      <c r="A69" s="451" t="s">
        <v>309</v>
      </c>
      <c r="B69" s="818"/>
      <c r="C69" s="832"/>
      <c r="D69" s="820"/>
      <c r="E69" s="820">
        <v>1</v>
      </c>
      <c r="F69" s="821" t="str">
        <f>+CONCATENATE($B$9,"",$C$41,"",$D$68,"00",E69)</f>
        <v>21.02.005.001</v>
      </c>
      <c r="G69" s="822" t="s">
        <v>91</v>
      </c>
      <c r="H69" s="824">
        <v>0</v>
      </c>
      <c r="I69" s="824">
        <f>+'P01 2026'!FB55</f>
        <v>23014.151999999998</v>
      </c>
      <c r="J69" s="824">
        <f ca="1">SUMIF(W$3:$AQ61,"ok",W69:AQ69)</f>
        <v>23014.151999999998</v>
      </c>
      <c r="K69" s="825">
        <f t="shared" ca="1" si="2"/>
        <v>1</v>
      </c>
      <c r="L69" s="824">
        <f>'P01 2026'!FD55</f>
        <v>23014.151999999998</v>
      </c>
      <c r="M69" s="825">
        <f t="shared" si="3"/>
        <v>1</v>
      </c>
      <c r="N69" s="824">
        <v>0</v>
      </c>
      <c r="O69" s="825">
        <f t="shared" si="5"/>
        <v>0</v>
      </c>
      <c r="P69" s="827">
        <f>+'P01 2026'!FG55</f>
        <v>10272.771000000001</v>
      </c>
      <c r="Q69" s="825">
        <f t="shared" ca="1" si="6"/>
        <v>0.44636756548753137</v>
      </c>
      <c r="R69" s="827">
        <f>+'P01 2026'!FH55</f>
        <v>12741.380999999999</v>
      </c>
      <c r="S69" s="825">
        <f t="shared" ca="1" si="7"/>
        <v>0.55363243451246869</v>
      </c>
      <c r="T69" s="828">
        <f>+'P01 2025'!DV56</f>
        <v>40009.479848999996</v>
      </c>
      <c r="U69" s="828">
        <f ca="1">SUMIF(W$3:$AQ59,"SI",W69:AQ69)</f>
        <v>24466.235196999998</v>
      </c>
      <c r="V69" s="825">
        <f t="shared" ca="1" si="8"/>
        <v>0.61151095413732337</v>
      </c>
      <c r="W69" s="829">
        <v>0</v>
      </c>
      <c r="X69" s="830">
        <f>+'P01 2025'!G56</f>
        <v>0</v>
      </c>
      <c r="Y69" s="830">
        <f>+'P01 2026'!R49</f>
        <v>1127.0129999999999</v>
      </c>
      <c r="Z69" s="827">
        <v>0</v>
      </c>
      <c r="AA69" s="827">
        <v>0</v>
      </c>
      <c r="AB69" s="833">
        <v>0</v>
      </c>
      <c r="AC69" s="833">
        <v>0</v>
      </c>
      <c r="AD69" s="831">
        <v>0</v>
      </c>
      <c r="AE69" s="831">
        <v>0</v>
      </c>
      <c r="AF69" s="831">
        <v>0</v>
      </c>
      <c r="AG69" s="831">
        <v>0</v>
      </c>
      <c r="AH69" s="333">
        <v>0</v>
      </c>
      <c r="AI69" s="831">
        <v>0</v>
      </c>
      <c r="AJ69" s="831">
        <v>0</v>
      </c>
      <c r="AK69" s="831">
        <v>0</v>
      </c>
      <c r="AL69" s="831">
        <v>0</v>
      </c>
      <c r="AM69" s="831">
        <f>+'P01 2026'!ER49</f>
        <v>21887.138999999999</v>
      </c>
      <c r="AN69" s="831">
        <f>+'P01 2025'!DN50</f>
        <v>24466.235196999998</v>
      </c>
      <c r="AO69" s="831">
        <v>0</v>
      </c>
      <c r="AP69" s="831">
        <v>0</v>
      </c>
      <c r="AQ69" s="831">
        <f>+'P01 2025'!FR52</f>
        <v>14795.455</v>
      </c>
      <c r="AR69" s="1010"/>
      <c r="AS69" s="1010"/>
      <c r="AT69" s="216"/>
      <c r="AV69" s="216"/>
      <c r="AW69" s="781"/>
      <c r="AX69" s="781"/>
      <c r="AY69" s="781"/>
      <c r="AZ69" s="216"/>
      <c r="BA69" s="781"/>
      <c r="BB69" s="781"/>
      <c r="BC69" s="781"/>
      <c r="BD69" s="781"/>
      <c r="BE69" s="781"/>
      <c r="BF69" s="781"/>
      <c r="BG69" s="781"/>
      <c r="BH69" s="781"/>
      <c r="BI69" s="781"/>
      <c r="BJ69" s="781"/>
      <c r="BK69" s="781"/>
      <c r="BL69" s="1019"/>
      <c r="BM69" s="1010"/>
      <c r="BN69" s="1010"/>
      <c r="BO69" s="1010"/>
      <c r="BP69" s="1010"/>
      <c r="BQ69" s="1010"/>
      <c r="BR69" s="1010"/>
    </row>
    <row r="70" spans="1:70" s="332" customFormat="1" ht="15.75" hidden="1" customHeight="1" x14ac:dyDescent="0.25">
      <c r="A70" s="451" t="s">
        <v>407</v>
      </c>
      <c r="B70" s="818"/>
      <c r="C70" s="832"/>
      <c r="D70" s="820"/>
      <c r="E70" s="820">
        <v>2</v>
      </c>
      <c r="F70" s="821" t="str">
        <f>+CONCATENATE($B$9,"",$C$41,"",$D$68,"00",E70)</f>
        <v>21.02.005.002</v>
      </c>
      <c r="G70" s="822" t="s">
        <v>92</v>
      </c>
      <c r="H70" s="824">
        <f>+'P01 2026'!H53</f>
        <v>18300</v>
      </c>
      <c r="I70" s="824">
        <f>+'P01 2026'!FB56</f>
        <v>18300</v>
      </c>
      <c r="J70" s="824">
        <f ca="1">SUMIF(W$3:$AQ62,"ok",W70:AQ70)</f>
        <v>16718.25</v>
      </c>
      <c r="K70" s="825">
        <f t="shared" ca="1" si="2"/>
        <v>0.91356557377049186</v>
      </c>
      <c r="L70" s="824">
        <f>'P01 2026'!FD56</f>
        <v>16718.25</v>
      </c>
      <c r="M70" s="825">
        <f t="shared" si="3"/>
        <v>0.91356557377049186</v>
      </c>
      <c r="N70" s="824">
        <f>I70-L70</f>
        <v>1581.75</v>
      </c>
      <c r="O70" s="825">
        <f t="shared" si="5"/>
        <v>8.6434426229508199E-2</v>
      </c>
      <c r="P70" s="827">
        <f>+'P01 2026'!FG56</f>
        <v>16718.25</v>
      </c>
      <c r="Q70" s="825">
        <f t="shared" ca="1" si="6"/>
        <v>1</v>
      </c>
      <c r="R70" s="827">
        <f>+'P01 2026'!FH56</f>
        <v>0</v>
      </c>
      <c r="S70" s="825">
        <f t="shared" ca="1" si="7"/>
        <v>0</v>
      </c>
      <c r="T70" s="828">
        <f>+'P01 2025'!DV57</f>
        <v>19017.710527999996</v>
      </c>
      <c r="U70" s="828">
        <f ca="1">SUMIF(W$3:$AQ60,"SI",W70:AQ70)</f>
        <v>18803.448107999997</v>
      </c>
      <c r="V70" s="825">
        <f t="shared" ca="1" si="8"/>
        <v>0.98873353237317718</v>
      </c>
      <c r="W70" s="829">
        <f>+'P01 2026'!I53</f>
        <v>0</v>
      </c>
      <c r="X70" s="830">
        <f>+'P01 2025'!G57</f>
        <v>0</v>
      </c>
      <c r="Y70" s="830">
        <v>0</v>
      </c>
      <c r="Z70" s="827">
        <v>0</v>
      </c>
      <c r="AA70" s="827">
        <f>+'P01 2026'!AJ48</f>
        <v>8024.76</v>
      </c>
      <c r="AB70" s="833">
        <f>+'P01 2025'!AC50</f>
        <v>8890.5192000000006</v>
      </c>
      <c r="AC70" s="833">
        <v>0</v>
      </c>
      <c r="AD70" s="831">
        <v>0</v>
      </c>
      <c r="AE70" s="831">
        <v>0</v>
      </c>
      <c r="AF70" s="831">
        <v>0</v>
      </c>
      <c r="AG70" s="831">
        <f>+'P01 2026'!CL46</f>
        <v>8693.49</v>
      </c>
      <c r="AH70" s="831">
        <f>+'P01 2025'!BU50</f>
        <v>9824.0237159999997</v>
      </c>
      <c r="AI70" s="831">
        <v>0</v>
      </c>
      <c r="AJ70" s="333">
        <v>0</v>
      </c>
      <c r="AK70" s="333">
        <v>0</v>
      </c>
      <c r="AL70" s="831">
        <v>0</v>
      </c>
      <c r="AM70" s="831">
        <v>0</v>
      </c>
      <c r="AN70" s="831">
        <f>+'P01 2025'!DN51</f>
        <v>88.905191999999985</v>
      </c>
      <c r="AO70" s="831">
        <v>0</v>
      </c>
      <c r="AP70" s="831">
        <v>0</v>
      </c>
      <c r="AQ70" s="831">
        <v>0</v>
      </c>
      <c r="AR70" s="1010"/>
      <c r="AS70" s="1010"/>
      <c r="AT70" s="216"/>
      <c r="AV70" s="216"/>
      <c r="AW70" s="781"/>
      <c r="AX70" s="781"/>
      <c r="AY70" s="781"/>
      <c r="AZ70" s="216"/>
      <c r="BA70" s="781"/>
      <c r="BB70" s="781"/>
      <c r="BC70" s="781"/>
      <c r="BD70" s="781"/>
      <c r="BE70" s="781"/>
      <c r="BF70" s="781"/>
      <c r="BG70" s="781"/>
      <c r="BH70" s="781"/>
      <c r="BI70" s="781"/>
      <c r="BJ70" s="781"/>
      <c r="BK70" s="781"/>
      <c r="BL70" s="1019"/>
      <c r="BM70" s="1010"/>
      <c r="BN70" s="1010"/>
      <c r="BO70" s="1010"/>
      <c r="BP70" s="1010"/>
      <c r="BQ70" s="1010"/>
      <c r="BR70" s="1010"/>
    </row>
    <row r="71" spans="1:70" s="332" customFormat="1" ht="15.75" hidden="1" customHeight="1" x14ac:dyDescent="0.25">
      <c r="A71" s="451" t="s">
        <v>310</v>
      </c>
      <c r="B71" s="818"/>
      <c r="C71" s="832"/>
      <c r="D71" s="820"/>
      <c r="E71" s="820">
        <v>3</v>
      </c>
      <c r="F71" s="821" t="str">
        <f>+CONCATENATE($B$9,"",$C$41,"",$D$68,"00",E71)</f>
        <v>21.02.005.003</v>
      </c>
      <c r="G71" s="822" t="s">
        <v>93</v>
      </c>
      <c r="H71" s="824">
        <v>0</v>
      </c>
      <c r="I71" s="824">
        <f>+'P01 2026'!FB57</f>
        <v>32770.767999999996</v>
      </c>
      <c r="J71" s="824">
        <f ca="1">SUMIF(W$3:$AQ63,"ok",W71:AQ71)</f>
        <v>32770.767999999996</v>
      </c>
      <c r="K71" s="825">
        <f t="shared" ca="1" si="2"/>
        <v>1</v>
      </c>
      <c r="L71" s="824">
        <f>'P01 2026'!FD57</f>
        <v>32770.767999999996</v>
      </c>
      <c r="M71" s="825">
        <f t="shared" si="3"/>
        <v>1</v>
      </c>
      <c r="N71" s="824">
        <v>0</v>
      </c>
      <c r="O71" s="825">
        <f t="shared" si="5"/>
        <v>0</v>
      </c>
      <c r="P71" s="827">
        <f>+'P01 2026'!FG57</f>
        <v>32770.767999999996</v>
      </c>
      <c r="Q71" s="825">
        <f t="shared" ca="1" si="6"/>
        <v>1</v>
      </c>
      <c r="R71" s="827">
        <f>+'P01 2026'!FH57</f>
        <v>0</v>
      </c>
      <c r="S71" s="825">
        <f t="shared" ca="1" si="7"/>
        <v>0</v>
      </c>
      <c r="T71" s="828">
        <f>+'P01 2025'!DV58</f>
        <v>64030.279743999992</v>
      </c>
      <c r="U71" s="828">
        <f ca="1">SUMIF(W$3:$AQ61,"SI",W71:AQ71)</f>
        <v>24825.491270999999</v>
      </c>
      <c r="V71" s="825">
        <f t="shared" ca="1" si="8"/>
        <v>0.38771486506470076</v>
      </c>
      <c r="W71" s="829">
        <v>0</v>
      </c>
      <c r="X71" s="830">
        <f>+'P01 2025'!G58</f>
        <v>24825.491270999999</v>
      </c>
      <c r="Y71" s="830">
        <f>+'P01 2026'!R50</f>
        <v>32770.767999999996</v>
      </c>
      <c r="Z71" s="827">
        <v>0</v>
      </c>
      <c r="AA71" s="827">
        <v>0</v>
      </c>
      <c r="AB71" s="833">
        <v>0</v>
      </c>
      <c r="AC71" s="833">
        <v>0</v>
      </c>
      <c r="AD71" s="831">
        <v>0</v>
      </c>
      <c r="AE71" s="831">
        <v>0</v>
      </c>
      <c r="AF71" s="831">
        <v>0</v>
      </c>
      <c r="AG71" s="831">
        <v>0</v>
      </c>
      <c r="AH71" s="831">
        <v>0</v>
      </c>
      <c r="AI71" s="831">
        <v>0</v>
      </c>
      <c r="AJ71" s="333">
        <v>0</v>
      </c>
      <c r="AK71" s="333">
        <v>0</v>
      </c>
      <c r="AL71" s="831">
        <v>0</v>
      </c>
      <c r="AM71" s="831">
        <v>0</v>
      </c>
      <c r="AN71" s="831">
        <v>0</v>
      </c>
      <c r="AO71" s="831">
        <v>0</v>
      </c>
      <c r="AP71" s="831">
        <v>0</v>
      </c>
      <c r="AQ71" s="831">
        <f>+'P01 2025'!FR53</f>
        <v>22386.41</v>
      </c>
      <c r="AR71" s="1010"/>
      <c r="AS71" s="1010"/>
      <c r="AT71" s="216"/>
      <c r="AV71" s="216"/>
      <c r="AW71" s="781"/>
      <c r="AX71" s="781"/>
      <c r="AY71" s="781"/>
      <c r="AZ71" s="216"/>
      <c r="BA71" s="781"/>
      <c r="BB71" s="781"/>
      <c r="BC71" s="781"/>
      <c r="BD71" s="781"/>
      <c r="BE71" s="781"/>
      <c r="BF71" s="781"/>
      <c r="BG71" s="781"/>
      <c r="BH71" s="781"/>
      <c r="BI71" s="781"/>
      <c r="BJ71" s="781"/>
      <c r="BK71" s="781"/>
      <c r="BL71" s="1019"/>
      <c r="BM71" s="1010"/>
      <c r="BN71" s="1010"/>
      <c r="BO71" s="1010"/>
      <c r="BP71" s="1010"/>
      <c r="BQ71" s="1010"/>
      <c r="BR71" s="1010"/>
    </row>
    <row r="72" spans="1:70" s="332" customFormat="1" ht="15.75" hidden="1" customHeight="1" x14ac:dyDescent="0.25">
      <c r="A72" s="451" t="s">
        <v>311</v>
      </c>
      <c r="B72" s="691"/>
      <c r="C72" s="692" t="s">
        <v>152</v>
      </c>
      <c r="D72" s="693"/>
      <c r="E72" s="820"/>
      <c r="F72" s="820"/>
      <c r="G72" s="694" t="s">
        <v>98</v>
      </c>
      <c r="H72" s="695">
        <f>+'P01 2026'!H54</f>
        <v>1007917</v>
      </c>
      <c r="I72" s="696">
        <f>+'P01 2026'!FB58</f>
        <v>1098357.733</v>
      </c>
      <c r="J72" s="696">
        <f ca="1">SUMIF(W$3:$AQ64,"ok",W72:AQ72)</f>
        <v>629860.23699999996</v>
      </c>
      <c r="K72" s="697">
        <f t="shared" ca="1" si="2"/>
        <v>0.57345636860918792</v>
      </c>
      <c r="L72" s="696">
        <f>'P01 2026'!FD58</f>
        <v>629860.23699999996</v>
      </c>
      <c r="M72" s="697">
        <f t="shared" si="3"/>
        <v>0.57345636860918792</v>
      </c>
      <c r="N72" s="696">
        <f t="shared" ref="N72:N103" si="18">I72-L72</f>
        <v>468497.49600000004</v>
      </c>
      <c r="O72" s="697">
        <f t="shared" si="5"/>
        <v>0.42654363139081214</v>
      </c>
      <c r="P72" s="698">
        <f>+'P01 2026'!FG58</f>
        <v>617237.12800000003</v>
      </c>
      <c r="Q72" s="697">
        <f t="shared" ca="1" si="6"/>
        <v>0.97995887300312312</v>
      </c>
      <c r="R72" s="698">
        <f>+'P01 2026'!FH58</f>
        <v>12623.109</v>
      </c>
      <c r="S72" s="697">
        <f t="shared" ca="1" si="7"/>
        <v>2.0041126996876931E-2</v>
      </c>
      <c r="T72" s="699">
        <f>+'P01 2025'!DV59</f>
        <v>1219118.6673849998</v>
      </c>
      <c r="U72" s="25">
        <f ca="1">+U73+U76+U77+U79</f>
        <v>743334.19263799977</v>
      </c>
      <c r="V72" s="697">
        <f t="shared" ca="1" si="8"/>
        <v>0.60973079366625227</v>
      </c>
      <c r="W72" s="700">
        <f>+'P01 2026'!I54</f>
        <v>80195.023000000001</v>
      </c>
      <c r="X72" s="701">
        <f>+'P01 2025'!G59</f>
        <v>82121.462532999998</v>
      </c>
      <c r="Y72" s="701">
        <f>+'P01 2026'!R51</f>
        <v>88137.361000000004</v>
      </c>
      <c r="Z72" s="702">
        <f>+'P01 2025'!N36</f>
        <v>79920.789940000002</v>
      </c>
      <c r="AA72" s="702">
        <f>+'P01 2026'!AJ49</f>
        <v>71128.714999999997</v>
      </c>
      <c r="AB72" s="26">
        <f>+'P01 2025'!AC51</f>
        <v>81759.744430999985</v>
      </c>
      <c r="AC72" s="26">
        <f>+'P01 2026'!BB41</f>
        <v>54655.682000000001</v>
      </c>
      <c r="AD72" s="25">
        <f>+'P01 2025'!AR45</f>
        <v>76663.223782000001</v>
      </c>
      <c r="AE72" s="25">
        <f>+'P01 2026'!BT37</f>
        <v>66521.633000000002</v>
      </c>
      <c r="AF72" s="27">
        <f>SUM(AF73+AF79)</f>
        <v>77888.594087999998</v>
      </c>
      <c r="AG72" s="27">
        <f>+'P01 2026'!CL47</f>
        <v>66131.907999999996</v>
      </c>
      <c r="AH72" s="27">
        <f>+'P01 2025'!BU51</f>
        <v>75281.401287999994</v>
      </c>
      <c r="AI72" s="27">
        <f>+'P01 2026'!DE41</f>
        <v>61062.446000000004</v>
      </c>
      <c r="AJ72" s="27">
        <f>+'P01 2025'!CI38</f>
        <v>87033.899162999995</v>
      </c>
      <c r="AK72" s="27">
        <f>+'P01 2026'!DW38</f>
        <v>73803.195999999996</v>
      </c>
      <c r="AL72" s="27">
        <f>+'P01 2025'!CX41</f>
        <v>88485.963686999981</v>
      </c>
      <c r="AM72" s="25">
        <f>+'P01 2026'!ER50</f>
        <v>68224.273000000001</v>
      </c>
      <c r="AN72" s="25">
        <f>+'P01 2025'!DN52</f>
        <v>94179.113725999996</v>
      </c>
      <c r="AO72" s="27">
        <f>+'P01 2025'!ED42</f>
        <v>91650.116999999998</v>
      </c>
      <c r="AP72" s="27">
        <f>+'P01 2025'!EY38</f>
        <v>91047.629000000001</v>
      </c>
      <c r="AQ72" s="25">
        <f>+'P01 2025'!FR54</f>
        <v>102572.18799999999</v>
      </c>
      <c r="AR72" s="1010"/>
      <c r="AS72" s="1010"/>
      <c r="AT72" s="216"/>
      <c r="AV72" s="216"/>
      <c r="AW72" s="781"/>
      <c r="AX72" s="781"/>
      <c r="AY72" s="781"/>
      <c r="AZ72" s="216"/>
      <c r="BA72" s="781"/>
      <c r="BB72" s="781"/>
      <c r="BC72" s="781"/>
      <c r="BD72" s="781"/>
      <c r="BE72" s="781"/>
      <c r="BF72" s="781"/>
      <c r="BG72" s="781"/>
      <c r="BH72" s="781"/>
      <c r="BI72" s="781"/>
      <c r="BJ72" s="781"/>
      <c r="BK72" s="781"/>
      <c r="BL72" s="1019"/>
      <c r="BM72" s="1010"/>
      <c r="BN72" s="1010"/>
      <c r="BO72" s="1010"/>
      <c r="BP72" s="1010"/>
      <c r="BQ72" s="1010"/>
      <c r="BR72" s="1010"/>
    </row>
    <row r="73" spans="1:70" s="332" customFormat="1" ht="15.75" hidden="1" customHeight="1" x14ac:dyDescent="0.25">
      <c r="A73" s="451" t="s">
        <v>483</v>
      </c>
      <c r="B73" s="836"/>
      <c r="C73" s="832"/>
      <c r="D73" s="820" t="s">
        <v>145</v>
      </c>
      <c r="E73" s="820"/>
      <c r="F73" s="820"/>
      <c r="G73" s="822" t="s">
        <v>39</v>
      </c>
      <c r="H73" s="823">
        <f>+'P01 2026'!H55</f>
        <v>990617</v>
      </c>
      <c r="I73" s="824">
        <f>+'P01 2026'!FB59</f>
        <v>1015117</v>
      </c>
      <c r="J73" s="824">
        <f ca="1">SUMIF(W$3:$AQ65,"ok",W73:AQ73)</f>
        <v>560239.71200000006</v>
      </c>
      <c r="K73" s="825">
        <f t="shared" ref="K73:K136" ca="1" si="19">IFERROR(J73/I73,0%)</f>
        <v>0.55189668974118256</v>
      </c>
      <c r="L73" s="824">
        <f>'P01 2026'!FD59</f>
        <v>560239.71200000006</v>
      </c>
      <c r="M73" s="825">
        <f t="shared" ref="M73:M136" si="20">+IFERROR(L73/I73,0%)</f>
        <v>0.55189668974118256</v>
      </c>
      <c r="N73" s="824">
        <f t="shared" si="18"/>
        <v>454877.28799999994</v>
      </c>
      <c r="O73" s="825">
        <f t="shared" ref="O73:O136" si="21">+IFERROR(N73/I73,0)</f>
        <v>0.44810331025881739</v>
      </c>
      <c r="P73" s="827">
        <f>+'P01 2026'!FG59</f>
        <v>551159.32499999995</v>
      </c>
      <c r="Q73" s="825">
        <f t="shared" ref="Q73:Q136" ca="1" si="22">+IFERROR(P73/J73,0)</f>
        <v>0.9837919611810737</v>
      </c>
      <c r="R73" s="827">
        <f>+'P01 2026'!FH59</f>
        <v>9080.3870000000006</v>
      </c>
      <c r="S73" s="825">
        <f t="shared" ref="S73:S136" ca="1" si="23">IFERROR(+R73/J73,0%)</f>
        <v>1.620803881892614E-2</v>
      </c>
      <c r="T73" s="831">
        <f>+'P01 2025'!DV60</f>
        <v>1118682.426</v>
      </c>
      <c r="U73" s="831">
        <f ca="1">SUM(U74:U75)</f>
        <v>729460.19162899978</v>
      </c>
      <c r="V73" s="825">
        <f t="shared" ref="V73:V136" ca="1" si="24">IFERROR(U73/T73,"0,00%")</f>
        <v>0.65207084215784383</v>
      </c>
      <c r="W73" s="829">
        <f>+'P01 2026'!I55</f>
        <v>78392.331000000006</v>
      </c>
      <c r="X73" s="830">
        <f>+'P01 2025'!G60</f>
        <v>77326.574336999998</v>
      </c>
      <c r="Y73" s="830">
        <f>+'P01 2026'!R52</f>
        <v>83827.63</v>
      </c>
      <c r="Z73" s="1020">
        <f>+'P01 2025'!N37</f>
        <v>77523.345841999995</v>
      </c>
      <c r="AA73" s="1020">
        <f>+'P01 2026'!AJ50</f>
        <v>66631.176000000007</v>
      </c>
      <c r="AB73" s="335">
        <f>+'P01 2025'!AC52</f>
        <v>78679.123647999993</v>
      </c>
      <c r="AC73" s="833">
        <f>+'P01 2026'!BB42</f>
        <v>52263.112999999998</v>
      </c>
      <c r="AD73" s="831">
        <f>+'P01 2025'!AR46</f>
        <v>76663.223782000001</v>
      </c>
      <c r="AE73" s="831">
        <f>+'P01 2026'!BT38</f>
        <v>64527.824000000001</v>
      </c>
      <c r="AF73" s="333">
        <f>SUM(AF74:AF77)</f>
        <v>75514.69803</v>
      </c>
      <c r="AG73" s="333">
        <f>+'P01 2026'!CL48</f>
        <v>53616.476999999999</v>
      </c>
      <c r="AH73" s="333">
        <f>+'P01 2025'!BU52</f>
        <v>75281.401287999994</v>
      </c>
      <c r="AI73" s="333">
        <f>+'P01 2026'!DE42</f>
        <v>50564.663999999997</v>
      </c>
      <c r="AJ73" s="333">
        <f>+'P01 2025'!CI39</f>
        <v>87033.899162999995</v>
      </c>
      <c r="AK73" s="333">
        <f>+'P01 2026'!DW39</f>
        <v>50266.533000000003</v>
      </c>
      <c r="AL73" s="333">
        <f>+'P01 2025'!CX42</f>
        <v>88485.963686999981</v>
      </c>
      <c r="AM73" s="831">
        <f>+'P01 2026'!ER51</f>
        <v>60149.964</v>
      </c>
      <c r="AN73" s="831">
        <f>+'P01 2025'!DN53</f>
        <v>92951.961851999993</v>
      </c>
      <c r="AO73" s="333">
        <f>+'P01 2025'!ED43</f>
        <v>87016.035999999993</v>
      </c>
      <c r="AP73" s="333">
        <f>+'P01 2025'!EY39</f>
        <v>89245.804999999993</v>
      </c>
      <c r="AQ73" s="831">
        <f>+'P01 2025'!FR55</f>
        <v>99548.615999999995</v>
      </c>
      <c r="AR73" s="1010"/>
      <c r="AS73" s="1010"/>
      <c r="AT73" s="216"/>
      <c r="AV73" s="216"/>
      <c r="AW73" s="781"/>
      <c r="AX73" s="781"/>
      <c r="AY73" s="781"/>
      <c r="AZ73" s="216"/>
      <c r="BA73" s="781"/>
      <c r="BB73" s="781"/>
      <c r="BC73" s="781"/>
      <c r="BD73" s="781"/>
      <c r="BE73" s="781"/>
      <c r="BF73" s="781"/>
      <c r="BG73" s="781"/>
      <c r="BH73" s="781"/>
      <c r="BI73" s="781"/>
      <c r="BJ73" s="781"/>
      <c r="BK73" s="781"/>
      <c r="BL73" s="1019"/>
      <c r="BM73" s="1010"/>
      <c r="BN73" s="1010"/>
      <c r="BO73" s="1010"/>
      <c r="BP73" s="1010"/>
      <c r="BQ73" s="1010"/>
      <c r="BR73" s="1010"/>
    </row>
    <row r="74" spans="1:70" s="332" customFormat="1" ht="15.75" hidden="1" customHeight="1" x14ac:dyDescent="0.25">
      <c r="A74" s="451" t="s">
        <v>484</v>
      </c>
      <c r="B74" s="818"/>
      <c r="C74" s="832"/>
      <c r="D74" s="820"/>
      <c r="E74" s="820">
        <v>1</v>
      </c>
      <c r="F74" s="821" t="str">
        <f>+CONCATENATE($B$9,"",$C$72,"",$D$73,"00",E74)</f>
        <v>21.03.001.001</v>
      </c>
      <c r="G74" s="822" t="s">
        <v>40</v>
      </c>
      <c r="H74" s="823">
        <f>+'P01 2026'!H56</f>
        <v>982417</v>
      </c>
      <c r="I74" s="824">
        <f>+'P01 2026'!FB60</f>
        <v>1013223.684</v>
      </c>
      <c r="J74" s="824">
        <f ca="1">SUMIF(W$3:$AQ66,"ok",W74:AQ74)</f>
        <v>559768.10199999996</v>
      </c>
      <c r="K74" s="825">
        <f t="shared" ca="1" si="19"/>
        <v>0.55246251231529642</v>
      </c>
      <c r="L74" s="824">
        <f>'P01 2026'!FD60</f>
        <v>559768.10199999996</v>
      </c>
      <c r="M74" s="825">
        <f t="shared" si="20"/>
        <v>0.55246251231529642</v>
      </c>
      <c r="N74" s="824">
        <f t="shared" si="18"/>
        <v>453455.58200000005</v>
      </c>
      <c r="O74" s="825">
        <f t="shared" si="21"/>
        <v>0.44753748768470364</v>
      </c>
      <c r="P74" s="827">
        <f>+'P01 2026'!FG60</f>
        <v>550687.71499999997</v>
      </c>
      <c r="Q74" s="825">
        <f t="shared" ca="1" si="22"/>
        <v>0.98377830575276337</v>
      </c>
      <c r="R74" s="827">
        <f>+'P01 2026'!FH60</f>
        <v>9080.3870000000006</v>
      </c>
      <c r="S74" s="825">
        <f t="shared" ca="1" si="23"/>
        <v>1.6221694247236691E-2</v>
      </c>
      <c r="T74" s="831">
        <f>+'P01 2025'!DV61</f>
        <v>1098770.723</v>
      </c>
      <c r="U74" s="828">
        <f ca="1">SUMIF(W$3:$AQ66,"SI",W74:AQ74)</f>
        <v>723002.25506899983</v>
      </c>
      <c r="V74" s="825">
        <f t="shared" ca="1" si="24"/>
        <v>0.65801011979548329</v>
      </c>
      <c r="W74" s="829">
        <f>+'P01 2026'!I56</f>
        <v>78360.521999999997</v>
      </c>
      <c r="X74" s="830">
        <f>+'P01 2025'!G61</f>
        <v>76303.002691999995</v>
      </c>
      <c r="Y74" s="830">
        <f>+'P01 2026'!R53</f>
        <v>83548.777000000002</v>
      </c>
      <c r="Z74" s="827">
        <f>+'P01 2025'!N38</f>
        <v>76685.278933999987</v>
      </c>
      <c r="AA74" s="1020">
        <f>+'P01 2026'!AJ51</f>
        <v>66631.176000000007</v>
      </c>
      <c r="AB74" s="833">
        <f>+'P01 2025'!AC53</f>
        <v>77394.980155999991</v>
      </c>
      <c r="AC74" s="833">
        <f>+'P01 2026'!BB43</f>
        <v>52263.112999999998</v>
      </c>
      <c r="AD74" s="831">
        <f>+'P01 2025'!AR47</f>
        <v>75419.227429999999</v>
      </c>
      <c r="AE74" s="831">
        <f>+'P01 2026'!BT39</f>
        <v>64527.824000000001</v>
      </c>
      <c r="AF74" s="831">
        <f>'P01 2025'!BF38</f>
        <v>74660.518654</v>
      </c>
      <c r="AG74" s="333">
        <f>+'P01 2026'!CL49</f>
        <v>53616.476999999999</v>
      </c>
      <c r="AH74" s="831">
        <f>+'P01 2025'!BU53</f>
        <v>74813.957228999992</v>
      </c>
      <c r="AI74" s="333">
        <f>+'P01 2026'!DE43</f>
        <v>50564.663999999997</v>
      </c>
      <c r="AJ74" s="831">
        <f>+'P01 2025'!CI40</f>
        <v>86438.980201999992</v>
      </c>
      <c r="AK74" s="333">
        <f>+'P01 2026'!DW40</f>
        <v>50266.533000000003</v>
      </c>
      <c r="AL74" s="831">
        <f>+'P01 2025'!CX43</f>
        <v>88459.348421999995</v>
      </c>
      <c r="AM74" s="831">
        <f>+'P01 2026'!ER52</f>
        <v>59989.016000000003</v>
      </c>
      <c r="AN74" s="831">
        <f>+'P01 2025'!DN54</f>
        <v>92826.961349999998</v>
      </c>
      <c r="AO74" s="831">
        <f>+'P01 2025'!ED44</f>
        <v>86773.551999999996</v>
      </c>
      <c r="AP74" s="831">
        <f>+'P01 2025'!EY40</f>
        <v>88638.379000000001</v>
      </c>
      <c r="AQ74" s="831">
        <f>+'P01 2025'!FR56</f>
        <v>99268.327999999994</v>
      </c>
      <c r="AR74" s="1010"/>
      <c r="AS74" s="1010"/>
      <c r="AT74" s="216"/>
      <c r="AV74" s="216"/>
      <c r="AW74" s="781"/>
      <c r="AX74" s="781"/>
      <c r="AY74" s="781"/>
      <c r="AZ74" s="216"/>
      <c r="BA74" s="781"/>
      <c r="BB74" s="781"/>
      <c r="BC74" s="781"/>
      <c r="BD74" s="781"/>
      <c r="BE74" s="781"/>
      <c r="BF74" s="781"/>
      <c r="BG74" s="781"/>
      <c r="BH74" s="781"/>
      <c r="BI74" s="781"/>
      <c r="BJ74" s="781"/>
      <c r="BK74" s="781"/>
      <c r="BL74" s="1019"/>
      <c r="BM74" s="1010"/>
      <c r="BN74" s="1010"/>
      <c r="BO74" s="1010"/>
      <c r="BP74" s="1010"/>
      <c r="BQ74" s="1010"/>
      <c r="BR74" s="1010"/>
    </row>
    <row r="75" spans="1:70" s="332" customFormat="1" ht="15.75" hidden="1" customHeight="1" x14ac:dyDescent="0.25">
      <c r="A75" s="451" t="s">
        <v>485</v>
      </c>
      <c r="B75" s="818"/>
      <c r="C75" s="832"/>
      <c r="D75" s="820"/>
      <c r="E75" s="820">
        <v>2</v>
      </c>
      <c r="F75" s="821" t="str">
        <f>+CONCATENATE($B$9,"",$C$72,"",$D$73,"00",E75)</f>
        <v>21.03.001.002</v>
      </c>
      <c r="G75" s="822" t="s">
        <v>41</v>
      </c>
      <c r="H75" s="823">
        <f>+'P01 2026'!H57</f>
        <v>8200</v>
      </c>
      <c r="I75" s="824">
        <f>+'P01 2026'!FB61</f>
        <v>1893.316</v>
      </c>
      <c r="J75" s="824">
        <f ca="1">SUMIF(W$3:$AQ67,"ok",W75:AQ75)</f>
        <v>471.61</v>
      </c>
      <c r="K75" s="825">
        <f t="shared" ca="1" si="19"/>
        <v>0.24909206915274576</v>
      </c>
      <c r="L75" s="824">
        <f>'P01 2026'!FD61</f>
        <v>471.61</v>
      </c>
      <c r="M75" s="825">
        <f t="shared" si="20"/>
        <v>0.24909206915274576</v>
      </c>
      <c r="N75" s="824">
        <f t="shared" si="18"/>
        <v>1421.7060000000001</v>
      </c>
      <c r="O75" s="825">
        <f t="shared" si="21"/>
        <v>0.75090793084725427</v>
      </c>
      <c r="P75" s="827">
        <f>+'P01 2026'!FG61</f>
        <v>471.61</v>
      </c>
      <c r="Q75" s="825">
        <f t="shared" ca="1" si="22"/>
        <v>1</v>
      </c>
      <c r="R75" s="827">
        <f>+'P01 2026'!FH61</f>
        <v>0</v>
      </c>
      <c r="S75" s="825">
        <f t="shared" ca="1" si="23"/>
        <v>0</v>
      </c>
      <c r="T75" s="831">
        <f>+'P01 2025'!DV62</f>
        <v>19911.702999999998</v>
      </c>
      <c r="U75" s="828">
        <f ca="1">SUMIF(W$3:$AQ68,"SI",W75:AQ75)</f>
        <v>6457.936560000001</v>
      </c>
      <c r="V75" s="825">
        <f t="shared" ca="1" si="24"/>
        <v>0.32432869051933938</v>
      </c>
      <c r="W75" s="829">
        <f>+'P01 2026'!I57</f>
        <v>31.809000000000001</v>
      </c>
      <c r="X75" s="830">
        <f>+'P01 2025'!G62</f>
        <v>1023.5716449999999</v>
      </c>
      <c r="Y75" s="830">
        <f>+'P01 2026'!R54</f>
        <v>278.85300000000001</v>
      </c>
      <c r="Z75" s="827">
        <f>+'P01 2025'!N39</f>
        <v>838.06690800000001</v>
      </c>
      <c r="AA75" s="827">
        <v>0</v>
      </c>
      <c r="AB75" s="833">
        <f>+'P01 2025'!AC54</f>
        <v>1284.1434919999999</v>
      </c>
      <c r="AC75" s="833">
        <v>0</v>
      </c>
      <c r="AD75" s="831">
        <f>+'P01 2025'!AR48</f>
        <v>1243.9963519999999</v>
      </c>
      <c r="AE75" s="831">
        <v>0</v>
      </c>
      <c r="AF75" s="831">
        <f>'P01 2025'!BF39</f>
        <v>854.17937599999993</v>
      </c>
      <c r="AG75" s="831">
        <v>0</v>
      </c>
      <c r="AH75" s="831">
        <f>+'P01 2025'!BU54</f>
        <v>467.44405899999998</v>
      </c>
      <c r="AI75" s="831">
        <v>0</v>
      </c>
      <c r="AJ75" s="831">
        <f>+'P01 2025'!CI41</f>
        <v>594.91896099999985</v>
      </c>
      <c r="AK75" s="831">
        <v>0</v>
      </c>
      <c r="AL75" s="831">
        <f>+'P01 2025'!CX44</f>
        <v>26.615265000000001</v>
      </c>
      <c r="AM75" s="831">
        <f>+'P01 2026'!ER53</f>
        <v>160.94800000000001</v>
      </c>
      <c r="AN75" s="831">
        <f>+'P01 2025'!DN55</f>
        <v>125.000502</v>
      </c>
      <c r="AO75" s="831">
        <f>+'P01 2025'!ED45</f>
        <v>242.48400000000001</v>
      </c>
      <c r="AP75" s="831">
        <f>+'P01 2025'!EY41</f>
        <v>607.42600000000004</v>
      </c>
      <c r="AQ75" s="831">
        <f>+'P01 2025'!FR57</f>
        <v>280.28800000000001</v>
      </c>
      <c r="AR75" s="1010"/>
      <c r="AS75" s="1010"/>
      <c r="AT75" s="216"/>
      <c r="AV75" s="216"/>
      <c r="AW75" s="781"/>
      <c r="AX75" s="781"/>
      <c r="AY75" s="781"/>
      <c r="AZ75" s="216"/>
      <c r="BA75" s="781"/>
      <c r="BB75" s="781"/>
      <c r="BC75" s="781"/>
      <c r="BD75" s="781"/>
      <c r="BE75" s="781"/>
      <c r="BF75" s="781"/>
      <c r="BG75" s="781"/>
      <c r="BH75" s="781"/>
      <c r="BI75" s="781"/>
      <c r="BJ75" s="781"/>
      <c r="BK75" s="781"/>
      <c r="BL75" s="1019"/>
      <c r="BM75" s="1010"/>
      <c r="BN75" s="1010"/>
      <c r="BO75" s="1010"/>
      <c r="BP75" s="1010"/>
      <c r="BQ75" s="1010"/>
      <c r="BR75" s="1010"/>
    </row>
    <row r="76" spans="1:70" s="332" customFormat="1" ht="15.75" hidden="1" customHeight="1" x14ac:dyDescent="0.25">
      <c r="A76" s="451" t="s">
        <v>312</v>
      </c>
      <c r="B76" s="818"/>
      <c r="C76" s="832"/>
      <c r="D76" s="820" t="s">
        <v>150</v>
      </c>
      <c r="E76" s="820"/>
      <c r="F76" s="821" t="str">
        <f>+CONCATENATE($B$9,"",$C$72,"",D76)</f>
        <v>21.03.005.</v>
      </c>
      <c r="G76" s="822" t="s">
        <v>277</v>
      </c>
      <c r="H76" s="823">
        <f>+'P01 2026'!H58</f>
        <v>17300</v>
      </c>
      <c r="I76" s="824">
        <f>+'P01 2026'!FB62</f>
        <v>23240.733</v>
      </c>
      <c r="J76" s="824">
        <f ca="1">SUMIF(W$3:$AQ68,"ok",W76:AQ76)</f>
        <v>23240.732999999997</v>
      </c>
      <c r="K76" s="825">
        <f t="shared" ca="1" si="19"/>
        <v>0.99999999999999989</v>
      </c>
      <c r="L76" s="824">
        <f>'P01 2026'!FD62</f>
        <v>23240.733</v>
      </c>
      <c r="M76" s="825">
        <f t="shared" si="20"/>
        <v>1</v>
      </c>
      <c r="N76" s="824">
        <f t="shared" si="18"/>
        <v>0</v>
      </c>
      <c r="O76" s="825">
        <f t="shared" si="21"/>
        <v>0</v>
      </c>
      <c r="P76" s="827">
        <f>+'P01 2026'!FG62</f>
        <v>23230.842000000001</v>
      </c>
      <c r="Q76" s="825">
        <f t="shared" ca="1" si="22"/>
        <v>0.99957441101362865</v>
      </c>
      <c r="R76" s="827">
        <f>+'P01 2026'!FH62</f>
        <v>9.891</v>
      </c>
      <c r="S76" s="825">
        <f t="shared" ca="1" si="23"/>
        <v>4.2558898637147123E-4</v>
      </c>
      <c r="T76" s="831">
        <f>+'P01 2025'!DV63</f>
        <v>96835.193452999985</v>
      </c>
      <c r="U76" s="828">
        <f ca="1">SUMIF(W$3:$AQ69,"SI",W76:AQ76)</f>
        <v>10272.953077</v>
      </c>
      <c r="V76" s="825">
        <f t="shared" ca="1" si="24"/>
        <v>0.10608697840817646</v>
      </c>
      <c r="W76" s="829">
        <f>+'P01 2026'!I58</f>
        <v>1802.692</v>
      </c>
      <c r="X76" s="830">
        <f>+'P01 2025'!G63</f>
        <v>4794.8881959999999</v>
      </c>
      <c r="Y76" s="830">
        <f>+'P01 2026'!R55</f>
        <v>4309.7309999999998</v>
      </c>
      <c r="Z76" s="827">
        <f>+'P01 2025'!N40</f>
        <v>2397.4440979999999</v>
      </c>
      <c r="AA76" s="827">
        <f>+'P01 2026'!AJ52</f>
        <v>4497.5389999999998</v>
      </c>
      <c r="AB76" s="833">
        <f>+'P01 2025'!AC55</f>
        <v>3080.6207829999998</v>
      </c>
      <c r="AC76" s="833">
        <f>+'P01 2026'!BB44</f>
        <v>2392.569</v>
      </c>
      <c r="AD76" s="831">
        <v>0</v>
      </c>
      <c r="AE76" s="831">
        <f>+'P01 2026'!BT40</f>
        <v>1993.809</v>
      </c>
      <c r="AF76" s="831">
        <v>0</v>
      </c>
      <c r="AG76" s="831">
        <f>+'P01 2026'!CL50</f>
        <v>4441.1220000000003</v>
      </c>
      <c r="AH76" s="831">
        <v>0</v>
      </c>
      <c r="AI76" s="831">
        <f>+'P01 2026'!DE44</f>
        <v>2423.473</v>
      </c>
      <c r="AJ76" s="831">
        <v>0</v>
      </c>
      <c r="AK76" s="831">
        <f>+'P01 2026'!DW41</f>
        <v>1379.798</v>
      </c>
      <c r="AL76" s="831">
        <v>0</v>
      </c>
      <c r="AM76" s="831">
        <v>0</v>
      </c>
      <c r="AN76" s="831">
        <v>0</v>
      </c>
      <c r="AO76" s="831">
        <f>+'P01 2025'!ED46</f>
        <v>2464.5459999999998</v>
      </c>
      <c r="AP76" s="831">
        <f>+'P01 2025'!EY42</f>
        <v>1801.8240000000001</v>
      </c>
      <c r="AQ76" s="831">
        <f>+'P01 2025'!FR58</f>
        <v>3023.5720000000001</v>
      </c>
      <c r="AR76" s="1010"/>
      <c r="AS76" s="1010"/>
      <c r="AT76" s="216"/>
      <c r="AV76" s="216"/>
      <c r="AW76" s="781"/>
      <c r="AX76" s="781"/>
      <c r="AY76" s="781"/>
      <c r="AZ76" s="216"/>
      <c r="BA76" s="781"/>
      <c r="BB76" s="781"/>
      <c r="BC76" s="781"/>
      <c r="BD76" s="781"/>
      <c r="BE76" s="781"/>
      <c r="BF76" s="781"/>
      <c r="BG76" s="781"/>
      <c r="BH76" s="781"/>
      <c r="BI76" s="781"/>
      <c r="BJ76" s="781"/>
      <c r="BK76" s="781"/>
      <c r="BL76" s="1019"/>
      <c r="BM76" s="1010"/>
      <c r="BN76" s="1010"/>
      <c r="BO76" s="1010"/>
      <c r="BP76" s="1010"/>
      <c r="BQ76" s="1010"/>
      <c r="BR76" s="1010"/>
    </row>
    <row r="77" spans="1:70" s="332" customFormat="1" ht="15.75" hidden="1" customHeight="1" x14ac:dyDescent="0.25">
      <c r="A77" s="451" t="s">
        <v>1005</v>
      </c>
      <c r="B77" s="818"/>
      <c r="C77" s="832"/>
      <c r="D77" s="820" t="s">
        <v>873</v>
      </c>
      <c r="E77" s="820"/>
      <c r="F77" s="821" t="str">
        <f>+CONCATENATE($B$9,"",$C$72,"",D77)</f>
        <v>21.03.007.</v>
      </c>
      <c r="G77" s="822" t="s">
        <v>265</v>
      </c>
      <c r="H77" s="824">
        <v>0</v>
      </c>
      <c r="I77" s="824">
        <v>0</v>
      </c>
      <c r="J77" s="824">
        <f ca="1">SUMIF(W$3:$AQ69,"ok",W77:AQ77)</f>
        <v>0</v>
      </c>
      <c r="K77" s="825">
        <f t="shared" ca="1" si="19"/>
        <v>0</v>
      </c>
      <c r="L77" s="824">
        <v>0</v>
      </c>
      <c r="M77" s="825">
        <f t="shared" si="20"/>
        <v>0</v>
      </c>
      <c r="N77" s="824">
        <f t="shared" si="18"/>
        <v>0</v>
      </c>
      <c r="O77" s="825">
        <f t="shared" si="21"/>
        <v>0</v>
      </c>
      <c r="P77" s="827">
        <v>0</v>
      </c>
      <c r="Q77" s="825">
        <f t="shared" ca="1" si="22"/>
        <v>0</v>
      </c>
      <c r="R77" s="827">
        <v>0</v>
      </c>
      <c r="S77" s="825">
        <f t="shared" ca="1" si="23"/>
        <v>0</v>
      </c>
      <c r="T77" s="831">
        <v>0</v>
      </c>
      <c r="U77" s="828">
        <f ca="1">SUMIF(W$3:$AQ70,"SI",W77:AQ77)</f>
        <v>0</v>
      </c>
      <c r="V77" s="825" t="str">
        <f t="shared" ca="1" si="24"/>
        <v>0,00%</v>
      </c>
      <c r="W77" s="829">
        <v>0</v>
      </c>
      <c r="X77" s="830">
        <v>0</v>
      </c>
      <c r="Y77" s="830">
        <v>0</v>
      </c>
      <c r="Z77" s="827">
        <v>0</v>
      </c>
      <c r="AA77" s="827">
        <v>0</v>
      </c>
      <c r="AB77" s="833">
        <v>0</v>
      </c>
      <c r="AC77" s="833">
        <v>0</v>
      </c>
      <c r="AD77" s="831">
        <v>0</v>
      </c>
      <c r="AE77" s="831">
        <v>0</v>
      </c>
      <c r="AF77" s="831">
        <v>0</v>
      </c>
      <c r="AG77" s="831">
        <v>0</v>
      </c>
      <c r="AH77" s="831">
        <v>0</v>
      </c>
      <c r="AI77" s="831">
        <v>0</v>
      </c>
      <c r="AJ77" s="831">
        <v>0</v>
      </c>
      <c r="AK77" s="831">
        <v>0</v>
      </c>
      <c r="AL77" s="831">
        <v>0</v>
      </c>
      <c r="AM77" s="831">
        <v>0</v>
      </c>
      <c r="AN77" s="831">
        <v>0</v>
      </c>
      <c r="AO77" s="831">
        <v>0</v>
      </c>
      <c r="AP77" s="831">
        <v>0</v>
      </c>
      <c r="AQ77" s="831">
        <v>0</v>
      </c>
      <c r="AR77" s="1010"/>
      <c r="AS77" s="1010"/>
      <c r="AT77" s="216"/>
      <c r="AV77" s="216"/>
      <c r="AW77" s="781"/>
      <c r="AX77" s="781"/>
      <c r="AY77" s="781"/>
      <c r="AZ77" s="216"/>
      <c r="BA77" s="781"/>
      <c r="BB77" s="781"/>
      <c r="BC77" s="781"/>
      <c r="BD77" s="781"/>
      <c r="BE77" s="781"/>
      <c r="BF77" s="781"/>
      <c r="BG77" s="781"/>
      <c r="BH77" s="781"/>
      <c r="BI77" s="781"/>
      <c r="BJ77" s="781"/>
      <c r="BK77" s="781"/>
      <c r="BL77" s="1019"/>
      <c r="BM77" s="1010"/>
      <c r="BN77" s="1010"/>
      <c r="BO77" s="1010"/>
      <c r="BP77" s="1010"/>
      <c r="BQ77" s="1010"/>
      <c r="BR77" s="1010"/>
    </row>
    <row r="78" spans="1:70" s="332" customFormat="1" ht="15.75" hidden="1" customHeight="1" x14ac:dyDescent="0.25">
      <c r="A78" s="1055" t="s">
        <v>1136</v>
      </c>
      <c r="B78" s="818"/>
      <c r="C78" s="832" t="s">
        <v>281</v>
      </c>
      <c r="D78" s="820" t="s">
        <v>1140</v>
      </c>
      <c r="E78" s="820"/>
      <c r="F78" s="821" t="str">
        <f>+CONCATENATE($B$9,"",$C$72,"",D78)</f>
        <v>21.03.009.</v>
      </c>
      <c r="G78" s="822" t="s">
        <v>1142</v>
      </c>
      <c r="H78" s="824">
        <v>0</v>
      </c>
      <c r="I78" s="824">
        <f>+'P01 2026'!FB63</f>
        <v>60000</v>
      </c>
      <c r="J78" s="824">
        <f ca="1">SUMIF(W$3:$AQ70,"ok",W78:AQ78)</f>
        <v>46379.792000000001</v>
      </c>
      <c r="K78" s="825">
        <f t="shared" ca="1" si="19"/>
        <v>0.7729965333333334</v>
      </c>
      <c r="L78" s="824">
        <f>'P01 2026'!FD63</f>
        <v>46379.792000000001</v>
      </c>
      <c r="M78" s="825">
        <f t="shared" si="20"/>
        <v>0.7729965333333334</v>
      </c>
      <c r="N78" s="824">
        <f t="shared" si="18"/>
        <v>13620.207999999999</v>
      </c>
      <c r="O78" s="825">
        <f t="shared" si="21"/>
        <v>0.22700346666666665</v>
      </c>
      <c r="P78" s="827">
        <f>+'P01 2026'!FG63</f>
        <v>42846.961000000003</v>
      </c>
      <c r="Q78" s="825">
        <f t="shared" ca="1" si="22"/>
        <v>0.92382822674150844</v>
      </c>
      <c r="R78" s="827">
        <f>+'P01 2026'!FH63</f>
        <v>3532.8310000000001</v>
      </c>
      <c r="S78" s="825">
        <f t="shared" ca="1" si="23"/>
        <v>7.6171773258491546E-2</v>
      </c>
      <c r="T78" s="831">
        <v>0</v>
      </c>
      <c r="U78" s="828">
        <v>0</v>
      </c>
      <c r="V78" s="825" t="str">
        <f t="shared" si="24"/>
        <v>0,00%</v>
      </c>
      <c r="W78" s="829"/>
      <c r="X78" s="830"/>
      <c r="Y78" s="830"/>
      <c r="Z78" s="827"/>
      <c r="AA78" s="827"/>
      <c r="AB78" s="833"/>
      <c r="AC78" s="833"/>
      <c r="AD78" s="831"/>
      <c r="AE78" s="831"/>
      <c r="AF78" s="831"/>
      <c r="AG78" s="831">
        <f>+'P01 2026'!CL51</f>
        <v>8074.3090000000002</v>
      </c>
      <c r="AH78" s="831"/>
      <c r="AI78" s="831">
        <f>+'P01 2026'!DE45</f>
        <v>8074.3090000000002</v>
      </c>
      <c r="AJ78" s="831"/>
      <c r="AK78" s="831">
        <f>+'P01 2026'!DW42</f>
        <v>22156.865000000002</v>
      </c>
      <c r="AL78" s="831"/>
      <c r="AM78" s="831">
        <f>+'P01 2026'!ER54</f>
        <v>8074.3090000000002</v>
      </c>
      <c r="AN78" s="831"/>
      <c r="AO78" s="831"/>
      <c r="AP78" s="831"/>
      <c r="AQ78" s="831"/>
      <c r="AR78" s="1010"/>
      <c r="AS78" s="1010"/>
      <c r="AT78" s="216"/>
      <c r="AV78" s="216"/>
      <c r="AW78" s="781"/>
      <c r="AX78" s="781"/>
      <c r="AY78" s="781"/>
      <c r="AZ78" s="216"/>
      <c r="BA78" s="781"/>
      <c r="BB78" s="781"/>
      <c r="BC78" s="781"/>
      <c r="BD78" s="781"/>
      <c r="BE78" s="781"/>
      <c r="BF78" s="781"/>
      <c r="BG78" s="781"/>
      <c r="BH78" s="781"/>
      <c r="BI78" s="781"/>
      <c r="BJ78" s="781"/>
      <c r="BK78" s="781"/>
      <c r="BL78" s="1019"/>
      <c r="BM78" s="1010"/>
      <c r="BN78" s="1010"/>
      <c r="BO78" s="1010"/>
      <c r="BP78" s="1010"/>
      <c r="BQ78" s="1010"/>
      <c r="BR78" s="1010"/>
    </row>
    <row r="79" spans="1:70" s="332" customFormat="1" ht="15.75" hidden="1" customHeight="1" x14ac:dyDescent="0.25">
      <c r="A79" s="451" t="s">
        <v>784</v>
      </c>
      <c r="B79" s="818"/>
      <c r="C79" s="832"/>
      <c r="D79" s="820" t="s">
        <v>869</v>
      </c>
      <c r="E79" s="820"/>
      <c r="F79" s="821" t="str">
        <f>+CONCATENATE($B$9,"",$C$72,"",D79)</f>
        <v>21.03.999.</v>
      </c>
      <c r="G79" s="822" t="s">
        <v>786</v>
      </c>
      <c r="H79" s="824">
        <v>0</v>
      </c>
      <c r="I79" s="824">
        <v>0</v>
      </c>
      <c r="J79" s="824">
        <f ca="1">SUMIF(W$3:$AQ69,"ok",W79:AQ79)</f>
        <v>0</v>
      </c>
      <c r="K79" s="825">
        <f t="shared" ca="1" si="19"/>
        <v>0</v>
      </c>
      <c r="L79" s="824">
        <v>0</v>
      </c>
      <c r="M79" s="825">
        <f t="shared" si="20"/>
        <v>0</v>
      </c>
      <c r="N79" s="824">
        <f t="shared" si="18"/>
        <v>0</v>
      </c>
      <c r="O79" s="825">
        <f t="shared" si="21"/>
        <v>0</v>
      </c>
      <c r="P79" s="827">
        <v>0</v>
      </c>
      <c r="Q79" s="825">
        <f t="shared" ca="1" si="22"/>
        <v>0</v>
      </c>
      <c r="R79" s="827">
        <v>0</v>
      </c>
      <c r="S79" s="825">
        <f t="shared" ca="1" si="23"/>
        <v>0</v>
      </c>
      <c r="T79" s="831">
        <f>+'P01 2025'!DV64</f>
        <v>3601.0479319999995</v>
      </c>
      <c r="U79" s="828">
        <f ca="1">SUMIF(W$3:$AQ71,"SI",W79:AQ79)</f>
        <v>3601.0479319999995</v>
      </c>
      <c r="V79" s="825">
        <f t="shared" ca="1" si="24"/>
        <v>1</v>
      </c>
      <c r="W79" s="829">
        <v>0</v>
      </c>
      <c r="X79" s="830">
        <v>0</v>
      </c>
      <c r="Y79" s="830">
        <v>0</v>
      </c>
      <c r="Z79" s="827">
        <v>0</v>
      </c>
      <c r="AA79" s="827">
        <v>0</v>
      </c>
      <c r="AB79" s="826">
        <v>0</v>
      </c>
      <c r="AC79" s="833">
        <v>0</v>
      </c>
      <c r="AD79" s="831">
        <v>0</v>
      </c>
      <c r="AE79" s="831">
        <v>0</v>
      </c>
      <c r="AF79" s="831">
        <f>'P01 2025'!BF40</f>
        <v>2373.8960579999998</v>
      </c>
      <c r="AG79" s="831">
        <v>0</v>
      </c>
      <c r="AH79" s="831">
        <v>0</v>
      </c>
      <c r="AI79" s="831">
        <v>0</v>
      </c>
      <c r="AJ79" s="831">
        <v>0</v>
      </c>
      <c r="AK79" s="831">
        <v>0</v>
      </c>
      <c r="AL79" s="831">
        <v>0</v>
      </c>
      <c r="AM79" s="831">
        <v>0</v>
      </c>
      <c r="AN79" s="831">
        <f>+'P01 2025'!DN56</f>
        <v>1227.1518739999999</v>
      </c>
      <c r="AO79" s="831">
        <f>+'P01 2025'!ED47</f>
        <v>2169.5349999999999</v>
      </c>
      <c r="AP79" s="831">
        <v>0</v>
      </c>
      <c r="AQ79" s="831">
        <v>0</v>
      </c>
      <c r="AR79" s="1010"/>
      <c r="AS79" s="1010"/>
      <c r="AT79" s="216"/>
      <c r="AV79" s="216"/>
      <c r="AW79" s="781"/>
      <c r="AX79" s="781"/>
      <c r="AY79" s="781"/>
      <c r="AZ79" s="216"/>
      <c r="BA79" s="781"/>
      <c r="BB79" s="781"/>
      <c r="BC79" s="781"/>
      <c r="BD79" s="781"/>
      <c r="BE79" s="781"/>
      <c r="BF79" s="781"/>
      <c r="BG79" s="781"/>
      <c r="BH79" s="781"/>
      <c r="BI79" s="781"/>
      <c r="BJ79" s="781"/>
      <c r="BK79" s="781"/>
      <c r="BL79" s="1019"/>
      <c r="BM79" s="1010"/>
      <c r="BN79" s="1010"/>
      <c r="BO79" s="1010"/>
      <c r="BP79" s="1010"/>
      <c r="BQ79" s="1010"/>
      <c r="BR79" s="1010"/>
    </row>
    <row r="80" spans="1:70" s="332" customFormat="1" ht="15.75" customHeight="1" x14ac:dyDescent="0.25">
      <c r="A80" s="451" t="s">
        <v>313</v>
      </c>
      <c r="B80" s="691">
        <v>22</v>
      </c>
      <c r="C80" s="692"/>
      <c r="D80" s="693"/>
      <c r="E80" s="820"/>
      <c r="F80" s="820"/>
      <c r="G80" s="694" t="s">
        <v>13</v>
      </c>
      <c r="H80" s="695">
        <f>+'P01 2026'!H59</f>
        <v>2207123</v>
      </c>
      <c r="I80" s="696">
        <f>'P01 2026'!FB64</f>
        <v>2714112</v>
      </c>
      <c r="J80" s="696">
        <f ca="1">SUMIF(W$3:$AQ70,"ok",W80:AQ80)</f>
        <v>1746031.463</v>
      </c>
      <c r="K80" s="697">
        <f t="shared" ca="1" si="19"/>
        <v>0.6433159217453075</v>
      </c>
      <c r="L80" s="696">
        <f>'P01 2026'!FD64</f>
        <v>2411994.2429999998</v>
      </c>
      <c r="M80" s="697">
        <f t="shared" si="20"/>
        <v>0.88868633387273621</v>
      </c>
      <c r="N80" s="696">
        <f t="shared" si="18"/>
        <v>302117.75700000022</v>
      </c>
      <c r="O80" s="697">
        <f t="shared" si="21"/>
        <v>0.1113136661272638</v>
      </c>
      <c r="P80" s="698">
        <f>+'P01 2026'!FG64</f>
        <v>1509109.581</v>
      </c>
      <c r="Q80" s="697">
        <f t="shared" ca="1" si="22"/>
        <v>0.86430835467711153</v>
      </c>
      <c r="R80" s="698">
        <f>+'P01 2026'!FH64</f>
        <v>236921.88200000001</v>
      </c>
      <c r="S80" s="697">
        <f t="shared" ca="1" si="23"/>
        <v>0.13569164532288844</v>
      </c>
      <c r="T80" s="25">
        <f>+'P01 2025'!DV65</f>
        <v>4688327.1289999997</v>
      </c>
      <c r="U80" s="699">
        <f ca="1">+U83+U87+U89+U103+U112+U120+U124+U132+U137+U140+U145+U81</f>
        <v>2815053.7018219996</v>
      </c>
      <c r="V80" s="697">
        <f t="shared" ca="1" si="24"/>
        <v>0.60043883977491108</v>
      </c>
      <c r="W80" s="700">
        <f>+'P01 2026'!I59</f>
        <v>57464.190999999999</v>
      </c>
      <c r="X80" s="701">
        <f>+'P01 2025'!G64</f>
        <v>27560.662100999998</v>
      </c>
      <c r="Y80" s="701">
        <f>+'P01 2026'!R56</f>
        <v>269606.103</v>
      </c>
      <c r="Z80" s="702">
        <f>+'P01 2025'!N41</f>
        <v>149810.40970600001</v>
      </c>
      <c r="AA80" s="702">
        <f>+'P01 2026'!AJ53</f>
        <v>183857.052</v>
      </c>
      <c r="AB80" s="25">
        <f>+'P01 2025'!AC56</f>
        <v>382044.99076199997</v>
      </c>
      <c r="AC80" s="25">
        <f>+'P01 2026'!BB45</f>
        <v>145917.78700000001</v>
      </c>
      <c r="AD80" s="25">
        <f>+'P01 2025'!AR49</f>
        <v>321464.55042799999</v>
      </c>
      <c r="AE80" s="25">
        <f>+'P01 2026'!BT41</f>
        <v>190502.065</v>
      </c>
      <c r="AF80" s="25">
        <f>AF81+AF83+AF89+AF103+AF112+AF120+AF124+AF132+AF140+AF137+AF145+AF150+AF150</f>
        <v>221431.42488799998</v>
      </c>
      <c r="AG80" s="25">
        <f>+'P01 2026'!CL52</f>
        <v>300987.77</v>
      </c>
      <c r="AH80" s="25">
        <f>+'P01 2025'!BU55</f>
        <v>463556.99414099997</v>
      </c>
      <c r="AI80" s="25">
        <f>+'P01 2026'!DE46</f>
        <v>175467.315</v>
      </c>
      <c r="AJ80" s="25">
        <f>+'P01 2025'!CI42</f>
        <v>217285.30993799996</v>
      </c>
      <c r="AK80" s="25">
        <f>+'P01 2026'!DW43</f>
        <v>128746.821</v>
      </c>
      <c r="AL80" s="25">
        <f>+'P01 2025'!CX45</f>
        <v>397646.74569499993</v>
      </c>
      <c r="AM80" s="25">
        <f>+'P01 2026'!ER55</f>
        <v>293482.359</v>
      </c>
      <c r="AN80" s="25">
        <f>+'P01 2025'!DN57</f>
        <v>634252.6141629999</v>
      </c>
      <c r="AO80" s="27">
        <f>+'P01 2025'!ED48</f>
        <v>254058.29</v>
      </c>
      <c r="AP80" s="27">
        <f>+'P01 2025'!EY43</f>
        <v>531731.18000000005</v>
      </c>
      <c r="AQ80" s="27">
        <f>+'P01 2025'!FR59</f>
        <v>335677.95199999999</v>
      </c>
      <c r="AR80" s="1010"/>
      <c r="AS80" s="1010"/>
      <c r="AT80" s="216"/>
      <c r="AV80" s="216"/>
      <c r="AW80" s="781"/>
      <c r="AX80" s="781"/>
      <c r="AY80" s="781"/>
      <c r="AZ80" s="216"/>
      <c r="BA80" s="781"/>
      <c r="BB80" s="781"/>
      <c r="BC80" s="781"/>
      <c r="BD80" s="781"/>
      <c r="BE80" s="781"/>
      <c r="BF80" s="781"/>
      <c r="BG80" s="781"/>
      <c r="BH80" s="781"/>
      <c r="BI80" s="781"/>
      <c r="BJ80" s="781"/>
      <c r="BK80" s="781"/>
      <c r="BL80" s="1019"/>
      <c r="BM80" s="1010"/>
      <c r="BN80" s="1010"/>
      <c r="BO80" s="1010"/>
      <c r="BP80" s="1010"/>
      <c r="BQ80" s="1010"/>
      <c r="BR80" s="1010"/>
    </row>
    <row r="81" spans="1:70" s="332" customFormat="1" ht="15.75" hidden="1" customHeight="1" x14ac:dyDescent="0.25">
      <c r="A81" s="451" t="s">
        <v>824</v>
      </c>
      <c r="B81" s="691"/>
      <c r="C81" s="753" t="s">
        <v>259</v>
      </c>
      <c r="D81" s="693"/>
      <c r="E81" s="820"/>
      <c r="F81" s="820"/>
      <c r="G81" s="694" t="s">
        <v>826</v>
      </c>
      <c r="H81" s="695">
        <v>0</v>
      </c>
      <c r="I81" s="695">
        <v>0</v>
      </c>
      <c r="J81" s="696">
        <f ca="1">SUMIF(W$3:$AQ71,"ok",W81:AQ81)</f>
        <v>0</v>
      </c>
      <c r="K81" s="697">
        <f t="shared" ca="1" si="19"/>
        <v>0</v>
      </c>
      <c r="L81" s="696">
        <v>0</v>
      </c>
      <c r="M81" s="697">
        <f t="shared" si="20"/>
        <v>0</v>
      </c>
      <c r="N81" s="696">
        <f t="shared" si="18"/>
        <v>0</v>
      </c>
      <c r="O81" s="697">
        <f t="shared" si="21"/>
        <v>0</v>
      </c>
      <c r="P81" s="698">
        <v>0</v>
      </c>
      <c r="Q81" s="697">
        <f t="shared" ca="1" si="22"/>
        <v>0</v>
      </c>
      <c r="R81" s="698">
        <v>0</v>
      </c>
      <c r="S81" s="697">
        <f t="shared" ca="1" si="23"/>
        <v>0</v>
      </c>
      <c r="T81" s="25">
        <f>+'P01 2025'!DV66</f>
        <v>154.64999999999998</v>
      </c>
      <c r="U81" s="699">
        <f>SUMIF(W$3:$AQ3,"SI",W81:AQ81)</f>
        <v>154.64999999999998</v>
      </c>
      <c r="V81" s="697">
        <f t="shared" si="24"/>
        <v>1</v>
      </c>
      <c r="W81" s="700">
        <v>0</v>
      </c>
      <c r="X81" s="701">
        <v>0</v>
      </c>
      <c r="Y81" s="701">
        <v>0</v>
      </c>
      <c r="Z81" s="702">
        <v>0</v>
      </c>
      <c r="AA81" s="698">
        <v>0</v>
      </c>
      <c r="AB81" s="25">
        <f>+'P01 2025'!AC57</f>
        <v>154.64999999999998</v>
      </c>
      <c r="AC81" s="25">
        <v>0</v>
      </c>
      <c r="AD81" s="25">
        <v>0</v>
      </c>
      <c r="AE81" s="25">
        <v>0</v>
      </c>
      <c r="AF81" s="25">
        <f>AF82</f>
        <v>0</v>
      </c>
      <c r="AG81" s="25">
        <v>0</v>
      </c>
      <c r="AH81" s="25">
        <v>0</v>
      </c>
      <c r="AI81" s="25">
        <v>0</v>
      </c>
      <c r="AJ81" s="25">
        <v>0</v>
      </c>
      <c r="AK81" s="25">
        <v>0</v>
      </c>
      <c r="AL81" s="25">
        <v>0</v>
      </c>
      <c r="AM81" s="25">
        <v>0</v>
      </c>
      <c r="AN81" s="25">
        <v>0</v>
      </c>
      <c r="AO81" s="27">
        <v>0</v>
      </c>
      <c r="AP81" s="27">
        <v>0</v>
      </c>
      <c r="AQ81" s="27">
        <v>0</v>
      </c>
      <c r="AR81" s="1010"/>
      <c r="AS81" s="1010"/>
      <c r="AT81" s="216"/>
      <c r="AV81" s="216"/>
      <c r="AW81" s="781"/>
      <c r="AX81" s="781"/>
      <c r="AY81" s="781"/>
      <c r="AZ81" s="216"/>
      <c r="BA81" s="781"/>
      <c r="BB81" s="781"/>
      <c r="BC81" s="781"/>
      <c r="BD81" s="781"/>
      <c r="BE81" s="781"/>
      <c r="BF81" s="781"/>
      <c r="BG81" s="781"/>
      <c r="BH81" s="781"/>
      <c r="BI81" s="781"/>
      <c r="BJ81" s="781"/>
      <c r="BK81" s="781"/>
      <c r="BL81" s="1019"/>
      <c r="BM81" s="1010"/>
      <c r="BN81" s="1010"/>
      <c r="BO81" s="1010"/>
      <c r="BP81" s="1010"/>
      <c r="BQ81" s="1010"/>
      <c r="BR81" s="1010"/>
    </row>
    <row r="82" spans="1:70" s="332" customFormat="1" ht="15.75" hidden="1" customHeight="1" x14ac:dyDescent="0.25">
      <c r="A82" s="451" t="s">
        <v>825</v>
      </c>
      <c r="B82" s="836"/>
      <c r="C82" s="832"/>
      <c r="D82" s="820"/>
      <c r="E82" s="820"/>
      <c r="F82" s="820"/>
      <c r="G82" s="822" t="s">
        <v>827</v>
      </c>
      <c r="H82" s="824">
        <v>0</v>
      </c>
      <c r="I82" s="824">
        <v>0</v>
      </c>
      <c r="J82" s="824">
        <f ca="1">SUMIF(W$3:$AQ72,"ok",W82:AQ82)</f>
        <v>0</v>
      </c>
      <c r="K82" s="825">
        <f t="shared" ca="1" si="19"/>
        <v>0</v>
      </c>
      <c r="L82" s="824">
        <v>0</v>
      </c>
      <c r="M82" s="825">
        <f t="shared" si="20"/>
        <v>0</v>
      </c>
      <c r="N82" s="824">
        <f t="shared" si="18"/>
        <v>0</v>
      </c>
      <c r="O82" s="825">
        <f t="shared" si="21"/>
        <v>0</v>
      </c>
      <c r="P82" s="827">
        <v>0</v>
      </c>
      <c r="Q82" s="825">
        <f t="shared" ca="1" si="22"/>
        <v>0</v>
      </c>
      <c r="R82" s="827">
        <v>0</v>
      </c>
      <c r="S82" s="825">
        <f t="shared" ca="1" si="23"/>
        <v>0</v>
      </c>
      <c r="T82" s="831">
        <f>+'P01 2025'!DV67</f>
        <v>154.64999999999998</v>
      </c>
      <c r="U82" s="828">
        <f ca="1">SUMIF(W$3:$AQ4,"SI",W82:AQ82)</f>
        <v>154.64999999999998</v>
      </c>
      <c r="V82" s="825">
        <f t="shared" ca="1" si="24"/>
        <v>1</v>
      </c>
      <c r="W82" s="829">
        <v>0</v>
      </c>
      <c r="X82" s="830">
        <v>0</v>
      </c>
      <c r="Y82" s="830">
        <v>0</v>
      </c>
      <c r="Z82" s="1020">
        <v>0</v>
      </c>
      <c r="AA82" s="827">
        <v>0</v>
      </c>
      <c r="AB82" s="833">
        <f>+'P01 2025'!AC58</f>
        <v>154.64999999999998</v>
      </c>
      <c r="AC82" s="833">
        <v>0</v>
      </c>
      <c r="AD82" s="831">
        <v>0</v>
      </c>
      <c r="AE82" s="831">
        <v>0</v>
      </c>
      <c r="AF82" s="831">
        <v>0</v>
      </c>
      <c r="AG82" s="831">
        <v>0</v>
      </c>
      <c r="AH82" s="831">
        <v>0</v>
      </c>
      <c r="AI82" s="831">
        <v>0</v>
      </c>
      <c r="AJ82" s="831">
        <v>0</v>
      </c>
      <c r="AK82" s="831">
        <v>0</v>
      </c>
      <c r="AL82" s="831">
        <v>0</v>
      </c>
      <c r="AM82" s="831">
        <v>0</v>
      </c>
      <c r="AN82" s="831">
        <v>0</v>
      </c>
      <c r="AO82" s="831">
        <v>0</v>
      </c>
      <c r="AP82" s="333">
        <v>0</v>
      </c>
      <c r="AQ82" s="333">
        <v>0</v>
      </c>
      <c r="AR82" s="1010"/>
      <c r="AS82" s="1010"/>
      <c r="AT82" s="216"/>
      <c r="AV82" s="216"/>
      <c r="AW82" s="781"/>
      <c r="AX82" s="781"/>
      <c r="AY82" s="781"/>
      <c r="AZ82" s="216"/>
      <c r="BA82" s="781"/>
      <c r="BB82" s="781"/>
      <c r="BC82" s="781"/>
      <c r="BD82" s="781"/>
      <c r="BE82" s="781"/>
      <c r="BF82" s="781"/>
      <c r="BG82" s="781"/>
      <c r="BH82" s="781"/>
      <c r="BI82" s="781"/>
      <c r="BJ82" s="781"/>
      <c r="BK82" s="781"/>
      <c r="BL82" s="1019"/>
      <c r="BM82" s="1010"/>
      <c r="BN82" s="1010"/>
      <c r="BO82" s="1010"/>
      <c r="BP82" s="1010"/>
      <c r="BQ82" s="1010"/>
      <c r="BR82" s="1010"/>
    </row>
    <row r="83" spans="1:70" s="332" customFormat="1" ht="15.75" hidden="1" customHeight="1" x14ac:dyDescent="0.25">
      <c r="A83" s="451" t="s">
        <v>314</v>
      </c>
      <c r="B83" s="691" t="s">
        <v>281</v>
      </c>
      <c r="C83" s="753" t="s">
        <v>153</v>
      </c>
      <c r="D83" s="754"/>
      <c r="E83" s="860"/>
      <c r="F83" s="860"/>
      <c r="G83" s="694" t="s">
        <v>42</v>
      </c>
      <c r="H83" s="695">
        <f>+'P01 2026'!H60</f>
        <v>31536.09</v>
      </c>
      <c r="I83" s="696">
        <f>'P01 2026'!FB65</f>
        <v>10048.806</v>
      </c>
      <c r="J83" s="696">
        <f ca="1">SUMIF(W$3:$AQ71,"ok",W83:AQ83)</f>
        <v>10048.806</v>
      </c>
      <c r="K83" s="697">
        <f t="shared" ca="1" si="19"/>
        <v>1</v>
      </c>
      <c r="L83" s="696">
        <f>'P01 2026'!FD65</f>
        <v>10048.806</v>
      </c>
      <c r="M83" s="697">
        <f t="shared" si="20"/>
        <v>1</v>
      </c>
      <c r="N83" s="696">
        <f t="shared" si="18"/>
        <v>0</v>
      </c>
      <c r="O83" s="697">
        <f t="shared" si="21"/>
        <v>0</v>
      </c>
      <c r="P83" s="698">
        <f>+'P01 2026'!FG65</f>
        <v>10048.806</v>
      </c>
      <c r="Q83" s="697">
        <f t="shared" ca="1" si="22"/>
        <v>1</v>
      </c>
      <c r="R83" s="698">
        <f>+'P01 2026'!FH65</f>
        <v>0</v>
      </c>
      <c r="S83" s="697">
        <f t="shared" ca="1" si="23"/>
        <v>0</v>
      </c>
      <c r="T83" s="25">
        <f>+'P01 2025'!DV68</f>
        <v>23712.999999999996</v>
      </c>
      <c r="U83" s="704">
        <f ca="1">+SUM(U84:U86)</f>
        <v>18817.549094999998</v>
      </c>
      <c r="V83" s="697">
        <f t="shared" ca="1" si="24"/>
        <v>0.79355413043478262</v>
      </c>
      <c r="W83" s="700">
        <f>+'P01 2026'!I60</f>
        <v>326.08999999999997</v>
      </c>
      <c r="X83" s="701">
        <f>+'P01 2025'!G65</f>
        <v>0</v>
      </c>
      <c r="Y83" s="701">
        <f>+'P01 2026'!R57</f>
        <v>8235.2160000000003</v>
      </c>
      <c r="Z83" s="702">
        <f>+'P01 2025'!N42</f>
        <v>7401.9531519999991</v>
      </c>
      <c r="AA83" s="698">
        <v>0</v>
      </c>
      <c r="AB83" s="25">
        <f>+'P01 2025'!AC59</f>
        <v>370.09703899999994</v>
      </c>
      <c r="AC83" s="25">
        <v>0</v>
      </c>
      <c r="AD83" s="25">
        <f>+'P01 2025'!AR50</f>
        <v>9330.9850819999992</v>
      </c>
      <c r="AE83" s="25">
        <v>0</v>
      </c>
      <c r="AF83" s="25">
        <f>SUM(AF84:AF86)</f>
        <v>1714.5138219999999</v>
      </c>
      <c r="AG83" s="25">
        <v>0</v>
      </c>
      <c r="AH83" s="26">
        <v>0</v>
      </c>
      <c r="AI83" s="26">
        <f>+'P01 2026'!DE47</f>
        <v>1487.5</v>
      </c>
      <c r="AJ83" s="25">
        <v>0</v>
      </c>
      <c r="AK83" s="25">
        <v>0</v>
      </c>
      <c r="AL83" s="25">
        <v>0</v>
      </c>
      <c r="AM83" s="25">
        <v>0</v>
      </c>
      <c r="AN83" s="25">
        <v>0</v>
      </c>
      <c r="AO83" s="27">
        <v>0</v>
      </c>
      <c r="AP83" s="27">
        <v>0</v>
      </c>
      <c r="AQ83" s="27">
        <v>0</v>
      </c>
      <c r="AR83" s="1010"/>
      <c r="AS83" s="1010"/>
      <c r="AT83" s="216"/>
      <c r="AV83" s="216"/>
      <c r="AW83" s="781"/>
      <c r="AX83" s="781"/>
      <c r="AY83" s="781"/>
      <c r="AZ83" s="216"/>
      <c r="BA83" s="781"/>
      <c r="BB83" s="781"/>
      <c r="BC83" s="781"/>
      <c r="BD83" s="781"/>
      <c r="BE83" s="781"/>
      <c r="BF83" s="781"/>
      <c r="BG83" s="781"/>
      <c r="BH83" s="781"/>
      <c r="BI83" s="781"/>
      <c r="BJ83" s="781"/>
      <c r="BK83" s="781"/>
      <c r="BL83" s="1019"/>
      <c r="BM83" s="1010"/>
      <c r="BN83" s="1010"/>
      <c r="BO83" s="1010"/>
      <c r="BP83" s="1010"/>
      <c r="BQ83" s="1010"/>
      <c r="BR83" s="1010"/>
    </row>
    <row r="84" spans="1:70" s="332" customFormat="1" ht="15.75" hidden="1" customHeight="1" x14ac:dyDescent="0.25">
      <c r="A84" s="451" t="s">
        <v>1006</v>
      </c>
      <c r="B84" s="818" t="s">
        <v>281</v>
      </c>
      <c r="C84" s="1023"/>
      <c r="D84" s="860" t="s">
        <v>158</v>
      </c>
      <c r="E84" s="860"/>
      <c r="F84" s="1024" t="s">
        <v>622</v>
      </c>
      <c r="G84" s="822" t="s">
        <v>400</v>
      </c>
      <c r="H84" s="824">
        <v>0</v>
      </c>
      <c r="I84" s="824">
        <v>0</v>
      </c>
      <c r="J84" s="824">
        <f ca="1">SUMIF(W$3:$AQ72,"ok",W84:AQ84)</f>
        <v>0</v>
      </c>
      <c r="K84" s="825">
        <f t="shared" ca="1" si="19"/>
        <v>0</v>
      </c>
      <c r="L84" s="824">
        <v>0</v>
      </c>
      <c r="M84" s="825">
        <f t="shared" si="20"/>
        <v>0</v>
      </c>
      <c r="N84" s="824">
        <f t="shared" si="18"/>
        <v>0</v>
      </c>
      <c r="O84" s="825">
        <f t="shared" si="21"/>
        <v>0</v>
      </c>
      <c r="P84" s="827">
        <v>0</v>
      </c>
      <c r="Q84" s="825">
        <f t="shared" ca="1" si="22"/>
        <v>0</v>
      </c>
      <c r="R84" s="827">
        <v>0</v>
      </c>
      <c r="S84" s="825">
        <f t="shared" ca="1" si="23"/>
        <v>0</v>
      </c>
      <c r="T84" s="828">
        <v>0</v>
      </c>
      <c r="U84" s="828">
        <f ca="1">SUMIF(W$3:$AQ72,"SI",W84:AQ84)</f>
        <v>0</v>
      </c>
      <c r="V84" s="825" t="str">
        <f t="shared" ca="1" si="24"/>
        <v>0,00%</v>
      </c>
      <c r="W84" s="829">
        <v>0</v>
      </c>
      <c r="X84" s="830">
        <v>0</v>
      </c>
      <c r="Y84" s="830">
        <v>0</v>
      </c>
      <c r="Z84" s="827">
        <v>0</v>
      </c>
      <c r="AA84" s="827">
        <v>0</v>
      </c>
      <c r="AB84" s="826">
        <v>0</v>
      </c>
      <c r="AC84" s="826">
        <v>0</v>
      </c>
      <c r="AD84" s="831">
        <v>0</v>
      </c>
      <c r="AE84" s="831">
        <v>0</v>
      </c>
      <c r="AF84" s="335">
        <v>0</v>
      </c>
      <c r="AG84" s="831">
        <v>0</v>
      </c>
      <c r="AH84" s="335">
        <v>0</v>
      </c>
      <c r="AI84" s="831">
        <v>0</v>
      </c>
      <c r="AJ84" s="335">
        <v>0</v>
      </c>
      <c r="AK84" s="335">
        <v>0</v>
      </c>
      <c r="AL84" s="831">
        <v>0</v>
      </c>
      <c r="AM84" s="831">
        <v>0</v>
      </c>
      <c r="AN84" s="831">
        <v>0</v>
      </c>
      <c r="AO84" s="831">
        <v>0</v>
      </c>
      <c r="AP84" s="335">
        <v>0</v>
      </c>
      <c r="AQ84" s="831">
        <v>0</v>
      </c>
      <c r="AR84" s="1010"/>
      <c r="AS84" s="1010"/>
      <c r="AT84" s="216"/>
      <c r="AV84" s="216"/>
      <c r="AW84" s="781"/>
      <c r="AX84" s="781"/>
      <c r="AY84" s="781"/>
      <c r="AZ84" s="216"/>
      <c r="BA84" s="781"/>
      <c r="BB84" s="781"/>
      <c r="BC84" s="781"/>
      <c r="BD84" s="781"/>
      <c r="BE84" s="781"/>
      <c r="BF84" s="781"/>
      <c r="BG84" s="781"/>
      <c r="BH84" s="781"/>
      <c r="BI84" s="781"/>
      <c r="BJ84" s="781"/>
      <c r="BK84" s="781"/>
      <c r="BL84" s="1019"/>
      <c r="BM84" s="1010"/>
      <c r="BN84" s="1010"/>
      <c r="BO84" s="1010"/>
      <c r="BP84" s="1010"/>
      <c r="BQ84" s="1010"/>
      <c r="BR84" s="1010"/>
    </row>
    <row r="85" spans="1:70" s="332" customFormat="1" ht="15.75" hidden="1" customHeight="1" x14ac:dyDescent="0.25">
      <c r="A85" s="451" t="s">
        <v>486</v>
      </c>
      <c r="B85" s="818"/>
      <c r="C85" s="832"/>
      <c r="D85" s="820" t="s">
        <v>154</v>
      </c>
      <c r="E85" s="820"/>
      <c r="F85" s="821" t="str">
        <f>+CONCATENATE($B$80,"",$C$83,"",$D$85)</f>
        <v>22.02.002</v>
      </c>
      <c r="G85" s="822" t="s">
        <v>43</v>
      </c>
      <c r="H85" s="823">
        <f>+'P01 2026'!H61</f>
        <v>27850</v>
      </c>
      <c r="I85" s="826">
        <f>+'P01 2026'!FB66</f>
        <v>8490.8919999999998</v>
      </c>
      <c r="J85" s="824">
        <f ca="1">SUMIF(W$3:$AQ73,"ok",W85:AQ85)</f>
        <v>8490.8919999999998</v>
      </c>
      <c r="K85" s="825">
        <f t="shared" ca="1" si="19"/>
        <v>1</v>
      </c>
      <c r="L85" s="824">
        <f>+'P01 2026'!FD66</f>
        <v>8490.8919999999998</v>
      </c>
      <c r="M85" s="825">
        <f t="shared" si="20"/>
        <v>1</v>
      </c>
      <c r="N85" s="824">
        <f t="shared" si="18"/>
        <v>0</v>
      </c>
      <c r="O85" s="825">
        <f t="shared" si="21"/>
        <v>0</v>
      </c>
      <c r="P85" s="827">
        <f>+'P01 2026'!FG66</f>
        <v>8490.8919999999998</v>
      </c>
      <c r="Q85" s="825">
        <f t="shared" ca="1" si="22"/>
        <v>1</v>
      </c>
      <c r="R85" s="827">
        <f>+'P01 2026'!FH66</f>
        <v>0</v>
      </c>
      <c r="S85" s="825">
        <f t="shared" ca="1" si="23"/>
        <v>0</v>
      </c>
      <c r="T85" s="831">
        <f>+'P01 2025'!DV69</f>
        <v>18558</v>
      </c>
      <c r="U85" s="828">
        <f ca="1">SUMIF(W$3:$AQ73,"SI",W85:AQ85)</f>
        <v>15769.524407999997</v>
      </c>
      <c r="V85" s="825">
        <f t="shared" ca="1" si="24"/>
        <v>0.84974266666666654</v>
      </c>
      <c r="W85" s="829">
        <f>+'P01 2026'!I61</f>
        <v>0</v>
      </c>
      <c r="X85" s="830">
        <f>+'P01 2025'!G66</f>
        <v>0</v>
      </c>
      <c r="Y85" s="830">
        <f>+'P01 2026'!R58</f>
        <v>7003.3919999999998</v>
      </c>
      <c r="Z85" s="827">
        <f>+'P01 2025'!N43</f>
        <v>6131.9426079999994</v>
      </c>
      <c r="AA85" s="827">
        <v>0</v>
      </c>
      <c r="AB85" s="826">
        <f>+'P01 2025'!AC60</f>
        <v>306.59671799999995</v>
      </c>
      <c r="AC85" s="826">
        <v>0</v>
      </c>
      <c r="AD85" s="831">
        <f>+'P01 2025'!AR51</f>
        <v>9330.9850819999992</v>
      </c>
      <c r="AE85" s="831">
        <v>0</v>
      </c>
      <c r="AF85" s="831">
        <v>0</v>
      </c>
      <c r="AG85" s="831">
        <v>0</v>
      </c>
      <c r="AH85" s="831">
        <v>0</v>
      </c>
      <c r="AI85" s="831">
        <f>+'P01 2026'!DE48</f>
        <v>1487.5</v>
      </c>
      <c r="AJ85" s="831">
        <v>0</v>
      </c>
      <c r="AK85" s="831">
        <v>0</v>
      </c>
      <c r="AL85" s="831">
        <v>0</v>
      </c>
      <c r="AM85" s="831">
        <v>0</v>
      </c>
      <c r="AN85" s="831">
        <v>0</v>
      </c>
      <c r="AO85" s="831">
        <v>0</v>
      </c>
      <c r="AP85" s="831">
        <v>0</v>
      </c>
      <c r="AQ85" s="831">
        <v>0</v>
      </c>
      <c r="AR85" s="1010"/>
      <c r="AS85" s="1010"/>
      <c r="AT85" s="216"/>
      <c r="AV85" s="216"/>
      <c r="AW85" s="781"/>
      <c r="AX85" s="781"/>
      <c r="AY85" s="781"/>
      <c r="AZ85" s="216"/>
      <c r="BA85" s="781"/>
      <c r="BB85" s="781"/>
      <c r="BC85" s="781"/>
      <c r="BD85" s="781"/>
      <c r="BE85" s="781"/>
      <c r="BF85" s="781"/>
      <c r="BG85" s="781"/>
      <c r="BH85" s="781"/>
      <c r="BI85" s="781"/>
      <c r="BJ85" s="781"/>
      <c r="BK85" s="781"/>
      <c r="BL85" s="1019"/>
      <c r="BM85" s="1010"/>
      <c r="BN85" s="1010"/>
      <c r="BO85" s="1010"/>
      <c r="BP85" s="1010"/>
      <c r="BQ85" s="1010"/>
      <c r="BR85" s="1010"/>
    </row>
    <row r="86" spans="1:70" s="332" customFormat="1" ht="15.75" hidden="1" customHeight="1" x14ac:dyDescent="0.25">
      <c r="A86" s="451" t="s">
        <v>315</v>
      </c>
      <c r="B86" s="818"/>
      <c r="C86" s="832"/>
      <c r="D86" s="820" t="s">
        <v>155</v>
      </c>
      <c r="E86" s="820"/>
      <c r="F86" s="821" t="str">
        <f>+CONCATENATE($B$80,"",$C$83,"",D86)</f>
        <v>22.02.003</v>
      </c>
      <c r="G86" s="822" t="s">
        <v>119</v>
      </c>
      <c r="H86" s="823">
        <f>+'P01 2026'!H62</f>
        <v>3686.09</v>
      </c>
      <c r="I86" s="826">
        <f>+'P01 2026'!FB67</f>
        <v>1557.914</v>
      </c>
      <c r="J86" s="824">
        <f ca="1">SUMIF(W$3:$AQ74,"ok",W86:AQ86)</f>
        <v>1557.914</v>
      </c>
      <c r="K86" s="825">
        <f t="shared" ca="1" si="19"/>
        <v>1</v>
      </c>
      <c r="L86" s="824">
        <f>+'P01 2026'!FD67</f>
        <v>1557.914</v>
      </c>
      <c r="M86" s="825">
        <f t="shared" si="20"/>
        <v>1</v>
      </c>
      <c r="N86" s="824">
        <f t="shared" si="18"/>
        <v>0</v>
      </c>
      <c r="O86" s="825">
        <f t="shared" si="21"/>
        <v>0</v>
      </c>
      <c r="P86" s="827">
        <f>+'P01 2026'!FG67</f>
        <v>1557.914</v>
      </c>
      <c r="Q86" s="825">
        <f t="shared" ca="1" si="22"/>
        <v>1</v>
      </c>
      <c r="R86" s="827">
        <f>+'P01 2026'!FH67</f>
        <v>0</v>
      </c>
      <c r="S86" s="825">
        <f t="shared" ca="1" si="23"/>
        <v>0</v>
      </c>
      <c r="T86" s="831">
        <f>+'P01 2025'!DV70</f>
        <v>5155</v>
      </c>
      <c r="U86" s="828">
        <f ca="1">SUMIF(W$3:$AQ74,"SI",W86:AQ86)</f>
        <v>3048.0246870000001</v>
      </c>
      <c r="V86" s="825">
        <f t="shared" ca="1" si="24"/>
        <v>0.59127540000000001</v>
      </c>
      <c r="W86" s="829">
        <f>+'P01 2026'!I62</f>
        <v>326.08999999999997</v>
      </c>
      <c r="X86" s="830">
        <f>+'P01 2025'!G67</f>
        <v>0</v>
      </c>
      <c r="Y86" s="830">
        <f>+'P01 2026'!R59</f>
        <v>1231.8240000000001</v>
      </c>
      <c r="Z86" s="827">
        <f>+'P01 2025'!N44</f>
        <v>1270.010544</v>
      </c>
      <c r="AA86" s="827">
        <v>0</v>
      </c>
      <c r="AB86" s="826">
        <f>+'P01 2025'!AC61</f>
        <v>63.500320999999992</v>
      </c>
      <c r="AC86" s="826">
        <v>0</v>
      </c>
      <c r="AD86" s="831">
        <v>0</v>
      </c>
      <c r="AE86" s="831">
        <v>0</v>
      </c>
      <c r="AF86" s="831">
        <f>'P01 2025'!BF43</f>
        <v>1714.5138219999999</v>
      </c>
      <c r="AG86" s="831">
        <v>0</v>
      </c>
      <c r="AH86" s="831">
        <v>0</v>
      </c>
      <c r="AI86" s="831">
        <v>0</v>
      </c>
      <c r="AJ86" s="831">
        <v>0</v>
      </c>
      <c r="AK86" s="831">
        <v>0</v>
      </c>
      <c r="AL86" s="831">
        <v>0</v>
      </c>
      <c r="AM86" s="831">
        <v>0</v>
      </c>
      <c r="AN86" s="831">
        <v>0</v>
      </c>
      <c r="AO86" s="831">
        <v>0</v>
      </c>
      <c r="AP86" s="831">
        <v>0</v>
      </c>
      <c r="AQ86" s="831">
        <v>0</v>
      </c>
      <c r="AR86" s="1010"/>
      <c r="AS86" s="1010"/>
      <c r="AT86" s="216"/>
      <c r="AV86" s="216"/>
      <c r="AW86" s="781"/>
      <c r="AX86" s="781"/>
      <c r="AY86" s="781"/>
      <c r="AZ86" s="216"/>
      <c r="BA86" s="781"/>
      <c r="BB86" s="781"/>
      <c r="BC86" s="781"/>
      <c r="BD86" s="781"/>
      <c r="BE86" s="781"/>
      <c r="BF86" s="781"/>
      <c r="BG86" s="781"/>
      <c r="BH86" s="781"/>
      <c r="BI86" s="781"/>
      <c r="BJ86" s="781"/>
      <c r="BK86" s="781"/>
      <c r="BL86" s="1019"/>
      <c r="BM86" s="1010"/>
      <c r="BN86" s="1010"/>
      <c r="BO86" s="1010"/>
      <c r="BP86" s="1010"/>
      <c r="BQ86" s="1010"/>
      <c r="BR86" s="1010"/>
    </row>
    <row r="87" spans="1:70" s="332" customFormat="1" ht="15.75" hidden="1" customHeight="1" x14ac:dyDescent="0.25">
      <c r="A87" s="451" t="s">
        <v>424</v>
      </c>
      <c r="B87" s="691"/>
      <c r="C87" s="692" t="s">
        <v>156</v>
      </c>
      <c r="D87" s="693"/>
      <c r="E87" s="820"/>
      <c r="F87" s="820"/>
      <c r="G87" s="703" t="s">
        <v>44</v>
      </c>
      <c r="H87" s="695">
        <f>+'P01 2026'!H63</f>
        <v>50000</v>
      </c>
      <c r="I87" s="704">
        <f>+'P01 2026'!FB68</f>
        <v>50000</v>
      </c>
      <c r="J87" s="695">
        <f ca="1">SUMIF(W$3:$AQ75,"ok",W87:AQ87)</f>
        <v>50000</v>
      </c>
      <c r="K87" s="697">
        <f t="shared" ca="1" si="19"/>
        <v>1</v>
      </c>
      <c r="L87" s="696">
        <f>+'P01 2026'!FD68</f>
        <v>50000</v>
      </c>
      <c r="M87" s="697">
        <f t="shared" si="20"/>
        <v>1</v>
      </c>
      <c r="N87" s="696">
        <f t="shared" si="18"/>
        <v>0</v>
      </c>
      <c r="O87" s="697">
        <f t="shared" si="21"/>
        <v>0</v>
      </c>
      <c r="P87" s="698">
        <f>+'P01 2026'!FG68</f>
        <v>0</v>
      </c>
      <c r="Q87" s="697">
        <f t="shared" ca="1" si="22"/>
        <v>0</v>
      </c>
      <c r="R87" s="698">
        <f>+'P01 2026'!FH68</f>
        <v>50000</v>
      </c>
      <c r="S87" s="697">
        <f t="shared" ca="1" si="23"/>
        <v>1</v>
      </c>
      <c r="T87" s="25">
        <f>+'P01 2025'!DV71</f>
        <v>30929.999999999996</v>
      </c>
      <c r="U87" s="25">
        <f ca="1">SUMIF(W$3:$AQ75,"SI",W87:AQ87)</f>
        <v>30929.999999999996</v>
      </c>
      <c r="V87" s="697">
        <f t="shared" ca="1" si="24"/>
        <v>1</v>
      </c>
      <c r="W87" s="700">
        <f>+'P01 2026'!I63</f>
        <v>0</v>
      </c>
      <c r="X87" s="701">
        <f>+'P01 2025'!G68</f>
        <v>0</v>
      </c>
      <c r="Y87" s="701">
        <v>0</v>
      </c>
      <c r="Z87" s="702">
        <v>0</v>
      </c>
      <c r="AA87" s="698">
        <v>0</v>
      </c>
      <c r="AB87" s="699">
        <v>0</v>
      </c>
      <c r="AC87" s="699">
        <v>0</v>
      </c>
      <c r="AD87" s="25">
        <v>0</v>
      </c>
      <c r="AE87" s="25">
        <v>0</v>
      </c>
      <c r="AF87" s="25">
        <f>AF88</f>
        <v>0</v>
      </c>
      <c r="AG87" s="25">
        <v>0</v>
      </c>
      <c r="AH87" s="25">
        <v>0</v>
      </c>
      <c r="AI87" s="25">
        <v>0</v>
      </c>
      <c r="AJ87" s="25">
        <v>0</v>
      </c>
      <c r="AK87" s="25">
        <v>0</v>
      </c>
      <c r="AL87" s="25">
        <v>0</v>
      </c>
      <c r="AM87" s="25">
        <f>+'P01 2026'!ER56</f>
        <v>50000</v>
      </c>
      <c r="AN87" s="25">
        <f>+'P01 2025'!DN58</f>
        <v>30929.999999999996</v>
      </c>
      <c r="AO87" s="27">
        <v>0</v>
      </c>
      <c r="AP87" s="25">
        <v>0</v>
      </c>
      <c r="AQ87" s="25">
        <v>0</v>
      </c>
      <c r="AR87" s="1010"/>
      <c r="AS87" s="1010"/>
      <c r="AT87" s="216"/>
      <c r="AV87" s="216"/>
      <c r="AW87" s="781"/>
      <c r="AX87" s="781"/>
      <c r="AY87" s="781"/>
      <c r="AZ87" s="216"/>
      <c r="BA87" s="781"/>
      <c r="BB87" s="781"/>
      <c r="BC87" s="781"/>
      <c r="BD87" s="781"/>
      <c r="BE87" s="781"/>
      <c r="BF87" s="781"/>
      <c r="BG87" s="781"/>
      <c r="BH87" s="781"/>
      <c r="BI87" s="781"/>
      <c r="BJ87" s="781"/>
      <c r="BK87" s="781"/>
      <c r="BL87" s="1019"/>
      <c r="BM87" s="1010"/>
      <c r="BN87" s="1010"/>
      <c r="BO87" s="1010"/>
      <c r="BP87" s="1010"/>
      <c r="BQ87" s="1010"/>
      <c r="BR87" s="1010"/>
    </row>
    <row r="88" spans="1:70" s="332" customFormat="1" ht="15.75" hidden="1" customHeight="1" x14ac:dyDescent="0.25">
      <c r="A88" s="451" t="s">
        <v>425</v>
      </c>
      <c r="B88" s="818"/>
      <c r="C88" s="832"/>
      <c r="D88" s="820" t="s">
        <v>158</v>
      </c>
      <c r="E88" s="820"/>
      <c r="F88" s="821" t="str">
        <f>+CONCATENATE($B$80,"",$C$87,"",D88)</f>
        <v>22.03.001</v>
      </c>
      <c r="G88" s="822" t="s">
        <v>99</v>
      </c>
      <c r="H88" s="823">
        <f>+'P01 2026'!H64</f>
        <v>50000</v>
      </c>
      <c r="I88" s="826">
        <f>+'P01 2026'!FB69</f>
        <v>50000</v>
      </c>
      <c r="J88" s="824">
        <f ca="1">SUMIF(W$3:$AQ76,"ok",W88:AQ88)</f>
        <v>50000</v>
      </c>
      <c r="K88" s="825">
        <f t="shared" ca="1" si="19"/>
        <v>1</v>
      </c>
      <c r="L88" s="824">
        <f>+'P01 2026'!FD69</f>
        <v>50000</v>
      </c>
      <c r="M88" s="825">
        <f t="shared" si="20"/>
        <v>1</v>
      </c>
      <c r="N88" s="824">
        <f t="shared" si="18"/>
        <v>0</v>
      </c>
      <c r="O88" s="825">
        <f t="shared" si="21"/>
        <v>0</v>
      </c>
      <c r="P88" s="827">
        <f>+'P01 2026'!FG69</f>
        <v>0</v>
      </c>
      <c r="Q88" s="825">
        <f t="shared" ca="1" si="22"/>
        <v>0</v>
      </c>
      <c r="R88" s="827">
        <f>+'P01 2026'!FH69</f>
        <v>50000</v>
      </c>
      <c r="S88" s="825">
        <f t="shared" ca="1" si="23"/>
        <v>1</v>
      </c>
      <c r="T88" s="831">
        <f>+'P01 2025'!DV72</f>
        <v>30929.999999999996</v>
      </c>
      <c r="U88" s="828">
        <f ca="1">SUMIF(W$3:$AQ76,"SI",W88:AQ88)</f>
        <v>30929.999999999996</v>
      </c>
      <c r="V88" s="825">
        <f t="shared" ca="1" si="24"/>
        <v>1</v>
      </c>
      <c r="W88" s="829">
        <f>+'P01 2026'!I64</f>
        <v>0</v>
      </c>
      <c r="X88" s="830">
        <f>+'P01 2025'!G69</f>
        <v>0</v>
      </c>
      <c r="Y88" s="830">
        <v>0</v>
      </c>
      <c r="Z88" s="827">
        <v>0</v>
      </c>
      <c r="AA88" s="827">
        <v>0</v>
      </c>
      <c r="AB88" s="826">
        <v>0</v>
      </c>
      <c r="AC88" s="826">
        <v>0</v>
      </c>
      <c r="AD88" s="831">
        <v>0</v>
      </c>
      <c r="AE88" s="831">
        <v>0</v>
      </c>
      <c r="AF88" s="831">
        <v>0</v>
      </c>
      <c r="AG88" s="831">
        <v>0</v>
      </c>
      <c r="AH88" s="831">
        <v>0</v>
      </c>
      <c r="AI88" s="831">
        <v>0</v>
      </c>
      <c r="AJ88" s="831">
        <v>0</v>
      </c>
      <c r="AK88" s="831">
        <v>0</v>
      </c>
      <c r="AL88" s="831">
        <v>0</v>
      </c>
      <c r="AM88" s="831">
        <f>+'P01 2026'!ER57</f>
        <v>50000</v>
      </c>
      <c r="AN88" s="831">
        <f>+'P01 2025'!DN59</f>
        <v>30929.999999999996</v>
      </c>
      <c r="AO88" s="831">
        <v>0</v>
      </c>
      <c r="AP88" s="831">
        <v>0</v>
      </c>
      <c r="AQ88" s="831">
        <v>0</v>
      </c>
      <c r="AR88" s="1010"/>
      <c r="AS88" s="1010"/>
      <c r="AT88" s="216"/>
      <c r="AV88" s="216"/>
      <c r="AW88" s="781"/>
      <c r="AX88" s="781"/>
      <c r="AY88" s="781"/>
      <c r="AZ88" s="216"/>
      <c r="BA88" s="781"/>
      <c r="BB88" s="781"/>
      <c r="BC88" s="781"/>
      <c r="BD88" s="781"/>
      <c r="BE88" s="781"/>
      <c r="BF88" s="781"/>
      <c r="BG88" s="781"/>
      <c r="BH88" s="781"/>
      <c r="BI88" s="781"/>
      <c r="BJ88" s="781"/>
      <c r="BK88" s="781"/>
      <c r="BL88" s="1019"/>
      <c r="BM88" s="1010"/>
      <c r="BN88" s="1010"/>
      <c r="BO88" s="1010"/>
      <c r="BP88" s="1010"/>
      <c r="BQ88" s="1010"/>
      <c r="BR88" s="1010"/>
    </row>
    <row r="89" spans="1:70" s="332" customFormat="1" ht="15.75" hidden="1" customHeight="1" x14ac:dyDescent="0.25">
      <c r="A89" s="451" t="s">
        <v>316</v>
      </c>
      <c r="B89" s="691"/>
      <c r="C89" s="692" t="s">
        <v>157</v>
      </c>
      <c r="D89" s="693"/>
      <c r="E89" s="820"/>
      <c r="F89" s="820"/>
      <c r="G89" s="703" t="s">
        <v>45</v>
      </c>
      <c r="H89" s="695">
        <f>+'P01 2026'!H65</f>
        <v>71231.135999999999</v>
      </c>
      <c r="I89" s="704">
        <f>+'P01 2026'!FB70</f>
        <v>26877.198</v>
      </c>
      <c r="J89" s="695">
        <f ca="1">SUMIF(W$3:$AQ77,"ok",W89:AQ89)</f>
        <v>17336.462</v>
      </c>
      <c r="K89" s="697">
        <f t="shared" ca="1" si="19"/>
        <v>0.64502490177733551</v>
      </c>
      <c r="L89" s="696">
        <f>+'P01 2026'!FD70</f>
        <v>17336.462</v>
      </c>
      <c r="M89" s="697">
        <f t="shared" si="20"/>
        <v>0.64502490177733551</v>
      </c>
      <c r="N89" s="696">
        <f t="shared" si="18"/>
        <v>9540.7360000000008</v>
      </c>
      <c r="O89" s="697">
        <f t="shared" si="21"/>
        <v>0.35497509822266443</v>
      </c>
      <c r="P89" s="698">
        <f>+'P01 2026'!FG70</f>
        <v>16955.71</v>
      </c>
      <c r="Q89" s="697">
        <f t="shared" ca="1" si="22"/>
        <v>0.9780375026923025</v>
      </c>
      <c r="R89" s="698">
        <f>+'P01 2026'!FH70</f>
        <v>380.75200000000001</v>
      </c>
      <c r="S89" s="697">
        <f t="shared" ca="1" si="23"/>
        <v>2.19624973076975E-2</v>
      </c>
      <c r="T89" s="25">
        <f>+'P01 2025'!DV73</f>
        <v>66125.094411999991</v>
      </c>
      <c r="U89" s="695">
        <f ca="1">+SUM(U90:U102)</f>
        <v>45263.847628999996</v>
      </c>
      <c r="V89" s="697">
        <f t="shared" ca="1" si="24"/>
        <v>0.68451845750084528</v>
      </c>
      <c r="W89" s="700">
        <f>+'P01 2026'!I65</f>
        <v>325.62</v>
      </c>
      <c r="X89" s="701">
        <f>+'P01 2025'!G70</f>
        <v>950.5737519999999</v>
      </c>
      <c r="Y89" s="701">
        <f>+'P01 2026'!R60</f>
        <v>2799.9450000000002</v>
      </c>
      <c r="Z89" s="702">
        <f>+'P01 2025'!N45</f>
        <v>11298.143392</v>
      </c>
      <c r="AA89" s="702">
        <f>+'P01 2026'!AJ54</f>
        <v>749.7</v>
      </c>
      <c r="AB89" s="25">
        <f>+'P01 2025'!AC62</f>
        <v>2609.5805959999998</v>
      </c>
      <c r="AC89" s="25">
        <f>+'P01 2026'!BB46</f>
        <v>1489.88</v>
      </c>
      <c r="AD89" s="25">
        <f>+'P01 2025'!AR52</f>
        <v>750.1329179999999</v>
      </c>
      <c r="AE89" s="25">
        <f>+'P01 2026'!BT42</f>
        <v>1071</v>
      </c>
      <c r="AF89" s="25">
        <f>SUM(AF90:AF102)</f>
        <v>14054.501272</v>
      </c>
      <c r="AG89" s="25">
        <f>+'P01 2026'!CL53</f>
        <v>3067.0639999999999</v>
      </c>
      <c r="AH89" s="25">
        <f>+'P01 2025'!BU56</f>
        <v>2302.009583</v>
      </c>
      <c r="AI89" s="25">
        <f>+'P01 2026'!DE49</f>
        <v>5655.1610000000001</v>
      </c>
      <c r="AJ89" s="25">
        <f>+'P01 2025'!CI43</f>
        <v>4959.9791329999998</v>
      </c>
      <c r="AK89" s="25">
        <f>+'P01 2026'!DW44</f>
        <v>1797.34</v>
      </c>
      <c r="AL89" s="25">
        <f>+'P01 2025'!CX46</f>
        <v>505.18999999999994</v>
      </c>
      <c r="AM89" s="25">
        <f>+'P01 2026'!ER58</f>
        <v>380.75200000000001</v>
      </c>
      <c r="AN89" s="25">
        <f>+'P01 2025'!DN60</f>
        <v>7833.7369829999998</v>
      </c>
      <c r="AO89" s="25">
        <f>+'P01 2025'!ED49</f>
        <v>21572.719000000001</v>
      </c>
      <c r="AP89" s="25">
        <f>+'P01 2025'!EY44</f>
        <v>12618.927</v>
      </c>
      <c r="AQ89" s="25">
        <f>+'P01 2025'!FR60</f>
        <v>4730.415</v>
      </c>
      <c r="AR89" s="1010"/>
      <c r="AS89" s="1010"/>
      <c r="AT89" s="216"/>
      <c r="AV89" s="216"/>
      <c r="AW89" s="781"/>
      <c r="AX89" s="781"/>
      <c r="AY89" s="781"/>
      <c r="AZ89" s="216"/>
      <c r="BA89" s="781"/>
      <c r="BB89" s="781"/>
      <c r="BC89" s="781"/>
      <c r="BD89" s="781"/>
      <c r="BE89" s="781"/>
      <c r="BF89" s="781"/>
      <c r="BG89" s="781"/>
      <c r="BH89" s="781"/>
      <c r="BI89" s="781"/>
      <c r="BJ89" s="781"/>
      <c r="BK89" s="781"/>
      <c r="BL89" s="1019"/>
      <c r="BM89" s="1010"/>
      <c r="BN89" s="1010"/>
      <c r="BO89" s="1010"/>
      <c r="BP89" s="1010"/>
      <c r="BQ89" s="1010"/>
      <c r="BR89" s="1010"/>
    </row>
    <row r="90" spans="1:70" s="332" customFormat="1" ht="15.75" hidden="1" customHeight="1" x14ac:dyDescent="0.25">
      <c r="A90" s="451" t="s">
        <v>317</v>
      </c>
      <c r="B90" s="818"/>
      <c r="C90" s="832"/>
      <c r="D90" s="820" t="s">
        <v>158</v>
      </c>
      <c r="E90" s="820"/>
      <c r="F90" s="821" t="str">
        <f>+CONCATENATE($B$80,"",$C$89,"",D90)</f>
        <v>22.04.001</v>
      </c>
      <c r="G90" s="822" t="s">
        <v>100</v>
      </c>
      <c r="H90" s="823">
        <f>+'P01 2026'!H66</f>
        <v>12000</v>
      </c>
      <c r="I90" s="826">
        <f>+'P01 2026'!FB71</f>
        <v>4000</v>
      </c>
      <c r="J90" s="824">
        <f ca="1">SUMIF(W$3:$AQ80,"ok",W90:AQ90)</f>
        <v>1407.02</v>
      </c>
      <c r="K90" s="825">
        <f t="shared" ca="1" si="19"/>
        <v>0.35175499999999998</v>
      </c>
      <c r="L90" s="824">
        <f>+'P01 2026'!FD71</f>
        <v>1407.02</v>
      </c>
      <c r="M90" s="825">
        <f t="shared" si="20"/>
        <v>0.35175499999999998</v>
      </c>
      <c r="N90" s="824">
        <f t="shared" si="18"/>
        <v>2592.98</v>
      </c>
      <c r="O90" s="825">
        <f t="shared" si="21"/>
        <v>0.64824499999999996</v>
      </c>
      <c r="P90" s="827">
        <f>+'P01 2026'!FG71</f>
        <v>1407.02</v>
      </c>
      <c r="Q90" s="825">
        <f t="shared" ca="1" si="22"/>
        <v>1</v>
      </c>
      <c r="R90" s="827">
        <f>+'P01 2026'!FH71</f>
        <v>0</v>
      </c>
      <c r="S90" s="825">
        <f t="shared" ca="1" si="23"/>
        <v>0</v>
      </c>
      <c r="T90" s="831">
        <f>+'P01 2025'!DV74</f>
        <v>4491.5370659999999</v>
      </c>
      <c r="U90" s="828">
        <f ca="1">SUMIF(W$3:$AQ76,"SI",W90:AQ90)</f>
        <v>4067.0331259999998</v>
      </c>
      <c r="V90" s="825">
        <f t="shared" ca="1" si="24"/>
        <v>0.90548804701771102</v>
      </c>
      <c r="W90" s="829">
        <f>+'P01 2026'!I66</f>
        <v>0</v>
      </c>
      <c r="X90" s="830">
        <f>+'P01 2025'!G71</f>
        <v>72.171030999999999</v>
      </c>
      <c r="Y90" s="830">
        <v>0</v>
      </c>
      <c r="Z90" s="827">
        <f>+'P01 2025'!N46</f>
        <v>3373.9237869999997</v>
      </c>
      <c r="AA90" s="827">
        <v>0</v>
      </c>
      <c r="AB90" s="833">
        <v>0</v>
      </c>
      <c r="AC90" s="826">
        <v>0</v>
      </c>
      <c r="AD90" s="831">
        <f>+'P01 2025'!AR53</f>
        <v>126.82124799999998</v>
      </c>
      <c r="AE90" s="831">
        <v>0</v>
      </c>
      <c r="AF90" s="831">
        <f>'P01 2025'!BF45</f>
        <v>471.12575999999996</v>
      </c>
      <c r="AG90" s="831">
        <v>0</v>
      </c>
      <c r="AH90" s="831">
        <f>+'P01 2025'!BU57</f>
        <v>22.991299999999999</v>
      </c>
      <c r="AI90" s="831">
        <v>0</v>
      </c>
      <c r="AJ90" s="831">
        <v>0</v>
      </c>
      <c r="AK90" s="831">
        <f>+'P01 2026'!DW45</f>
        <v>1407.02</v>
      </c>
      <c r="AL90" s="831">
        <v>0</v>
      </c>
      <c r="AM90" s="831">
        <v>0</v>
      </c>
      <c r="AN90" s="831">
        <v>0</v>
      </c>
      <c r="AO90" s="831">
        <f>+'P01 2025'!ED50</f>
        <v>411.74</v>
      </c>
      <c r="AP90" s="831">
        <f>+'P01 2025'!EY45</f>
        <v>4974.1049999999996</v>
      </c>
      <c r="AQ90" s="831">
        <f>+'P01 2025'!FR61</f>
        <v>2175.027</v>
      </c>
      <c r="AR90" s="1010"/>
      <c r="AS90" s="1010"/>
      <c r="AT90" s="216"/>
      <c r="AV90" s="216"/>
      <c r="AW90" s="781"/>
      <c r="AX90" s="781"/>
      <c r="AY90" s="781"/>
      <c r="AZ90" s="216"/>
      <c r="BA90" s="781"/>
      <c r="BB90" s="781"/>
      <c r="BC90" s="781"/>
      <c r="BD90" s="781"/>
      <c r="BE90" s="781"/>
      <c r="BF90" s="781"/>
      <c r="BG90" s="781"/>
      <c r="BH90" s="781"/>
      <c r="BI90" s="781"/>
      <c r="BJ90" s="781"/>
      <c r="BK90" s="781"/>
      <c r="BL90" s="1019"/>
      <c r="BM90" s="1010"/>
      <c r="BN90" s="1010"/>
      <c r="BO90" s="1010"/>
      <c r="BP90" s="1010"/>
      <c r="BQ90" s="1010"/>
      <c r="BR90" s="1010"/>
    </row>
    <row r="91" spans="1:70" s="332" customFormat="1" ht="15.75" hidden="1" customHeight="1" x14ac:dyDescent="0.25">
      <c r="A91" s="451" t="s">
        <v>785</v>
      </c>
      <c r="B91" s="818"/>
      <c r="C91" s="832"/>
      <c r="D91" s="820" t="s">
        <v>154</v>
      </c>
      <c r="E91" s="820"/>
      <c r="F91" s="821" t="s">
        <v>802</v>
      </c>
      <c r="G91" s="822" t="s">
        <v>788</v>
      </c>
      <c r="H91" s="824">
        <v>0</v>
      </c>
      <c r="I91" s="824">
        <v>0</v>
      </c>
      <c r="J91" s="824">
        <f ca="1">SUMIF(W$3:$AQ83,"ok",W91:AQ91)</f>
        <v>0</v>
      </c>
      <c r="K91" s="825">
        <f t="shared" ca="1" si="19"/>
        <v>0</v>
      </c>
      <c r="L91" s="824">
        <v>0</v>
      </c>
      <c r="M91" s="825">
        <f t="shared" si="20"/>
        <v>0</v>
      </c>
      <c r="N91" s="824">
        <f t="shared" si="18"/>
        <v>0</v>
      </c>
      <c r="O91" s="825">
        <f t="shared" si="21"/>
        <v>0</v>
      </c>
      <c r="P91" s="827">
        <v>0</v>
      </c>
      <c r="Q91" s="825">
        <f t="shared" ca="1" si="22"/>
        <v>0</v>
      </c>
      <c r="R91" s="827">
        <v>0</v>
      </c>
      <c r="S91" s="825">
        <f t="shared" ca="1" si="23"/>
        <v>0</v>
      </c>
      <c r="T91" s="831">
        <f>+'P01 2025'!DV75</f>
        <v>440.45454099999995</v>
      </c>
      <c r="U91" s="828">
        <f ca="1">SUMIF(W$3:$AQ77,"SI",W91:AQ91)</f>
        <v>440.45454099999995</v>
      </c>
      <c r="V91" s="825">
        <f t="shared" ca="1" si="24"/>
        <v>1</v>
      </c>
      <c r="W91" s="829">
        <v>0</v>
      </c>
      <c r="X91" s="830">
        <f>+'P01 2025'!G72</f>
        <v>440.45454099999995</v>
      </c>
      <c r="Y91" s="830">
        <v>0</v>
      </c>
      <c r="Z91" s="827">
        <v>0</v>
      </c>
      <c r="AA91" s="827">
        <v>0</v>
      </c>
      <c r="AB91" s="833">
        <v>0</v>
      </c>
      <c r="AC91" s="826">
        <v>0</v>
      </c>
      <c r="AD91" s="831">
        <v>0</v>
      </c>
      <c r="AE91" s="831">
        <v>0</v>
      </c>
      <c r="AF91" s="831">
        <v>0</v>
      </c>
      <c r="AG91" s="831">
        <v>0</v>
      </c>
      <c r="AH91" s="831">
        <v>0</v>
      </c>
      <c r="AI91" s="831">
        <v>0</v>
      </c>
      <c r="AJ91" s="831">
        <v>0</v>
      </c>
      <c r="AK91" s="831">
        <v>0</v>
      </c>
      <c r="AL91" s="831">
        <v>0</v>
      </c>
      <c r="AM91" s="831">
        <v>0</v>
      </c>
      <c r="AN91" s="831">
        <v>0</v>
      </c>
      <c r="AO91" s="831">
        <v>0</v>
      </c>
      <c r="AP91" s="831">
        <v>0</v>
      </c>
      <c r="AQ91" s="831">
        <v>0</v>
      </c>
      <c r="AR91" s="1010"/>
      <c r="AS91" s="1010"/>
      <c r="AT91" s="216"/>
      <c r="AV91" s="216"/>
      <c r="AW91" s="781"/>
      <c r="AX91" s="781"/>
      <c r="AY91" s="781"/>
      <c r="AZ91" s="216"/>
      <c r="BA91" s="781"/>
      <c r="BB91" s="781"/>
      <c r="BC91" s="781"/>
      <c r="BD91" s="781"/>
      <c r="BE91" s="781"/>
      <c r="BF91" s="781"/>
      <c r="BG91" s="781"/>
      <c r="BH91" s="781"/>
      <c r="BI91" s="781"/>
      <c r="BJ91" s="781"/>
      <c r="BK91" s="781"/>
      <c r="BL91" s="1019"/>
      <c r="BM91" s="1010"/>
      <c r="BN91" s="1010"/>
      <c r="BO91" s="1010"/>
      <c r="BP91" s="1010"/>
      <c r="BQ91" s="1010"/>
      <c r="BR91" s="1010"/>
    </row>
    <row r="92" spans="1:70" s="332" customFormat="1" ht="15.75" hidden="1" customHeight="1" x14ac:dyDescent="0.25">
      <c r="A92" s="451" t="s">
        <v>318</v>
      </c>
      <c r="B92" s="818"/>
      <c r="C92" s="832"/>
      <c r="D92" s="820" t="s">
        <v>155</v>
      </c>
      <c r="E92" s="820"/>
      <c r="F92" s="821" t="str">
        <f>+CONCATENATE($B$80,"",$C$89,"",D92)</f>
        <v>22.04.003</v>
      </c>
      <c r="G92" s="822" t="s">
        <v>189</v>
      </c>
      <c r="H92" s="824">
        <v>0</v>
      </c>
      <c r="I92" s="824">
        <f>+'P01 2026'!FB72</f>
        <v>700</v>
      </c>
      <c r="J92" s="824">
        <f ca="1">SUMIF(W$3:$AQ83,"ok",W92:AQ92)</f>
        <v>134.208</v>
      </c>
      <c r="K92" s="825">
        <f t="shared" ca="1" si="19"/>
        <v>0.19172571428571428</v>
      </c>
      <c r="L92" s="824">
        <f>'P01 2026'!FD72</f>
        <v>134.208</v>
      </c>
      <c r="M92" s="825">
        <f t="shared" si="20"/>
        <v>0.19172571428571428</v>
      </c>
      <c r="N92" s="824">
        <f t="shared" si="18"/>
        <v>565.79200000000003</v>
      </c>
      <c r="O92" s="825">
        <f t="shared" si="21"/>
        <v>0.80827428571428572</v>
      </c>
      <c r="P92" s="827">
        <f>+'P01 2026'!FG72</f>
        <v>134.208</v>
      </c>
      <c r="Q92" s="825">
        <f t="shared" ca="1" si="22"/>
        <v>1</v>
      </c>
      <c r="R92" s="827">
        <f>+'P01 2026'!FH72</f>
        <v>0</v>
      </c>
      <c r="S92" s="825">
        <f t="shared" ca="1" si="23"/>
        <v>0</v>
      </c>
      <c r="T92" s="831">
        <f>+'P01 2025'!DV76</f>
        <v>213.63763399999999</v>
      </c>
      <c r="U92" s="828">
        <f ca="1">SUMIF(W$3:$AQ77,"SI",W92:AQ92)</f>
        <v>213.63763399999996</v>
      </c>
      <c r="V92" s="825">
        <f t="shared" ca="1" si="24"/>
        <v>0.99999999999999989</v>
      </c>
      <c r="W92" s="829">
        <v>0</v>
      </c>
      <c r="X92" s="830">
        <v>0</v>
      </c>
      <c r="Y92" s="830">
        <v>0</v>
      </c>
      <c r="Z92" s="827">
        <v>0</v>
      </c>
      <c r="AA92" s="827">
        <v>0</v>
      </c>
      <c r="AB92" s="826">
        <v>0</v>
      </c>
      <c r="AC92" s="826">
        <v>0</v>
      </c>
      <c r="AD92" s="831">
        <f>+'P01 2025'!AR54</f>
        <v>181.73849399999997</v>
      </c>
      <c r="AE92" s="831">
        <v>0</v>
      </c>
      <c r="AF92" s="831">
        <f>'P01 2025'!BF46</f>
        <v>31.899139999999999</v>
      </c>
      <c r="AG92" s="831">
        <v>0</v>
      </c>
      <c r="AH92" s="831">
        <v>0</v>
      </c>
      <c r="AI92" s="831">
        <f>+'P01 2026'!DE50</f>
        <v>91.367999999999995</v>
      </c>
      <c r="AJ92" s="831">
        <v>0</v>
      </c>
      <c r="AK92" s="831">
        <f>+'P01 2026'!DW46</f>
        <v>42.84</v>
      </c>
      <c r="AL92" s="831">
        <v>0</v>
      </c>
      <c r="AM92" s="831">
        <v>0</v>
      </c>
      <c r="AN92" s="831">
        <v>0</v>
      </c>
      <c r="AO92" s="831">
        <v>0</v>
      </c>
      <c r="AP92" s="831">
        <v>0</v>
      </c>
      <c r="AQ92" s="831">
        <v>0</v>
      </c>
      <c r="AR92" s="1010"/>
      <c r="AS92" s="1010"/>
      <c r="AT92" s="216"/>
      <c r="AV92" s="216"/>
      <c r="AW92" s="781"/>
      <c r="AX92" s="781"/>
      <c r="AY92" s="781"/>
      <c r="AZ92" s="216"/>
      <c r="BA92" s="781"/>
      <c r="BB92" s="781"/>
      <c r="BC92" s="781"/>
      <c r="BD92" s="781"/>
      <c r="BE92" s="781"/>
      <c r="BF92" s="781"/>
      <c r="BG92" s="781"/>
      <c r="BH92" s="781"/>
      <c r="BI92" s="781"/>
      <c r="BJ92" s="781"/>
      <c r="BK92" s="781"/>
      <c r="BL92" s="1019"/>
      <c r="BM92" s="1010"/>
      <c r="BN92" s="1010"/>
      <c r="BO92" s="1010"/>
      <c r="BP92" s="1010"/>
      <c r="BQ92" s="1010"/>
      <c r="BR92" s="1010"/>
    </row>
    <row r="93" spans="1:70" s="332" customFormat="1" ht="15.75" hidden="1" customHeight="1" x14ac:dyDescent="0.25">
      <c r="A93" s="451" t="s">
        <v>646</v>
      </c>
      <c r="B93" s="818"/>
      <c r="C93" s="832"/>
      <c r="D93" s="820" t="s">
        <v>168</v>
      </c>
      <c r="E93" s="820"/>
      <c r="F93" s="821" t="s">
        <v>647</v>
      </c>
      <c r="G93" s="822" t="s">
        <v>648</v>
      </c>
      <c r="H93" s="824">
        <v>0</v>
      </c>
      <c r="I93" s="824">
        <v>0</v>
      </c>
      <c r="J93" s="824">
        <f ca="1">SUMIF(W$3:$AQ84,"ok",W93:AQ93)</f>
        <v>0</v>
      </c>
      <c r="K93" s="825">
        <f t="shared" ca="1" si="19"/>
        <v>0</v>
      </c>
      <c r="L93" s="824">
        <v>0</v>
      </c>
      <c r="M93" s="825">
        <f t="shared" si="20"/>
        <v>0</v>
      </c>
      <c r="N93" s="824">
        <f t="shared" si="18"/>
        <v>0</v>
      </c>
      <c r="O93" s="825">
        <f t="shared" si="21"/>
        <v>0</v>
      </c>
      <c r="P93" s="827">
        <v>0</v>
      </c>
      <c r="Q93" s="825">
        <f t="shared" ca="1" si="22"/>
        <v>0</v>
      </c>
      <c r="R93" s="827">
        <v>0</v>
      </c>
      <c r="S93" s="825">
        <f t="shared" ca="1" si="23"/>
        <v>0</v>
      </c>
      <c r="T93" s="831">
        <f>+'P01 2025'!DV77</f>
        <v>193.725931</v>
      </c>
      <c r="U93" s="828">
        <f ca="1">SUMIF(W$3:$AQ80,"SI",W93:AQ93)</f>
        <v>193.725931</v>
      </c>
      <c r="V93" s="825">
        <f t="shared" ca="1" si="24"/>
        <v>1</v>
      </c>
      <c r="W93" s="829">
        <v>0</v>
      </c>
      <c r="X93" s="830">
        <f>+'P01 2025'!G73</f>
        <v>0</v>
      </c>
      <c r="Y93" s="830">
        <v>0</v>
      </c>
      <c r="Z93" s="827">
        <v>0</v>
      </c>
      <c r="AA93" s="827">
        <v>0</v>
      </c>
      <c r="AB93" s="826">
        <v>0</v>
      </c>
      <c r="AC93" s="826">
        <v>0</v>
      </c>
      <c r="AD93" s="831">
        <v>0</v>
      </c>
      <c r="AE93" s="831">
        <v>0</v>
      </c>
      <c r="AF93" s="831">
        <v>0</v>
      </c>
      <c r="AG93" s="831">
        <v>0</v>
      </c>
      <c r="AH93" s="831">
        <v>0</v>
      </c>
      <c r="AI93" s="831">
        <v>0</v>
      </c>
      <c r="AJ93" s="831">
        <f>+'P01 2025'!CI44</f>
        <v>193.725931</v>
      </c>
      <c r="AK93" s="831">
        <v>0</v>
      </c>
      <c r="AL93" s="831">
        <v>0</v>
      </c>
      <c r="AM93" s="831">
        <v>0</v>
      </c>
      <c r="AN93" s="831">
        <v>0</v>
      </c>
      <c r="AO93" s="831">
        <v>0</v>
      </c>
      <c r="AP93" s="831">
        <f>+'P01 2025'!EY46</f>
        <v>732.80200000000002</v>
      </c>
      <c r="AQ93" s="831">
        <v>0</v>
      </c>
      <c r="AR93" s="1010"/>
      <c r="AS93" s="1010"/>
      <c r="AT93" s="216"/>
      <c r="AV93" s="216"/>
      <c r="AW93" s="781"/>
      <c r="AX93" s="781"/>
      <c r="AY93" s="781"/>
      <c r="AZ93" s="216"/>
      <c r="BA93" s="781"/>
      <c r="BB93" s="781"/>
      <c r="BC93" s="781"/>
      <c r="BD93" s="781"/>
      <c r="BE93" s="781"/>
      <c r="BF93" s="781"/>
      <c r="BG93" s="781"/>
      <c r="BH93" s="781"/>
      <c r="BI93" s="781"/>
      <c r="BJ93" s="781"/>
      <c r="BK93" s="781"/>
      <c r="BL93" s="1019"/>
      <c r="BM93" s="1010"/>
      <c r="BN93" s="1010"/>
      <c r="BO93" s="1010"/>
      <c r="BP93" s="1010"/>
      <c r="BQ93" s="1010"/>
      <c r="BR93" s="1010"/>
    </row>
    <row r="94" spans="1:70" s="332" customFormat="1" ht="15.75" hidden="1" customHeight="1" x14ac:dyDescent="0.25">
      <c r="A94" s="451" t="s">
        <v>487</v>
      </c>
      <c r="B94" s="818"/>
      <c r="C94" s="832"/>
      <c r="D94" s="834" t="s">
        <v>169</v>
      </c>
      <c r="E94" s="820"/>
      <c r="F94" s="821" t="str">
        <f t="shared" ref="F94:F102" si="25">+CONCATENATE($B$80,"",$C$89,"",D94)</f>
        <v>22.04.005</v>
      </c>
      <c r="G94" s="822" t="s">
        <v>278</v>
      </c>
      <c r="H94" s="824">
        <v>0</v>
      </c>
      <c r="I94" s="824">
        <v>0</v>
      </c>
      <c r="J94" s="824">
        <f ca="1">SUMIF(W$3:$AQ85,"ok",W94:AQ94)</f>
        <v>0</v>
      </c>
      <c r="K94" s="825">
        <f t="shared" ca="1" si="19"/>
        <v>0</v>
      </c>
      <c r="L94" s="824">
        <v>0</v>
      </c>
      <c r="M94" s="825">
        <f t="shared" si="20"/>
        <v>0</v>
      </c>
      <c r="N94" s="824">
        <f t="shared" si="18"/>
        <v>0</v>
      </c>
      <c r="O94" s="825">
        <f t="shared" si="21"/>
        <v>0</v>
      </c>
      <c r="P94" s="827">
        <v>0</v>
      </c>
      <c r="Q94" s="825">
        <f t="shared" ca="1" si="22"/>
        <v>0</v>
      </c>
      <c r="R94" s="827">
        <v>0</v>
      </c>
      <c r="S94" s="825">
        <f t="shared" ca="1" si="23"/>
        <v>0</v>
      </c>
      <c r="T94" s="831">
        <v>0</v>
      </c>
      <c r="U94" s="828">
        <f ca="1">SUMIF(W$3:$AQ83,"SI",W94:AQ94)</f>
        <v>0</v>
      </c>
      <c r="V94" s="825" t="str">
        <f t="shared" ca="1" si="24"/>
        <v>0,00%</v>
      </c>
      <c r="W94" s="829">
        <v>0</v>
      </c>
      <c r="X94" s="830">
        <v>0</v>
      </c>
      <c r="Y94" s="830">
        <v>0</v>
      </c>
      <c r="Z94" s="827">
        <v>0</v>
      </c>
      <c r="AA94" s="827">
        <v>0</v>
      </c>
      <c r="AB94" s="826">
        <v>0</v>
      </c>
      <c r="AC94" s="826">
        <v>0</v>
      </c>
      <c r="AD94" s="831">
        <v>0</v>
      </c>
      <c r="AE94" s="831">
        <v>0</v>
      </c>
      <c r="AF94" s="831">
        <v>0</v>
      </c>
      <c r="AG94" s="831">
        <v>0</v>
      </c>
      <c r="AH94" s="831">
        <v>0</v>
      </c>
      <c r="AI94" s="831">
        <v>0</v>
      </c>
      <c r="AJ94" s="831">
        <v>0</v>
      </c>
      <c r="AK94" s="831">
        <v>0</v>
      </c>
      <c r="AL94" s="831">
        <v>0</v>
      </c>
      <c r="AM94" s="831">
        <v>0</v>
      </c>
      <c r="AN94" s="831">
        <v>0</v>
      </c>
      <c r="AO94" s="831">
        <v>0</v>
      </c>
      <c r="AP94" s="831">
        <v>0</v>
      </c>
      <c r="AQ94" s="831">
        <v>0</v>
      </c>
      <c r="AR94" s="1010"/>
      <c r="AS94" s="1010"/>
      <c r="AT94" s="216"/>
      <c r="AV94" s="216"/>
      <c r="AW94" s="781"/>
      <c r="AX94" s="781"/>
      <c r="AY94" s="781"/>
      <c r="AZ94" s="216"/>
      <c r="BA94" s="781"/>
      <c r="BB94" s="781"/>
      <c r="BC94" s="781"/>
      <c r="BD94" s="781"/>
      <c r="BE94" s="781"/>
      <c r="BF94" s="781"/>
      <c r="BG94" s="781"/>
      <c r="BH94" s="781"/>
      <c r="BI94" s="781"/>
      <c r="BJ94" s="781"/>
      <c r="BK94" s="781"/>
      <c r="BL94" s="1019"/>
      <c r="BM94" s="1010"/>
      <c r="BN94" s="1010"/>
      <c r="BO94" s="1010"/>
      <c r="BP94" s="1010"/>
      <c r="BQ94" s="1010"/>
      <c r="BR94" s="1010"/>
    </row>
    <row r="95" spans="1:70" s="332" customFormat="1" ht="15.75" hidden="1" customHeight="1" x14ac:dyDescent="0.25">
      <c r="A95" s="451" t="s">
        <v>319</v>
      </c>
      <c r="B95" s="818"/>
      <c r="C95" s="832"/>
      <c r="D95" s="820" t="s">
        <v>159</v>
      </c>
      <c r="E95" s="820"/>
      <c r="F95" s="821" t="str">
        <f t="shared" si="25"/>
        <v>22.04.007</v>
      </c>
      <c r="G95" s="822" t="s">
        <v>101</v>
      </c>
      <c r="H95" s="823">
        <f>+'P01 2026'!H67</f>
        <v>18000</v>
      </c>
      <c r="I95" s="824">
        <f>+'P01 2026'!FB73</f>
        <v>5060.7370000000001</v>
      </c>
      <c r="J95" s="824">
        <f ca="1">SUMIF(W$3:$AQ86,"ok",W95:AQ95)</f>
        <v>2062.7750000000001</v>
      </c>
      <c r="K95" s="825">
        <f t="shared" ca="1" si="19"/>
        <v>0.40760367511688517</v>
      </c>
      <c r="L95" s="826">
        <f>'P01 2026'!FD73</f>
        <v>2062.7750000000001</v>
      </c>
      <c r="M95" s="825">
        <f t="shared" si="20"/>
        <v>0.40760367511688517</v>
      </c>
      <c r="N95" s="824">
        <f t="shared" si="18"/>
        <v>2997.962</v>
      </c>
      <c r="O95" s="825">
        <f t="shared" si="21"/>
        <v>0.59239632488311489</v>
      </c>
      <c r="P95" s="827">
        <f>+'P01 2026'!FG73</f>
        <v>2062.7750000000001</v>
      </c>
      <c r="Q95" s="825">
        <f t="shared" ca="1" si="22"/>
        <v>1</v>
      </c>
      <c r="R95" s="827">
        <f>+'P01 2026'!FH73</f>
        <v>0</v>
      </c>
      <c r="S95" s="825">
        <f t="shared" ca="1" si="23"/>
        <v>0</v>
      </c>
      <c r="T95" s="831">
        <f>+'P01 2025'!DV78</f>
        <v>27677.506361999996</v>
      </c>
      <c r="U95" s="828">
        <f ca="1">SUMIF(W$3:$AQ84,"SI",W95:AQ95)</f>
        <v>10432.512699000001</v>
      </c>
      <c r="V95" s="825">
        <f t="shared" ca="1" si="24"/>
        <v>0.37693109207711661</v>
      </c>
      <c r="W95" s="829">
        <f>+'P01 2026'!I67</f>
        <v>0</v>
      </c>
      <c r="X95" s="830">
        <f>+'P01 2025'!G74</f>
        <v>16.475379999999998</v>
      </c>
      <c r="Y95" s="830">
        <v>0</v>
      </c>
      <c r="Z95" s="827">
        <v>0</v>
      </c>
      <c r="AA95" s="827">
        <v>0</v>
      </c>
      <c r="AB95" s="826">
        <v>0</v>
      </c>
      <c r="AC95" s="826">
        <v>0</v>
      </c>
      <c r="AD95" s="831">
        <f>+'P01 2025'!AR55</f>
        <v>70.87093999999999</v>
      </c>
      <c r="AE95" s="831">
        <v>0</v>
      </c>
      <c r="AF95" s="831">
        <f>'P01 2025'!BF47</f>
        <v>10197.991129</v>
      </c>
      <c r="AG95" s="831">
        <f>+'P01 2026'!CL54</f>
        <v>2062.7750000000001</v>
      </c>
      <c r="AH95" s="831">
        <f>+'P01 2025'!BU58</f>
        <v>82.119150000000005</v>
      </c>
      <c r="AI95" s="831">
        <v>0</v>
      </c>
      <c r="AJ95" s="831">
        <f>+'P01 2025'!CI45</f>
        <v>65.056100000000001</v>
      </c>
      <c r="AK95" s="831">
        <v>0</v>
      </c>
      <c r="AL95" s="831">
        <v>0</v>
      </c>
      <c r="AM95" s="831">
        <v>0</v>
      </c>
      <c r="AN95" s="831">
        <v>0</v>
      </c>
      <c r="AO95" s="831">
        <f>+'P01 2025'!ED51</f>
        <v>16726.473000000002</v>
      </c>
      <c r="AP95" s="831">
        <f>+'P01 2025'!EY47</f>
        <v>348.43200000000002</v>
      </c>
      <c r="AQ95" s="831">
        <v>0</v>
      </c>
      <c r="AR95" s="1010"/>
      <c r="AS95" s="1010"/>
      <c r="AT95" s="216"/>
      <c r="AV95" s="216"/>
      <c r="AW95" s="781"/>
      <c r="AX95" s="781"/>
      <c r="AY95" s="781"/>
      <c r="AZ95" s="216"/>
      <c r="BA95" s="781"/>
      <c r="BB95" s="781"/>
      <c r="BC95" s="781"/>
      <c r="BD95" s="781"/>
      <c r="BE95" s="781"/>
      <c r="BF95" s="781"/>
      <c r="BG95" s="781"/>
      <c r="BH95" s="781"/>
      <c r="BI95" s="781"/>
      <c r="BJ95" s="781"/>
      <c r="BK95" s="781"/>
      <c r="BL95" s="1019"/>
      <c r="BM95" s="1010"/>
      <c r="BN95" s="1010"/>
      <c r="BO95" s="1010"/>
      <c r="BP95" s="1010"/>
      <c r="BQ95" s="1010"/>
      <c r="BR95" s="1010"/>
    </row>
    <row r="96" spans="1:70" s="332" customFormat="1" ht="15.75" hidden="1" customHeight="1" x14ac:dyDescent="0.25">
      <c r="A96" s="451" t="s">
        <v>488</v>
      </c>
      <c r="B96" s="818"/>
      <c r="C96" s="832"/>
      <c r="D96" s="820" t="s">
        <v>160</v>
      </c>
      <c r="E96" s="820"/>
      <c r="F96" s="821" t="str">
        <f t="shared" si="25"/>
        <v>22.04.008</v>
      </c>
      <c r="G96" s="822" t="s">
        <v>102</v>
      </c>
      <c r="H96" s="824">
        <v>0</v>
      </c>
      <c r="I96" s="824">
        <v>0</v>
      </c>
      <c r="J96" s="824">
        <f ca="1">SUMIF(W$3:$AQ87,"ok",W96:AQ96)</f>
        <v>0</v>
      </c>
      <c r="K96" s="825">
        <f t="shared" ca="1" si="19"/>
        <v>0</v>
      </c>
      <c r="L96" s="824">
        <v>0</v>
      </c>
      <c r="M96" s="825">
        <f t="shared" si="20"/>
        <v>0</v>
      </c>
      <c r="N96" s="824">
        <f t="shared" si="18"/>
        <v>0</v>
      </c>
      <c r="O96" s="825">
        <f t="shared" si="21"/>
        <v>0</v>
      </c>
      <c r="P96" s="827">
        <v>0</v>
      </c>
      <c r="Q96" s="825">
        <f t="shared" ca="1" si="22"/>
        <v>0</v>
      </c>
      <c r="R96" s="827">
        <v>0</v>
      </c>
      <c r="S96" s="825">
        <f t="shared" ca="1" si="23"/>
        <v>0</v>
      </c>
      <c r="T96" s="831">
        <v>0</v>
      </c>
      <c r="U96" s="828">
        <f ca="1">SUMIF(W$3:$AQ85,"SI",W96:AQ96)</f>
        <v>0</v>
      </c>
      <c r="V96" s="825" t="str">
        <f t="shared" ca="1" si="24"/>
        <v>0,00%</v>
      </c>
      <c r="W96" s="829">
        <v>0</v>
      </c>
      <c r="X96" s="830">
        <v>0</v>
      </c>
      <c r="Y96" s="830">
        <v>0</v>
      </c>
      <c r="Z96" s="827">
        <v>0</v>
      </c>
      <c r="AA96" s="827">
        <v>0</v>
      </c>
      <c r="AB96" s="826">
        <v>0</v>
      </c>
      <c r="AC96" s="826">
        <v>0</v>
      </c>
      <c r="AD96" s="831">
        <v>0</v>
      </c>
      <c r="AE96" s="831">
        <v>0</v>
      </c>
      <c r="AF96" s="831">
        <v>0</v>
      </c>
      <c r="AG96" s="831">
        <v>0</v>
      </c>
      <c r="AH96" s="831">
        <v>0</v>
      </c>
      <c r="AI96" s="831">
        <v>0</v>
      </c>
      <c r="AJ96" s="831">
        <v>0</v>
      </c>
      <c r="AK96" s="831">
        <v>0</v>
      </c>
      <c r="AL96" s="831">
        <v>0</v>
      </c>
      <c r="AM96" s="831">
        <v>0</v>
      </c>
      <c r="AN96" s="831">
        <v>0</v>
      </c>
      <c r="AO96" s="831">
        <v>0</v>
      </c>
      <c r="AP96" s="831">
        <v>0</v>
      </c>
      <c r="AQ96" s="831">
        <v>0</v>
      </c>
      <c r="AR96" s="1010"/>
      <c r="AS96" s="1010"/>
      <c r="AT96" s="216"/>
      <c r="AV96" s="216"/>
      <c r="AW96" s="781"/>
      <c r="AX96" s="781"/>
      <c r="AY96" s="781"/>
      <c r="AZ96" s="216"/>
      <c r="BA96" s="781"/>
      <c r="BB96" s="781"/>
      <c r="BC96" s="781"/>
      <c r="BD96" s="781"/>
      <c r="BE96" s="781"/>
      <c r="BF96" s="781"/>
      <c r="BG96" s="781"/>
      <c r="BH96" s="781"/>
      <c r="BI96" s="781"/>
      <c r="BJ96" s="781"/>
      <c r="BK96" s="781"/>
      <c r="BL96" s="1019"/>
      <c r="BM96" s="1010"/>
      <c r="BN96" s="1010"/>
      <c r="BO96" s="1010"/>
      <c r="BP96" s="1010"/>
      <c r="BQ96" s="1010"/>
      <c r="BR96" s="1010"/>
    </row>
    <row r="97" spans="1:70" s="332" customFormat="1" ht="15.75" hidden="1" customHeight="1" x14ac:dyDescent="0.25">
      <c r="A97" s="451" t="s">
        <v>489</v>
      </c>
      <c r="B97" s="818"/>
      <c r="C97" s="832"/>
      <c r="D97" s="820" t="s">
        <v>161</v>
      </c>
      <c r="E97" s="820"/>
      <c r="F97" s="821" t="str">
        <f t="shared" si="25"/>
        <v>22.04.009</v>
      </c>
      <c r="G97" s="822" t="s">
        <v>46</v>
      </c>
      <c r="H97" s="823">
        <f>+'P01 2026'!H68</f>
        <v>15000</v>
      </c>
      <c r="I97" s="824">
        <f>+'P01 2026'!FB74</f>
        <v>6803.1009999999997</v>
      </c>
      <c r="J97" s="824">
        <f ca="1">SUMIF(W$3:$AQ88,"ok",W97:AQ97)</f>
        <v>6803.1009999999997</v>
      </c>
      <c r="K97" s="825">
        <f t="shared" ca="1" si="19"/>
        <v>1</v>
      </c>
      <c r="L97" s="826">
        <f>'P01 2026'!FD74</f>
        <v>6803.1009999999997</v>
      </c>
      <c r="M97" s="825">
        <f t="shared" si="20"/>
        <v>1</v>
      </c>
      <c r="N97" s="824">
        <f t="shared" si="18"/>
        <v>0</v>
      </c>
      <c r="O97" s="825">
        <f t="shared" si="21"/>
        <v>0</v>
      </c>
      <c r="P97" s="827">
        <f>+'P01 2026'!FG74</f>
        <v>6803.1009999999997</v>
      </c>
      <c r="Q97" s="825">
        <f t="shared" ca="1" si="22"/>
        <v>1</v>
      </c>
      <c r="R97" s="827">
        <f>+'P01 2026'!FH74</f>
        <v>0</v>
      </c>
      <c r="S97" s="825">
        <f t="shared" ca="1" si="23"/>
        <v>0</v>
      </c>
      <c r="T97" s="831">
        <f>+'P01 2025'!DV79</f>
        <v>11971.176067999999</v>
      </c>
      <c r="U97" s="828">
        <f ca="1">SUMIF(W$3:$AQ86,"SI",W97:AQ97)</f>
        <v>11558.776067999997</v>
      </c>
      <c r="V97" s="825">
        <f t="shared" ca="1" si="24"/>
        <v>0.96555058603620547</v>
      </c>
      <c r="W97" s="829">
        <f>+'P01 2026'!I68</f>
        <v>0</v>
      </c>
      <c r="X97" s="830">
        <f>+'P01 2025'!G75</f>
        <v>0</v>
      </c>
      <c r="Y97" s="830">
        <v>0</v>
      </c>
      <c r="Z97" s="827">
        <f>+'P01 2025'!N47</f>
        <v>5496.4671999999991</v>
      </c>
      <c r="AA97" s="827">
        <v>0</v>
      </c>
      <c r="AB97" s="826">
        <f>+'P01 2025'!AC63</f>
        <v>2124.2373459999999</v>
      </c>
      <c r="AC97" s="826">
        <f>+'P01 2026'!BB47</f>
        <v>1489.88</v>
      </c>
      <c r="AD97" s="831">
        <v>0</v>
      </c>
      <c r="AE97" s="831">
        <v>0</v>
      </c>
      <c r="AF97" s="831">
        <v>0</v>
      </c>
      <c r="AG97" s="831">
        <v>0</v>
      </c>
      <c r="AH97" s="831">
        <v>0</v>
      </c>
      <c r="AI97" s="831">
        <f>+'P01 2026'!DE51</f>
        <v>5313.2209999999995</v>
      </c>
      <c r="AJ97" s="831">
        <f>+'P01 2025'!CI46</f>
        <v>3827.6514219999995</v>
      </c>
      <c r="AK97" s="831">
        <v>0</v>
      </c>
      <c r="AL97" s="335">
        <f>+'P01 2025'!CX47</f>
        <v>110.42009999999999</v>
      </c>
      <c r="AM97" s="831">
        <v>0</v>
      </c>
      <c r="AN97" s="831">
        <v>0</v>
      </c>
      <c r="AO97" s="831">
        <f>+'P01 2025'!ED52</f>
        <v>261.8</v>
      </c>
      <c r="AP97" s="831">
        <f>+'P01 2025'!EY48</f>
        <v>6300.098</v>
      </c>
      <c r="AQ97" s="831">
        <f>+'P01 2025'!FR62</f>
        <v>392.7</v>
      </c>
      <c r="AR97" s="1010"/>
      <c r="AS97" s="1010"/>
      <c r="AT97" s="216"/>
      <c r="AV97" s="216"/>
      <c r="AW97" s="781"/>
      <c r="AX97" s="781"/>
      <c r="AY97" s="781"/>
      <c r="AZ97" s="216"/>
      <c r="BA97" s="781"/>
      <c r="BB97" s="781"/>
      <c r="BC97" s="781"/>
      <c r="BD97" s="781"/>
      <c r="BE97" s="781"/>
      <c r="BF97" s="781"/>
      <c r="BG97" s="781"/>
      <c r="BH97" s="781"/>
      <c r="BI97" s="781"/>
      <c r="BJ97" s="781"/>
      <c r="BK97" s="781"/>
      <c r="BL97" s="1019"/>
      <c r="BM97" s="1010"/>
      <c r="BN97" s="1010"/>
      <c r="BO97" s="1010"/>
      <c r="BP97" s="1010"/>
      <c r="BQ97" s="1010"/>
      <c r="BR97" s="1010"/>
    </row>
    <row r="98" spans="1:70" s="332" customFormat="1" ht="15.75" hidden="1" customHeight="1" x14ac:dyDescent="0.25">
      <c r="A98" s="451" t="s">
        <v>490</v>
      </c>
      <c r="B98" s="818"/>
      <c r="C98" s="832"/>
      <c r="D98" s="820" t="s">
        <v>162</v>
      </c>
      <c r="E98" s="820"/>
      <c r="F98" s="821" t="str">
        <f t="shared" si="25"/>
        <v>22.04.010</v>
      </c>
      <c r="G98" s="822" t="s">
        <v>47</v>
      </c>
      <c r="H98" s="823">
        <f>+'P01 2026'!H69</f>
        <v>7500</v>
      </c>
      <c r="I98" s="824">
        <f>+'P01 2026'!FB75</f>
        <v>2442.5</v>
      </c>
      <c r="J98" s="824">
        <f ca="1">SUMIF(W$3:$AQ89,"ok",W98:AQ98)</f>
        <v>1004.289</v>
      </c>
      <c r="K98" s="825">
        <f t="shared" ca="1" si="19"/>
        <v>0.41117256908904809</v>
      </c>
      <c r="L98" s="826">
        <f>'P01 2026'!FD75</f>
        <v>1004.289</v>
      </c>
      <c r="M98" s="825">
        <f t="shared" si="20"/>
        <v>0.41117256908904809</v>
      </c>
      <c r="N98" s="824">
        <f t="shared" si="18"/>
        <v>1438.211</v>
      </c>
      <c r="O98" s="825">
        <f t="shared" si="21"/>
        <v>0.58882743091095191</v>
      </c>
      <c r="P98" s="827">
        <f>+'P01 2026'!FG75</f>
        <v>1004.289</v>
      </c>
      <c r="Q98" s="825">
        <f t="shared" ca="1" si="22"/>
        <v>1</v>
      </c>
      <c r="R98" s="827">
        <f>+'P01 2026'!FH75</f>
        <v>0</v>
      </c>
      <c r="S98" s="825">
        <f t="shared" ca="1" si="23"/>
        <v>0</v>
      </c>
      <c r="T98" s="831">
        <f>+'P01 2025'!DV80</f>
        <v>2752.3318249999998</v>
      </c>
      <c r="U98" s="828">
        <f ca="1">SUMIF(W$3:$AQ87,"SI",W98:AQ98)</f>
        <v>2616.529536</v>
      </c>
      <c r="V98" s="825">
        <f t="shared" ca="1" si="24"/>
        <v>0.95065918732382504</v>
      </c>
      <c r="W98" s="829">
        <f>+'P01 2026'!I69</f>
        <v>0</v>
      </c>
      <c r="X98" s="830">
        <f>+'P01 2025'!G76</f>
        <v>0</v>
      </c>
      <c r="Y98" s="830">
        <v>0</v>
      </c>
      <c r="Z98" s="827">
        <f>+'P01 2025'!N48</f>
        <v>1429.927923</v>
      </c>
      <c r="AA98" s="827">
        <v>0</v>
      </c>
      <c r="AB98" s="826">
        <f>+'P01 2025'!AC64</f>
        <v>471.22885999999994</v>
      </c>
      <c r="AC98" s="826">
        <v>0</v>
      </c>
      <c r="AD98" s="831">
        <v>0</v>
      </c>
      <c r="AE98" s="831">
        <v>0</v>
      </c>
      <c r="AF98" s="831">
        <f>'P01 2025'!BF48</f>
        <v>480.94087999999999</v>
      </c>
      <c r="AG98" s="831">
        <f>+'P01 2026'!CL55</f>
        <v>1004.289</v>
      </c>
      <c r="AH98" s="831">
        <v>0</v>
      </c>
      <c r="AI98" s="831">
        <v>0</v>
      </c>
      <c r="AJ98" s="831">
        <v>0</v>
      </c>
      <c r="AK98" s="831">
        <v>0</v>
      </c>
      <c r="AL98" s="831">
        <v>0</v>
      </c>
      <c r="AM98" s="831">
        <v>0</v>
      </c>
      <c r="AN98" s="831">
        <f>+'P01 2025'!DN61</f>
        <v>234.431873</v>
      </c>
      <c r="AO98" s="831">
        <f>+'P01 2025'!ED53</f>
        <v>1284.115</v>
      </c>
      <c r="AP98" s="831">
        <v>0</v>
      </c>
      <c r="AQ98" s="831">
        <v>0</v>
      </c>
      <c r="AR98" s="1010"/>
      <c r="AS98" s="1010"/>
      <c r="AT98" s="216"/>
      <c r="AV98" s="216"/>
      <c r="AW98" s="781"/>
      <c r="AX98" s="781"/>
      <c r="AY98" s="781"/>
      <c r="AZ98" s="216"/>
      <c r="BA98" s="781"/>
      <c r="BB98" s="781"/>
      <c r="BC98" s="781"/>
      <c r="BD98" s="781"/>
      <c r="BE98" s="781"/>
      <c r="BF98" s="781"/>
      <c r="BG98" s="781"/>
      <c r="BH98" s="781"/>
      <c r="BI98" s="781"/>
      <c r="BJ98" s="781"/>
      <c r="BK98" s="781"/>
      <c r="BL98" s="1019"/>
      <c r="BM98" s="1010"/>
      <c r="BN98" s="1010"/>
      <c r="BO98" s="1010"/>
      <c r="BP98" s="1010"/>
      <c r="BQ98" s="1010"/>
      <c r="BR98" s="1010"/>
    </row>
    <row r="99" spans="1:70" s="332" customFormat="1" ht="15.75" hidden="1" customHeight="1" x14ac:dyDescent="0.25">
      <c r="A99" s="451" t="s">
        <v>491</v>
      </c>
      <c r="B99" s="818"/>
      <c r="C99" s="832"/>
      <c r="D99" s="820" t="s">
        <v>163</v>
      </c>
      <c r="E99" s="820"/>
      <c r="F99" s="821" t="str">
        <f t="shared" si="25"/>
        <v>22.04.011</v>
      </c>
      <c r="G99" s="822" t="s">
        <v>48</v>
      </c>
      <c r="H99" s="823">
        <f>+'P01 2026'!H70</f>
        <v>6000</v>
      </c>
      <c r="I99" s="824">
        <f>+'P01 2026'!FB76</f>
        <v>1116.452</v>
      </c>
      <c r="J99" s="824">
        <f ca="1">SUMIF(W$3:$AQ90,"ok",W99:AQ99)</f>
        <v>1116.452</v>
      </c>
      <c r="K99" s="825">
        <f t="shared" ca="1" si="19"/>
        <v>1</v>
      </c>
      <c r="L99" s="826">
        <f>'P01 2026'!FD76</f>
        <v>1116.452</v>
      </c>
      <c r="M99" s="825">
        <f t="shared" si="20"/>
        <v>1</v>
      </c>
      <c r="N99" s="824">
        <f t="shared" si="18"/>
        <v>0</v>
      </c>
      <c r="O99" s="825">
        <f t="shared" si="21"/>
        <v>0</v>
      </c>
      <c r="P99" s="827">
        <f>+'P01 2026'!FG76</f>
        <v>1116.452</v>
      </c>
      <c r="Q99" s="825">
        <f t="shared" ca="1" si="22"/>
        <v>1</v>
      </c>
      <c r="R99" s="827">
        <f>+'P01 2026'!FH76</f>
        <v>0</v>
      </c>
      <c r="S99" s="825">
        <f t="shared" ca="1" si="23"/>
        <v>0</v>
      </c>
      <c r="T99" s="831">
        <f>+'P01 2025'!DV81</f>
        <v>2042.083142</v>
      </c>
      <c r="U99" s="828">
        <f ca="1">SUMIF(W$3:$AQ88,"SI",W99:AQ99)</f>
        <v>1487.343282</v>
      </c>
      <c r="V99" s="825">
        <f t="shared" ca="1" si="24"/>
        <v>0.72834609493093794</v>
      </c>
      <c r="W99" s="829">
        <f>+'P01 2026'!I70</f>
        <v>90</v>
      </c>
      <c r="X99" s="830">
        <f>+'P01 2025'!G77</f>
        <v>0</v>
      </c>
      <c r="Y99" s="830">
        <v>0</v>
      </c>
      <c r="Z99" s="827">
        <f>+'P01 2025'!N49</f>
        <v>774.02324999999996</v>
      </c>
      <c r="AA99" s="827">
        <v>0</v>
      </c>
      <c r="AB99" s="826">
        <f>+'P01 2025'!AC65</f>
        <v>14.114389999999998</v>
      </c>
      <c r="AC99" s="826">
        <v>0</v>
      </c>
      <c r="AD99" s="831">
        <v>0</v>
      </c>
      <c r="AE99" s="831">
        <f>+'P01 2026'!BT43</f>
        <v>428.4</v>
      </c>
      <c r="AF99" s="831">
        <v>0</v>
      </c>
      <c r="AG99" s="831">
        <v>0</v>
      </c>
      <c r="AH99" s="831">
        <f>+'P01 2025'!BU59</f>
        <v>110.42009999999999</v>
      </c>
      <c r="AI99" s="831">
        <f>+'P01 2026'!DE52</f>
        <v>250.572</v>
      </c>
      <c r="AJ99" s="831">
        <f>+'P01 2025'!CI47</f>
        <v>128.82344999999998</v>
      </c>
      <c r="AK99" s="831">
        <f>+'P01 2026'!DW47</f>
        <v>347.48</v>
      </c>
      <c r="AL99" s="335">
        <f>+'P01 2025'!CX48</f>
        <v>253.84457199999997</v>
      </c>
      <c r="AM99" s="831">
        <v>0</v>
      </c>
      <c r="AN99" s="831">
        <f>+'P01 2025'!DN62</f>
        <v>206.11751999999996</v>
      </c>
      <c r="AO99" s="831">
        <v>0</v>
      </c>
      <c r="AP99" s="831">
        <v>0</v>
      </c>
      <c r="AQ99" s="831">
        <f>+'P01 2025'!FR63</f>
        <v>159.26</v>
      </c>
      <c r="AR99" s="1010"/>
      <c r="AS99" s="1010"/>
      <c r="AT99" s="216"/>
      <c r="AV99" s="216"/>
      <c r="AW99" s="781"/>
      <c r="AX99" s="781"/>
      <c r="AY99" s="781"/>
      <c r="AZ99" s="216"/>
      <c r="BA99" s="781"/>
      <c r="BB99" s="781"/>
      <c r="BC99" s="781"/>
      <c r="BD99" s="781"/>
      <c r="BE99" s="781"/>
      <c r="BF99" s="781"/>
      <c r="BG99" s="781"/>
      <c r="BH99" s="781"/>
      <c r="BI99" s="781"/>
      <c r="BJ99" s="781"/>
      <c r="BK99" s="781"/>
      <c r="BL99" s="1019"/>
      <c r="BM99" s="1010"/>
      <c r="BN99" s="1010"/>
      <c r="BO99" s="1010"/>
      <c r="BP99" s="1010"/>
      <c r="BQ99" s="1010"/>
      <c r="BR99" s="1010"/>
    </row>
    <row r="100" spans="1:70" s="332" customFormat="1" ht="15.75" hidden="1" customHeight="1" x14ac:dyDescent="0.25">
      <c r="A100" s="451" t="s">
        <v>492</v>
      </c>
      <c r="B100" s="818"/>
      <c r="C100" s="832"/>
      <c r="D100" s="820" t="s">
        <v>164</v>
      </c>
      <c r="E100" s="820"/>
      <c r="F100" s="821" t="str">
        <f t="shared" si="25"/>
        <v>22.04.012</v>
      </c>
      <c r="G100" s="822" t="s">
        <v>103</v>
      </c>
      <c r="H100" s="823">
        <f>+'P01 2026'!H71</f>
        <v>3000</v>
      </c>
      <c r="I100" s="824">
        <f>+'P01 2026'!FB77</f>
        <v>3000</v>
      </c>
      <c r="J100" s="824">
        <f ca="1">SUMIF(W$3:$AQ92,"ok",W100:AQ100)</f>
        <v>1447.7539999999999</v>
      </c>
      <c r="K100" s="825">
        <f t="shared" ca="1" si="19"/>
        <v>0.48258466666666666</v>
      </c>
      <c r="L100" s="826">
        <f>'P01 2026'!FD77</f>
        <v>1447.7539999999999</v>
      </c>
      <c r="M100" s="825">
        <f t="shared" si="20"/>
        <v>0.48258466666666666</v>
      </c>
      <c r="N100" s="824">
        <f t="shared" si="18"/>
        <v>1552.2460000000001</v>
      </c>
      <c r="O100" s="825">
        <f t="shared" si="21"/>
        <v>0.51741533333333334</v>
      </c>
      <c r="P100" s="827">
        <f>+'P01 2026'!FG77</f>
        <v>1447.7539999999999</v>
      </c>
      <c r="Q100" s="825">
        <f t="shared" ca="1" si="22"/>
        <v>1</v>
      </c>
      <c r="R100" s="827">
        <f>+'P01 2026'!FH77</f>
        <v>0</v>
      </c>
      <c r="S100" s="825">
        <f t="shared" ca="1" si="23"/>
        <v>0</v>
      </c>
      <c r="T100" s="831">
        <f>+'P01 2025'!DV82</f>
        <v>140.92532799999998</v>
      </c>
      <c r="U100" s="828">
        <f ca="1">SUMIF(W$3:$AQ89,"SI",W100:AQ100)</f>
        <v>140.92532799999998</v>
      </c>
      <c r="V100" s="825">
        <f t="shared" ca="1" si="24"/>
        <v>1</v>
      </c>
      <c r="W100" s="829">
        <f>+'P01 2026'!I71</f>
        <v>235.62</v>
      </c>
      <c r="X100" s="830">
        <f>+'P01 2025'!G78</f>
        <v>0</v>
      </c>
      <c r="Y100" s="830">
        <f>+'P01 2026'!R61</f>
        <v>1212.134</v>
      </c>
      <c r="Z100" s="827">
        <v>0</v>
      </c>
      <c r="AA100" s="827">
        <v>0</v>
      </c>
      <c r="AB100" s="826">
        <v>0</v>
      </c>
      <c r="AC100" s="826">
        <v>0</v>
      </c>
      <c r="AD100" s="831">
        <v>0</v>
      </c>
      <c r="AE100" s="831">
        <v>0</v>
      </c>
      <c r="AF100" s="831">
        <v>0</v>
      </c>
      <c r="AG100" s="831">
        <v>0</v>
      </c>
      <c r="AH100" s="831">
        <v>0</v>
      </c>
      <c r="AI100" s="831">
        <v>0</v>
      </c>
      <c r="AJ100" s="831">
        <v>0</v>
      </c>
      <c r="AK100" s="831">
        <v>0</v>
      </c>
      <c r="AL100" s="335">
        <f>+'P01 2025'!CX49</f>
        <v>140.92532799999998</v>
      </c>
      <c r="AM100" s="831">
        <v>0</v>
      </c>
      <c r="AN100" s="831">
        <v>0</v>
      </c>
      <c r="AO100" s="831">
        <v>0</v>
      </c>
      <c r="AP100" s="831">
        <v>0</v>
      </c>
      <c r="AQ100" s="831">
        <v>0</v>
      </c>
      <c r="AR100" s="1010"/>
      <c r="AS100" s="1010"/>
      <c r="AT100" s="216"/>
      <c r="AV100" s="216"/>
      <c r="AW100" s="781"/>
      <c r="AX100" s="781"/>
      <c r="AY100" s="781"/>
      <c r="AZ100" s="216"/>
      <c r="BA100" s="781"/>
      <c r="BB100" s="781"/>
      <c r="BC100" s="781"/>
      <c r="BD100" s="781"/>
      <c r="BE100" s="781"/>
      <c r="BF100" s="781"/>
      <c r="BG100" s="781"/>
      <c r="BH100" s="781"/>
      <c r="BI100" s="781"/>
      <c r="BJ100" s="781"/>
      <c r="BK100" s="781"/>
      <c r="BL100" s="1019"/>
      <c r="BM100" s="1010"/>
      <c r="BN100" s="1010"/>
      <c r="BO100" s="1010"/>
      <c r="BP100" s="1010"/>
      <c r="BQ100" s="1010"/>
      <c r="BR100" s="1010"/>
    </row>
    <row r="101" spans="1:70" s="332" customFormat="1" ht="15.75" hidden="1" customHeight="1" x14ac:dyDescent="0.25">
      <c r="A101" s="451" t="s">
        <v>320</v>
      </c>
      <c r="B101" s="818"/>
      <c r="C101" s="832"/>
      <c r="D101" s="820" t="s">
        <v>165</v>
      </c>
      <c r="E101" s="820"/>
      <c r="F101" s="821" t="str">
        <f t="shared" si="25"/>
        <v>22.04.013</v>
      </c>
      <c r="G101" s="822" t="s">
        <v>104</v>
      </c>
      <c r="H101" s="823">
        <f>+'P01 2026'!H72</f>
        <v>9731.1360000000004</v>
      </c>
      <c r="I101" s="824">
        <f>+'P01 2026'!FB78</f>
        <v>3111.808</v>
      </c>
      <c r="J101" s="824">
        <f ca="1">SUMIF(W$3:$AQ93,"ok",W101:AQ101)</f>
        <v>2718.2629999999999</v>
      </c>
      <c r="K101" s="825">
        <f t="shared" ca="1" si="19"/>
        <v>0.87353172175147054</v>
      </c>
      <c r="L101" s="826">
        <f>'P01 2026'!FD78</f>
        <v>2718.2629999999999</v>
      </c>
      <c r="M101" s="825">
        <f t="shared" si="20"/>
        <v>0.87353172175147054</v>
      </c>
      <c r="N101" s="824">
        <f t="shared" si="18"/>
        <v>393.54500000000007</v>
      </c>
      <c r="O101" s="825">
        <f t="shared" si="21"/>
        <v>0.12646827824852949</v>
      </c>
      <c r="P101" s="827">
        <f>+'P01 2026'!FG78</f>
        <v>2337.511</v>
      </c>
      <c r="Q101" s="825">
        <f t="shared" ca="1" si="22"/>
        <v>0.85992819679331989</v>
      </c>
      <c r="R101" s="827">
        <f>+'P01 2026'!FH78</f>
        <v>380.75200000000001</v>
      </c>
      <c r="S101" s="825">
        <f t="shared" ca="1" si="23"/>
        <v>0.14007180320668017</v>
      </c>
      <c r="T101" s="831">
        <f>+'P01 2025'!DV83</f>
        <v>14481.074428999998</v>
      </c>
      <c r="U101" s="828">
        <f ca="1">SUMIF(W$3:$AQ90,"SI",W101:AQ101)</f>
        <v>12418.032088</v>
      </c>
      <c r="V101" s="825">
        <f t="shared" ca="1" si="24"/>
        <v>0.85753527121796147</v>
      </c>
      <c r="W101" s="829">
        <f>+'P01 2026'!I72</f>
        <v>0</v>
      </c>
      <c r="X101" s="830">
        <f>+'P01 2025'!G79</f>
        <v>0</v>
      </c>
      <c r="Y101" s="830">
        <f>+'P01 2026'!R62</f>
        <v>1587.8109999999999</v>
      </c>
      <c r="Z101" s="827">
        <f>+'P01 2025'!N50</f>
        <v>156.322282</v>
      </c>
      <c r="AA101" s="827">
        <f>+'P01 2026'!AJ55</f>
        <v>749.7</v>
      </c>
      <c r="AB101" s="831">
        <v>0</v>
      </c>
      <c r="AC101" s="826">
        <v>0</v>
      </c>
      <c r="AD101" s="831">
        <f>+'P01 2025'!AR56</f>
        <v>370.70223599999997</v>
      </c>
      <c r="AE101" s="831">
        <v>0</v>
      </c>
      <c r="AF101" s="831">
        <f>'P01 2025'!BF49</f>
        <v>2455.4017629999998</v>
      </c>
      <c r="AG101" s="831">
        <v>0</v>
      </c>
      <c r="AH101" s="831">
        <f>+'P01 2025'!BU60</f>
        <v>2000.6214769999999</v>
      </c>
      <c r="AI101" s="831">
        <v>0</v>
      </c>
      <c r="AJ101" s="831">
        <f>+'P01 2025'!CI48</f>
        <v>142.31923999999998</v>
      </c>
      <c r="AK101" s="831">
        <v>0</v>
      </c>
      <c r="AL101" s="831">
        <v>0</v>
      </c>
      <c r="AM101" s="831">
        <f>+'P01 2026'!ER59</f>
        <v>380.75200000000001</v>
      </c>
      <c r="AN101" s="831">
        <f>+'P01 2025'!DN63</f>
        <v>7292.6650899999995</v>
      </c>
      <c r="AO101" s="831">
        <f>+'P01 2025'!ED54</f>
        <v>1449.1669999999999</v>
      </c>
      <c r="AP101" s="831">
        <f>+'P01 2025'!EY49</f>
        <v>84.99</v>
      </c>
      <c r="AQ101" s="831">
        <f>+'P01 2025'!FR64</f>
        <v>508.13</v>
      </c>
      <c r="AR101" s="1010"/>
      <c r="AS101" s="1010"/>
      <c r="AT101" s="216"/>
      <c r="AV101" s="216"/>
      <c r="AW101" s="781"/>
      <c r="AX101" s="781"/>
      <c r="AY101" s="781"/>
      <c r="AZ101" s="216"/>
      <c r="BA101" s="781"/>
      <c r="BB101" s="781"/>
      <c r="BC101" s="781"/>
      <c r="BD101" s="781"/>
      <c r="BE101" s="781"/>
      <c r="BF101" s="781"/>
      <c r="BG101" s="781"/>
      <c r="BH101" s="781"/>
      <c r="BI101" s="781"/>
      <c r="BJ101" s="781"/>
      <c r="BK101" s="781"/>
      <c r="BL101" s="1019"/>
      <c r="BM101" s="1010"/>
      <c r="BN101" s="1010"/>
      <c r="BO101" s="1010"/>
      <c r="BP101" s="1010"/>
      <c r="BQ101" s="1010"/>
      <c r="BR101" s="1010"/>
    </row>
    <row r="102" spans="1:70" s="332" customFormat="1" ht="15.75" hidden="1" customHeight="1" x14ac:dyDescent="0.25">
      <c r="A102" s="451" t="s">
        <v>321</v>
      </c>
      <c r="B102" s="818"/>
      <c r="C102" s="832"/>
      <c r="D102" s="820" t="s">
        <v>166</v>
      </c>
      <c r="E102" s="820"/>
      <c r="F102" s="821" t="str">
        <f t="shared" si="25"/>
        <v>22.04.999</v>
      </c>
      <c r="G102" s="822" t="s">
        <v>105</v>
      </c>
      <c r="H102" s="824">
        <v>0</v>
      </c>
      <c r="I102" s="824">
        <f>+'P01 2026'!FB79</f>
        <v>642.6</v>
      </c>
      <c r="J102" s="824">
        <f ca="1">SUMIF(W$3:$AQ94,"ok",W102:AQ102)</f>
        <v>642.6</v>
      </c>
      <c r="K102" s="825">
        <f t="shared" ca="1" si="19"/>
        <v>1</v>
      </c>
      <c r="L102" s="826">
        <f>'P01 2026'!FD79</f>
        <v>642.6</v>
      </c>
      <c r="M102" s="825">
        <f t="shared" si="20"/>
        <v>1</v>
      </c>
      <c r="N102" s="824">
        <f t="shared" si="18"/>
        <v>0</v>
      </c>
      <c r="O102" s="825">
        <f t="shared" si="21"/>
        <v>0</v>
      </c>
      <c r="P102" s="827">
        <f>+'P01 2026'!FG79</f>
        <v>642.6</v>
      </c>
      <c r="Q102" s="825">
        <f t="shared" ca="1" si="22"/>
        <v>1</v>
      </c>
      <c r="R102" s="827">
        <f>+'P01 2026'!FH79</f>
        <v>0</v>
      </c>
      <c r="S102" s="825">
        <f t="shared" ca="1" si="23"/>
        <v>0</v>
      </c>
      <c r="T102" s="831">
        <f>+'P01 2025'!DV84</f>
        <v>1720.6420859999998</v>
      </c>
      <c r="U102" s="828">
        <f ca="1">SUMIF(W$3:$AQ92,"SI",W102:AQ102)</f>
        <v>1694.8773959999999</v>
      </c>
      <c r="V102" s="825">
        <f t="shared" ca="1" si="24"/>
        <v>0.98502611890663705</v>
      </c>
      <c r="W102" s="829">
        <v>0</v>
      </c>
      <c r="X102" s="830">
        <f>+'P01 2025'!G80</f>
        <v>421.47279999999995</v>
      </c>
      <c r="Y102" s="830">
        <v>0</v>
      </c>
      <c r="Z102" s="827">
        <f>+'P01 2025'!N51</f>
        <v>67.478949999999998</v>
      </c>
      <c r="AA102" s="827">
        <v>0</v>
      </c>
      <c r="AB102" s="831">
        <v>0</v>
      </c>
      <c r="AC102" s="826">
        <v>0</v>
      </c>
      <c r="AD102" s="831">
        <v>0</v>
      </c>
      <c r="AE102" s="831">
        <f>+'P01 2026'!BT44</f>
        <v>642.6</v>
      </c>
      <c r="AF102" s="831">
        <f>'P01 2025'!BF50</f>
        <v>417.14260000000002</v>
      </c>
      <c r="AG102" s="831">
        <v>0</v>
      </c>
      <c r="AH102" s="831">
        <f>+'P01 2025'!BU61</f>
        <v>85.857555999999988</v>
      </c>
      <c r="AI102" s="831">
        <v>0</v>
      </c>
      <c r="AJ102" s="831">
        <f>+'P01 2025'!CI49</f>
        <v>602.40298999999993</v>
      </c>
      <c r="AK102" s="831">
        <v>0</v>
      </c>
      <c r="AL102" s="831">
        <v>0</v>
      </c>
      <c r="AM102" s="831">
        <v>0</v>
      </c>
      <c r="AN102" s="831">
        <f>+'P01 2025'!DN64</f>
        <v>100.52249999999999</v>
      </c>
      <c r="AO102" s="831">
        <f>+'P01 2025'!ED55</f>
        <v>1439.424</v>
      </c>
      <c r="AP102" s="831">
        <f>+'P01 2025'!EY50</f>
        <v>178.5</v>
      </c>
      <c r="AQ102" s="831">
        <f>+'P01 2025'!FR65</f>
        <v>1495.298</v>
      </c>
      <c r="AR102" s="1010"/>
      <c r="AS102" s="1010"/>
      <c r="AT102" s="216"/>
      <c r="AV102" s="216"/>
      <c r="AW102" s="781"/>
      <c r="AX102" s="781"/>
      <c r="AY102" s="781"/>
      <c r="AZ102" s="216"/>
      <c r="BA102" s="781"/>
      <c r="BB102" s="781"/>
      <c r="BC102" s="781"/>
      <c r="BD102" s="781"/>
      <c r="BE102" s="781"/>
      <c r="BF102" s="781"/>
      <c r="BG102" s="781"/>
      <c r="BH102" s="781"/>
      <c r="BI102" s="781"/>
      <c r="BJ102" s="781"/>
      <c r="BK102" s="781"/>
      <c r="BL102" s="1019"/>
      <c r="BM102" s="1010"/>
      <c r="BN102" s="1010"/>
      <c r="BO102" s="1010"/>
      <c r="BP102" s="1010"/>
      <c r="BQ102" s="1010"/>
      <c r="BR102" s="1010"/>
    </row>
    <row r="103" spans="1:70" s="332" customFormat="1" ht="15.75" hidden="1" customHeight="1" x14ac:dyDescent="0.25">
      <c r="A103" s="451" t="s">
        <v>322</v>
      </c>
      <c r="B103" s="691"/>
      <c r="C103" s="692" t="s">
        <v>167</v>
      </c>
      <c r="D103" s="693"/>
      <c r="E103" s="820"/>
      <c r="F103" s="820"/>
      <c r="G103" s="703" t="s">
        <v>50</v>
      </c>
      <c r="H103" s="695">
        <f>+'P01 2026'!H73</f>
        <v>182723</v>
      </c>
      <c r="I103" s="696">
        <f>+'P01 2026'!FB80</f>
        <v>190162.10399999999</v>
      </c>
      <c r="J103" s="696">
        <f ca="1">SUMIF(W$3:$AQ95,"ok",W103:AQ103)</f>
        <v>125906.486</v>
      </c>
      <c r="K103" s="697">
        <f t="shared" ca="1" si="19"/>
        <v>0.66210082530428882</v>
      </c>
      <c r="L103" s="704">
        <f>'P01 2026'!FD80</f>
        <v>176478.29300000001</v>
      </c>
      <c r="M103" s="697">
        <f t="shared" si="20"/>
        <v>0.92804133572270542</v>
      </c>
      <c r="N103" s="696">
        <f t="shared" si="18"/>
        <v>13683.810999999987</v>
      </c>
      <c r="O103" s="697">
        <f t="shared" si="21"/>
        <v>7.1958664277294637E-2</v>
      </c>
      <c r="P103" s="698">
        <f>+'P01 2026'!FG80</f>
        <v>109126.50199999999</v>
      </c>
      <c r="Q103" s="697">
        <f t="shared" ca="1" si="22"/>
        <v>0.86672661168543763</v>
      </c>
      <c r="R103" s="698">
        <f>+'P01 2026'!FH80</f>
        <v>16779.984</v>
      </c>
      <c r="S103" s="697">
        <f t="shared" ca="1" si="23"/>
        <v>0.13327338831456229</v>
      </c>
      <c r="T103" s="25">
        <f>+'P01 2025'!DV85</f>
        <v>224539.466147</v>
      </c>
      <c r="U103" s="25">
        <f ca="1">SUM(U104:U111)</f>
        <v>152576.17030599999</v>
      </c>
      <c r="V103" s="697">
        <f t="shared" ca="1" si="24"/>
        <v>0.67950713932005358</v>
      </c>
      <c r="W103" s="700">
        <f>+'P01 2026'!I73</f>
        <v>1824.3230000000001</v>
      </c>
      <c r="X103" s="701">
        <f>+'P01 2025'!G81</f>
        <v>3394.1746889999999</v>
      </c>
      <c r="Y103" s="701">
        <f>+'P01 2026'!R63</f>
        <v>12622.68</v>
      </c>
      <c r="Z103" s="702">
        <f>+'P01 2025'!N52</f>
        <v>35517.515948999993</v>
      </c>
      <c r="AA103" s="702">
        <f>+'P01 2026'!AJ56</f>
        <v>12845.777</v>
      </c>
      <c r="AB103" s="25">
        <f>+'P01 2025'!AC66</f>
        <v>5999.2209469999998</v>
      </c>
      <c r="AC103" s="25">
        <f>+'P01 2026'!BB48</f>
        <v>9455.1239999999998</v>
      </c>
      <c r="AD103" s="25">
        <f>+'P01 2025'!AR57</f>
        <v>17796.618871999999</v>
      </c>
      <c r="AE103" s="25">
        <f>+'P01 2026'!BT45</f>
        <v>7837.1819999999998</v>
      </c>
      <c r="AF103" s="25">
        <f>SUM(AF104:AF111)</f>
        <v>28668.026209</v>
      </c>
      <c r="AG103" s="25">
        <f>+'P01 2026'!CL56</f>
        <v>26214.547999999999</v>
      </c>
      <c r="AH103" s="25">
        <f>+'P01 2025'!BU62</f>
        <v>12006.466166999999</v>
      </c>
      <c r="AI103" s="25">
        <f>+'P01 2026'!DE53</f>
        <v>21107.665000000001</v>
      </c>
      <c r="AJ103" s="25">
        <f>+'P01 2025'!CI50</f>
        <v>7497.1000179999992</v>
      </c>
      <c r="AK103" s="25">
        <f>+'P01 2026'!DW48</f>
        <v>15101.39</v>
      </c>
      <c r="AL103" s="25">
        <f>+'P01 2025'!CX50</f>
        <v>9674.7019239999991</v>
      </c>
      <c r="AM103" s="25">
        <f>+'P01 2026'!ER60</f>
        <v>18897.796999999999</v>
      </c>
      <c r="AN103" s="25">
        <f>+'P01 2025'!DN65</f>
        <v>32022.345530999999</v>
      </c>
      <c r="AO103" s="25">
        <f>+'P01 2025'!ED56</f>
        <v>7873.5069999999996</v>
      </c>
      <c r="AP103" s="25">
        <f>+'P01 2025'!EY51</f>
        <v>8754.4279999999999</v>
      </c>
      <c r="AQ103" s="25">
        <f>+'P01 2025'!FR66</f>
        <v>33936.809000000001</v>
      </c>
      <c r="AR103" s="1010"/>
      <c r="AS103" s="1010"/>
      <c r="AT103" s="216"/>
      <c r="AV103" s="216"/>
      <c r="AW103" s="781"/>
      <c r="AX103" s="781"/>
      <c r="AY103" s="781"/>
      <c r="AZ103" s="216"/>
      <c r="BA103" s="781"/>
      <c r="BB103" s="781"/>
      <c r="BC103" s="781"/>
      <c r="BD103" s="781"/>
      <c r="BE103" s="781"/>
      <c r="BF103" s="781"/>
      <c r="BG103" s="781"/>
      <c r="BH103" s="781"/>
      <c r="BI103" s="781"/>
      <c r="BJ103" s="781"/>
      <c r="BK103" s="781"/>
      <c r="BL103" s="1019"/>
      <c r="BM103" s="1010"/>
      <c r="BN103" s="1010"/>
      <c r="BO103" s="1010"/>
      <c r="BP103" s="1010"/>
      <c r="BQ103" s="1010"/>
      <c r="BR103" s="1010"/>
    </row>
    <row r="104" spans="1:70" s="332" customFormat="1" ht="15.75" hidden="1" customHeight="1" x14ac:dyDescent="0.25">
      <c r="A104" s="451" t="s">
        <v>323</v>
      </c>
      <c r="B104" s="818"/>
      <c r="C104" s="832"/>
      <c r="D104" s="820" t="s">
        <v>158</v>
      </c>
      <c r="E104" s="820"/>
      <c r="F104" s="821" t="str">
        <f t="shared" ref="F104:F111" si="26">+CONCATENATE($B$80,"",$C$103,"",D104)</f>
        <v>22.05.001</v>
      </c>
      <c r="G104" s="822" t="s">
        <v>51</v>
      </c>
      <c r="H104" s="823">
        <f>+'P01 2026'!H74</f>
        <v>17300</v>
      </c>
      <c r="I104" s="824">
        <f>+'P01 2026'!FB81</f>
        <v>20314</v>
      </c>
      <c r="J104" s="823">
        <f ca="1">SUMIF(W$3:$AQ96,"ok",W104:AQ104)</f>
        <v>14943.704</v>
      </c>
      <c r="K104" s="825">
        <f t="shared" ca="1" si="19"/>
        <v>0.73563571920842763</v>
      </c>
      <c r="L104" s="826">
        <f>'P01 2026'!FD81</f>
        <v>20314</v>
      </c>
      <c r="M104" s="825">
        <f t="shared" si="20"/>
        <v>1</v>
      </c>
      <c r="N104" s="824">
        <f t="shared" ref="N104:N135" si="27">I104-L104</f>
        <v>0</v>
      </c>
      <c r="O104" s="825">
        <f t="shared" si="21"/>
        <v>0</v>
      </c>
      <c r="P104" s="827">
        <f>+'P01 2026'!FG81</f>
        <v>14943.704</v>
      </c>
      <c r="Q104" s="825">
        <f t="shared" ca="1" si="22"/>
        <v>1</v>
      </c>
      <c r="R104" s="827">
        <f>+'P01 2026'!FH81</f>
        <v>0</v>
      </c>
      <c r="S104" s="825">
        <f t="shared" ca="1" si="23"/>
        <v>0</v>
      </c>
      <c r="T104" s="831">
        <f>+'P01 2025'!DV86</f>
        <v>21980.92</v>
      </c>
      <c r="U104" s="823">
        <f ca="1">SUMIF(W$3:$AQ95,"SI",W104:AQ104)</f>
        <v>15413.541759000002</v>
      </c>
      <c r="V104" s="825">
        <f t="shared" ca="1" si="24"/>
        <v>0.70122368667917456</v>
      </c>
      <c r="W104" s="823">
        <f>+'P01 2026'!I74</f>
        <v>762.11599999999999</v>
      </c>
      <c r="X104" s="823">
        <f>+'P01 2025'!G82</f>
        <v>1194.8145589999997</v>
      </c>
      <c r="Y104" s="830">
        <f>+'P01 2026'!R64</f>
        <v>1404.82</v>
      </c>
      <c r="Z104" s="823">
        <f>+'P01 2025'!N53</f>
        <v>1216.3779239999999</v>
      </c>
      <c r="AA104" s="1020">
        <f>+'P01 2026'!AJ57</f>
        <v>1622.654</v>
      </c>
      <c r="AB104" s="823">
        <f>+'P01 2025'!AC67</f>
        <v>1454.4316999999999</v>
      </c>
      <c r="AC104" s="826">
        <f>+'P01 2026'!BB49</f>
        <v>1296.53</v>
      </c>
      <c r="AD104" s="823">
        <f>+'P01 2025'!AR58</f>
        <v>1830.3611059999998</v>
      </c>
      <c r="AE104" s="831">
        <f>+'P01 2026'!BT46</f>
        <v>1480.077</v>
      </c>
      <c r="AF104" s="823">
        <f>'P01 2025'!BF52</f>
        <v>1547.516566</v>
      </c>
      <c r="AG104" s="831">
        <f>+'P01 2026'!CL57</f>
        <v>2060.107</v>
      </c>
      <c r="AH104" s="823">
        <f>+'P01 2025'!BU63</f>
        <v>2156.2261829999998</v>
      </c>
      <c r="AI104" s="831">
        <f>+'P01 2026'!DE54</f>
        <v>2342.1</v>
      </c>
      <c r="AJ104" s="823">
        <f>+'P01 2025'!CI51</f>
        <v>2227.6528319999998</v>
      </c>
      <c r="AK104" s="831">
        <f>+'P01 2026'!DW49</f>
        <v>2196.4</v>
      </c>
      <c r="AL104" s="823">
        <f>+'P01 2025'!CX51</f>
        <v>2142.1086999999998</v>
      </c>
      <c r="AM104" s="831">
        <f>+'P01 2026'!ER61</f>
        <v>1778.9</v>
      </c>
      <c r="AN104" s="823">
        <f>+'P01 2025'!DN66</f>
        <v>1644.0521889999998</v>
      </c>
      <c r="AO104" s="823">
        <f>+'P01 2025'!ED57</f>
        <v>2124.9589999999998</v>
      </c>
      <c r="AP104" s="823">
        <f>+'P01 2025'!EY52</f>
        <v>2491.058</v>
      </c>
      <c r="AQ104" s="823">
        <f>+'P01 2025'!FR67</f>
        <v>1348.2550000000001</v>
      </c>
      <c r="AR104" s="1010"/>
      <c r="AS104" s="1010"/>
      <c r="AT104" s="216"/>
      <c r="AV104" s="216"/>
      <c r="AW104" s="781"/>
      <c r="AX104" s="781"/>
      <c r="AY104" s="781"/>
      <c r="AZ104" s="216"/>
      <c r="BA104" s="781"/>
      <c r="BB104" s="781"/>
      <c r="BC104" s="781"/>
      <c r="BD104" s="781"/>
      <c r="BE104" s="781"/>
      <c r="BF104" s="781"/>
      <c r="BG104" s="781"/>
      <c r="BH104" s="781"/>
      <c r="BI104" s="781"/>
      <c r="BJ104" s="781"/>
      <c r="BK104" s="781"/>
      <c r="BL104" s="1019"/>
      <c r="BM104" s="1010"/>
      <c r="BN104" s="1010"/>
      <c r="BO104" s="1010"/>
      <c r="BP104" s="1010"/>
      <c r="BQ104" s="1010"/>
      <c r="BR104" s="1010"/>
    </row>
    <row r="105" spans="1:70" s="332" customFormat="1" ht="15.75" hidden="1" customHeight="1" x14ac:dyDescent="0.25">
      <c r="A105" s="451" t="s">
        <v>324</v>
      </c>
      <c r="B105" s="818"/>
      <c r="C105" s="832"/>
      <c r="D105" s="820" t="s">
        <v>154</v>
      </c>
      <c r="E105" s="820"/>
      <c r="F105" s="821" t="str">
        <f t="shared" si="26"/>
        <v>22.05.002</v>
      </c>
      <c r="G105" s="822" t="s">
        <v>52</v>
      </c>
      <c r="H105" s="823">
        <f>+'P01 2026'!H75</f>
        <v>18850</v>
      </c>
      <c r="I105" s="824">
        <f>+'P01 2026'!FB82</f>
        <v>31475.39</v>
      </c>
      <c r="J105" s="823">
        <f ca="1">SUMIF(W$3:$AQ97,"ok",W105:AQ105)</f>
        <v>13256.597000000002</v>
      </c>
      <c r="K105" s="825">
        <f t="shared" ca="1" si="19"/>
        <v>0.42117339928115272</v>
      </c>
      <c r="L105" s="826">
        <f>'P01 2026'!FD82</f>
        <v>18975.39</v>
      </c>
      <c r="M105" s="825">
        <f t="shared" si="20"/>
        <v>0.60286433305512654</v>
      </c>
      <c r="N105" s="824">
        <f t="shared" si="27"/>
        <v>12500</v>
      </c>
      <c r="O105" s="825">
        <f t="shared" si="21"/>
        <v>0.39713566694487346</v>
      </c>
      <c r="P105" s="827">
        <f>+'P01 2026'!FG82</f>
        <v>11484.924999999999</v>
      </c>
      <c r="Q105" s="825">
        <f t="shared" ca="1" si="22"/>
        <v>0.86635544551893662</v>
      </c>
      <c r="R105" s="827">
        <f>+'P01 2026'!FH82</f>
        <v>1771.672</v>
      </c>
      <c r="S105" s="825">
        <f t="shared" ca="1" si="23"/>
        <v>0.13364455448106327</v>
      </c>
      <c r="T105" s="831">
        <f>+'P01 2025'!DV87</f>
        <v>20109.279715999997</v>
      </c>
      <c r="U105" s="823">
        <f ca="1">SUMIF(W$3:$AQ96,"SI",W105:AQ105)</f>
        <v>13727.413429</v>
      </c>
      <c r="V105" s="825">
        <f t="shared" ca="1" si="24"/>
        <v>0.68264073218285137</v>
      </c>
      <c r="W105" s="823">
        <f>+'P01 2026'!I75</f>
        <v>1062.2070000000001</v>
      </c>
      <c r="X105" s="823">
        <f>+'P01 2025'!G83</f>
        <v>679.28775299999995</v>
      </c>
      <c r="Y105" s="830">
        <f>+'P01 2026'!R65</f>
        <v>1664.7929999999999</v>
      </c>
      <c r="Z105" s="823">
        <f>+'P01 2025'!N54</f>
        <v>2277.6975719999996</v>
      </c>
      <c r="AA105" s="1020">
        <f>+'P01 2026'!AJ58</f>
        <v>1426.934</v>
      </c>
      <c r="AB105" s="823">
        <f>+'P01 2025'!AC68</f>
        <v>822.2864219999999</v>
      </c>
      <c r="AC105" s="826">
        <f>+'P01 2026'!BB50</f>
        <v>1747.037</v>
      </c>
      <c r="AD105" s="823">
        <f>+'P01 2025'!AR59</f>
        <v>1669.324061</v>
      </c>
      <c r="AE105" s="831">
        <f>+'P01 2026'!BT47</f>
        <v>1632.8689999999999</v>
      </c>
      <c r="AF105" s="823">
        <f>'P01 2025'!BF53</f>
        <v>1580.2765909999998</v>
      </c>
      <c r="AG105" s="831">
        <f>+'P01 2026'!CL58</f>
        <v>1408.7349999999999</v>
      </c>
      <c r="AH105" s="823">
        <f>+'P01 2025'!BU64</f>
        <v>1498.3760130000001</v>
      </c>
      <c r="AI105" s="831">
        <f>+'P01 2026'!DE55</f>
        <v>1424.28</v>
      </c>
      <c r="AJ105" s="823">
        <f>+'P01 2025'!CI52</f>
        <v>1420.3808629999999</v>
      </c>
      <c r="AK105" s="831">
        <f>+'P01 2026'!DW50</f>
        <v>951.65700000000004</v>
      </c>
      <c r="AL105" s="823">
        <f>+'P01 2025'!CX52</f>
        <v>1224.7589229999999</v>
      </c>
      <c r="AM105" s="831">
        <f>+'P01 2026'!ER62</f>
        <v>1938.085</v>
      </c>
      <c r="AN105" s="823">
        <f>+'P01 2025'!DN67</f>
        <v>2555.0252309999996</v>
      </c>
      <c r="AO105" s="823">
        <f>+'P01 2025'!ED58</f>
        <v>931.04399999999998</v>
      </c>
      <c r="AP105" s="823">
        <f>+'P01 2025'!EY53</f>
        <v>1496.885</v>
      </c>
      <c r="AQ105" s="823">
        <f>+'P01 2025'!FR68</f>
        <v>1561.701</v>
      </c>
      <c r="AR105" s="1010"/>
      <c r="AS105" s="1010"/>
      <c r="AT105" s="216"/>
      <c r="AV105" s="216"/>
      <c r="AW105" s="781"/>
      <c r="AX105" s="781"/>
      <c r="AY105" s="781"/>
      <c r="AZ105" s="216"/>
      <c r="BA105" s="781"/>
      <c r="BB105" s="781"/>
      <c r="BC105" s="781"/>
      <c r="BD105" s="781"/>
      <c r="BE105" s="781"/>
      <c r="BF105" s="781"/>
      <c r="BG105" s="781"/>
      <c r="BH105" s="781"/>
      <c r="BI105" s="781"/>
      <c r="BJ105" s="781"/>
      <c r="BK105" s="781"/>
      <c r="BL105" s="1019"/>
      <c r="BM105" s="1010"/>
      <c r="BN105" s="1010"/>
      <c r="BO105" s="1010"/>
      <c r="BP105" s="1010"/>
      <c r="BQ105" s="1010"/>
      <c r="BR105" s="1010"/>
    </row>
    <row r="106" spans="1:70" s="332" customFormat="1" ht="15.75" hidden="1" customHeight="1" x14ac:dyDescent="0.25">
      <c r="A106" s="451" t="s">
        <v>325</v>
      </c>
      <c r="B106" s="818"/>
      <c r="C106" s="832"/>
      <c r="D106" s="820" t="s">
        <v>155</v>
      </c>
      <c r="E106" s="820"/>
      <c r="F106" s="821" t="str">
        <f t="shared" si="26"/>
        <v>22.05.003</v>
      </c>
      <c r="G106" s="822" t="s">
        <v>53</v>
      </c>
      <c r="H106" s="823">
        <f>+'P01 2026'!H76</f>
        <v>2500</v>
      </c>
      <c r="I106" s="824">
        <f>+'P01 2026'!FB83</f>
        <v>2481.8609999999999</v>
      </c>
      <c r="J106" s="823">
        <f ca="1">SUMIF(W$3:$AQ98,"ok",W106:AQ106)</f>
        <v>1538.8609999999999</v>
      </c>
      <c r="K106" s="825">
        <f t="shared" ca="1" si="19"/>
        <v>0.62004318533552039</v>
      </c>
      <c r="L106" s="826">
        <f>'P01 2026'!FD83</f>
        <v>2081.8609999999999</v>
      </c>
      <c r="M106" s="825">
        <f t="shared" si="20"/>
        <v>0.83883061944242643</v>
      </c>
      <c r="N106" s="824">
        <f t="shared" si="27"/>
        <v>400</v>
      </c>
      <c r="O106" s="825">
        <f t="shared" si="21"/>
        <v>0.16116938055757354</v>
      </c>
      <c r="P106" s="827">
        <f>+'P01 2026'!FG83</f>
        <v>1538.8610000000001</v>
      </c>
      <c r="Q106" s="825">
        <f t="shared" ca="1" si="22"/>
        <v>1.0000000000000002</v>
      </c>
      <c r="R106" s="827">
        <f>+'P01 2026'!FH83</f>
        <v>0</v>
      </c>
      <c r="S106" s="825">
        <f t="shared" ca="1" si="23"/>
        <v>0</v>
      </c>
      <c r="T106" s="831">
        <f>+'P01 2025'!DV88</f>
        <v>2299.1299999999997</v>
      </c>
      <c r="U106" s="823">
        <f ca="1">SUMIF(W$3:$AQ97,"SI",W106:AQ106)</f>
        <v>1129.9759999999999</v>
      </c>
      <c r="V106" s="825">
        <f t="shared" ca="1" si="24"/>
        <v>0.49147982062780271</v>
      </c>
      <c r="W106" s="823">
        <f>+'P01 2026'!I76</f>
        <v>0</v>
      </c>
      <c r="X106" s="823">
        <f>+'P01 2025'!G84</f>
        <v>83.45944999999999</v>
      </c>
      <c r="Y106" s="830">
        <f>+'P01 2026'!R66</f>
        <v>79.95</v>
      </c>
      <c r="Z106" s="823">
        <v>0</v>
      </c>
      <c r="AA106" s="827">
        <v>0</v>
      </c>
      <c r="AB106" s="823">
        <f>+'P01 2025'!AC69</f>
        <v>87.841200000000001</v>
      </c>
      <c r="AC106" s="826">
        <f>+'P01 2026'!BB51</f>
        <v>144</v>
      </c>
      <c r="AD106" s="823">
        <f>+'P01 2025'!AR60</f>
        <v>105.00734999999999</v>
      </c>
      <c r="AE106" s="831">
        <f>+'P01 2026'!BT48</f>
        <v>150.19999999999999</v>
      </c>
      <c r="AF106" s="823">
        <f>'P01 2025'!BF54</f>
        <v>134.64859999999999</v>
      </c>
      <c r="AG106" s="831">
        <f>+'P01 2026'!CL59</f>
        <v>309.95</v>
      </c>
      <c r="AH106" s="823">
        <f>+'P01 2025'!BU65</f>
        <v>346.31289999999996</v>
      </c>
      <c r="AI106" s="831">
        <f>+'P01 2026'!DE56</f>
        <v>682.26099999999997</v>
      </c>
      <c r="AJ106" s="823">
        <v>0</v>
      </c>
      <c r="AK106" s="823">
        <v>0</v>
      </c>
      <c r="AL106" s="823">
        <f>+'P01 2025'!CX53</f>
        <v>193.57024999999999</v>
      </c>
      <c r="AM106" s="831">
        <f>+'P01 2026'!ER63</f>
        <v>172.5</v>
      </c>
      <c r="AN106" s="823">
        <f>+'P01 2025'!DN68</f>
        <v>179.13624999999999</v>
      </c>
      <c r="AO106" s="823">
        <f>+'P01 2025'!ED59</f>
        <v>163.15</v>
      </c>
      <c r="AP106" s="823">
        <f>+'P01 2025'!EY54</f>
        <v>406.19400000000002</v>
      </c>
      <c r="AQ106" s="823">
        <f>+'P01 2025'!FR69</f>
        <v>217.8</v>
      </c>
      <c r="AR106" s="1010"/>
      <c r="AS106" s="1010"/>
      <c r="AT106" s="216"/>
      <c r="AV106" s="216"/>
      <c r="AW106" s="781"/>
      <c r="AX106" s="781"/>
      <c r="AY106" s="781"/>
      <c r="AZ106" s="216"/>
      <c r="BA106" s="781"/>
      <c r="BB106" s="781"/>
      <c r="BC106" s="781"/>
      <c r="BD106" s="781"/>
      <c r="BE106" s="781"/>
      <c r="BF106" s="781"/>
      <c r="BG106" s="781"/>
      <c r="BH106" s="781"/>
      <c r="BI106" s="781"/>
      <c r="BJ106" s="781"/>
      <c r="BK106" s="781"/>
      <c r="BL106" s="1019"/>
      <c r="BM106" s="1010"/>
      <c r="BN106" s="1010"/>
      <c r="BO106" s="1010"/>
      <c r="BP106" s="1010"/>
      <c r="BQ106" s="1010"/>
      <c r="BR106" s="1010"/>
    </row>
    <row r="107" spans="1:70" s="332" customFormat="1" ht="15.75" hidden="1" customHeight="1" x14ac:dyDescent="0.25">
      <c r="A107" s="451" t="s">
        <v>326</v>
      </c>
      <c r="B107" s="818"/>
      <c r="C107" s="832"/>
      <c r="D107" s="820" t="s">
        <v>168</v>
      </c>
      <c r="E107" s="820"/>
      <c r="F107" s="821" t="str">
        <f t="shared" si="26"/>
        <v>22.05.004</v>
      </c>
      <c r="G107" s="822" t="s">
        <v>54</v>
      </c>
      <c r="H107" s="823">
        <f>+'P01 2026'!H77</f>
        <v>18000</v>
      </c>
      <c r="I107" s="824">
        <f>+'P01 2026'!FB84</f>
        <v>18153.57</v>
      </c>
      <c r="J107" s="823">
        <f ca="1">SUMIF(W$3:$AQ99,"ok",W107:AQ107)</f>
        <v>10631.546</v>
      </c>
      <c r="K107" s="825">
        <f t="shared" ca="1" si="19"/>
        <v>0.5856449172256476</v>
      </c>
      <c r="L107" s="826">
        <f>'P01 2026'!FD84</f>
        <v>18153.57</v>
      </c>
      <c r="M107" s="825">
        <f t="shared" si="20"/>
        <v>1</v>
      </c>
      <c r="N107" s="824">
        <f t="shared" si="27"/>
        <v>0</v>
      </c>
      <c r="O107" s="825">
        <f t="shared" si="21"/>
        <v>0</v>
      </c>
      <c r="P107" s="827">
        <f>+'P01 2026'!FG84</f>
        <v>9077.6560000000009</v>
      </c>
      <c r="Q107" s="825">
        <f t="shared" ca="1" si="22"/>
        <v>0.85384157675656958</v>
      </c>
      <c r="R107" s="827">
        <f>+'P01 2026'!FH84</f>
        <v>1553.89</v>
      </c>
      <c r="S107" s="825">
        <f t="shared" ca="1" si="23"/>
        <v>0.14615842324343045</v>
      </c>
      <c r="T107" s="831">
        <f>+'P01 2025'!DV89</f>
        <v>18558</v>
      </c>
      <c r="U107" s="823">
        <f ca="1">SUMIF(W$3:$AQ98,"SI",W107:AQ107)</f>
        <v>10651.298116</v>
      </c>
      <c r="V107" s="825">
        <f t="shared" ca="1" si="24"/>
        <v>0.57394644444444443</v>
      </c>
      <c r="W107" s="823">
        <f>+'P01 2026'!I77</f>
        <v>0</v>
      </c>
      <c r="X107" s="823">
        <f>+'P01 2025'!G85</f>
        <v>0</v>
      </c>
      <c r="Y107" s="830">
        <f>+'P01 2026'!R67</f>
        <v>1931.3510000000001</v>
      </c>
      <c r="Z107" s="823">
        <f>+'P01 2025'!N55</f>
        <v>1.5361899999999999</v>
      </c>
      <c r="AA107" s="827">
        <v>0</v>
      </c>
      <c r="AB107" s="823">
        <f>+'P01 2025'!AC70</f>
        <v>3634.6616249999997</v>
      </c>
      <c r="AC107" s="826">
        <f>+'P01 2026'!BB52</f>
        <v>2459.1239999999998</v>
      </c>
      <c r="AD107" s="823">
        <f>+'P01 2025'!AR61</f>
        <v>2644.727386</v>
      </c>
      <c r="AE107" s="831">
        <f>+'P01 2026'!BT49</f>
        <v>765.60299999999995</v>
      </c>
      <c r="AF107" s="823">
        <f>'P01 2025'!BF55</f>
        <v>803.72429799999998</v>
      </c>
      <c r="AG107" s="831">
        <f>+'P01 2026'!CL60</f>
        <v>739.15499999999997</v>
      </c>
      <c r="AH107" s="823">
        <f>+'P01 2025'!BU66</f>
        <v>818.969695</v>
      </c>
      <c r="AI107" s="831">
        <f>+'P01 2026'!DE57</f>
        <v>950.17899999999997</v>
      </c>
      <c r="AJ107" s="823">
        <v>0</v>
      </c>
      <c r="AK107" s="823">
        <f>+'P01 2026'!DW51</f>
        <v>2232.2440000000001</v>
      </c>
      <c r="AL107" s="823">
        <f>+'P01 2025'!CX54</f>
        <v>1568.344828</v>
      </c>
      <c r="AM107" s="831">
        <f>+'P01 2026'!ER64</f>
        <v>1553.89</v>
      </c>
      <c r="AN107" s="823">
        <f>+'P01 2025'!DN69</f>
        <v>1179.3340939999998</v>
      </c>
      <c r="AO107" s="823">
        <f>+'P01 2025'!ED60</f>
        <v>607.41200000000003</v>
      </c>
      <c r="AP107" s="823">
        <f>+'P01 2025'!EY55</f>
        <v>551.85799999999995</v>
      </c>
      <c r="AQ107" s="823">
        <f>+'P01 2025'!FR70</f>
        <v>2974.4960000000001</v>
      </c>
      <c r="AR107" s="1010"/>
      <c r="AS107" s="1010"/>
      <c r="AT107" s="216"/>
      <c r="AV107" s="216"/>
      <c r="AW107" s="781"/>
      <c r="AX107" s="781"/>
      <c r="AY107" s="781"/>
      <c r="AZ107" s="216"/>
      <c r="BA107" s="781"/>
      <c r="BB107" s="781"/>
      <c r="BC107" s="781"/>
      <c r="BD107" s="781"/>
      <c r="BE107" s="781"/>
      <c r="BF107" s="781"/>
      <c r="BG107" s="781"/>
      <c r="BH107" s="781"/>
      <c r="BI107" s="781"/>
      <c r="BJ107" s="781"/>
      <c r="BK107" s="781"/>
      <c r="BL107" s="1019"/>
      <c r="BM107" s="1010"/>
      <c r="BN107" s="1010"/>
      <c r="BO107" s="1010"/>
      <c r="BP107" s="1010"/>
      <c r="BQ107" s="1010"/>
      <c r="BR107" s="1010"/>
    </row>
    <row r="108" spans="1:70" s="332" customFormat="1" ht="15.75" hidden="1" customHeight="1" x14ac:dyDescent="0.25">
      <c r="A108" s="451" t="s">
        <v>327</v>
      </c>
      <c r="B108" s="818"/>
      <c r="C108" s="832"/>
      <c r="D108" s="820" t="s">
        <v>169</v>
      </c>
      <c r="E108" s="820"/>
      <c r="F108" s="821" t="str">
        <f t="shared" si="26"/>
        <v>22.05.005</v>
      </c>
      <c r="G108" s="822" t="s">
        <v>55</v>
      </c>
      <c r="H108" s="823">
        <f>+'P01 2026'!H78</f>
        <v>73500</v>
      </c>
      <c r="I108" s="824">
        <f>+'P01 2026'!FB85</f>
        <v>71853.072</v>
      </c>
      <c r="J108" s="823">
        <f ca="1">SUMIF(W$3:$AQ100,"ok",W108:AQ108)</f>
        <v>47902.048000000003</v>
      </c>
      <c r="K108" s="825">
        <f t="shared" ca="1" si="19"/>
        <v>0.66666666666666674</v>
      </c>
      <c r="L108" s="826">
        <f>'P01 2026'!FD85</f>
        <v>71853.072</v>
      </c>
      <c r="M108" s="825">
        <f t="shared" si="20"/>
        <v>1</v>
      </c>
      <c r="N108" s="824">
        <f t="shared" si="27"/>
        <v>0</v>
      </c>
      <c r="O108" s="825">
        <f t="shared" si="21"/>
        <v>0</v>
      </c>
      <c r="P108" s="827">
        <f>+'P01 2026'!FG85</f>
        <v>41914.292000000001</v>
      </c>
      <c r="Q108" s="825">
        <f t="shared" ca="1" si="22"/>
        <v>0.875</v>
      </c>
      <c r="R108" s="827">
        <f>+'P01 2026'!FH85</f>
        <v>5987.7560000000003</v>
      </c>
      <c r="S108" s="825">
        <f t="shared" ca="1" si="23"/>
        <v>0.125</v>
      </c>
      <c r="T108" s="831">
        <f>+'P01 2025'!DV90</f>
        <v>110945.738854</v>
      </c>
      <c r="U108" s="823">
        <f ca="1">SUMIF(W$3:$AQ99,"SI",W108:AQ108)</f>
        <v>73249.434317999985</v>
      </c>
      <c r="V108" s="825">
        <f t="shared" ca="1" si="24"/>
        <v>0.66022755875638639</v>
      </c>
      <c r="W108" s="823">
        <f>+'P01 2026'!I78</f>
        <v>0</v>
      </c>
      <c r="X108" s="823">
        <f>+'P01 2025'!G86</f>
        <v>0</v>
      </c>
      <c r="Y108" s="830">
        <v>0</v>
      </c>
      <c r="Z108" s="823">
        <f>+'P01 2025'!N56</f>
        <v>28172.837939999998</v>
      </c>
      <c r="AA108" s="823">
        <f>+'P01 2026'!AJ59</f>
        <v>5987.7560000000003</v>
      </c>
      <c r="AB108" s="823">
        <v>0</v>
      </c>
      <c r="AC108" s="826">
        <v>0</v>
      </c>
      <c r="AD108" s="823">
        <v>0</v>
      </c>
      <c r="AE108" s="831">
        <v>0</v>
      </c>
      <c r="AF108" s="823">
        <f>'P01 2025'!BF56</f>
        <v>16903.727508</v>
      </c>
      <c r="AG108" s="831">
        <f>+'P01 2026'!CL61</f>
        <v>17963.268</v>
      </c>
      <c r="AH108" s="823">
        <f>+'P01 2025'!BU67</f>
        <v>5634.5655259999994</v>
      </c>
      <c r="AI108" s="831">
        <f>+'P01 2026'!DE58</f>
        <v>11975.512000000001</v>
      </c>
      <c r="AJ108" s="823">
        <v>0</v>
      </c>
      <c r="AK108" s="823">
        <f>+'P01 2026'!DW52</f>
        <v>5987.7560000000003</v>
      </c>
      <c r="AL108" s="823">
        <v>0</v>
      </c>
      <c r="AM108" s="831">
        <f>+'P01 2026'!ER65</f>
        <v>5987.7560000000003</v>
      </c>
      <c r="AN108" s="823">
        <f>+'P01 2025'!DN70</f>
        <v>22538.303343999996</v>
      </c>
      <c r="AO108" s="823">
        <f>+'P01 2025'!ED61</f>
        <v>238.50899999999999</v>
      </c>
      <c r="AP108" s="823">
        <v>0</v>
      </c>
      <c r="AQ108" s="823">
        <f>+'P01 2025'!FR71</f>
        <v>23951.024000000001</v>
      </c>
      <c r="AR108" s="1010"/>
      <c r="AS108" s="1010"/>
      <c r="AT108" s="216"/>
      <c r="AV108" s="216"/>
      <c r="AW108" s="781"/>
      <c r="AX108" s="781"/>
      <c r="AY108" s="781"/>
      <c r="AZ108" s="216"/>
      <c r="BA108" s="781"/>
      <c r="BB108" s="781"/>
      <c r="BC108" s="781"/>
      <c r="BD108" s="781"/>
      <c r="BE108" s="781"/>
      <c r="BF108" s="781"/>
      <c r="BG108" s="781"/>
      <c r="BH108" s="781"/>
      <c r="BI108" s="781"/>
      <c r="BJ108" s="781"/>
      <c r="BK108" s="781"/>
      <c r="BL108" s="1019"/>
      <c r="BM108" s="1010"/>
      <c r="BN108" s="1010"/>
      <c r="BO108" s="1010"/>
      <c r="BP108" s="1010"/>
      <c r="BQ108" s="1010"/>
      <c r="BR108" s="1010"/>
    </row>
    <row r="109" spans="1:70" s="332" customFormat="1" ht="15.75" hidden="1" customHeight="1" x14ac:dyDescent="0.25">
      <c r="A109" s="451" t="s">
        <v>328</v>
      </c>
      <c r="B109" s="818"/>
      <c r="C109" s="832"/>
      <c r="D109" s="820" t="s">
        <v>170</v>
      </c>
      <c r="E109" s="820"/>
      <c r="F109" s="821" t="str">
        <f t="shared" si="26"/>
        <v>22.05.006</v>
      </c>
      <c r="G109" s="822" t="s">
        <v>56</v>
      </c>
      <c r="H109" s="823">
        <f>+'P01 2026'!H79</f>
        <v>1000</v>
      </c>
      <c r="I109" s="824">
        <f>+'P01 2026'!FB86</f>
        <v>1084.211</v>
      </c>
      <c r="J109" s="823">
        <f ca="1">SUMIF(W$3:$AQ101,"ok",W109:AQ109)</f>
        <v>300.39999999999998</v>
      </c>
      <c r="K109" s="825">
        <f t="shared" ca="1" si="19"/>
        <v>0.27706784011599217</v>
      </c>
      <c r="L109" s="826">
        <f>'P01 2026'!FD86</f>
        <v>300.39999999999998</v>
      </c>
      <c r="M109" s="825">
        <f t="shared" si="20"/>
        <v>0.27706784011599217</v>
      </c>
      <c r="N109" s="824">
        <f t="shared" si="27"/>
        <v>783.81100000000004</v>
      </c>
      <c r="O109" s="825">
        <f t="shared" si="21"/>
        <v>0.72293215988400783</v>
      </c>
      <c r="P109" s="827">
        <f>+'P01 2026'!FG86</f>
        <v>300.39999999999998</v>
      </c>
      <c r="Q109" s="825">
        <f t="shared" ca="1" si="22"/>
        <v>1</v>
      </c>
      <c r="R109" s="827">
        <f>+'P01 2026'!FH86</f>
        <v>0</v>
      </c>
      <c r="S109" s="825">
        <f t="shared" ca="1" si="23"/>
        <v>0</v>
      </c>
      <c r="T109" s="831">
        <f>+'P01 2025'!DV91</f>
        <v>1393.7058</v>
      </c>
      <c r="U109" s="823">
        <f ca="1">SUMIF(W$3:$AQ100,"SI",W109:AQ109)</f>
        <v>774.28099999999995</v>
      </c>
      <c r="V109" s="825">
        <f t="shared" ca="1" si="24"/>
        <v>0.55555555555555558</v>
      </c>
      <c r="W109" s="823">
        <f>+'P01 2026'!I79</f>
        <v>0</v>
      </c>
      <c r="X109" s="823">
        <f>+'P01 2025'!G87</f>
        <v>0</v>
      </c>
      <c r="Y109" s="823">
        <f>+'P01 2026'!R68</f>
        <v>75.099999999999994</v>
      </c>
      <c r="Z109" s="823">
        <v>0</v>
      </c>
      <c r="AA109" s="823">
        <f>+'P01 2026'!AJ60</f>
        <v>75.099999999999994</v>
      </c>
      <c r="AB109" s="823">
        <v>0</v>
      </c>
      <c r="AC109" s="823">
        <f>+'P01 2026'!BB53</f>
        <v>75.099999999999994</v>
      </c>
      <c r="AD109" s="823">
        <v>0</v>
      </c>
      <c r="AE109" s="823">
        <f>+'P01 2026'!BT50</f>
        <v>75.099999999999994</v>
      </c>
      <c r="AF109" s="823">
        <v>0</v>
      </c>
      <c r="AG109" s="831">
        <v>0</v>
      </c>
      <c r="AH109" s="823">
        <v>0</v>
      </c>
      <c r="AI109" s="831">
        <v>0</v>
      </c>
      <c r="AJ109" s="823">
        <v>0</v>
      </c>
      <c r="AK109" s="823">
        <v>0</v>
      </c>
      <c r="AL109" s="823">
        <f>+'P01 2025'!CX55</f>
        <v>696.85289999999998</v>
      </c>
      <c r="AM109" s="831">
        <v>0</v>
      </c>
      <c r="AN109" s="823">
        <f>+'P01 2025'!DN71</f>
        <v>77.428099999999986</v>
      </c>
      <c r="AO109" s="823">
        <f>+'P01 2025'!ED62</f>
        <v>75.099999999999994</v>
      </c>
      <c r="AP109" s="823">
        <f>+'P01 2025'!EY56</f>
        <v>75.099999999999994</v>
      </c>
      <c r="AQ109" s="823">
        <f>+'P01 2025'!FR72</f>
        <v>150.19999999999999</v>
      </c>
      <c r="AR109" s="1010"/>
      <c r="AS109" s="1010"/>
      <c r="AT109" s="216"/>
      <c r="AV109" s="216"/>
      <c r="AW109" s="781"/>
      <c r="AX109" s="781"/>
      <c r="AY109" s="781"/>
      <c r="AZ109" s="216"/>
      <c r="BA109" s="781"/>
      <c r="BB109" s="781"/>
      <c r="BC109" s="781"/>
      <c r="BD109" s="781"/>
      <c r="BE109" s="781"/>
      <c r="BF109" s="781"/>
      <c r="BG109" s="781"/>
      <c r="BH109" s="781"/>
      <c r="BI109" s="781"/>
      <c r="BJ109" s="781"/>
      <c r="BK109" s="781"/>
      <c r="BL109" s="1019"/>
      <c r="BM109" s="1010"/>
      <c r="BN109" s="1010"/>
      <c r="BO109" s="1010"/>
      <c r="BP109" s="1010"/>
      <c r="BQ109" s="1010"/>
      <c r="BR109" s="1010"/>
    </row>
    <row r="110" spans="1:70" s="332" customFormat="1" ht="15.75" hidden="1" customHeight="1" x14ac:dyDescent="0.25">
      <c r="A110" s="451" t="s">
        <v>329</v>
      </c>
      <c r="B110" s="818"/>
      <c r="C110" s="832"/>
      <c r="D110" s="820" t="s">
        <v>159</v>
      </c>
      <c r="E110" s="820"/>
      <c r="F110" s="821" t="str">
        <f t="shared" si="26"/>
        <v>22.05.007</v>
      </c>
      <c r="G110" s="822" t="s">
        <v>57</v>
      </c>
      <c r="H110" s="823">
        <f>+'P01 2026'!H80</f>
        <v>6773</v>
      </c>
      <c r="I110" s="824">
        <v>0</v>
      </c>
      <c r="J110" s="823">
        <f ca="1">SUMIF(W$3:$AQ102,"ok",W110:AQ110)</f>
        <v>0</v>
      </c>
      <c r="K110" s="825">
        <f t="shared" ca="1" si="19"/>
        <v>0</v>
      </c>
      <c r="L110" s="824">
        <v>0</v>
      </c>
      <c r="M110" s="825">
        <f t="shared" si="20"/>
        <v>0</v>
      </c>
      <c r="N110" s="824">
        <f t="shared" si="27"/>
        <v>0</v>
      </c>
      <c r="O110" s="825">
        <f t="shared" si="21"/>
        <v>0</v>
      </c>
      <c r="P110" s="827">
        <v>0</v>
      </c>
      <c r="Q110" s="825">
        <f t="shared" ca="1" si="22"/>
        <v>0</v>
      </c>
      <c r="R110" s="827">
        <v>0</v>
      </c>
      <c r="S110" s="825">
        <f t="shared" ca="1" si="23"/>
        <v>0</v>
      </c>
      <c r="T110" s="831">
        <f>+'P01 2025'!DV92</f>
        <v>75.262999999999991</v>
      </c>
      <c r="U110" s="823">
        <f ca="1">SUMIF(W$3:$AQ101,"SI",W110:AQ110)</f>
        <v>0</v>
      </c>
      <c r="V110" s="825">
        <f t="shared" ca="1" si="24"/>
        <v>0</v>
      </c>
      <c r="W110" s="823">
        <f>+'P01 2026'!I80</f>
        <v>0</v>
      </c>
      <c r="X110" s="823">
        <f>+'P01 2025'!G88</f>
        <v>0</v>
      </c>
      <c r="Y110" s="830">
        <v>0</v>
      </c>
      <c r="Z110" s="823">
        <v>0</v>
      </c>
      <c r="AA110" s="827">
        <v>0</v>
      </c>
      <c r="AB110" s="823">
        <v>0</v>
      </c>
      <c r="AC110" s="826">
        <v>0</v>
      </c>
      <c r="AD110" s="823">
        <v>0</v>
      </c>
      <c r="AE110" s="831">
        <v>0</v>
      </c>
      <c r="AF110" s="823">
        <v>0</v>
      </c>
      <c r="AG110" s="831">
        <v>0</v>
      </c>
      <c r="AH110" s="823">
        <v>0</v>
      </c>
      <c r="AI110" s="831">
        <v>0</v>
      </c>
      <c r="AJ110" s="823">
        <v>0</v>
      </c>
      <c r="AK110" s="823">
        <v>0</v>
      </c>
      <c r="AL110" s="823">
        <v>0</v>
      </c>
      <c r="AM110" s="831">
        <v>0</v>
      </c>
      <c r="AN110" s="823">
        <v>0</v>
      </c>
      <c r="AO110" s="823">
        <v>0</v>
      </c>
      <c r="AP110" s="823">
        <v>0</v>
      </c>
      <c r="AQ110" s="823">
        <v>0</v>
      </c>
      <c r="AR110" s="1010"/>
      <c r="AS110" s="1010"/>
      <c r="AT110" s="216"/>
      <c r="AV110" s="216"/>
      <c r="AW110" s="781"/>
      <c r="AX110" s="781"/>
      <c r="AY110" s="781"/>
      <c r="AZ110" s="216"/>
      <c r="BA110" s="781"/>
      <c r="BB110" s="781"/>
      <c r="BC110" s="781"/>
      <c r="BD110" s="781"/>
      <c r="BE110" s="781"/>
      <c r="BF110" s="781"/>
      <c r="BG110" s="781"/>
      <c r="BH110" s="781"/>
      <c r="BI110" s="781"/>
      <c r="BJ110" s="781"/>
      <c r="BK110" s="781"/>
      <c r="BL110" s="1019"/>
      <c r="BM110" s="1010"/>
      <c r="BN110" s="1010"/>
      <c r="BO110" s="1010"/>
      <c r="BP110" s="1010"/>
      <c r="BQ110" s="1010"/>
      <c r="BR110" s="1010"/>
    </row>
    <row r="111" spans="1:70" s="332" customFormat="1" ht="15.75" hidden="1" customHeight="1" x14ac:dyDescent="0.25">
      <c r="A111" s="451" t="s">
        <v>493</v>
      </c>
      <c r="B111" s="818"/>
      <c r="C111" s="832"/>
      <c r="D111" s="820" t="s">
        <v>160</v>
      </c>
      <c r="E111" s="820"/>
      <c r="F111" s="821" t="str">
        <f t="shared" si="26"/>
        <v>22.05.008</v>
      </c>
      <c r="G111" s="822" t="s">
        <v>58</v>
      </c>
      <c r="H111" s="823">
        <f>+'P01 2026'!H81</f>
        <v>44800</v>
      </c>
      <c r="I111" s="824">
        <f>'P01 2026'!FB87</f>
        <v>44800</v>
      </c>
      <c r="J111" s="823">
        <f ca="1">SUMIF(W$3:$AQ103,"ok",W111:AQ111)</f>
        <v>37333.329999999994</v>
      </c>
      <c r="K111" s="825">
        <f t="shared" ca="1" si="19"/>
        <v>0.83333325892857135</v>
      </c>
      <c r="L111" s="824">
        <f>'P01 2026'!FD87</f>
        <v>44800</v>
      </c>
      <c r="M111" s="825">
        <f t="shared" si="20"/>
        <v>1</v>
      </c>
      <c r="N111" s="824">
        <f t="shared" si="27"/>
        <v>0</v>
      </c>
      <c r="O111" s="825">
        <f t="shared" si="21"/>
        <v>0</v>
      </c>
      <c r="P111" s="827">
        <f>+'P01 2026'!FG87</f>
        <v>29866.664000000001</v>
      </c>
      <c r="Q111" s="825">
        <f t="shared" ca="1" si="22"/>
        <v>0.80000000000000016</v>
      </c>
      <c r="R111" s="827">
        <f>+'P01 2026'!FH87</f>
        <v>7466.6660000000002</v>
      </c>
      <c r="S111" s="825">
        <f t="shared" ca="1" si="23"/>
        <v>0.20000000000000004</v>
      </c>
      <c r="T111" s="831">
        <f>+'P01 2025'!DV93</f>
        <v>49177.428776999994</v>
      </c>
      <c r="U111" s="823">
        <f ca="1">SUMIF(W$3:$AQ102,"SI",W111:AQ111)</f>
        <v>37630.225683999997</v>
      </c>
      <c r="V111" s="825">
        <f t="shared" ca="1" si="24"/>
        <v>0.76519302899381025</v>
      </c>
      <c r="W111" s="823">
        <f>+'P01 2026'!I81</f>
        <v>0</v>
      </c>
      <c r="X111" s="823">
        <f>+'P01 2025'!G89</f>
        <v>1436.6129269999999</v>
      </c>
      <c r="Y111" s="823">
        <f>+'P01 2026'!R69</f>
        <v>7466.6660000000002</v>
      </c>
      <c r="Z111" s="823">
        <f>+'P01 2025'!N57</f>
        <v>3849.0663229999996</v>
      </c>
      <c r="AA111" s="823">
        <f>+'P01 2026'!AJ61</f>
        <v>3733.3330000000001</v>
      </c>
      <c r="AB111" s="823">
        <v>0</v>
      </c>
      <c r="AC111" s="823">
        <f>+'P01 2026'!BB54</f>
        <v>3733.3330000000001</v>
      </c>
      <c r="AD111" s="823">
        <f>+'P01 2025'!AR62</f>
        <v>11547.198968999999</v>
      </c>
      <c r="AE111" s="823">
        <f>+'P01 2026'!BT51</f>
        <v>3733.3330000000001</v>
      </c>
      <c r="AF111" s="823">
        <f>'P01 2025'!BF57</f>
        <v>7698.1326459999991</v>
      </c>
      <c r="AG111" s="823">
        <f>+'P01 2026'!CL62</f>
        <v>3733.3330000000001</v>
      </c>
      <c r="AH111" s="823">
        <f>+'P01 2025'!BU68</f>
        <v>1552.0158499999998</v>
      </c>
      <c r="AI111" s="823">
        <f>+'P01 2026'!DE59</f>
        <v>3733.3330000000001</v>
      </c>
      <c r="AJ111" s="823">
        <f>+'P01 2025'!CI53</f>
        <v>3849.0663229999996</v>
      </c>
      <c r="AK111" s="823">
        <f>+'P01 2026'!DW53</f>
        <v>3733.3330000000001</v>
      </c>
      <c r="AL111" s="823">
        <f>+'P01 2025'!CX56</f>
        <v>3849.0663229999996</v>
      </c>
      <c r="AM111" s="831">
        <f>+'P01 2026'!ER66</f>
        <v>7466.6660000000002</v>
      </c>
      <c r="AN111" s="823">
        <f>+'P01 2025'!DN72</f>
        <v>3849.0663229999996</v>
      </c>
      <c r="AO111" s="823">
        <f>+'P01 2025'!ED63</f>
        <v>3733.3330000000001</v>
      </c>
      <c r="AP111" s="823">
        <f>+'P01 2025'!EY57</f>
        <v>3733.3330000000001</v>
      </c>
      <c r="AQ111" s="823">
        <f>+'P01 2025'!FR73</f>
        <v>3733.3330000000001</v>
      </c>
      <c r="AR111" s="1010"/>
      <c r="AS111" s="1010"/>
      <c r="AT111" s="216"/>
      <c r="AV111" s="216"/>
      <c r="AW111" s="781"/>
      <c r="AX111" s="781"/>
      <c r="AY111" s="781"/>
      <c r="AZ111" s="216"/>
      <c r="BA111" s="781"/>
      <c r="BB111" s="781"/>
      <c r="BC111" s="781"/>
      <c r="BD111" s="781"/>
      <c r="BE111" s="781"/>
      <c r="BF111" s="781"/>
      <c r="BG111" s="781"/>
      <c r="BH111" s="781"/>
      <c r="BI111" s="781"/>
      <c r="BJ111" s="781"/>
      <c r="BK111" s="781"/>
      <c r="BL111" s="1019"/>
      <c r="BM111" s="1010"/>
      <c r="BN111" s="1010"/>
      <c r="BO111" s="1010"/>
      <c r="BP111" s="1010"/>
      <c r="BQ111" s="1010"/>
      <c r="BR111" s="1010"/>
    </row>
    <row r="112" spans="1:70" s="332" customFormat="1" ht="15.75" hidden="1" customHeight="1" x14ac:dyDescent="0.25">
      <c r="A112" s="451" t="s">
        <v>330</v>
      </c>
      <c r="B112" s="691"/>
      <c r="C112" s="692" t="s">
        <v>171</v>
      </c>
      <c r="D112" s="693"/>
      <c r="E112" s="820"/>
      <c r="F112" s="820"/>
      <c r="G112" s="694" t="s">
        <v>106</v>
      </c>
      <c r="H112" s="695">
        <f>+'P01 2026'!H82</f>
        <v>26201.15</v>
      </c>
      <c r="I112" s="696">
        <f>'P01 2026'!FB88</f>
        <v>38002.790999999997</v>
      </c>
      <c r="J112" s="696">
        <f ca="1">SUMIF(W$3:$AQ104,"ok",W112:AQ112)</f>
        <v>19616.96</v>
      </c>
      <c r="K112" s="697">
        <f t="shared" ca="1" si="19"/>
        <v>0.51619787609810031</v>
      </c>
      <c r="L112" s="696">
        <f>'P01 2026'!FD88</f>
        <v>25705.383999999998</v>
      </c>
      <c r="M112" s="697">
        <f t="shared" si="20"/>
        <v>0.67640779331181233</v>
      </c>
      <c r="N112" s="696">
        <f t="shared" si="27"/>
        <v>12297.406999999999</v>
      </c>
      <c r="O112" s="697">
        <f t="shared" si="21"/>
        <v>0.32359220668818772</v>
      </c>
      <c r="P112" s="698">
        <f>+'P01 2026'!FG88</f>
        <v>15781.252</v>
      </c>
      <c r="Q112" s="697">
        <f t="shared" ca="1" si="22"/>
        <v>0.80446980571913285</v>
      </c>
      <c r="R112" s="698">
        <f>+'P01 2026'!FH88</f>
        <v>3835.7080000000001</v>
      </c>
      <c r="S112" s="697">
        <f t="shared" ca="1" si="23"/>
        <v>0.19553019428086718</v>
      </c>
      <c r="T112" s="25">
        <f>+'P01 2025'!DV94</f>
        <v>57282.89611999999</v>
      </c>
      <c r="U112" s="699">
        <f ca="1">SUMIF(W$3:$AQ104,"SI",W112:AQ112)</f>
        <v>45654.687357000003</v>
      </c>
      <c r="V112" s="697">
        <f t="shared" ca="1" si="24"/>
        <v>0.79700382573813222</v>
      </c>
      <c r="W112" s="700">
        <f>+'P01 2026'!I82</f>
        <v>101.15</v>
      </c>
      <c r="X112" s="701">
        <f>+'P01 2025'!G90</f>
        <v>1943.3937599999999</v>
      </c>
      <c r="Y112" s="695">
        <f>+'P01 2026'!R70</f>
        <v>1412.675</v>
      </c>
      <c r="Z112" s="702">
        <f>+'P01 2025'!N58</f>
        <v>3104.3997669999994</v>
      </c>
      <c r="AA112" s="695">
        <f>+'P01 2026'!AJ62</f>
        <v>5752.8670000000002</v>
      </c>
      <c r="AB112" s="25">
        <f>+'P01 2025'!AC71</f>
        <v>19445.767293999997</v>
      </c>
      <c r="AC112" s="25">
        <f>+'P01 2026'!BB55</f>
        <v>1303.136</v>
      </c>
      <c r="AD112" s="25">
        <f>+'P01 2025'!AR63</f>
        <v>1263.479159</v>
      </c>
      <c r="AE112" s="25">
        <f>+'P01 2026'!BT52</f>
        <v>1443.8409999999999</v>
      </c>
      <c r="AF112" s="25">
        <f>SUM(AF113:AF119)</f>
        <v>5017.6584279999988</v>
      </c>
      <c r="AG112" s="695">
        <f>+'P01 2026'!CL63</f>
        <v>2303.616</v>
      </c>
      <c r="AH112" s="25">
        <f>+'P01 2025'!BU69</f>
        <v>4153.6701179999991</v>
      </c>
      <c r="AI112" s="695">
        <f>+'P01 2026'!DE60</f>
        <v>2279.2739999999999</v>
      </c>
      <c r="AJ112" s="25">
        <f>+'P01 2025'!CI54</f>
        <v>2570.4056889999997</v>
      </c>
      <c r="AK112" s="695">
        <f>+'P01 2026'!DW54</f>
        <v>737.8</v>
      </c>
      <c r="AL112" s="25">
        <f>+'P01 2025'!CX57</f>
        <v>1974.4856269999998</v>
      </c>
      <c r="AM112" s="25">
        <f>+'P01 2026'!ER67</f>
        <v>4282.6009999999997</v>
      </c>
      <c r="AN112" s="25">
        <f>+'P01 2025'!DN73</f>
        <v>6181.4275149999994</v>
      </c>
      <c r="AO112" s="25">
        <f>+'P01 2025'!ED64</f>
        <v>1113.1679999999999</v>
      </c>
      <c r="AP112" s="25">
        <f>+'P01 2025'!EY58</f>
        <v>4625.7489999999998</v>
      </c>
      <c r="AQ112" s="25">
        <f>+'P01 2025'!FR74</f>
        <v>6046.5169999999998</v>
      </c>
      <c r="AR112" s="1010"/>
      <c r="AS112" s="1010"/>
      <c r="AT112" s="216"/>
      <c r="AV112" s="216"/>
      <c r="AW112" s="781"/>
      <c r="AX112" s="781"/>
      <c r="AY112" s="781"/>
      <c r="AZ112" s="216"/>
      <c r="BA112" s="781"/>
      <c r="BB112" s="781"/>
      <c r="BC112" s="781"/>
      <c r="BD112" s="781"/>
      <c r="BE112" s="781"/>
      <c r="BF112" s="781"/>
      <c r="BG112" s="781"/>
      <c r="BH112" s="781"/>
      <c r="BI112" s="781"/>
      <c r="BJ112" s="781"/>
      <c r="BK112" s="781"/>
      <c r="BL112" s="1019"/>
      <c r="BM112" s="1010"/>
      <c r="BN112" s="1010"/>
      <c r="BO112" s="1010"/>
      <c r="BP112" s="1010"/>
      <c r="BQ112" s="1010"/>
      <c r="BR112" s="1010"/>
    </row>
    <row r="113" spans="1:70" s="332" customFormat="1" ht="15.75" hidden="1" customHeight="1" x14ac:dyDescent="0.25">
      <c r="A113" s="451" t="s">
        <v>494</v>
      </c>
      <c r="B113" s="818"/>
      <c r="C113" s="832"/>
      <c r="D113" s="820" t="s">
        <v>158</v>
      </c>
      <c r="E113" s="820"/>
      <c r="F113" s="821" t="str">
        <f>+CONCATENATE($B$80,"",$C$112,"",D113)</f>
        <v>22.06.001</v>
      </c>
      <c r="G113" s="822" t="s">
        <v>107</v>
      </c>
      <c r="H113" s="823">
        <f>+'P01 2026'!H83</f>
        <v>101.15</v>
      </c>
      <c r="I113" s="824">
        <f>'P01 2026'!FB89</f>
        <v>9765.3880000000008</v>
      </c>
      <c r="J113" s="824">
        <f ca="1">SUMIF(W$3:$AQ105,"ok",W113:AQ113)</f>
        <v>7810.1499999999987</v>
      </c>
      <c r="K113" s="825">
        <f t="shared" ca="1" si="19"/>
        <v>0.79977876967100514</v>
      </c>
      <c r="L113" s="824">
        <f>'P01 2026'!FD89</f>
        <v>9265.39</v>
      </c>
      <c r="M113" s="825">
        <f t="shared" si="20"/>
        <v>0.94879896221225402</v>
      </c>
      <c r="N113" s="824">
        <f t="shared" si="27"/>
        <v>499.99800000000141</v>
      </c>
      <c r="O113" s="825">
        <f t="shared" si="21"/>
        <v>5.1201037787746005E-2</v>
      </c>
      <c r="P113" s="827">
        <f>+'P01 2026'!FG89</f>
        <v>7381.75</v>
      </c>
      <c r="Q113" s="825">
        <f t="shared" ca="1" si="22"/>
        <v>0.94514830060882327</v>
      </c>
      <c r="R113" s="827">
        <f>+'P01 2026'!FH89</f>
        <v>428.4</v>
      </c>
      <c r="S113" s="825">
        <f t="shared" ca="1" si="23"/>
        <v>5.4851699391176872E-2</v>
      </c>
      <c r="T113" s="831">
        <f>+'P01 2025'!DV95</f>
        <v>29051.509751999994</v>
      </c>
      <c r="U113" s="828">
        <f ca="1">SUMIF(W$3:$AQ105,"SI",W113:AQ113)</f>
        <v>28462.602552</v>
      </c>
      <c r="V113" s="825">
        <f t="shared" ca="1" si="24"/>
        <v>0.97972886073642174</v>
      </c>
      <c r="W113" s="829">
        <f>+'P01 2026'!I83</f>
        <v>101.15</v>
      </c>
      <c r="X113" s="830">
        <f>+'P01 2025'!G91</f>
        <v>1943.3937599999999</v>
      </c>
      <c r="Y113" s="830">
        <v>0</v>
      </c>
      <c r="Z113" s="827">
        <f>+'P01 2025'!N59</f>
        <v>2699.7714449999994</v>
      </c>
      <c r="AA113" s="823">
        <f>+'P01 2026'!AJ63</f>
        <v>4950.3999999999996</v>
      </c>
      <c r="AB113" s="826">
        <f>+'P01 2025'!AC72</f>
        <v>15619.359258</v>
      </c>
      <c r="AC113" s="823">
        <f>+'P01 2026'!BB56</f>
        <v>350</v>
      </c>
      <c r="AD113" s="831">
        <v>0</v>
      </c>
      <c r="AE113" s="831">
        <v>0</v>
      </c>
      <c r="AF113" s="831">
        <f>'P01 2025'!BF59</f>
        <v>3902.2834499999994</v>
      </c>
      <c r="AG113" s="823">
        <f>+'P01 2026'!CL64</f>
        <v>1166.2</v>
      </c>
      <c r="AH113" s="831">
        <f>+'P01 2025'!BU70</f>
        <v>503.02489999999995</v>
      </c>
      <c r="AI113" s="823">
        <f>+'P01 2026'!DE61</f>
        <v>714</v>
      </c>
      <c r="AJ113" s="831">
        <f>+'P01 2025'!CI55</f>
        <v>224.51983899999999</v>
      </c>
      <c r="AK113" s="831">
        <v>0</v>
      </c>
      <c r="AL113" s="831">
        <v>0</v>
      </c>
      <c r="AM113" s="831">
        <f>+'P01 2026'!ER68</f>
        <v>528.4</v>
      </c>
      <c r="AN113" s="831">
        <f>+'P01 2025'!DN74</f>
        <v>3570.2498999999998</v>
      </c>
      <c r="AO113" s="831">
        <f>+'P01 2025'!ED65</f>
        <v>80</v>
      </c>
      <c r="AP113" s="831">
        <f>+'P01 2025'!EY59</f>
        <v>1404.8</v>
      </c>
      <c r="AQ113" s="831">
        <f>+'P01 2025'!FR75</f>
        <v>599.76</v>
      </c>
      <c r="AR113" s="1010"/>
      <c r="AS113" s="1010"/>
      <c r="AT113" s="216"/>
      <c r="AV113" s="216"/>
      <c r="AW113" s="781"/>
      <c r="AX113" s="781"/>
      <c r="AY113" s="781"/>
      <c r="AZ113" s="216"/>
      <c r="BA113" s="781"/>
      <c r="BB113" s="781"/>
      <c r="BC113" s="781"/>
      <c r="BD113" s="781"/>
      <c r="BE113" s="781"/>
      <c r="BF113" s="781"/>
      <c r="BG113" s="781"/>
      <c r="BH113" s="781"/>
      <c r="BI113" s="781"/>
      <c r="BJ113" s="781"/>
      <c r="BK113" s="781"/>
      <c r="BL113" s="1019"/>
      <c r="BM113" s="1010"/>
      <c r="BN113" s="1010"/>
      <c r="BO113" s="1010"/>
      <c r="BP113" s="1010"/>
      <c r="BQ113" s="1010"/>
      <c r="BR113" s="1010"/>
    </row>
    <row r="114" spans="1:70" s="332" customFormat="1" ht="15.75" hidden="1" customHeight="1" x14ac:dyDescent="0.25">
      <c r="A114" s="451" t="s">
        <v>495</v>
      </c>
      <c r="B114" s="818"/>
      <c r="C114" s="832"/>
      <c r="D114" s="820" t="s">
        <v>154</v>
      </c>
      <c r="E114" s="820"/>
      <c r="F114" s="821" t="str">
        <f>+CONCATENATE($B$80,"",$C$112,"",D114)</f>
        <v>22.06.002</v>
      </c>
      <c r="G114" s="822" t="s">
        <v>59</v>
      </c>
      <c r="H114" s="823">
        <f>+'P01 2026'!H84</f>
        <v>17350</v>
      </c>
      <c r="I114" s="824">
        <f>'P01 2026'!FB90</f>
        <v>20350</v>
      </c>
      <c r="J114" s="824">
        <f ca="1">SUMIF(W$3:$AQ106,"ok",W114:AQ114)</f>
        <v>9747.1389999999992</v>
      </c>
      <c r="K114" s="825">
        <f t="shared" ca="1" si="19"/>
        <v>0.47897488943488942</v>
      </c>
      <c r="L114" s="824">
        <f>'P01 2026'!FD90</f>
        <v>12540.554</v>
      </c>
      <c r="M114" s="825">
        <f t="shared" si="20"/>
        <v>0.61624343980343976</v>
      </c>
      <c r="N114" s="824">
        <f t="shared" si="27"/>
        <v>7809.4459999999999</v>
      </c>
      <c r="O114" s="825">
        <f t="shared" si="21"/>
        <v>0.38375656019656018</v>
      </c>
      <c r="P114" s="827">
        <f>+'P01 2026'!FG90</f>
        <v>7172.9880000000003</v>
      </c>
      <c r="Q114" s="825">
        <f t="shared" ca="1" si="22"/>
        <v>0.73590701845946804</v>
      </c>
      <c r="R114" s="827">
        <f>+'P01 2026'!FH90</f>
        <v>2574.1509999999998</v>
      </c>
      <c r="S114" s="825">
        <f t="shared" ca="1" si="23"/>
        <v>0.26409298154053207</v>
      </c>
      <c r="T114" s="831">
        <f>+'P01 2025'!DV96</f>
        <v>14662.21185</v>
      </c>
      <c r="U114" s="828">
        <f ca="1">SUMIF(W$3:$AQ106,"SI",W114:AQ114)</f>
        <v>11986.935933999999</v>
      </c>
      <c r="V114" s="825">
        <f t="shared" ca="1" si="24"/>
        <v>0.81753940378374768</v>
      </c>
      <c r="W114" s="829">
        <f>+'P01 2026'!I84</f>
        <v>0</v>
      </c>
      <c r="X114" s="830">
        <f>+'P01 2025'!G92</f>
        <v>0</v>
      </c>
      <c r="Y114" s="830">
        <f>+'P01 2026'!R71</f>
        <v>1412.675</v>
      </c>
      <c r="Z114" s="827">
        <f>+'P01 2025'!N60</f>
        <v>177.89904999999999</v>
      </c>
      <c r="AA114" s="823">
        <f>+'P01 2026'!AJ64</f>
        <v>189.21</v>
      </c>
      <c r="AB114" s="826">
        <f>+'P01 2025'!AC73</f>
        <v>2852.8605109999999</v>
      </c>
      <c r="AC114" s="823">
        <f>+'P01 2026'!BB57</f>
        <v>953.13599999999997</v>
      </c>
      <c r="AD114" s="831">
        <f>+'P01 2025'!AR64</f>
        <v>1263.479159</v>
      </c>
      <c r="AE114" s="831">
        <f>+'P01 2026'!BT53</f>
        <v>1443.8409999999999</v>
      </c>
      <c r="AF114" s="831">
        <f>'P01 2025'!BF60</f>
        <v>510.26251999999999</v>
      </c>
      <c r="AG114" s="823">
        <f>+'P01 2026'!CL65</f>
        <v>524.15899999999999</v>
      </c>
      <c r="AH114" s="831">
        <f>+'P01 2025'!BU71</f>
        <v>1677.5504099999998</v>
      </c>
      <c r="AI114" s="823">
        <f>+'P01 2026'!DE62</f>
        <v>1565.2739999999999</v>
      </c>
      <c r="AJ114" s="831">
        <f>+'P01 2025'!CI56</f>
        <v>1923.0727499999998</v>
      </c>
      <c r="AK114" s="831">
        <f>+'P01 2026'!DW55</f>
        <v>737.8</v>
      </c>
      <c r="AL114" s="335">
        <f>+'P01 2025'!CX58</f>
        <v>1369.373169</v>
      </c>
      <c r="AM114" s="831">
        <f>+'P01 2026'!ER69</f>
        <v>2921.0439999999999</v>
      </c>
      <c r="AN114" s="831">
        <f>+'P01 2025'!DN75</f>
        <v>2212.438365</v>
      </c>
      <c r="AO114" s="831">
        <f>+'P01 2025'!ED66</f>
        <v>273.7</v>
      </c>
      <c r="AP114" s="831">
        <f>+'P01 2025'!EY60</f>
        <v>309.39999999999998</v>
      </c>
      <c r="AQ114" s="831">
        <f>+'P01 2025'!FR76</f>
        <v>4093.4789999999998</v>
      </c>
      <c r="AR114" s="1010"/>
      <c r="AS114" s="1010"/>
      <c r="AT114" s="216"/>
      <c r="AV114" s="216"/>
      <c r="AW114" s="781"/>
      <c r="AX114" s="781"/>
      <c r="AY114" s="781"/>
      <c r="AZ114" s="216"/>
      <c r="BA114" s="781"/>
      <c r="BB114" s="781"/>
      <c r="BC114" s="781"/>
      <c r="BD114" s="781"/>
      <c r="BE114" s="781"/>
      <c r="BF114" s="781"/>
      <c r="BG114" s="781"/>
      <c r="BH114" s="781"/>
      <c r="BI114" s="781"/>
      <c r="BJ114" s="781"/>
      <c r="BK114" s="781"/>
      <c r="BL114" s="1019"/>
      <c r="BM114" s="1010"/>
      <c r="BN114" s="1010"/>
      <c r="BO114" s="1010"/>
      <c r="BP114" s="1010"/>
      <c r="BQ114" s="1010"/>
      <c r="BR114" s="1010"/>
    </row>
    <row r="115" spans="1:70" s="332" customFormat="1" ht="15.75" hidden="1" customHeight="1" x14ac:dyDescent="0.25">
      <c r="A115" s="451" t="s">
        <v>496</v>
      </c>
      <c r="B115" s="818"/>
      <c r="C115" s="832"/>
      <c r="D115" s="820" t="s">
        <v>155</v>
      </c>
      <c r="E115" s="820"/>
      <c r="F115" s="821" t="str">
        <f>+CONCATENATE($B$80,"",$C$112,"",D115)</f>
        <v>22.06.003</v>
      </c>
      <c r="G115" s="822" t="s">
        <v>108</v>
      </c>
      <c r="H115" s="824">
        <v>0</v>
      </c>
      <c r="I115" s="824">
        <v>0</v>
      </c>
      <c r="J115" s="824">
        <f ca="1">SUMIF(W$3:$AQ107,"ok",W115:AQ115)</f>
        <v>0</v>
      </c>
      <c r="K115" s="825">
        <f t="shared" ca="1" si="19"/>
        <v>0</v>
      </c>
      <c r="L115" s="824">
        <v>0</v>
      </c>
      <c r="M115" s="825">
        <f t="shared" si="20"/>
        <v>0</v>
      </c>
      <c r="N115" s="824">
        <f t="shared" si="27"/>
        <v>0</v>
      </c>
      <c r="O115" s="825">
        <f t="shared" si="21"/>
        <v>0</v>
      </c>
      <c r="P115" s="827">
        <v>0</v>
      </c>
      <c r="Q115" s="825">
        <f t="shared" ca="1" si="22"/>
        <v>0</v>
      </c>
      <c r="R115" s="827">
        <v>0</v>
      </c>
      <c r="S115" s="825">
        <f t="shared" ca="1" si="23"/>
        <v>0</v>
      </c>
      <c r="T115" s="831">
        <f>+'P01 2025'!DV97</f>
        <v>1608.5754789999999</v>
      </c>
      <c r="U115" s="828">
        <f ca="1">SUMIF(W$3:$AQ107,"SI",W115:AQ115)</f>
        <v>0</v>
      </c>
      <c r="V115" s="825">
        <f t="shared" ca="1" si="24"/>
        <v>0</v>
      </c>
      <c r="W115" s="829">
        <v>0</v>
      </c>
      <c r="X115" s="830">
        <v>0</v>
      </c>
      <c r="Y115" s="830">
        <v>0</v>
      </c>
      <c r="Z115" s="827">
        <v>0</v>
      </c>
      <c r="AA115" s="827">
        <v>0</v>
      </c>
      <c r="AB115" s="826">
        <v>0</v>
      </c>
      <c r="AC115" s="826">
        <v>0</v>
      </c>
      <c r="AD115" s="831">
        <v>0</v>
      </c>
      <c r="AE115" s="831">
        <v>0</v>
      </c>
      <c r="AF115" s="831">
        <v>0</v>
      </c>
      <c r="AG115" s="831">
        <v>0</v>
      </c>
      <c r="AH115" s="831">
        <v>0</v>
      </c>
      <c r="AI115" s="831">
        <v>0</v>
      </c>
      <c r="AJ115" s="831">
        <v>0</v>
      </c>
      <c r="AK115" s="831">
        <v>0</v>
      </c>
      <c r="AL115" s="831">
        <v>0</v>
      </c>
      <c r="AM115" s="831">
        <v>0</v>
      </c>
      <c r="AN115" s="831">
        <v>0</v>
      </c>
      <c r="AO115" s="831">
        <f>+'P01 2025'!ED67</f>
        <v>172.55</v>
      </c>
      <c r="AP115" s="831">
        <f>+'P01 2025'!EY61</f>
        <v>1387.6590000000001</v>
      </c>
      <c r="AQ115" s="831">
        <v>0</v>
      </c>
      <c r="AR115" s="1010"/>
      <c r="AS115" s="1010"/>
      <c r="AT115" s="216"/>
      <c r="AV115" s="216"/>
      <c r="AW115" s="781"/>
      <c r="AX115" s="781"/>
      <c r="AY115" s="781"/>
      <c r="AZ115" s="216"/>
      <c r="BA115" s="781"/>
      <c r="BB115" s="781"/>
      <c r="BC115" s="781"/>
      <c r="BD115" s="781"/>
      <c r="BE115" s="781"/>
      <c r="BF115" s="781"/>
      <c r="BG115" s="781"/>
      <c r="BH115" s="781"/>
      <c r="BI115" s="781"/>
      <c r="BJ115" s="781"/>
      <c r="BK115" s="781"/>
      <c r="BL115" s="1019"/>
      <c r="BM115" s="1010"/>
      <c r="BN115" s="1010"/>
      <c r="BO115" s="1010"/>
      <c r="BP115" s="1010"/>
      <c r="BQ115" s="1010"/>
      <c r="BR115" s="1010"/>
    </row>
    <row r="116" spans="1:70" s="332" customFormat="1" ht="15.75" hidden="1" customHeight="1" x14ac:dyDescent="0.25">
      <c r="A116" s="451" t="s">
        <v>497</v>
      </c>
      <c r="B116" s="818"/>
      <c r="C116" s="832"/>
      <c r="D116" s="820" t="s">
        <v>168</v>
      </c>
      <c r="E116" s="820"/>
      <c r="F116" s="821" t="s">
        <v>645</v>
      </c>
      <c r="G116" s="1025" t="s">
        <v>533</v>
      </c>
      <c r="H116" s="824">
        <v>0</v>
      </c>
      <c r="I116" s="824">
        <v>0</v>
      </c>
      <c r="J116" s="824">
        <f ca="1">SUMIF(W$3:$AQ108,"ok",W116:AQ116)</f>
        <v>0</v>
      </c>
      <c r="K116" s="825">
        <f t="shared" ca="1" si="19"/>
        <v>0</v>
      </c>
      <c r="L116" s="824">
        <v>0</v>
      </c>
      <c r="M116" s="825">
        <f t="shared" si="20"/>
        <v>0</v>
      </c>
      <c r="N116" s="824">
        <f t="shared" si="27"/>
        <v>0</v>
      </c>
      <c r="O116" s="825">
        <f t="shared" si="21"/>
        <v>0</v>
      </c>
      <c r="P116" s="827">
        <v>0</v>
      </c>
      <c r="Q116" s="825">
        <f t="shared" ca="1" si="22"/>
        <v>0</v>
      </c>
      <c r="R116" s="827">
        <v>0</v>
      </c>
      <c r="S116" s="825">
        <f t="shared" ca="1" si="23"/>
        <v>0</v>
      </c>
      <c r="T116" s="831">
        <f>+'P01 2025'!DV98</f>
        <v>2361.8859389999998</v>
      </c>
      <c r="U116" s="828">
        <f ca="1">SUMIF(W$3:$AQ108,"SI",W116:AQ116)</f>
        <v>2361.8859389999998</v>
      </c>
      <c r="V116" s="825">
        <f t="shared" ca="1" si="24"/>
        <v>1</v>
      </c>
      <c r="W116" s="829">
        <v>0</v>
      </c>
      <c r="X116" s="830">
        <f>+'P01 2025'!G93</f>
        <v>0</v>
      </c>
      <c r="Y116" s="830">
        <v>0</v>
      </c>
      <c r="Z116" s="827">
        <f>+'P01 2025'!N61</f>
        <v>226.72927199999998</v>
      </c>
      <c r="AA116" s="827">
        <v>0</v>
      </c>
      <c r="AB116" s="831">
        <f>+'P01 2025'!AC74</f>
        <v>368.435067</v>
      </c>
      <c r="AC116" s="826">
        <v>0</v>
      </c>
      <c r="AD116" s="831">
        <v>0</v>
      </c>
      <c r="AE116" s="831">
        <v>0</v>
      </c>
      <c r="AF116" s="831">
        <v>0</v>
      </c>
      <c r="AG116" s="831">
        <v>0</v>
      </c>
      <c r="AH116" s="831">
        <f>+'P01 2025'!BU72</f>
        <v>1367.9823499999998</v>
      </c>
      <c r="AI116" s="831">
        <v>0</v>
      </c>
      <c r="AJ116" s="831">
        <v>0</v>
      </c>
      <c r="AK116" s="831">
        <v>0</v>
      </c>
      <c r="AL116" s="831">
        <v>0</v>
      </c>
      <c r="AM116" s="831">
        <v>0</v>
      </c>
      <c r="AN116" s="831">
        <f>+'P01 2025'!DN76</f>
        <v>398.73924999999997</v>
      </c>
      <c r="AO116" s="831">
        <v>0</v>
      </c>
      <c r="AP116" s="831">
        <v>0</v>
      </c>
      <c r="AQ116" s="831">
        <f>+'P01 2025'!FR77</f>
        <v>766.36</v>
      </c>
      <c r="AR116" s="1010"/>
      <c r="AS116" s="1010"/>
      <c r="AT116" s="216"/>
      <c r="AV116" s="216"/>
      <c r="AW116" s="781"/>
      <c r="AX116" s="781"/>
      <c r="AY116" s="781"/>
      <c r="AZ116" s="216"/>
      <c r="BA116" s="781"/>
      <c r="BB116" s="781"/>
      <c r="BC116" s="781"/>
      <c r="BD116" s="781"/>
      <c r="BE116" s="781"/>
      <c r="BF116" s="781"/>
      <c r="BG116" s="781"/>
      <c r="BH116" s="781"/>
      <c r="BI116" s="781"/>
      <c r="BJ116" s="781"/>
      <c r="BK116" s="781"/>
      <c r="BL116" s="1019"/>
      <c r="BM116" s="1010"/>
      <c r="BN116" s="1010"/>
      <c r="BO116" s="1010"/>
      <c r="BP116" s="1010"/>
      <c r="BQ116" s="1010"/>
      <c r="BR116" s="1010"/>
    </row>
    <row r="117" spans="1:70" s="332" customFormat="1" ht="15.75" hidden="1" customHeight="1" x14ac:dyDescent="0.25">
      <c r="A117" s="451" t="s">
        <v>1007</v>
      </c>
      <c r="B117" s="818"/>
      <c r="C117" s="832"/>
      <c r="D117" s="820" t="s">
        <v>170</v>
      </c>
      <c r="E117" s="820"/>
      <c r="F117" s="821" t="str">
        <f>+CONCATENATE($B$80,"",$C$112,"",D117)</f>
        <v>22.06.006</v>
      </c>
      <c r="G117" s="822" t="s">
        <v>558</v>
      </c>
      <c r="H117" s="824">
        <v>0</v>
      </c>
      <c r="I117" s="824">
        <v>0</v>
      </c>
      <c r="J117" s="824">
        <f ca="1">SUMIF(W$3:$AQ109,"ok",W117:AQ117)</f>
        <v>0</v>
      </c>
      <c r="K117" s="825">
        <f t="shared" ca="1" si="19"/>
        <v>0</v>
      </c>
      <c r="L117" s="824">
        <v>0</v>
      </c>
      <c r="M117" s="825">
        <f t="shared" si="20"/>
        <v>0</v>
      </c>
      <c r="N117" s="824">
        <f t="shared" si="27"/>
        <v>0</v>
      </c>
      <c r="O117" s="825">
        <f t="shared" si="21"/>
        <v>0</v>
      </c>
      <c r="P117" s="827">
        <v>0</v>
      </c>
      <c r="Q117" s="825">
        <f t="shared" ca="1" si="22"/>
        <v>0</v>
      </c>
      <c r="R117" s="827">
        <v>0</v>
      </c>
      <c r="S117" s="825">
        <f t="shared" ca="1" si="23"/>
        <v>0</v>
      </c>
      <c r="T117" s="831">
        <v>0</v>
      </c>
      <c r="U117" s="828">
        <f ca="1">SUMIF(W$3:$AQ109,"SI",W117:AQ117)</f>
        <v>0</v>
      </c>
      <c r="V117" s="825" t="str">
        <f t="shared" ca="1" si="24"/>
        <v>0,00%</v>
      </c>
      <c r="W117" s="829">
        <v>0</v>
      </c>
      <c r="X117" s="830">
        <v>0</v>
      </c>
      <c r="Y117" s="830">
        <v>0</v>
      </c>
      <c r="Z117" s="827">
        <v>0</v>
      </c>
      <c r="AA117" s="827">
        <v>0</v>
      </c>
      <c r="AB117" s="831">
        <v>0</v>
      </c>
      <c r="AC117" s="826">
        <v>0</v>
      </c>
      <c r="AD117" s="831">
        <v>0</v>
      </c>
      <c r="AE117" s="831">
        <v>0</v>
      </c>
      <c r="AF117" s="831">
        <v>0</v>
      </c>
      <c r="AG117" s="831">
        <v>0</v>
      </c>
      <c r="AH117" s="831">
        <v>0</v>
      </c>
      <c r="AI117" s="831">
        <v>0</v>
      </c>
      <c r="AJ117" s="333">
        <v>0</v>
      </c>
      <c r="AK117" s="333">
        <v>0</v>
      </c>
      <c r="AL117" s="831">
        <v>0</v>
      </c>
      <c r="AM117" s="831">
        <v>0</v>
      </c>
      <c r="AN117" s="831">
        <v>0</v>
      </c>
      <c r="AO117" s="831">
        <v>0</v>
      </c>
      <c r="AP117" s="831">
        <v>0</v>
      </c>
      <c r="AQ117" s="831">
        <v>0</v>
      </c>
      <c r="AR117" s="1010"/>
      <c r="AS117" s="1010"/>
      <c r="AT117" s="216"/>
      <c r="AV117" s="216"/>
      <c r="AW117" s="781"/>
      <c r="AX117" s="781"/>
      <c r="AY117" s="781"/>
      <c r="AZ117" s="216"/>
      <c r="BA117" s="781"/>
      <c r="BB117" s="781"/>
      <c r="BC117" s="781"/>
      <c r="BD117" s="781"/>
      <c r="BE117" s="781"/>
      <c r="BF117" s="781"/>
      <c r="BG117" s="781"/>
      <c r="BH117" s="781"/>
      <c r="BI117" s="781"/>
      <c r="BJ117" s="781"/>
      <c r="BK117" s="781"/>
      <c r="BL117" s="1019"/>
      <c r="BM117" s="1010"/>
      <c r="BN117" s="1010"/>
      <c r="BO117" s="1010"/>
      <c r="BP117" s="1010"/>
      <c r="BQ117" s="1010"/>
      <c r="BR117" s="1010"/>
    </row>
    <row r="118" spans="1:70" s="332" customFormat="1" ht="15.75" hidden="1" customHeight="1" x14ac:dyDescent="0.25">
      <c r="A118" s="451" t="s">
        <v>498</v>
      </c>
      <c r="B118" s="818"/>
      <c r="C118" s="832"/>
      <c r="D118" s="820" t="s">
        <v>159</v>
      </c>
      <c r="E118" s="820"/>
      <c r="F118" s="821" t="str">
        <f>+CONCATENATE($B$80,"",$C$112,"",D118)</f>
        <v>22.06.007</v>
      </c>
      <c r="G118" s="822" t="s">
        <v>61</v>
      </c>
      <c r="H118" s="823">
        <f>+'P01 2026'!H85</f>
        <v>8750</v>
      </c>
      <c r="I118" s="824">
        <f>'P01 2026'!FB91</f>
        <v>7667.5029999999997</v>
      </c>
      <c r="J118" s="824">
        <f ca="1">SUMIF(W$3:$AQ110,"ok",W118:AQ118)</f>
        <v>1839.7709999999997</v>
      </c>
      <c r="K118" s="825">
        <f t="shared" ca="1" si="19"/>
        <v>0.23994395567892179</v>
      </c>
      <c r="L118" s="826">
        <f>+'P01 2026'!FD91</f>
        <v>3679.54</v>
      </c>
      <c r="M118" s="825">
        <f t="shared" si="20"/>
        <v>0.47988765051673277</v>
      </c>
      <c r="N118" s="824">
        <f t="shared" si="27"/>
        <v>3987.9629999999997</v>
      </c>
      <c r="O118" s="825">
        <f t="shared" si="21"/>
        <v>0.52011234948326723</v>
      </c>
      <c r="P118" s="827">
        <f>+'P01 2026'!FG91</f>
        <v>1226.5139999999999</v>
      </c>
      <c r="Q118" s="825">
        <f t="shared" ca="1" si="22"/>
        <v>0.66666666666666674</v>
      </c>
      <c r="R118" s="827">
        <f>+'P01 2026'!FH91</f>
        <v>613.25699999999995</v>
      </c>
      <c r="S118" s="825">
        <f t="shared" ca="1" si="23"/>
        <v>0.33333333333333337</v>
      </c>
      <c r="T118" s="831">
        <f>+'P01 2025'!DV99</f>
        <v>9175.9</v>
      </c>
      <c r="U118" s="828">
        <f ca="1">SUMIF(W$3:$AQ110,"SI",W118:AQ118)</f>
        <v>2420.4498319999998</v>
      </c>
      <c r="V118" s="825">
        <f t="shared" ca="1" si="24"/>
        <v>0.26378337078651687</v>
      </c>
      <c r="W118" s="829">
        <f>+'P01 2026'!I85</f>
        <v>0</v>
      </c>
      <c r="X118" s="830">
        <f>+'P01 2025'!G94</f>
        <v>0</v>
      </c>
      <c r="Y118" s="830">
        <v>0</v>
      </c>
      <c r="Z118" s="827">
        <v>0</v>
      </c>
      <c r="AA118" s="827">
        <f>+'P01 2026'!AJ65</f>
        <v>613.25699999999995</v>
      </c>
      <c r="AB118" s="831">
        <f>+'P01 2025'!AC75</f>
        <v>605.11245799999995</v>
      </c>
      <c r="AC118" s="826">
        <v>0</v>
      </c>
      <c r="AD118" s="831">
        <v>0</v>
      </c>
      <c r="AE118" s="831">
        <v>0</v>
      </c>
      <c r="AF118" s="831">
        <f>'P01 2025'!BF61</f>
        <v>605.11245799999995</v>
      </c>
      <c r="AG118" s="831">
        <f>+'P01 2026'!CL66</f>
        <v>613.25699999999995</v>
      </c>
      <c r="AH118" s="831">
        <f>+'P01 2025'!BU73</f>
        <v>605.11245799999995</v>
      </c>
      <c r="AI118" s="831">
        <v>0</v>
      </c>
      <c r="AJ118" s="831">
        <v>0</v>
      </c>
      <c r="AK118" s="831">
        <v>0</v>
      </c>
      <c r="AL118" s="831">
        <f>+'P01 2025'!CX59</f>
        <v>605.11245799999995</v>
      </c>
      <c r="AM118" s="831">
        <f>+'P01 2026'!ER70</f>
        <v>613.25699999999995</v>
      </c>
      <c r="AN118" s="831">
        <v>0</v>
      </c>
      <c r="AO118" s="831">
        <f>+'P01 2025'!ED68</f>
        <v>586.91800000000001</v>
      </c>
      <c r="AP118" s="831">
        <f>+'P01 2025'!EY62</f>
        <v>1175.72</v>
      </c>
      <c r="AQ118" s="831">
        <f>+'P01 2025'!FR78</f>
        <v>586.91800000000001</v>
      </c>
      <c r="AR118" s="1010"/>
      <c r="AS118" s="1010"/>
      <c r="AT118" s="216"/>
      <c r="AV118" s="216"/>
      <c r="AW118" s="781"/>
      <c r="AX118" s="781"/>
      <c r="AY118" s="781"/>
      <c r="AZ118" s="216"/>
      <c r="BA118" s="781"/>
      <c r="BB118" s="781"/>
      <c r="BC118" s="781"/>
      <c r="BD118" s="781"/>
      <c r="BE118" s="781"/>
      <c r="BF118" s="781"/>
      <c r="BG118" s="781"/>
      <c r="BH118" s="781"/>
      <c r="BI118" s="781"/>
      <c r="BJ118" s="781"/>
      <c r="BK118" s="781"/>
      <c r="BL118" s="1019"/>
      <c r="BM118" s="1010"/>
      <c r="BN118" s="1010"/>
      <c r="BO118" s="1010"/>
      <c r="BP118" s="1010"/>
      <c r="BQ118" s="1010"/>
      <c r="BR118" s="1010"/>
    </row>
    <row r="119" spans="1:70" s="332" customFormat="1" ht="15.75" hidden="1" customHeight="1" x14ac:dyDescent="0.25">
      <c r="A119" s="451" t="s">
        <v>331</v>
      </c>
      <c r="B119" s="818"/>
      <c r="C119" s="832"/>
      <c r="D119" s="820" t="s">
        <v>166</v>
      </c>
      <c r="E119" s="820"/>
      <c r="F119" s="821" t="str">
        <f>+CONCATENATE($B$80,"",$C$112,"",D119)</f>
        <v>22.06.999</v>
      </c>
      <c r="G119" s="822" t="s">
        <v>49</v>
      </c>
      <c r="H119" s="824">
        <v>0</v>
      </c>
      <c r="I119" s="824">
        <f>'P01 2026'!FB92</f>
        <v>219.9</v>
      </c>
      <c r="J119" s="824">
        <f ca="1">SUMIF(W$3:$AQ111,"ok",W119:AQ119)</f>
        <v>219.9</v>
      </c>
      <c r="K119" s="825">
        <f t="shared" ca="1" si="19"/>
        <v>1</v>
      </c>
      <c r="L119" s="826">
        <f>+'P01 2026'!FD92</f>
        <v>219.9</v>
      </c>
      <c r="M119" s="825">
        <f t="shared" si="20"/>
        <v>1</v>
      </c>
      <c r="N119" s="824">
        <f t="shared" si="27"/>
        <v>0</v>
      </c>
      <c r="O119" s="825">
        <f t="shared" si="21"/>
        <v>0</v>
      </c>
      <c r="P119" s="827">
        <f>+'P01 2026'!FG92</f>
        <v>0</v>
      </c>
      <c r="Q119" s="825">
        <f t="shared" ca="1" si="22"/>
        <v>0</v>
      </c>
      <c r="R119" s="827">
        <f>+'P01 2026'!FH92</f>
        <v>219.9</v>
      </c>
      <c r="S119" s="825">
        <f t="shared" ca="1" si="23"/>
        <v>1</v>
      </c>
      <c r="T119" s="831">
        <f>+'P01 2025'!DV100</f>
        <v>422.81309999999996</v>
      </c>
      <c r="U119" s="828">
        <f ca="1">SUMIF(W$3:$AQ111,"SI",W119:AQ119)</f>
        <v>422.81309999999996</v>
      </c>
      <c r="V119" s="825">
        <f t="shared" ca="1" si="24"/>
        <v>1</v>
      </c>
      <c r="W119" s="829">
        <v>0</v>
      </c>
      <c r="X119" s="830">
        <v>0</v>
      </c>
      <c r="Y119" s="830">
        <v>0</v>
      </c>
      <c r="Z119" s="827">
        <v>0</v>
      </c>
      <c r="AA119" s="827">
        <v>0</v>
      </c>
      <c r="AB119" s="831">
        <v>0</v>
      </c>
      <c r="AC119" s="826">
        <v>0</v>
      </c>
      <c r="AD119" s="831">
        <v>0</v>
      </c>
      <c r="AE119" s="831">
        <v>0</v>
      </c>
      <c r="AF119" s="831">
        <v>0</v>
      </c>
      <c r="AG119" s="831">
        <v>0</v>
      </c>
      <c r="AH119" s="831">
        <v>0</v>
      </c>
      <c r="AI119" s="831">
        <v>0</v>
      </c>
      <c r="AJ119" s="333">
        <f>+'P01 2025'!CI57</f>
        <v>422.81309999999996</v>
      </c>
      <c r="AK119" s="333">
        <v>0</v>
      </c>
      <c r="AL119" s="831">
        <v>0</v>
      </c>
      <c r="AM119" s="831">
        <f>+'P01 2026'!ER71</f>
        <v>219.9</v>
      </c>
      <c r="AN119" s="831">
        <v>0</v>
      </c>
      <c r="AO119" s="831">
        <v>0</v>
      </c>
      <c r="AP119" s="831">
        <f>+'P01 2025'!EY63</f>
        <v>348.17</v>
      </c>
      <c r="AQ119" s="831">
        <v>0</v>
      </c>
      <c r="AR119" s="1010"/>
      <c r="AS119" s="1010"/>
      <c r="AT119" s="216"/>
      <c r="AV119" s="216"/>
      <c r="AW119" s="781"/>
      <c r="AX119" s="781"/>
      <c r="AY119" s="781"/>
      <c r="AZ119" s="216"/>
      <c r="BA119" s="781"/>
      <c r="BB119" s="781"/>
      <c r="BC119" s="781"/>
      <c r="BD119" s="781"/>
      <c r="BE119" s="781"/>
      <c r="BF119" s="781"/>
      <c r="BG119" s="781"/>
      <c r="BH119" s="781"/>
      <c r="BI119" s="781"/>
      <c r="BJ119" s="781"/>
      <c r="BK119" s="781"/>
      <c r="BL119" s="1019"/>
      <c r="BM119" s="1010"/>
      <c r="BN119" s="1010"/>
      <c r="BO119" s="1010"/>
      <c r="BP119" s="1010"/>
      <c r="BQ119" s="1010"/>
      <c r="BR119" s="1010"/>
    </row>
    <row r="120" spans="1:70" s="332" customFormat="1" ht="15.75" hidden="1" customHeight="1" x14ac:dyDescent="0.25">
      <c r="A120" s="451" t="s">
        <v>332</v>
      </c>
      <c r="B120" s="691"/>
      <c r="C120" s="692" t="s">
        <v>172</v>
      </c>
      <c r="D120" s="693"/>
      <c r="E120" s="820"/>
      <c r="F120" s="820"/>
      <c r="G120" s="703" t="s">
        <v>62</v>
      </c>
      <c r="H120" s="695">
        <f>+'P01 2026'!H86</f>
        <v>17827.7</v>
      </c>
      <c r="I120" s="696">
        <f>'P01 2026'!FB93</f>
        <v>7001.9480000000003</v>
      </c>
      <c r="J120" s="696">
        <f ca="1">SUMIF(W$3:$AQ112,"ok",W120:AQ120)</f>
        <v>7001.9480000000003</v>
      </c>
      <c r="K120" s="697">
        <f t="shared" ca="1" si="19"/>
        <v>1</v>
      </c>
      <c r="L120" s="704">
        <f>+'P01 2026'!FD93</f>
        <v>7001.9480000000003</v>
      </c>
      <c r="M120" s="697">
        <f t="shared" si="20"/>
        <v>1</v>
      </c>
      <c r="N120" s="696">
        <f t="shared" si="27"/>
        <v>0</v>
      </c>
      <c r="O120" s="697">
        <f t="shared" si="21"/>
        <v>0</v>
      </c>
      <c r="P120" s="698">
        <f>+'P01 2026'!FG93</f>
        <v>6099.7569999999996</v>
      </c>
      <c r="Q120" s="697">
        <f t="shared" ca="1" si="22"/>
        <v>0.87115142814542457</v>
      </c>
      <c r="R120" s="698">
        <f>+'P01 2026'!FH93</f>
        <v>902.19100000000003</v>
      </c>
      <c r="S120" s="697">
        <f t="shared" ca="1" si="23"/>
        <v>0.12884857185457532</v>
      </c>
      <c r="T120" s="25">
        <f>+'P01 2025'!DV101</f>
        <v>167455.531376</v>
      </c>
      <c r="U120" s="25">
        <f ca="1">SUM(U121:U123)</f>
        <v>11031.853619000001</v>
      </c>
      <c r="V120" s="697">
        <f t="shared" ca="1" si="24"/>
        <v>6.5879302572749196E-2</v>
      </c>
      <c r="W120" s="700">
        <f>+'P01 2026'!I175</f>
        <v>0</v>
      </c>
      <c r="X120" s="701">
        <f>+'P01 2025'!G95</f>
        <v>10.309999999999999</v>
      </c>
      <c r="Y120" s="701">
        <f>+'P01 2026'!R72</f>
        <v>3327.7</v>
      </c>
      <c r="Z120" s="702">
        <f>+'P01 2025'!N62</f>
        <v>3572.6242929999999</v>
      </c>
      <c r="AA120" s="702">
        <f>+'P01 2026'!AJ66</f>
        <v>142.80000000000001</v>
      </c>
      <c r="AB120" s="25">
        <f>+'P01 2025'!AC76</f>
        <v>1550.2951109999999</v>
      </c>
      <c r="AC120" s="25">
        <v>0</v>
      </c>
      <c r="AD120" s="25">
        <f>+'P01 2025'!AR65</f>
        <v>78.355999999999995</v>
      </c>
      <c r="AE120" s="25">
        <f>+'P01 2026'!BT54</f>
        <v>2474.0880000000002</v>
      </c>
      <c r="AF120" s="25">
        <f>SUM(AF121:AF122)</f>
        <v>729.93047299999989</v>
      </c>
      <c r="AG120" s="25">
        <v>0</v>
      </c>
      <c r="AH120" s="25">
        <f>+'P01 2025'!BU74</f>
        <v>283.66933999999998</v>
      </c>
      <c r="AI120" s="25">
        <f>+'P01 2026'!DE63</f>
        <v>47.6</v>
      </c>
      <c r="AJ120" s="25">
        <v>0</v>
      </c>
      <c r="AK120" s="25">
        <v>0</v>
      </c>
      <c r="AL120" s="25">
        <f>+'P01 2025'!CX60</f>
        <v>2248.6027520000002</v>
      </c>
      <c r="AM120" s="25">
        <f>+'P01 2026'!ER72</f>
        <v>1009.76</v>
      </c>
      <c r="AN120" s="25">
        <f>+'P01 2025'!DN77</f>
        <v>2558.06565</v>
      </c>
      <c r="AO120" s="25">
        <f>+'P01 2025'!ED69</f>
        <v>61439.455999999998</v>
      </c>
      <c r="AP120" s="25">
        <f>+'P01 2025'!EY64</f>
        <v>90975.8</v>
      </c>
      <c r="AQ120" s="25">
        <f>+'P01 2025'!FR79</f>
        <v>2004.7809999999999</v>
      </c>
      <c r="AR120" s="1010"/>
      <c r="AS120" s="1010"/>
      <c r="AT120" s="216"/>
      <c r="AV120" s="216"/>
      <c r="AW120" s="781"/>
      <c r="AX120" s="781"/>
      <c r="AY120" s="781"/>
      <c r="AZ120" s="216"/>
      <c r="BA120" s="781"/>
      <c r="BB120" s="781"/>
      <c r="BC120" s="781"/>
      <c r="BD120" s="781"/>
      <c r="BE120" s="781"/>
      <c r="BF120" s="781"/>
      <c r="BG120" s="781"/>
      <c r="BH120" s="781"/>
      <c r="BI120" s="781"/>
      <c r="BJ120" s="781"/>
      <c r="BK120" s="781"/>
      <c r="BL120" s="1019"/>
      <c r="BM120" s="1010"/>
      <c r="BN120" s="1010"/>
      <c r="BO120" s="1010"/>
      <c r="BP120" s="1010"/>
      <c r="BQ120" s="1010"/>
      <c r="BR120" s="1010"/>
    </row>
    <row r="121" spans="1:70" s="332" customFormat="1" ht="15.75" hidden="1" customHeight="1" x14ac:dyDescent="0.25">
      <c r="A121" s="451" t="s">
        <v>333</v>
      </c>
      <c r="B121" s="818"/>
      <c r="C121" s="832"/>
      <c r="D121" s="820" t="s">
        <v>158</v>
      </c>
      <c r="E121" s="820"/>
      <c r="F121" s="821" t="str">
        <f>+CONCATENATE($B$80,"",$C$120,"",D121)</f>
        <v>22.07.001</v>
      </c>
      <c r="G121" s="822" t="s">
        <v>63</v>
      </c>
      <c r="H121" s="823">
        <f>+'P01 2026'!H87</f>
        <v>10827.7</v>
      </c>
      <c r="I121" s="824">
        <f>'P01 2026'!FB94</f>
        <v>6954.348</v>
      </c>
      <c r="J121" s="823">
        <f ca="1">SUMIF(W$3:$AQ113,"ok",W121:AQ121)</f>
        <v>6954.348</v>
      </c>
      <c r="K121" s="825">
        <f t="shared" ca="1" si="19"/>
        <v>1</v>
      </c>
      <c r="L121" s="826">
        <f>+'P01 2026'!FD94</f>
        <v>6954.348</v>
      </c>
      <c r="M121" s="825">
        <f t="shared" si="20"/>
        <v>1</v>
      </c>
      <c r="N121" s="824">
        <f t="shared" si="27"/>
        <v>0</v>
      </c>
      <c r="O121" s="825">
        <f t="shared" si="21"/>
        <v>0</v>
      </c>
      <c r="P121" s="827">
        <f>+'P01 2026'!FG94</f>
        <v>6052.1570000000002</v>
      </c>
      <c r="Q121" s="825">
        <f t="shared" ca="1" si="22"/>
        <v>0.87026950621395427</v>
      </c>
      <c r="R121" s="827">
        <f>+'P01 2026'!FH94</f>
        <v>902.19100000000003</v>
      </c>
      <c r="S121" s="825">
        <f t="shared" ca="1" si="23"/>
        <v>0.12973049378604579</v>
      </c>
      <c r="T121" s="831">
        <f>+'P01 2025'!DV102</f>
        <v>164600.64082599999</v>
      </c>
      <c r="U121" s="828">
        <f ca="1">SUMIF(W$3:$AQ111,"SI",W121:AQ121)</f>
        <v>8177.9940690000003</v>
      </c>
      <c r="V121" s="825">
        <f t="shared" ca="1" si="24"/>
        <v>4.9683853160966678E-2</v>
      </c>
      <c r="W121" s="829">
        <f>+'P01 2026'!I176</f>
        <v>0</v>
      </c>
      <c r="X121" s="830">
        <f>+'P01 2025'!G96</f>
        <v>0</v>
      </c>
      <c r="Y121" s="830">
        <f>+'P01 2026'!R73</f>
        <v>3327.7</v>
      </c>
      <c r="Z121" s="827">
        <f>+'P01 2025'!N63</f>
        <v>3511.2797929999997</v>
      </c>
      <c r="AA121" s="1020">
        <f>+'P01 2026'!AJ67</f>
        <v>142.80000000000001</v>
      </c>
      <c r="AB121" s="831">
        <f>+'P01 2025'!AC77</f>
        <v>1404.5117109999999</v>
      </c>
      <c r="AC121" s="831">
        <v>0</v>
      </c>
      <c r="AD121" s="831">
        <v>0</v>
      </c>
      <c r="AE121" s="831">
        <f>+'P01 2026'!BT55</f>
        <v>2474.0880000000002</v>
      </c>
      <c r="AF121" s="831">
        <f>'P01 2025'!BF63</f>
        <v>729.93047299999989</v>
      </c>
      <c r="AG121" s="831">
        <v>0</v>
      </c>
      <c r="AH121" s="831">
        <f>+'P01 2025'!BU75</f>
        <v>283.66933999999998</v>
      </c>
      <c r="AI121" s="831">
        <v>0</v>
      </c>
      <c r="AJ121" s="831">
        <v>0</v>
      </c>
      <c r="AK121" s="831">
        <v>0</v>
      </c>
      <c r="AL121" s="831">
        <f>+'P01 2025'!CX61</f>
        <v>2248.6027520000002</v>
      </c>
      <c r="AM121" s="831">
        <f>+'P01 2026'!ER73</f>
        <v>1009.76</v>
      </c>
      <c r="AN121" s="831">
        <v>0</v>
      </c>
      <c r="AO121" s="831">
        <f>+'P01 2025'!ED70</f>
        <v>61439.455999999998</v>
      </c>
      <c r="AP121" s="831">
        <f>+'P01 2025'!EY65</f>
        <v>90000</v>
      </c>
      <c r="AQ121" s="831">
        <f>+'P01 2025'!FR80</f>
        <v>1724.6610000000001</v>
      </c>
      <c r="AR121" s="1010"/>
      <c r="AS121" s="1010"/>
      <c r="AT121" s="216"/>
      <c r="AV121" s="216"/>
      <c r="AW121" s="781"/>
      <c r="AX121" s="781"/>
      <c r="AY121" s="781"/>
      <c r="AZ121" s="216"/>
      <c r="BA121" s="781"/>
      <c r="BB121" s="781"/>
      <c r="BC121" s="781"/>
      <c r="BD121" s="781"/>
      <c r="BE121" s="781"/>
      <c r="BF121" s="781"/>
      <c r="BG121" s="781"/>
      <c r="BH121" s="781"/>
      <c r="BI121" s="781"/>
      <c r="BJ121" s="781"/>
      <c r="BK121" s="781"/>
      <c r="BL121" s="1019"/>
      <c r="BM121" s="1010"/>
      <c r="BN121" s="1010"/>
      <c r="BO121" s="1010"/>
      <c r="BP121" s="1010"/>
      <c r="BQ121" s="1010"/>
      <c r="BR121" s="1010"/>
    </row>
    <row r="122" spans="1:70" s="332" customFormat="1" ht="15.75" hidden="1" customHeight="1" x14ac:dyDescent="0.25">
      <c r="A122" s="451" t="s">
        <v>334</v>
      </c>
      <c r="B122" s="818"/>
      <c r="C122" s="832"/>
      <c r="D122" s="820" t="s">
        <v>154</v>
      </c>
      <c r="E122" s="820"/>
      <c r="F122" s="821" t="str">
        <f>+CONCATENATE($B$80,"",$C$120,"",D122)</f>
        <v>22.07.002</v>
      </c>
      <c r="G122" s="822" t="s">
        <v>64</v>
      </c>
      <c r="H122" s="823">
        <f>+'P01 2026'!H88</f>
        <v>7000</v>
      </c>
      <c r="I122" s="824">
        <f>'P01 2026'!FB95</f>
        <v>47.6</v>
      </c>
      <c r="J122" s="823">
        <f ca="1">SUMIF(W$3:$AQ114,"ok",W122:AQ122)</f>
        <v>47.6</v>
      </c>
      <c r="K122" s="825">
        <f t="shared" ca="1" si="19"/>
        <v>1</v>
      </c>
      <c r="L122" s="826">
        <f>+'P01 2026'!FD95</f>
        <v>47.6</v>
      </c>
      <c r="M122" s="825">
        <f t="shared" si="20"/>
        <v>1</v>
      </c>
      <c r="N122" s="824">
        <f t="shared" si="27"/>
        <v>0</v>
      </c>
      <c r="O122" s="825">
        <f t="shared" si="21"/>
        <v>0</v>
      </c>
      <c r="P122" s="827">
        <f>+'P01 2026'!FG95</f>
        <v>47.6</v>
      </c>
      <c r="Q122" s="825">
        <f t="shared" ca="1" si="22"/>
        <v>1</v>
      </c>
      <c r="R122" s="827">
        <f>+'P01 2026'!FH95</f>
        <v>0</v>
      </c>
      <c r="S122" s="825">
        <f t="shared" ca="1" si="23"/>
        <v>0</v>
      </c>
      <c r="T122" s="831">
        <f>+'P01 2025'!DV103</f>
        <v>296.82489999999996</v>
      </c>
      <c r="U122" s="828">
        <f ca="1">SUMIF(W$3:$AQ112,"SI",W122:AQ122)</f>
        <v>295.79390000000001</v>
      </c>
      <c r="V122" s="825">
        <f t="shared" ca="1" si="24"/>
        <v>0.996526571726294</v>
      </c>
      <c r="W122" s="829">
        <f>+'P01 2026'!I177</f>
        <v>0</v>
      </c>
      <c r="X122" s="830">
        <f>+'P01 2025'!G97</f>
        <v>10.309999999999999</v>
      </c>
      <c r="Y122" s="830">
        <v>0</v>
      </c>
      <c r="Z122" s="827">
        <f>+'P01 2025'!N64</f>
        <v>61.344499999999996</v>
      </c>
      <c r="AA122" s="827">
        <v>0</v>
      </c>
      <c r="AB122" s="831">
        <f>+'P01 2025'!AC78</f>
        <v>145.7834</v>
      </c>
      <c r="AC122" s="831">
        <v>0</v>
      </c>
      <c r="AD122" s="831">
        <f>+'P01 2025'!AR66</f>
        <v>78.355999999999995</v>
      </c>
      <c r="AE122" s="831">
        <v>0</v>
      </c>
      <c r="AF122" s="831">
        <v>0</v>
      </c>
      <c r="AG122" s="831">
        <v>0</v>
      </c>
      <c r="AH122" s="831">
        <v>0</v>
      </c>
      <c r="AI122" s="831">
        <f>+'P01 2026'!DE64</f>
        <v>47.6</v>
      </c>
      <c r="AJ122" s="333">
        <v>0</v>
      </c>
      <c r="AK122" s="333">
        <v>0</v>
      </c>
      <c r="AL122" s="831">
        <v>0</v>
      </c>
      <c r="AM122" s="831">
        <v>0</v>
      </c>
      <c r="AN122" s="831">
        <v>0</v>
      </c>
      <c r="AO122" s="831">
        <v>0</v>
      </c>
      <c r="AP122" s="831">
        <f>+'P01 2025'!EY66</f>
        <v>476</v>
      </c>
      <c r="AQ122" s="831">
        <f>+'P01 2025'!FR81</f>
        <v>280.12</v>
      </c>
      <c r="AR122" s="1010"/>
      <c r="AS122" s="1010"/>
      <c r="AT122" s="216"/>
      <c r="AV122" s="216"/>
      <c r="AW122" s="781"/>
      <c r="AX122" s="781"/>
      <c r="AY122" s="781"/>
      <c r="AZ122" s="216"/>
      <c r="BA122" s="781"/>
      <c r="BB122" s="781"/>
      <c r="BC122" s="781"/>
      <c r="BD122" s="781"/>
      <c r="BE122" s="781"/>
      <c r="BF122" s="781"/>
      <c r="BG122" s="781"/>
      <c r="BH122" s="781"/>
      <c r="BI122" s="781"/>
      <c r="BJ122" s="781"/>
      <c r="BK122" s="781"/>
      <c r="BL122" s="1019"/>
      <c r="BM122" s="1010"/>
      <c r="BN122" s="1010"/>
      <c r="BO122" s="1010"/>
      <c r="BP122" s="1010"/>
      <c r="BQ122" s="1010"/>
      <c r="BR122" s="1010"/>
    </row>
    <row r="123" spans="1:70" s="332" customFormat="1" ht="15.75" hidden="1" customHeight="1" x14ac:dyDescent="0.25">
      <c r="A123" s="451" t="s">
        <v>916</v>
      </c>
      <c r="B123" s="818"/>
      <c r="C123" s="832"/>
      <c r="D123" s="820" t="s">
        <v>155</v>
      </c>
      <c r="E123" s="820"/>
      <c r="F123" s="821"/>
      <c r="G123" s="822" t="s">
        <v>918</v>
      </c>
      <c r="H123" s="824">
        <v>0</v>
      </c>
      <c r="I123" s="824">
        <v>0</v>
      </c>
      <c r="J123" s="823">
        <f ca="1">SUMIF(W$3:$AQ115,"ok",W123:AQ123)</f>
        <v>0</v>
      </c>
      <c r="K123" s="825">
        <f t="shared" ca="1" si="19"/>
        <v>0</v>
      </c>
      <c r="L123" s="824">
        <v>0</v>
      </c>
      <c r="M123" s="825">
        <f t="shared" si="20"/>
        <v>0</v>
      </c>
      <c r="N123" s="824">
        <f t="shared" si="27"/>
        <v>0</v>
      </c>
      <c r="O123" s="825">
        <f t="shared" si="21"/>
        <v>0</v>
      </c>
      <c r="P123" s="827">
        <v>0</v>
      </c>
      <c r="Q123" s="825">
        <f t="shared" ca="1" si="22"/>
        <v>0</v>
      </c>
      <c r="R123" s="827">
        <v>0</v>
      </c>
      <c r="S123" s="825">
        <f t="shared" ca="1" si="23"/>
        <v>0</v>
      </c>
      <c r="T123" s="831">
        <f>+'P01 2025'!DV104</f>
        <v>2558.06565</v>
      </c>
      <c r="U123" s="828">
        <f ca="1">SUMIF(W$3:$AQ113,"SI",W123:AQ123)</f>
        <v>2558.06565</v>
      </c>
      <c r="V123" s="825">
        <f t="shared" ca="1" si="24"/>
        <v>1</v>
      </c>
      <c r="W123" s="829">
        <v>0</v>
      </c>
      <c r="X123" s="830">
        <v>0</v>
      </c>
      <c r="Y123" s="830">
        <v>0</v>
      </c>
      <c r="Z123" s="833">
        <v>0</v>
      </c>
      <c r="AA123" s="827">
        <v>0</v>
      </c>
      <c r="AB123" s="833">
        <v>0</v>
      </c>
      <c r="AC123" s="831">
        <v>0</v>
      </c>
      <c r="AD123" s="833">
        <v>0</v>
      </c>
      <c r="AE123" s="831">
        <v>0</v>
      </c>
      <c r="AF123" s="833">
        <v>0</v>
      </c>
      <c r="AG123" s="831">
        <v>0</v>
      </c>
      <c r="AH123" s="833">
        <v>0</v>
      </c>
      <c r="AI123" s="831">
        <v>0</v>
      </c>
      <c r="AJ123" s="833">
        <v>0</v>
      </c>
      <c r="AK123" s="833">
        <v>0</v>
      </c>
      <c r="AL123" s="831">
        <v>0</v>
      </c>
      <c r="AM123" s="831">
        <v>0</v>
      </c>
      <c r="AN123" s="831">
        <f>+'P01 2025'!DN78</f>
        <v>2558.06565</v>
      </c>
      <c r="AO123" s="831">
        <v>0</v>
      </c>
      <c r="AP123" s="831">
        <f>+'P01 2025'!EY67</f>
        <v>499.8</v>
      </c>
      <c r="AQ123" s="831">
        <v>0</v>
      </c>
      <c r="AR123" s="1010"/>
      <c r="AS123" s="1010"/>
      <c r="AT123" s="216"/>
      <c r="AV123" s="216"/>
      <c r="AW123" s="781"/>
      <c r="AX123" s="781"/>
      <c r="AY123" s="781"/>
      <c r="AZ123" s="216"/>
      <c r="BA123" s="781"/>
      <c r="BB123" s="781"/>
      <c r="BC123" s="781"/>
      <c r="BD123" s="781"/>
      <c r="BE123" s="781"/>
      <c r="BF123" s="781"/>
      <c r="BG123" s="781"/>
      <c r="BH123" s="781"/>
      <c r="BI123" s="781"/>
      <c r="BJ123" s="781"/>
      <c r="BK123" s="781"/>
      <c r="BL123" s="1019"/>
      <c r="BM123" s="1010"/>
      <c r="BN123" s="1010"/>
      <c r="BO123" s="1010"/>
      <c r="BP123" s="1010"/>
      <c r="BQ123" s="1010"/>
      <c r="BR123" s="1010"/>
    </row>
    <row r="124" spans="1:70" s="332" customFormat="1" ht="15.75" hidden="1" customHeight="1" x14ac:dyDescent="0.25">
      <c r="A124" s="451" t="s">
        <v>335</v>
      </c>
      <c r="B124" s="693"/>
      <c r="C124" s="693" t="s">
        <v>173</v>
      </c>
      <c r="D124" s="693"/>
      <c r="E124" s="820"/>
      <c r="F124" s="820"/>
      <c r="G124" s="703" t="s">
        <v>65</v>
      </c>
      <c r="H124" s="695">
        <f>+'P01 2026'!H89</f>
        <v>392041.74200000003</v>
      </c>
      <c r="I124" s="696">
        <f>'P01 2026'!FB96</f>
        <v>519936.522</v>
      </c>
      <c r="J124" s="696">
        <f ca="1">SUMIF(W$3:$AQ115,"ok",W124:AQ124)</f>
        <v>197421.17500000005</v>
      </c>
      <c r="K124" s="697">
        <f t="shared" ca="1" si="19"/>
        <v>0.37970245721649853</v>
      </c>
      <c r="L124" s="704">
        <f>+'P01 2026'!FD96</f>
        <v>344275.82199999999</v>
      </c>
      <c r="M124" s="697">
        <f t="shared" si="20"/>
        <v>0.66214971911513454</v>
      </c>
      <c r="N124" s="696">
        <f t="shared" si="27"/>
        <v>175660.7</v>
      </c>
      <c r="O124" s="697">
        <f t="shared" si="21"/>
        <v>0.33785028088486541</v>
      </c>
      <c r="P124" s="698">
        <f>+'P01 2026'!FG96</f>
        <v>188096.476</v>
      </c>
      <c r="Q124" s="697">
        <f t="shared" ca="1" si="22"/>
        <v>0.95276748302202108</v>
      </c>
      <c r="R124" s="698">
        <f>+'P01 2026'!FH96</f>
        <v>9324.6990000000005</v>
      </c>
      <c r="S124" s="697">
        <f t="shared" ca="1" si="23"/>
        <v>4.7232516977978672E-2</v>
      </c>
      <c r="T124" s="25">
        <f>+'P01 2025'!DV105</f>
        <v>814836.86345399998</v>
      </c>
      <c r="U124" s="25">
        <f ca="1">SUMIF(W$3:$AQ115,"SI",W124:AQ124)</f>
        <v>528887.59170500003</v>
      </c>
      <c r="V124" s="697">
        <f t="shared" ca="1" si="24"/>
        <v>0.64907175340976375</v>
      </c>
      <c r="W124" s="700">
        <f>+'P01 2026'!I89</f>
        <v>14278.989</v>
      </c>
      <c r="X124" s="701">
        <f>+'P01 2025'!G98</f>
        <v>11755.501178</v>
      </c>
      <c r="Y124" s="701">
        <f>+'P01 2026'!R74</f>
        <v>24435.18</v>
      </c>
      <c r="Z124" s="702">
        <f>+'P01 2025'!N65</f>
        <v>30356.539241999995</v>
      </c>
      <c r="AA124" s="702">
        <f>+'P01 2026'!AJ68</f>
        <v>28889.313999999998</v>
      </c>
      <c r="AB124" s="25">
        <f>+'P01 2025'!AC79</f>
        <v>47041.441123999997</v>
      </c>
      <c r="AC124" s="25">
        <f>+'P01 2026'!BB58</f>
        <v>20264.532999999999</v>
      </c>
      <c r="AD124" s="25">
        <f>+'P01 2025'!AR67</f>
        <v>52473.438862999996</v>
      </c>
      <c r="AE124" s="25">
        <f>+'P01 2026'!BT56</f>
        <v>24911.023000000001</v>
      </c>
      <c r="AF124" s="25">
        <f>SUM(AF125:AF131)</f>
        <v>28806.443113999998</v>
      </c>
      <c r="AG124" s="25">
        <f>+'P01 2026'!CL67</f>
        <v>24326.404999999999</v>
      </c>
      <c r="AH124" s="25">
        <f>+'P01 2025'!BU76</f>
        <v>66240.398358999999</v>
      </c>
      <c r="AI124" s="25">
        <f>+'P01 2026'!DE65</f>
        <v>25613.188999999998</v>
      </c>
      <c r="AJ124" s="25">
        <f>+'P01 2025'!CI58</f>
        <v>75532.645678000001</v>
      </c>
      <c r="AK124" s="25">
        <f>+'P01 2026'!DW56</f>
        <v>17201.616000000002</v>
      </c>
      <c r="AL124" s="25">
        <f>+'P01 2025'!CX62</f>
        <v>125416.03830199999</v>
      </c>
      <c r="AM124" s="25">
        <f>+'P01 2026'!ER74</f>
        <v>17500.925999999999</v>
      </c>
      <c r="AN124" s="25">
        <f>+'P01 2025'!DN79</f>
        <v>91265.145844999992</v>
      </c>
      <c r="AO124" s="25">
        <f>+'P01 2025'!ED71</f>
        <v>73677.538</v>
      </c>
      <c r="AP124" s="25">
        <f>+'P01 2025'!EY68</f>
        <v>48895.057000000001</v>
      </c>
      <c r="AQ124" s="25">
        <f>+'P01 2025'!FR82</f>
        <v>77767.745999999999</v>
      </c>
      <c r="AR124" s="1010"/>
      <c r="AS124" s="1010"/>
      <c r="AT124" s="216"/>
      <c r="AV124" s="216"/>
      <c r="AW124" s="781"/>
      <c r="AX124" s="781"/>
      <c r="AY124" s="781"/>
      <c r="AZ124" s="216"/>
      <c r="BA124" s="781"/>
      <c r="BB124" s="781"/>
      <c r="BC124" s="781"/>
      <c r="BD124" s="781"/>
      <c r="BE124" s="781"/>
      <c r="BF124" s="781"/>
      <c r="BG124" s="781"/>
      <c r="BH124" s="781"/>
      <c r="BI124" s="781"/>
      <c r="BJ124" s="781"/>
      <c r="BK124" s="781"/>
      <c r="BL124" s="1019"/>
      <c r="BM124" s="1010"/>
      <c r="BN124" s="1010"/>
      <c r="BO124" s="1010"/>
      <c r="BP124" s="1010"/>
      <c r="BQ124" s="1010"/>
      <c r="BR124" s="1010"/>
    </row>
    <row r="125" spans="1:70" s="332" customFormat="1" ht="15.75" hidden="1" customHeight="1" x14ac:dyDescent="0.25">
      <c r="A125" s="451" t="s">
        <v>336</v>
      </c>
      <c r="B125" s="818"/>
      <c r="C125" s="832"/>
      <c r="D125" s="820" t="s">
        <v>158</v>
      </c>
      <c r="E125" s="820"/>
      <c r="F125" s="821" t="str">
        <f>+CONCATENATE($B$80,"",$C$124,"",D125)</f>
        <v>22.08.001</v>
      </c>
      <c r="G125" s="822" t="s">
        <v>66</v>
      </c>
      <c r="H125" s="823">
        <f>+'P01 2026'!H90</f>
        <v>130074.625</v>
      </c>
      <c r="I125" s="824">
        <f>'P01 2026'!FB97</f>
        <v>114447.23299999999</v>
      </c>
      <c r="J125" s="823">
        <f ca="1">SUMIF(W$3:$AQ116,"ok",W125:AQ125)</f>
        <v>82744.453000000009</v>
      </c>
      <c r="K125" s="825">
        <f t="shared" ca="1" si="19"/>
        <v>0.72299216705396463</v>
      </c>
      <c r="L125" s="826">
        <f>+'P01 2026'!FD97</f>
        <v>106044.19100000001</v>
      </c>
      <c r="M125" s="825">
        <f t="shared" si="20"/>
        <v>0.92657715018763287</v>
      </c>
      <c r="N125" s="824">
        <f t="shared" si="27"/>
        <v>8403.0419999999867</v>
      </c>
      <c r="O125" s="825">
        <f t="shared" si="21"/>
        <v>7.342284981236713E-2</v>
      </c>
      <c r="P125" s="827">
        <f>+'P01 2026'!FG97</f>
        <v>78466.615999999995</v>
      </c>
      <c r="Q125" s="825">
        <f t="shared" ca="1" si="22"/>
        <v>0.94830061901551255</v>
      </c>
      <c r="R125" s="827">
        <f>+'P01 2026'!FH97</f>
        <v>4277.8370000000004</v>
      </c>
      <c r="S125" s="825">
        <f t="shared" ca="1" si="23"/>
        <v>5.1699380984487266E-2</v>
      </c>
      <c r="T125" s="831">
        <f>+'P01 2025'!DV106</f>
        <v>125577.95272799999</v>
      </c>
      <c r="U125" s="828">
        <f ca="1">SUMIF(W$3:$AQ117,"SI",W125:AQ125)</f>
        <v>79243.671411000003</v>
      </c>
      <c r="V125" s="825">
        <f t="shared" ca="1" si="24"/>
        <v>0.63103171925919699</v>
      </c>
      <c r="W125" s="829">
        <f>+'P01 2026'!I90</f>
        <v>2960.0830000000001</v>
      </c>
      <c r="X125" s="830">
        <f>+'P01 2025'!G99</f>
        <v>4320.1828039999991</v>
      </c>
      <c r="Y125" s="830">
        <f>+'P01 2026'!R75</f>
        <v>11051.192999999999</v>
      </c>
      <c r="Z125" s="827">
        <f>+'P01 2025'!N66</f>
        <v>8370.5312569999987</v>
      </c>
      <c r="AA125" s="1020">
        <f>+'P01 2026'!AJ69</f>
        <v>10007.280000000001</v>
      </c>
      <c r="AB125" s="831">
        <f>+'P01 2025'!AC80</f>
        <v>9756.0931879999989</v>
      </c>
      <c r="AC125" s="826">
        <f>+'P01 2026'!BB59</f>
        <v>8409.7579999999998</v>
      </c>
      <c r="AD125" s="831">
        <f>+'P01 2025'!AR68</f>
        <v>10626.786091</v>
      </c>
      <c r="AE125" s="831">
        <f>+'P01 2026'!BT57</f>
        <v>13962.953</v>
      </c>
      <c r="AF125" s="831">
        <f>'P01 2025'!BF65</f>
        <v>9253.4899669999995</v>
      </c>
      <c r="AG125" s="831">
        <f>+'P01 2026'!CL68</f>
        <v>8607.8009999999995</v>
      </c>
      <c r="AH125" s="831">
        <f>+'P01 2025'!BU77</f>
        <v>8228.1893349999991</v>
      </c>
      <c r="AI125" s="831">
        <f>+'P01 2026'!DE66</f>
        <v>11963.739</v>
      </c>
      <c r="AJ125" s="333">
        <f>+'P01 2025'!CI59</f>
        <v>9868.8093250000002</v>
      </c>
      <c r="AK125" s="831">
        <f>+'P01 2026'!DW57</f>
        <v>7867.5469999999996</v>
      </c>
      <c r="AL125" s="335">
        <f>+'P01 2025'!CX63</f>
        <v>10410.610134999999</v>
      </c>
      <c r="AM125" s="831">
        <f>+'P01 2026'!ER75</f>
        <v>7914.0990000000002</v>
      </c>
      <c r="AN125" s="831">
        <f>+'P01 2025'!DN80</f>
        <v>8408.9793090000003</v>
      </c>
      <c r="AO125" s="831">
        <f>+'P01 2025'!ED72</f>
        <v>9406.4879999999994</v>
      </c>
      <c r="AP125" s="831">
        <f>+'P01 2025'!EY69</f>
        <v>9698.4220000000005</v>
      </c>
      <c r="AQ125" s="831">
        <f>+'P01 2025'!FR83</f>
        <v>10569.741</v>
      </c>
      <c r="AR125" s="1010"/>
      <c r="AS125" s="1010"/>
      <c r="AT125" s="216"/>
      <c r="AV125" s="216"/>
      <c r="AW125" s="781"/>
      <c r="AX125" s="781"/>
      <c r="AY125" s="781"/>
      <c r="AZ125" s="216"/>
      <c r="BA125" s="781"/>
      <c r="BB125" s="781"/>
      <c r="BC125" s="781"/>
      <c r="BD125" s="781"/>
      <c r="BE125" s="781"/>
      <c r="BF125" s="781"/>
      <c r="BG125" s="781"/>
      <c r="BH125" s="781"/>
      <c r="BI125" s="781"/>
      <c r="BJ125" s="781"/>
      <c r="BK125" s="781"/>
      <c r="BL125" s="1019"/>
      <c r="BM125" s="1010"/>
      <c r="BN125" s="1010"/>
      <c r="BO125" s="1010"/>
      <c r="BP125" s="1010"/>
      <c r="BQ125" s="1010"/>
      <c r="BR125" s="1010"/>
    </row>
    <row r="126" spans="1:70" s="332" customFormat="1" ht="15.75" hidden="1" customHeight="1" x14ac:dyDescent="0.25">
      <c r="A126" s="451" t="s">
        <v>417</v>
      </c>
      <c r="B126" s="818"/>
      <c r="C126" s="832"/>
      <c r="D126" s="820" t="s">
        <v>154</v>
      </c>
      <c r="E126" s="820"/>
      <c r="F126" s="821" t="str">
        <f>+CONCATENATE($B$80,"",$C$124,"",D126)</f>
        <v>22.08.002</v>
      </c>
      <c r="G126" s="822" t="s">
        <v>67</v>
      </c>
      <c r="H126" s="823">
        <f>+'P01 2026'!H91</f>
        <v>22500</v>
      </c>
      <c r="I126" s="824">
        <f>'P01 2026'!FB98</f>
        <v>17003.287</v>
      </c>
      <c r="J126" s="823">
        <f ca="1">SUMIF(W$3:$AQ117,"ok",W126:AQ126)</f>
        <v>8097.0469999999996</v>
      </c>
      <c r="K126" s="825">
        <f t="shared" ca="1" si="19"/>
        <v>0.47620480675295307</v>
      </c>
      <c r="L126" s="826">
        <f>+'P01 2026'!FD98</f>
        <v>17003.287</v>
      </c>
      <c r="M126" s="825">
        <f t="shared" si="20"/>
        <v>1</v>
      </c>
      <c r="N126" s="824">
        <f t="shared" si="27"/>
        <v>0</v>
      </c>
      <c r="O126" s="825">
        <f t="shared" si="21"/>
        <v>0</v>
      </c>
      <c r="P126" s="827">
        <f>+'P01 2026'!FG98</f>
        <v>8097.0469999999996</v>
      </c>
      <c r="Q126" s="825">
        <f t="shared" ca="1" si="22"/>
        <v>1</v>
      </c>
      <c r="R126" s="827">
        <f>+'P01 2026'!FH98</f>
        <v>0</v>
      </c>
      <c r="S126" s="825">
        <f t="shared" ca="1" si="23"/>
        <v>0</v>
      </c>
      <c r="T126" s="831">
        <f>+'P01 2025'!DV107</f>
        <v>13756.403086999999</v>
      </c>
      <c r="U126" s="828">
        <f ca="1">SUMIF(W$3:$AQ118,"SI",W126:AQ126)</f>
        <v>8017.5096399999993</v>
      </c>
      <c r="V126" s="825">
        <f t="shared" ca="1" si="24"/>
        <v>0.58282020302070547</v>
      </c>
      <c r="W126" s="829">
        <f>+'P01 2026'!I91</f>
        <v>972.05499999999995</v>
      </c>
      <c r="X126" s="830">
        <f>+'P01 2025'!G100</f>
        <v>0</v>
      </c>
      <c r="Y126" s="830">
        <v>0</v>
      </c>
      <c r="Z126" s="827">
        <f>+'P01 2025'!N67</f>
        <v>1002.1887049999999</v>
      </c>
      <c r="AA126" s="827">
        <v>0</v>
      </c>
      <c r="AB126" s="831">
        <f>+'P01 2025'!AC81</f>
        <v>1002.1887049999999</v>
      </c>
      <c r="AC126" s="826">
        <f>+'P01 2026'!BB60</f>
        <v>1781.248</v>
      </c>
      <c r="AD126" s="831">
        <f>+'P01 2025'!AR69</f>
        <v>1002.1887049999999</v>
      </c>
      <c r="AE126" s="831">
        <v>0</v>
      </c>
      <c r="AF126" s="831">
        <v>0</v>
      </c>
      <c r="AG126" s="831">
        <f>+'P01 2026'!CL69</f>
        <v>1781.248</v>
      </c>
      <c r="AH126" s="831">
        <f>+'P01 2025'!BU78</f>
        <v>1002.1887049999999</v>
      </c>
      <c r="AI126" s="831">
        <f>+'P01 2026'!DE67</f>
        <v>3562.4960000000001</v>
      </c>
      <c r="AJ126" s="831">
        <v>0</v>
      </c>
      <c r="AK126" s="831">
        <v>0</v>
      </c>
      <c r="AL126" s="335">
        <f>+'P01 2025'!CX64</f>
        <v>3006.5661149999996</v>
      </c>
      <c r="AM126" s="831">
        <v>0</v>
      </c>
      <c r="AN126" s="831">
        <f>+'P01 2025'!DN81</f>
        <v>1002.1887049999999</v>
      </c>
      <c r="AO126" s="831">
        <f>+'P01 2025'!ED73</f>
        <v>972.05499999999995</v>
      </c>
      <c r="AP126" s="831">
        <f>+'P01 2025'!EY70</f>
        <v>972.05499999999995</v>
      </c>
      <c r="AQ126" s="831">
        <f>+'P01 2025'!FR84</f>
        <v>6232.8220000000001</v>
      </c>
      <c r="AR126" s="1010"/>
      <c r="AS126" s="1010"/>
      <c r="AT126" s="216"/>
      <c r="AV126" s="216"/>
      <c r="AW126" s="781"/>
      <c r="AX126" s="781"/>
      <c r="AY126" s="781"/>
      <c r="AZ126" s="216"/>
      <c r="BA126" s="781"/>
      <c r="BB126" s="781"/>
      <c r="BC126" s="781"/>
      <c r="BD126" s="781"/>
      <c r="BE126" s="781"/>
      <c r="BF126" s="781"/>
      <c r="BG126" s="781"/>
      <c r="BH126" s="781"/>
      <c r="BI126" s="781"/>
      <c r="BJ126" s="781"/>
      <c r="BK126" s="781"/>
      <c r="BL126" s="1019"/>
      <c r="BM126" s="1010"/>
      <c r="BN126" s="1010"/>
      <c r="BO126" s="1010"/>
      <c r="BP126" s="1010"/>
      <c r="BQ126" s="1010"/>
      <c r="BR126" s="1010"/>
    </row>
    <row r="127" spans="1:70" s="332" customFormat="1" ht="15.75" hidden="1" customHeight="1" x14ac:dyDescent="0.25">
      <c r="A127" s="451" t="s">
        <v>703</v>
      </c>
      <c r="B127" s="818"/>
      <c r="C127" s="832"/>
      <c r="D127" s="820"/>
      <c r="E127" s="820"/>
      <c r="F127" s="821" t="s">
        <v>803</v>
      </c>
      <c r="G127" s="822" t="s">
        <v>787</v>
      </c>
      <c r="H127" s="824">
        <v>0</v>
      </c>
      <c r="I127" s="824">
        <v>0</v>
      </c>
      <c r="J127" s="824">
        <f ca="1">SUMIF(W$3:$AQ118,"ok",W127:AQ127)</f>
        <v>0</v>
      </c>
      <c r="K127" s="825">
        <f t="shared" ca="1" si="19"/>
        <v>0</v>
      </c>
      <c r="L127" s="824">
        <v>0</v>
      </c>
      <c r="M127" s="825">
        <f t="shared" si="20"/>
        <v>0</v>
      </c>
      <c r="N127" s="824">
        <f t="shared" si="27"/>
        <v>0</v>
      </c>
      <c r="O127" s="825">
        <f t="shared" si="21"/>
        <v>0</v>
      </c>
      <c r="P127" s="827">
        <v>0</v>
      </c>
      <c r="Q127" s="825">
        <f t="shared" ca="1" si="22"/>
        <v>0</v>
      </c>
      <c r="R127" s="827">
        <v>0</v>
      </c>
      <c r="S127" s="825">
        <f t="shared" ca="1" si="23"/>
        <v>0</v>
      </c>
      <c r="T127" s="831">
        <v>0</v>
      </c>
      <c r="U127" s="828">
        <f ca="1">SUMIF(W$3:$AQ119,"SI",W127:AQ127)</f>
        <v>0</v>
      </c>
      <c r="V127" s="825" t="str">
        <f t="shared" ca="1" si="24"/>
        <v>0,00%</v>
      </c>
      <c r="W127" s="829">
        <v>0</v>
      </c>
      <c r="X127" s="830">
        <v>0</v>
      </c>
      <c r="Y127" s="830">
        <v>0</v>
      </c>
      <c r="Z127" s="827">
        <v>0</v>
      </c>
      <c r="AA127" s="827">
        <v>0</v>
      </c>
      <c r="AB127" s="831">
        <v>0</v>
      </c>
      <c r="AC127" s="831">
        <v>0</v>
      </c>
      <c r="AD127" s="831">
        <v>0</v>
      </c>
      <c r="AE127" s="831">
        <v>0</v>
      </c>
      <c r="AF127" s="831">
        <v>0</v>
      </c>
      <c r="AG127" s="831">
        <v>0</v>
      </c>
      <c r="AH127" s="831">
        <v>0</v>
      </c>
      <c r="AI127" s="831">
        <v>0</v>
      </c>
      <c r="AJ127" s="831">
        <v>0</v>
      </c>
      <c r="AK127" s="831">
        <v>0</v>
      </c>
      <c r="AL127" s="335">
        <v>0</v>
      </c>
      <c r="AM127" s="831">
        <v>0</v>
      </c>
      <c r="AN127" s="831">
        <v>0</v>
      </c>
      <c r="AO127" s="831">
        <v>0</v>
      </c>
      <c r="AP127" s="831">
        <v>0</v>
      </c>
      <c r="AQ127" s="831">
        <v>0</v>
      </c>
      <c r="AR127" s="1010"/>
      <c r="AS127" s="1010"/>
      <c r="AT127" s="216"/>
      <c r="AV127" s="216"/>
      <c r="AW127" s="781"/>
      <c r="AX127" s="781"/>
      <c r="AY127" s="781"/>
      <c r="AZ127" s="216"/>
      <c r="BA127" s="781"/>
      <c r="BB127" s="781"/>
      <c r="BC127" s="781"/>
      <c r="BD127" s="781"/>
      <c r="BE127" s="781"/>
      <c r="BF127" s="781"/>
      <c r="BG127" s="781"/>
      <c r="BH127" s="781"/>
      <c r="BI127" s="781"/>
      <c r="BJ127" s="781"/>
      <c r="BK127" s="781"/>
      <c r="BL127" s="1019"/>
      <c r="BM127" s="1010"/>
      <c r="BN127" s="1010"/>
      <c r="BO127" s="1010"/>
      <c r="BP127" s="1010"/>
      <c r="BQ127" s="1010"/>
      <c r="BR127" s="1010"/>
    </row>
    <row r="128" spans="1:70" s="332" customFormat="1" ht="15.75" hidden="1" customHeight="1" x14ac:dyDescent="0.25">
      <c r="A128" s="451" t="s">
        <v>499</v>
      </c>
      <c r="B128" s="818"/>
      <c r="C128" s="832"/>
      <c r="D128" s="820" t="s">
        <v>159</v>
      </c>
      <c r="E128" s="820"/>
      <c r="F128" s="821" t="str">
        <f>+CONCATENATE($B$80,"",$C$124,"",D128)</f>
        <v>22.08.007</v>
      </c>
      <c r="G128" s="822" t="s">
        <v>109</v>
      </c>
      <c r="H128" s="823">
        <f>+'P01 2026'!H92</f>
        <v>63686.116999999998</v>
      </c>
      <c r="I128" s="824">
        <f>'P01 2026'!FB99</f>
        <v>130622.535</v>
      </c>
      <c r="J128" s="824">
        <f ca="1">SUMIF(W$3:$AQ118,"ok",W128:AQ128)</f>
        <v>63664.234000000004</v>
      </c>
      <c r="K128" s="825">
        <f t="shared" ca="1" si="19"/>
        <v>0.48739089315637613</v>
      </c>
      <c r="L128" s="826">
        <f>'P01 2026'!FD99</f>
        <v>106034.591</v>
      </c>
      <c r="M128" s="825">
        <f t="shared" si="20"/>
        <v>0.81176338370710688</v>
      </c>
      <c r="N128" s="824">
        <f t="shared" si="27"/>
        <v>24587.944000000003</v>
      </c>
      <c r="O128" s="825">
        <f t="shared" si="21"/>
        <v>0.18823661629289312</v>
      </c>
      <c r="P128" s="827">
        <f>+'P01 2026'!FG99</f>
        <v>61514.692000000003</v>
      </c>
      <c r="Q128" s="825">
        <f t="shared" ca="1" si="22"/>
        <v>0.96623627011675028</v>
      </c>
      <c r="R128" s="827">
        <f>+'P01 2026'!FH99</f>
        <v>2149.5419999999999</v>
      </c>
      <c r="S128" s="825">
        <f t="shared" ca="1" si="23"/>
        <v>3.3763729883249674E-2</v>
      </c>
      <c r="T128" s="831">
        <f>+'P01 2025'!DV108</f>
        <v>184183.65277799999</v>
      </c>
      <c r="U128" s="828">
        <f ca="1">SUMIF(W$3:$AQ119,"SI",W128:AQ128)</f>
        <v>118536.76194099999</v>
      </c>
      <c r="V128" s="825">
        <f t="shared" ca="1" si="24"/>
        <v>0.64357916760329736</v>
      </c>
      <c r="W128" s="829">
        <f>+'P01 2026'!I92</f>
        <v>9115.6110000000008</v>
      </c>
      <c r="X128" s="830">
        <f>+'P01 2025'!G101</f>
        <v>6858.4738739999993</v>
      </c>
      <c r="Y128" s="830">
        <f>+'P01 2026'!R76</f>
        <v>9461.6280000000006</v>
      </c>
      <c r="Z128" s="827">
        <f>+'P01 2025'!N68</f>
        <v>9900.0352219999986</v>
      </c>
      <c r="AA128" s="827">
        <f>+'P01 2026'!AJ70</f>
        <v>13286.856</v>
      </c>
      <c r="AB128" s="831">
        <f>+'P01 2025'!AC82</f>
        <v>29243.877855999999</v>
      </c>
      <c r="AC128" s="831">
        <f>+'P01 2026'!BB61</f>
        <v>4361.2920000000004</v>
      </c>
      <c r="AD128" s="831">
        <f>+'P01 2025'!AR70</f>
        <v>20353.949419</v>
      </c>
      <c r="AE128" s="831">
        <f>+'P01 2026'!BT58</f>
        <v>5242.8220000000001</v>
      </c>
      <c r="AF128" s="831">
        <f>'P01 2025'!BF66</f>
        <v>8630.419550999999</v>
      </c>
      <c r="AG128" s="831">
        <f>+'P01 2026'!CL70</f>
        <v>7573.9889999999996</v>
      </c>
      <c r="AH128" s="831">
        <f>+'P01 2025'!BU79</f>
        <v>10496.886277</v>
      </c>
      <c r="AI128" s="831">
        <f>+'P01 2026'!DE68</f>
        <v>5447.3869999999997</v>
      </c>
      <c r="AJ128" s="831">
        <f>+'P01 2025'!CI60</f>
        <v>8355.438447999999</v>
      </c>
      <c r="AK128" s="831">
        <f>+'P01 2026'!DW58</f>
        <v>5276.8220000000001</v>
      </c>
      <c r="AL128" s="335">
        <f>+'P01 2025'!CX65</f>
        <v>18625.976922999998</v>
      </c>
      <c r="AM128" s="831">
        <f>+'P01 2026'!ER76</f>
        <v>3897.8270000000002</v>
      </c>
      <c r="AN128" s="831">
        <f>+'P01 2025'!DN82</f>
        <v>6071.7043709999989</v>
      </c>
      <c r="AO128" s="831">
        <f>+'P01 2025'!ED74</f>
        <v>7182.7619999999997</v>
      </c>
      <c r="AP128" s="831">
        <f>+'P01 2025'!EY71</f>
        <v>12225.498</v>
      </c>
      <c r="AQ128" s="831">
        <f>+'P01 2025'!FR85</f>
        <v>9167.8009999999995</v>
      </c>
      <c r="AR128" s="1010"/>
      <c r="AS128" s="1010"/>
      <c r="AT128" s="216"/>
      <c r="AV128" s="216"/>
      <c r="AW128" s="781"/>
      <c r="AX128" s="781"/>
      <c r="AY128" s="781"/>
      <c r="AZ128" s="216"/>
      <c r="BA128" s="781"/>
      <c r="BB128" s="781"/>
      <c r="BC128" s="781"/>
      <c r="BD128" s="781"/>
      <c r="BE128" s="781"/>
      <c r="BF128" s="781"/>
      <c r="BG128" s="781"/>
      <c r="BH128" s="781"/>
      <c r="BI128" s="781"/>
      <c r="BJ128" s="781"/>
      <c r="BK128" s="781"/>
      <c r="BL128" s="1019"/>
      <c r="BM128" s="1010"/>
      <c r="BN128" s="1010"/>
      <c r="BO128" s="1010"/>
      <c r="BP128" s="1010"/>
      <c r="BQ128" s="1010"/>
      <c r="BR128" s="1010"/>
    </row>
    <row r="129" spans="1:70" s="332" customFormat="1" ht="15.75" hidden="1" customHeight="1" x14ac:dyDescent="0.25">
      <c r="A129" s="451" t="s">
        <v>500</v>
      </c>
      <c r="B129" s="818"/>
      <c r="C129" s="832"/>
      <c r="D129" s="820" t="s">
        <v>160</v>
      </c>
      <c r="E129" s="820"/>
      <c r="F129" s="821" t="str">
        <f>+CONCATENATE($B$80,"",$C$124,"",D129)</f>
        <v>22.08.008</v>
      </c>
      <c r="G129" s="822" t="s">
        <v>110</v>
      </c>
      <c r="H129" s="823">
        <f>+'P01 2026'!H93</f>
        <v>149351</v>
      </c>
      <c r="I129" s="824">
        <f>'P01 2026'!FB100</f>
        <v>48601.529000000002</v>
      </c>
      <c r="J129" s="824">
        <f ca="1">SUMIF(W$3:$AQ119,"ok",W129:AQ129)</f>
        <v>27568.063000000006</v>
      </c>
      <c r="K129" s="825">
        <f t="shared" ca="1" si="19"/>
        <v>0.56722624919886788</v>
      </c>
      <c r="L129" s="826">
        <f>'P01 2026'!FD100</f>
        <v>47541.529000000002</v>
      </c>
      <c r="M129" s="825">
        <f t="shared" si="20"/>
        <v>0.97818998657429068</v>
      </c>
      <c r="N129" s="824">
        <f t="shared" si="27"/>
        <v>1060</v>
      </c>
      <c r="O129" s="825">
        <f t="shared" si="21"/>
        <v>2.1810013425709301E-2</v>
      </c>
      <c r="P129" s="827">
        <f>+'P01 2026'!FG100</f>
        <v>26466.096000000001</v>
      </c>
      <c r="Q129" s="825">
        <f t="shared" ca="1" si="22"/>
        <v>0.9600274056251249</v>
      </c>
      <c r="R129" s="827">
        <f>+'P01 2026'!FH100</f>
        <v>1101.9670000000001</v>
      </c>
      <c r="S129" s="825">
        <f t="shared" ca="1" si="23"/>
        <v>3.9972594374875006E-2</v>
      </c>
      <c r="T129" s="831">
        <f>+'P01 2025'!DV109</f>
        <v>87635.701079999984</v>
      </c>
      <c r="U129" s="828">
        <f ca="1">SUMIF(W$3:$AQ120,"SI",W129:AQ129)</f>
        <v>49335.066614999996</v>
      </c>
      <c r="V129" s="825">
        <f t="shared" ca="1" si="24"/>
        <v>0.56295626105579399</v>
      </c>
      <c r="W129" s="829">
        <f>+'P01 2026'!I93</f>
        <v>498</v>
      </c>
      <c r="X129" s="830">
        <f>+'P01 2025'!G102</f>
        <v>0</v>
      </c>
      <c r="Y129" s="830">
        <f>+'P01 2026'!R77</f>
        <v>2814.1680000000001</v>
      </c>
      <c r="Z129" s="827">
        <f>+'P01 2025'!N69</f>
        <v>4652.0575799999997</v>
      </c>
      <c r="AA129" s="827">
        <f>+'P01 2026'!AJ71</f>
        <v>2239.0100000000002</v>
      </c>
      <c r="AB129" s="831">
        <f>+'P01 2025'!AC83</f>
        <v>3908.684929</v>
      </c>
      <c r="AC129" s="831">
        <f>+'P01 2026'!BB62</f>
        <v>4350.8459999999995</v>
      </c>
      <c r="AD129" s="831">
        <f>+'P01 2025'!AR71</f>
        <v>7675.5929239999996</v>
      </c>
      <c r="AE129" s="831">
        <f>+'P01 2026'!BT59</f>
        <v>3855.8339999999998</v>
      </c>
      <c r="AF129" s="831">
        <f>'P01 2025'!BF67</f>
        <v>6529.0405059999994</v>
      </c>
      <c r="AG129" s="831">
        <f>+'P01 2026'!CL71</f>
        <v>3242.5059999999999</v>
      </c>
      <c r="AH129" s="831">
        <f>+'P01 2025'!BU80</f>
        <v>7797.6251769999999</v>
      </c>
      <c r="AI129" s="831">
        <f>+'P01 2026'!DE69</f>
        <v>3628.1860000000001</v>
      </c>
      <c r="AJ129" s="831">
        <f>+'P01 2025'!CI61</f>
        <v>5803.6711770000002</v>
      </c>
      <c r="AK129" s="831">
        <f>+'P01 2026'!DW59</f>
        <v>3045.866</v>
      </c>
      <c r="AL129" s="831">
        <f>+'P01 2025'!CX66</f>
        <v>6460.2068220000001</v>
      </c>
      <c r="AM129" s="831">
        <f>+'P01 2026'!ER77</f>
        <v>3893.6469999999999</v>
      </c>
      <c r="AN129" s="831">
        <f>+'P01 2025'!DN83</f>
        <v>6508.1874999999991</v>
      </c>
      <c r="AO129" s="831">
        <f>+'P01 2025'!ED75</f>
        <v>5318.902</v>
      </c>
      <c r="AP129" s="831">
        <f>+'P01 2025'!EY72</f>
        <v>4841.9459999999999</v>
      </c>
      <c r="AQ129" s="831">
        <f>+'P01 2025'!FR86</f>
        <v>10269</v>
      </c>
      <c r="AR129" s="1010"/>
      <c r="AS129" s="1010"/>
      <c r="AT129" s="216"/>
      <c r="AV129" s="216"/>
      <c r="AW129" s="781"/>
      <c r="AX129" s="781"/>
      <c r="AY129" s="781"/>
      <c r="AZ129" s="216"/>
      <c r="BA129" s="781"/>
      <c r="BB129" s="781"/>
      <c r="BC129" s="781"/>
      <c r="BD129" s="781"/>
      <c r="BE129" s="781"/>
      <c r="BF129" s="781"/>
      <c r="BG129" s="781"/>
      <c r="BH129" s="781"/>
      <c r="BI129" s="781"/>
      <c r="BJ129" s="781"/>
      <c r="BK129" s="781"/>
      <c r="BL129" s="1019"/>
      <c r="BM129" s="1010"/>
      <c r="BN129" s="1010"/>
      <c r="BO129" s="1010"/>
      <c r="BP129" s="1010"/>
      <c r="BQ129" s="1010"/>
      <c r="BR129" s="1010"/>
    </row>
    <row r="130" spans="1:70" s="332" customFormat="1" ht="15.75" hidden="1" customHeight="1" x14ac:dyDescent="0.25">
      <c r="A130" s="451" t="s">
        <v>501</v>
      </c>
      <c r="B130" s="818"/>
      <c r="C130" s="832"/>
      <c r="D130" s="820" t="s">
        <v>162</v>
      </c>
      <c r="E130" s="820"/>
      <c r="F130" s="821" t="str">
        <f>+CONCATENATE($B$80,"",$C$124,"",D130)</f>
        <v>22.08.010</v>
      </c>
      <c r="G130" s="822" t="s">
        <v>68</v>
      </c>
      <c r="H130" s="823">
        <f>+'P01 2026'!H94</f>
        <v>3262</v>
      </c>
      <c r="I130" s="824">
        <f>'P01 2026'!FB101</f>
        <v>2642.1379999999999</v>
      </c>
      <c r="J130" s="824">
        <f ca="1">SUMIF(W$3:$AQ120,"ok",W130:AQ130)</f>
        <v>2642.1379999999999</v>
      </c>
      <c r="K130" s="825">
        <f t="shared" ca="1" si="19"/>
        <v>1</v>
      </c>
      <c r="L130" s="826">
        <f>'P01 2026'!FD101</f>
        <v>2642.1379999999999</v>
      </c>
      <c r="M130" s="825">
        <f t="shared" si="20"/>
        <v>1</v>
      </c>
      <c r="N130" s="824">
        <f t="shared" si="27"/>
        <v>0</v>
      </c>
      <c r="O130" s="825">
        <f t="shared" si="21"/>
        <v>0</v>
      </c>
      <c r="P130" s="827">
        <f>+'P01 2026'!FG101</f>
        <v>2642.1379999999999</v>
      </c>
      <c r="Q130" s="825">
        <f t="shared" ca="1" si="22"/>
        <v>1</v>
      </c>
      <c r="R130" s="827">
        <f>+'P01 2026'!FH101</f>
        <v>0</v>
      </c>
      <c r="S130" s="825">
        <f t="shared" ca="1" si="23"/>
        <v>0</v>
      </c>
      <c r="T130" s="831">
        <f>+'P01 2025'!DV110</f>
        <v>2880.3820249999999</v>
      </c>
      <c r="U130" s="828">
        <f ca="1">SUMIF(W$3:$AQ121,"SI",W130:AQ130)</f>
        <v>2731.4396409999999</v>
      </c>
      <c r="V130" s="825">
        <f t="shared" ca="1" si="24"/>
        <v>0.94829075355030379</v>
      </c>
      <c r="W130" s="829">
        <f>+'P01 2026'!I94</f>
        <v>262</v>
      </c>
      <c r="X130" s="830">
        <f>+'P01 2025'!G103</f>
        <v>270.12199999999996</v>
      </c>
      <c r="Y130" s="830">
        <f>+'P01 2026'!R78</f>
        <v>96.81</v>
      </c>
      <c r="Z130" s="827">
        <f>+'P01 2025'!N70</f>
        <v>154.527311</v>
      </c>
      <c r="AA130" s="827">
        <f>+'P01 2026'!AJ72</f>
        <v>1297.587</v>
      </c>
      <c r="AB130" s="831">
        <f>+'P01 2025'!AC84</f>
        <v>1221.9576959999997</v>
      </c>
      <c r="AC130" s="831">
        <f>+'P01 2026'!BB63</f>
        <v>147.708</v>
      </c>
      <c r="AD130" s="831">
        <f>+'P01 2025'!AR72</f>
        <v>946.99721299999999</v>
      </c>
      <c r="AE130" s="831">
        <f>+'P01 2026'!BT60</f>
        <v>838.03300000000002</v>
      </c>
      <c r="AF130" s="831">
        <v>0</v>
      </c>
      <c r="AG130" s="831">
        <v>0</v>
      </c>
      <c r="AH130" s="831">
        <v>0</v>
      </c>
      <c r="AI130" s="831">
        <v>0</v>
      </c>
      <c r="AJ130" s="831">
        <v>0</v>
      </c>
      <c r="AK130" s="831">
        <v>0</v>
      </c>
      <c r="AL130" s="831">
        <v>0</v>
      </c>
      <c r="AM130" s="831">
        <v>0</v>
      </c>
      <c r="AN130" s="831">
        <f>+'P01 2025'!DN84</f>
        <v>137.835421</v>
      </c>
      <c r="AO130" s="831">
        <v>0</v>
      </c>
      <c r="AP130" s="831">
        <f>+'P01 2025'!EY73</f>
        <v>133.69</v>
      </c>
      <c r="AQ130" s="831">
        <v>0</v>
      </c>
      <c r="AR130" s="1010"/>
      <c r="AS130" s="1010"/>
      <c r="AT130" s="216"/>
      <c r="AV130" s="216"/>
      <c r="AW130" s="781"/>
      <c r="AX130" s="781"/>
      <c r="AY130" s="781"/>
      <c r="AZ130" s="216"/>
      <c r="BA130" s="781"/>
      <c r="BB130" s="781"/>
      <c r="BC130" s="781"/>
      <c r="BD130" s="781"/>
      <c r="BE130" s="781"/>
      <c r="BF130" s="781"/>
      <c r="BG130" s="781"/>
      <c r="BH130" s="781"/>
      <c r="BI130" s="781"/>
      <c r="BJ130" s="781"/>
      <c r="BK130" s="781"/>
      <c r="BL130" s="1019"/>
      <c r="BM130" s="1010"/>
      <c r="BN130" s="1010"/>
      <c r="BO130" s="1010"/>
      <c r="BP130" s="1010"/>
      <c r="BQ130" s="1010"/>
      <c r="BR130" s="1010"/>
    </row>
    <row r="131" spans="1:70" s="332" customFormat="1" ht="15.75" hidden="1" customHeight="1" x14ac:dyDescent="0.25">
      <c r="A131" s="451" t="s">
        <v>337</v>
      </c>
      <c r="B131" s="818"/>
      <c r="C131" s="832"/>
      <c r="D131" s="820" t="s">
        <v>166</v>
      </c>
      <c r="E131" s="820"/>
      <c r="F131" s="821" t="str">
        <f>+CONCATENATE($B$80,"",$C$124,"",D131)</f>
        <v>22.08.999</v>
      </c>
      <c r="G131" s="822" t="s">
        <v>105</v>
      </c>
      <c r="H131" s="823">
        <f>+'P01 2026'!H95</f>
        <v>23168</v>
      </c>
      <c r="I131" s="824">
        <f>'P01 2026'!FB102</f>
        <v>206619.8</v>
      </c>
      <c r="J131" s="824">
        <f ca="1">SUMIF(W$3:$AQ121,"ok",W131:AQ131)</f>
        <v>12705.239999999998</v>
      </c>
      <c r="K131" s="825">
        <f t="shared" ca="1" si="19"/>
        <v>6.1490912293981501E-2</v>
      </c>
      <c r="L131" s="826">
        <f>'P01 2026'!FD102</f>
        <v>65010.086000000003</v>
      </c>
      <c r="M131" s="825">
        <f t="shared" si="20"/>
        <v>0.31463628364754981</v>
      </c>
      <c r="N131" s="824">
        <f t="shared" si="27"/>
        <v>141609.71399999998</v>
      </c>
      <c r="O131" s="825">
        <f t="shared" si="21"/>
        <v>0.68536371635245019</v>
      </c>
      <c r="P131" s="827">
        <f>+'P01 2026'!FG102</f>
        <v>10909.887000000001</v>
      </c>
      <c r="Q131" s="825">
        <f t="shared" ca="1" si="22"/>
        <v>0.85869192553623563</v>
      </c>
      <c r="R131" s="827">
        <f>+'P01 2026'!FH102</f>
        <v>1795.3530000000001</v>
      </c>
      <c r="S131" s="825">
        <f t="shared" ca="1" si="23"/>
        <v>0.14130807446376459</v>
      </c>
      <c r="T131" s="831">
        <f>+'P01 2025'!DV111</f>
        <v>400802.771756</v>
      </c>
      <c r="U131" s="828">
        <f ca="1">SUMIF(W$3:$AQ122,"SI",W131:AQ131)</f>
        <v>271023.14245699998</v>
      </c>
      <c r="V131" s="825">
        <f t="shared" ca="1" si="24"/>
        <v>0.67620076894576209</v>
      </c>
      <c r="W131" s="829">
        <f>+'P01 2026'!I95</f>
        <v>471.24</v>
      </c>
      <c r="X131" s="830">
        <f>+'P01 2025'!G104</f>
        <v>306.72249999999997</v>
      </c>
      <c r="Y131" s="830">
        <f>+'P01 2026'!R79</f>
        <v>1011.381</v>
      </c>
      <c r="Z131" s="827">
        <f>+'P01 2025'!N71</f>
        <v>6277.1991669999998</v>
      </c>
      <c r="AA131" s="827">
        <f>+'P01 2026'!AJ73</f>
        <v>2058.5810000000001</v>
      </c>
      <c r="AB131" s="831">
        <f>+'P01 2025'!AC85</f>
        <v>1908.6387499999998</v>
      </c>
      <c r="AC131" s="831">
        <f>+'P01 2026'!BB64</f>
        <v>1213.681</v>
      </c>
      <c r="AD131" s="831">
        <f>+'P01 2025'!AR73</f>
        <v>11867.924510999999</v>
      </c>
      <c r="AE131" s="831">
        <f>+'P01 2026'!BT61</f>
        <v>1011.381</v>
      </c>
      <c r="AF131" s="831">
        <f>'P01 2025'!BF68</f>
        <v>4393.4930899999999</v>
      </c>
      <c r="AG131" s="831">
        <f>+'P01 2026'!CL72</f>
        <v>3120.8609999999999</v>
      </c>
      <c r="AH131" s="831">
        <f>+'P01 2025'!BU81</f>
        <v>38715.508864999996</v>
      </c>
      <c r="AI131" s="831">
        <f>+'P01 2026'!DE70</f>
        <v>1011.381</v>
      </c>
      <c r="AJ131" s="831">
        <f>+'P01 2025'!CI62</f>
        <v>51504.726728000001</v>
      </c>
      <c r="AK131" s="831">
        <f>+'P01 2026'!DW60</f>
        <v>1011.381</v>
      </c>
      <c r="AL131" s="831">
        <f>+'P01 2025'!CX67</f>
        <v>86912.678306999995</v>
      </c>
      <c r="AM131" s="831">
        <f>+'P01 2026'!ER78</f>
        <v>1795.3530000000001</v>
      </c>
      <c r="AN131" s="831">
        <f>+'P01 2025'!DN85</f>
        <v>69136.250538999986</v>
      </c>
      <c r="AO131" s="831">
        <f>+'P01 2025'!ED76</f>
        <v>50797.330999999998</v>
      </c>
      <c r="AP131" s="831">
        <f>+'P01 2025'!EY74</f>
        <v>21023.446</v>
      </c>
      <c r="AQ131" s="831">
        <f>+'P01 2025'!FR87</f>
        <v>41528.381999999998</v>
      </c>
      <c r="AR131" s="1010"/>
      <c r="AS131" s="1010"/>
      <c r="AT131" s="216"/>
      <c r="AV131" s="216"/>
      <c r="AW131" s="781"/>
      <c r="AX131" s="781"/>
      <c r="AY131" s="781"/>
      <c r="AZ131" s="216"/>
      <c r="BA131" s="781"/>
      <c r="BB131" s="781"/>
      <c r="BC131" s="781"/>
      <c r="BD131" s="781"/>
      <c r="BE131" s="781"/>
      <c r="BF131" s="781"/>
      <c r="BG131" s="781"/>
      <c r="BH131" s="781"/>
      <c r="BI131" s="781"/>
      <c r="BJ131" s="781"/>
      <c r="BK131" s="781"/>
      <c r="BL131" s="1019"/>
      <c r="BM131" s="1010"/>
      <c r="BN131" s="1010"/>
      <c r="BO131" s="1010"/>
      <c r="BP131" s="1010"/>
      <c r="BQ131" s="1010"/>
      <c r="BR131" s="1010"/>
    </row>
    <row r="132" spans="1:70" s="332" customFormat="1" ht="15.75" hidden="1" customHeight="1" x14ac:dyDescent="0.25">
      <c r="A132" s="451" t="s">
        <v>338</v>
      </c>
      <c r="B132" s="691"/>
      <c r="C132" s="692" t="s">
        <v>174</v>
      </c>
      <c r="D132" s="693"/>
      <c r="E132" s="820"/>
      <c r="F132" s="820"/>
      <c r="G132" s="703" t="s">
        <v>111</v>
      </c>
      <c r="H132" s="695">
        <f>+'P01 2026'!H96</f>
        <v>1078573</v>
      </c>
      <c r="I132" s="696">
        <f>'P01 2026'!FB103</f>
        <v>1074339.1140000001</v>
      </c>
      <c r="J132" s="695">
        <f ca="1">SUMIF(W$3:$AQ122,"ok",W132:AQ132)</f>
        <v>724126.41399999987</v>
      </c>
      <c r="K132" s="697">
        <f t="shared" ca="1" si="19"/>
        <v>0.67402033916825244</v>
      </c>
      <c r="L132" s="704">
        <f>'P01 2026'!FD103</f>
        <v>1062020.486</v>
      </c>
      <c r="M132" s="697">
        <f t="shared" si="20"/>
        <v>0.98853376197564369</v>
      </c>
      <c r="N132" s="696">
        <f t="shared" si="27"/>
        <v>12318.628000000026</v>
      </c>
      <c r="O132" s="697">
        <f t="shared" si="21"/>
        <v>1.1466238024356271E-2</v>
      </c>
      <c r="P132" s="698">
        <f>+'P01 2026'!FG103</f>
        <v>634411.51399999997</v>
      </c>
      <c r="Q132" s="697">
        <f t="shared" ca="1" si="22"/>
        <v>0.87610602476931609</v>
      </c>
      <c r="R132" s="698">
        <f>+'P01 2026'!FH103</f>
        <v>89714.9</v>
      </c>
      <c r="S132" s="697">
        <f t="shared" ca="1" si="23"/>
        <v>0.12389397523068398</v>
      </c>
      <c r="T132" s="25">
        <f>+'P01 2025'!DV112</f>
        <v>1049479.692457</v>
      </c>
      <c r="U132" s="25">
        <f ca="1">SUMIF(W$3:$AQ124,"SI",W132:AQ132)</f>
        <v>851326.3711489999</v>
      </c>
      <c r="V132" s="697">
        <f t="shared" ca="1" si="24"/>
        <v>0.81118898942761675</v>
      </c>
      <c r="W132" s="700">
        <f>+'P01 2026'!I96</f>
        <v>37604.114000000001</v>
      </c>
      <c r="X132" s="701">
        <f>+'P01 2025'!G105</f>
        <v>9506.7087219999976</v>
      </c>
      <c r="Y132" s="701">
        <f>+'P01 2026'!R80</f>
        <v>24347.079000000002</v>
      </c>
      <c r="Z132" s="702">
        <f>+'P01 2025'!N72</f>
        <v>54320.502168999999</v>
      </c>
      <c r="AA132" s="698">
        <f>+'P01 2026'!AJ74</f>
        <v>75879.581999999995</v>
      </c>
      <c r="AB132" s="25">
        <f>+'P01 2025'!AC86</f>
        <v>109197.41029399999</v>
      </c>
      <c r="AC132" s="25">
        <f>+'P01 2026'!BB65</f>
        <v>83707.603000000003</v>
      </c>
      <c r="AD132" s="25">
        <f>+'P01 2025'!AR74</f>
        <v>93166.678942999992</v>
      </c>
      <c r="AE132" s="25">
        <f>+'P01 2026'!BT62</f>
        <v>71569.945000000007</v>
      </c>
      <c r="AF132" s="25">
        <f>SUM(AF133:AF136)</f>
        <v>55550.422277999998</v>
      </c>
      <c r="AG132" s="25">
        <f>+'P01 2026'!CL73</f>
        <v>138043.35500000001</v>
      </c>
      <c r="AH132" s="25">
        <f>+'P01 2025'!BU82</f>
        <v>119688.74876</v>
      </c>
      <c r="AI132" s="25">
        <f>+'P01 2026'!DE71</f>
        <v>79278.600000000006</v>
      </c>
      <c r="AJ132" s="25">
        <f>+'P01 2025'!CI63</f>
        <v>85821.153451999984</v>
      </c>
      <c r="AK132" s="25">
        <f>+'P01 2026'!DW61</f>
        <v>93203.733999999997</v>
      </c>
      <c r="AL132" s="25">
        <f>+'P01 2025'!CX68</f>
        <v>47291.211184</v>
      </c>
      <c r="AM132" s="25">
        <f>+'P01 2026'!ER79</f>
        <v>120492.402</v>
      </c>
      <c r="AN132" s="25">
        <f>+'P01 2025'!DN86</f>
        <v>276783.535347</v>
      </c>
      <c r="AO132" s="25">
        <f>+'P01 2025'!ED77</f>
        <v>42222.635000000002</v>
      </c>
      <c r="AP132" s="25">
        <f>+'P01 2025'!EY75</f>
        <v>53216.873</v>
      </c>
      <c r="AQ132" s="25">
        <f>+'P01 2025'!FR88</f>
        <v>108683.194</v>
      </c>
      <c r="AR132" s="1010"/>
      <c r="AS132" s="1010"/>
      <c r="AT132" s="216"/>
      <c r="AV132" s="216"/>
      <c r="AW132" s="781"/>
      <c r="AX132" s="781"/>
      <c r="AY132" s="781"/>
      <c r="AZ132" s="216"/>
      <c r="BA132" s="781"/>
      <c r="BB132" s="781"/>
      <c r="BC132" s="781"/>
      <c r="BD132" s="781"/>
      <c r="BE132" s="781"/>
      <c r="BF132" s="781"/>
      <c r="BG132" s="781"/>
      <c r="BH132" s="781"/>
      <c r="BI132" s="781"/>
      <c r="BJ132" s="781"/>
      <c r="BK132" s="781"/>
      <c r="BL132" s="1019"/>
      <c r="BM132" s="1010"/>
      <c r="BN132" s="1010"/>
      <c r="BO132" s="1010"/>
      <c r="BP132" s="1010"/>
      <c r="BQ132" s="1010"/>
      <c r="BR132" s="1010"/>
    </row>
    <row r="133" spans="1:70" s="332" customFormat="1" ht="15.75" hidden="1" customHeight="1" x14ac:dyDescent="0.25">
      <c r="A133" s="451" t="s">
        <v>339</v>
      </c>
      <c r="B133" s="818"/>
      <c r="C133" s="832"/>
      <c r="D133" s="820" t="s">
        <v>154</v>
      </c>
      <c r="E133" s="820"/>
      <c r="F133" s="821" t="str">
        <f>+CONCATENATE($B$80,"",$C$132,"",D133)</f>
        <v>22.09.002</v>
      </c>
      <c r="G133" s="822" t="s">
        <v>69</v>
      </c>
      <c r="H133" s="823">
        <f>+'P01 2026'!H97</f>
        <v>923568</v>
      </c>
      <c r="I133" s="824">
        <f>'P01 2026'!FB104</f>
        <v>940460.32799999998</v>
      </c>
      <c r="J133" s="824">
        <f ca="1">SUMIF(W$3:$AQ124,"ok",W133:AQ133)</f>
        <v>621209.67500000005</v>
      </c>
      <c r="K133" s="825">
        <f t="shared" ca="1" si="19"/>
        <v>0.66053788395420765</v>
      </c>
      <c r="L133" s="826">
        <f>'P01 2026'!FD104</f>
        <v>940460.32799999998</v>
      </c>
      <c r="M133" s="825">
        <f t="shared" si="20"/>
        <v>1</v>
      </c>
      <c r="N133" s="824">
        <f t="shared" si="27"/>
        <v>0</v>
      </c>
      <c r="O133" s="825">
        <f t="shared" si="21"/>
        <v>0</v>
      </c>
      <c r="P133" s="827">
        <f>+'P01 2026'!FG104</f>
        <v>538859.49800000002</v>
      </c>
      <c r="Q133" s="825">
        <f t="shared" ca="1" si="22"/>
        <v>0.86743577842698605</v>
      </c>
      <c r="R133" s="827">
        <f>+'P01 2026'!FH104</f>
        <v>82350.176999999996</v>
      </c>
      <c r="S133" s="825">
        <f t="shared" ca="1" si="23"/>
        <v>0.13256422157301395</v>
      </c>
      <c r="T133" s="831">
        <f>+'P01 2025'!DV113</f>
        <v>871872.76805899991</v>
      </c>
      <c r="U133" s="828">
        <f ca="1">SUMIF(W$3:$AQ125,"SI",W133:AQ133)</f>
        <v>729682.59585599997</v>
      </c>
      <c r="V133" s="825">
        <f t="shared" ca="1" si="24"/>
        <v>0.83691408034276638</v>
      </c>
      <c r="W133" s="829">
        <f>+'P01 2026'!I97</f>
        <v>30097.722000000002</v>
      </c>
      <c r="X133" s="830">
        <f>+'P01 2025'!G106</f>
        <v>9506.7087219999976</v>
      </c>
      <c r="Y133" s="830">
        <f>+'P01 2026'!R81</f>
        <v>19666.555</v>
      </c>
      <c r="Z133" s="827">
        <f>+'P01 2025'!N73</f>
        <v>39132.311234999994</v>
      </c>
      <c r="AA133" s="827">
        <f>+'P01 2026'!AJ75</f>
        <v>66129.678</v>
      </c>
      <c r="AB133" s="831">
        <f>+'P01 2025'!AC87</f>
        <v>94194.470470999993</v>
      </c>
      <c r="AC133" s="831">
        <f>+'P01 2026'!BB66</f>
        <v>79027.081999999995</v>
      </c>
      <c r="AD133" s="831">
        <f>+'P01 2025'!AR75</f>
        <v>77663.504105999993</v>
      </c>
      <c r="AE133" s="831">
        <f>+'P01 2026'!BT63</f>
        <v>36205.499000000003</v>
      </c>
      <c r="AF133" s="831">
        <f>'P01 2025'!BF70</f>
        <v>42504.099820999996</v>
      </c>
      <c r="AG133" s="831">
        <f>+'P01 2026'!CL74</f>
        <v>125614.667</v>
      </c>
      <c r="AH133" s="831">
        <f>+'P01 2025'!BU83</f>
        <v>104472.815678</v>
      </c>
      <c r="AI133" s="831">
        <f>+'P01 2026'!DE72</f>
        <v>68980.153999999995</v>
      </c>
      <c r="AJ133" s="831">
        <f>+'P01 2025'!CI64</f>
        <v>68420.834483999992</v>
      </c>
      <c r="AK133" s="831">
        <f>+'P01 2026'!DW62</f>
        <v>82360.638999999996</v>
      </c>
      <c r="AL133" s="831">
        <f>+'P01 2025'!CX69</f>
        <v>32132.479012999996</v>
      </c>
      <c r="AM133" s="831">
        <f>+'P01 2026'!ER80</f>
        <v>113127.679</v>
      </c>
      <c r="AN133" s="831">
        <f>+'P01 2025'!DN87</f>
        <v>261655.37232599998</v>
      </c>
      <c r="AO133" s="831">
        <f>+'P01 2025'!ED78</f>
        <v>29450.79</v>
      </c>
      <c r="AP133" s="831">
        <f>+'P01 2025'!EY76</f>
        <v>36728.642</v>
      </c>
      <c r="AQ133" s="831">
        <f>+'P01 2025'!FR89</f>
        <v>87889.956000000006</v>
      </c>
      <c r="AR133" s="1010"/>
      <c r="AS133" s="1010"/>
      <c r="AT133" s="216"/>
      <c r="AV133" s="216"/>
      <c r="AW133" s="781"/>
      <c r="AX133" s="781"/>
      <c r="AY133" s="781"/>
      <c r="AZ133" s="216"/>
      <c r="BA133" s="781"/>
      <c r="BB133" s="781"/>
      <c r="BC133" s="781"/>
      <c r="BD133" s="781"/>
      <c r="BE133" s="781"/>
      <c r="BF133" s="781"/>
      <c r="BG133" s="781"/>
      <c r="BH133" s="781"/>
      <c r="BI133" s="781"/>
      <c r="BJ133" s="781"/>
      <c r="BK133" s="781"/>
      <c r="BL133" s="1019"/>
      <c r="BM133" s="1010"/>
      <c r="BN133" s="1010"/>
      <c r="BO133" s="1010"/>
      <c r="BP133" s="1010"/>
      <c r="BQ133" s="1010"/>
      <c r="BR133" s="1010"/>
    </row>
    <row r="134" spans="1:70" s="332" customFormat="1" ht="15.75" hidden="1" customHeight="1" x14ac:dyDescent="0.25">
      <c r="A134" s="451" t="s">
        <v>502</v>
      </c>
      <c r="B134" s="818"/>
      <c r="C134" s="832"/>
      <c r="D134" s="820" t="s">
        <v>169</v>
      </c>
      <c r="E134" s="820"/>
      <c r="F134" s="821" t="str">
        <f>+CONCATENATE($B$80,"",$C$132,"",D134)</f>
        <v>22.09.005</v>
      </c>
      <c r="G134" s="822" t="s">
        <v>112</v>
      </c>
      <c r="H134" s="823">
        <f>+'P01 2026'!H98</f>
        <v>43000</v>
      </c>
      <c r="I134" s="824">
        <f>'P01 2026'!FB105</f>
        <v>16315.868</v>
      </c>
      <c r="J134" s="824">
        <f ca="1">SUMIF(W$3:$AQ125,"ok",W134:AQ134)</f>
        <v>10271.824000000001</v>
      </c>
      <c r="K134" s="825">
        <f t="shared" ca="1" si="19"/>
        <v>0.62956037643844631</v>
      </c>
      <c r="L134" s="826">
        <f>'P01 2026'!FD105</f>
        <v>16315.868</v>
      </c>
      <c r="M134" s="825">
        <f t="shared" si="20"/>
        <v>1</v>
      </c>
      <c r="N134" s="824">
        <f t="shared" si="27"/>
        <v>0</v>
      </c>
      <c r="O134" s="825">
        <f t="shared" si="21"/>
        <v>0</v>
      </c>
      <c r="P134" s="827">
        <f>+'P01 2026'!FG105</f>
        <v>5198.7640000000001</v>
      </c>
      <c r="Q134" s="825">
        <f t="shared" ca="1" si="22"/>
        <v>0.5061188743109305</v>
      </c>
      <c r="R134" s="827">
        <f>+'P01 2026'!FH105</f>
        <v>5073.0600000000004</v>
      </c>
      <c r="S134" s="825">
        <f t="shared" ca="1" si="23"/>
        <v>0.49388112568906944</v>
      </c>
      <c r="T134" s="831">
        <f>+'P01 2025'!DV114</f>
        <v>28867.999999999996</v>
      </c>
      <c r="U134" s="828">
        <f ca="1">SUMIF(W$3:$AQ126,"SI",W134:AQ134)</f>
        <v>16169.057528000001</v>
      </c>
      <c r="V134" s="825">
        <f t="shared" ca="1" si="24"/>
        <v>0.56010314285714302</v>
      </c>
      <c r="W134" s="829">
        <f>+'P01 2026'!I98</f>
        <v>0</v>
      </c>
      <c r="X134" s="830">
        <f>+'P01 2025'!G107</f>
        <v>0</v>
      </c>
      <c r="Y134" s="830">
        <v>0</v>
      </c>
      <c r="Z134" s="827">
        <f>+'P01 2025'!N74</f>
        <v>1920.4313279999999</v>
      </c>
      <c r="AA134" s="827">
        <f>+'P01 2026'!AJ76</f>
        <v>3509.7730000000001</v>
      </c>
      <c r="AB134" s="831">
        <f>+'P01 2025'!AC88</f>
        <v>1998.1491389999999</v>
      </c>
      <c r="AC134" s="831">
        <v>0</v>
      </c>
      <c r="AD134" s="831">
        <f>+'P01 2025'!AR76</f>
        <v>2005.9476229999998</v>
      </c>
      <c r="AE134" s="831">
        <f>+'P01 2026'!BT64</f>
        <v>1688.991</v>
      </c>
      <c r="AF134" s="831">
        <v>0</v>
      </c>
      <c r="AG134" s="831">
        <v>0</v>
      </c>
      <c r="AH134" s="831">
        <f>+'P01 2025'!BU84</f>
        <v>2127.5561349999998</v>
      </c>
      <c r="AI134" s="831">
        <v>0</v>
      </c>
      <c r="AJ134" s="831">
        <f>+'P01 2025'!CI65</f>
        <v>4149.4811650000001</v>
      </c>
      <c r="AK134" s="831">
        <v>0</v>
      </c>
      <c r="AL134" s="831">
        <f>+'P01 2025'!CX70</f>
        <v>1941.1410249999999</v>
      </c>
      <c r="AM134" s="831">
        <f>+'P01 2026'!ER81</f>
        <v>5073.0600000000004</v>
      </c>
      <c r="AN134" s="831">
        <f>+'P01 2025'!DN88</f>
        <v>2026.3511129999999</v>
      </c>
      <c r="AO134" s="831">
        <v>0</v>
      </c>
      <c r="AP134" s="831">
        <f>+'P01 2025'!EY77</f>
        <v>3915.2570000000001</v>
      </c>
      <c r="AQ134" s="831">
        <f>+'P01 2025'!FR90</f>
        <v>3699.6</v>
      </c>
      <c r="AR134" s="1010"/>
      <c r="AS134" s="1010"/>
      <c r="AT134" s="216"/>
      <c r="AV134" s="216"/>
      <c r="AW134" s="781"/>
      <c r="AX134" s="781"/>
      <c r="AY134" s="781"/>
      <c r="AZ134" s="216"/>
      <c r="BA134" s="781"/>
      <c r="BB134" s="781"/>
      <c r="BC134" s="781"/>
      <c r="BD134" s="781"/>
      <c r="BE134" s="781"/>
      <c r="BF134" s="781"/>
      <c r="BG134" s="781"/>
      <c r="BH134" s="781"/>
      <c r="BI134" s="781"/>
      <c r="BJ134" s="781"/>
      <c r="BK134" s="781"/>
      <c r="BL134" s="1019"/>
      <c r="BM134" s="1010"/>
      <c r="BN134" s="1010"/>
      <c r="BO134" s="1010"/>
      <c r="BP134" s="1010"/>
      <c r="BQ134" s="1010"/>
      <c r="BR134" s="1010"/>
    </row>
    <row r="135" spans="1:70" s="332" customFormat="1" ht="15.75" hidden="1" customHeight="1" x14ac:dyDescent="0.25">
      <c r="A135" s="451" t="s">
        <v>503</v>
      </c>
      <c r="B135" s="818"/>
      <c r="C135" s="832"/>
      <c r="D135" s="820" t="s">
        <v>170</v>
      </c>
      <c r="E135" s="820"/>
      <c r="F135" s="821" t="str">
        <f>+CONCATENATE($B$80,"",$C$132,"",D135)</f>
        <v>22.09.006</v>
      </c>
      <c r="G135" s="822" t="s">
        <v>113</v>
      </c>
      <c r="H135" s="823">
        <f>+'P01 2026'!H99</f>
        <v>112005</v>
      </c>
      <c r="I135" s="824">
        <f>'P01 2026'!FB106</f>
        <v>101300</v>
      </c>
      <c r="J135" s="824">
        <f ca="1">SUMIF(W$3:$AQ126,"ok",W135:AQ135)</f>
        <v>80700.625</v>
      </c>
      <c r="K135" s="825">
        <f t="shared" ca="1" si="19"/>
        <v>0.79664980256663376</v>
      </c>
      <c r="L135" s="826">
        <f>'P01 2026'!FD106</f>
        <v>93300</v>
      </c>
      <c r="M135" s="825">
        <f t="shared" si="20"/>
        <v>0.92102665350444224</v>
      </c>
      <c r="N135" s="824">
        <f t="shared" si="27"/>
        <v>8000</v>
      </c>
      <c r="O135" s="825">
        <f t="shared" si="21"/>
        <v>7.8973346495557747E-2</v>
      </c>
      <c r="P135" s="827">
        <f>+'P01 2026'!FG106</f>
        <v>78408.962</v>
      </c>
      <c r="Q135" s="825">
        <f t="shared" ca="1" si="22"/>
        <v>0.97160290889940448</v>
      </c>
      <c r="R135" s="827">
        <f>+'P01 2026'!FH106</f>
        <v>2291.663</v>
      </c>
      <c r="S135" s="825">
        <f t="shared" ca="1" si="23"/>
        <v>2.8397091100595566E-2</v>
      </c>
      <c r="T135" s="831">
        <f>+'P01 2025'!DV115</f>
        <v>119183.59999999999</v>
      </c>
      <c r="U135" s="828">
        <f ca="1">SUMIF(W$3:$AQ128,"SI",W135:AQ135)</f>
        <v>85771.416981000002</v>
      </c>
      <c r="V135" s="825">
        <f t="shared" ca="1" si="24"/>
        <v>0.71965788062283742</v>
      </c>
      <c r="W135" s="829">
        <f>+'P01 2026'!I99</f>
        <v>7506.3919999999998</v>
      </c>
      <c r="X135" s="830">
        <f>+'P01 2025'!G108</f>
        <v>0</v>
      </c>
      <c r="Y135" s="830">
        <f>+'P01 2026'!R82</f>
        <v>2291.6660000000002</v>
      </c>
      <c r="Z135" s="827">
        <f>+'P01 2025'!N75</f>
        <v>10804.847008000001</v>
      </c>
      <c r="AA135" s="827">
        <f>+'P01 2026'!AJ77</f>
        <v>3851.2730000000001</v>
      </c>
      <c r="AB135" s="831">
        <f>+'P01 2025'!AC89</f>
        <v>10541.878086000001</v>
      </c>
      <c r="AC135" s="831">
        <f>+'P01 2026'!BB67</f>
        <v>2291.663</v>
      </c>
      <c r="AD135" s="831">
        <f>+'P01 2025'!AR77</f>
        <v>11034.314616</v>
      </c>
      <c r="AE135" s="831">
        <f>+'P01 2026'!BT65</f>
        <v>31286.597000000002</v>
      </c>
      <c r="AF135" s="831">
        <f>'P01 2025'!BF71</f>
        <v>10583.409858999999</v>
      </c>
      <c r="AG135" s="831">
        <f>+'P01 2026'!CL75</f>
        <v>10039.83</v>
      </c>
      <c r="AH135" s="831">
        <f>+'P01 2025'!BU85</f>
        <v>10625.464348999998</v>
      </c>
      <c r="AI135" s="831">
        <f>+'P01 2026'!DE73</f>
        <v>10298.446</v>
      </c>
      <c r="AJ135" s="831">
        <f>+'P01 2025'!CI66</f>
        <v>10787.925205</v>
      </c>
      <c r="AK135" s="831">
        <f>+'P01 2026'!DW63</f>
        <v>10843.094999999999</v>
      </c>
      <c r="AL135" s="831">
        <f>+'P01 2025'!CX71</f>
        <v>10754.678548</v>
      </c>
      <c r="AM135" s="831">
        <f>+'P01 2026'!ER82</f>
        <v>2291.663</v>
      </c>
      <c r="AN135" s="831">
        <f>+'P01 2025'!DN89</f>
        <v>10638.899309999999</v>
      </c>
      <c r="AO135" s="831">
        <f>+'P01 2025'!ED79</f>
        <v>10382.986999999999</v>
      </c>
      <c r="AP135" s="831">
        <f>+'P01 2025'!EY78</f>
        <v>10184.116</v>
      </c>
      <c r="AQ135" s="831">
        <f>+'P01 2025'!FR91</f>
        <v>12315.922</v>
      </c>
      <c r="AR135" s="1010"/>
      <c r="AS135" s="1010"/>
      <c r="AT135" s="216"/>
      <c r="AV135" s="216"/>
      <c r="AW135" s="781"/>
      <c r="AX135" s="781"/>
      <c r="AY135" s="781"/>
      <c r="AZ135" s="216"/>
      <c r="BA135" s="781"/>
      <c r="BB135" s="781"/>
      <c r="BC135" s="781"/>
      <c r="BD135" s="781"/>
      <c r="BE135" s="781"/>
      <c r="BF135" s="781"/>
      <c r="BG135" s="781"/>
      <c r="BH135" s="781"/>
      <c r="BI135" s="781"/>
      <c r="BJ135" s="781"/>
      <c r="BK135" s="781"/>
      <c r="BL135" s="1019"/>
      <c r="BM135" s="1010"/>
      <c r="BN135" s="1010"/>
      <c r="BO135" s="1010"/>
      <c r="BP135" s="1010"/>
      <c r="BQ135" s="1010"/>
      <c r="BR135" s="1010"/>
    </row>
    <row r="136" spans="1:70" s="332" customFormat="1" ht="15.75" hidden="1" customHeight="1" x14ac:dyDescent="0.25">
      <c r="A136" s="451" t="s">
        <v>418</v>
      </c>
      <c r="B136" s="818"/>
      <c r="C136" s="832"/>
      <c r="D136" s="820" t="s">
        <v>166</v>
      </c>
      <c r="E136" s="820"/>
      <c r="F136" s="821" t="str">
        <f>+CONCATENATE($B$80,"",$C$132,"",D136)</f>
        <v>22.09.999</v>
      </c>
      <c r="G136" s="822" t="s">
        <v>105</v>
      </c>
      <c r="H136" s="824">
        <v>0</v>
      </c>
      <c r="I136" s="824">
        <f>'P01 2026'!FB107</f>
        <v>16262.918</v>
      </c>
      <c r="J136" s="824">
        <f ca="1">SUMIF(W$3:$AQ128,"ok",W136:AQ136)</f>
        <v>11944.29</v>
      </c>
      <c r="K136" s="825">
        <f t="shared" ca="1" si="19"/>
        <v>0.73444937741185201</v>
      </c>
      <c r="L136" s="826">
        <f>'P01 2026'!FD107</f>
        <v>11944.29</v>
      </c>
      <c r="M136" s="825">
        <f t="shared" si="20"/>
        <v>0.73444937741185201</v>
      </c>
      <c r="N136" s="824">
        <f t="shared" ref="N136:N171" si="28">I136-L136</f>
        <v>4318.6279999999988</v>
      </c>
      <c r="O136" s="825">
        <f t="shared" si="21"/>
        <v>0.26555062258814799</v>
      </c>
      <c r="P136" s="827">
        <f>+'P01 2026'!FG107</f>
        <v>11944.29</v>
      </c>
      <c r="Q136" s="825">
        <f t="shared" ca="1" si="22"/>
        <v>1</v>
      </c>
      <c r="R136" s="827">
        <f>+'P01 2026'!FH107</f>
        <v>0</v>
      </c>
      <c r="S136" s="825">
        <f t="shared" ca="1" si="23"/>
        <v>0</v>
      </c>
      <c r="T136" s="831">
        <f>+'P01 2025'!DV116</f>
        <v>29555.324397999997</v>
      </c>
      <c r="U136" s="828">
        <f ca="1">SUMIF(W$3:$AQ129,"SI",W136:AQ136)</f>
        <v>19703.300783999995</v>
      </c>
      <c r="V136" s="825">
        <f t="shared" ca="1" si="24"/>
        <v>0.66665824805947027</v>
      </c>
      <c r="W136" s="829">
        <v>0</v>
      </c>
      <c r="X136" s="830">
        <f>+'P01 2025'!G109</f>
        <v>0</v>
      </c>
      <c r="Y136" s="830">
        <f>+'P01 2026'!R83</f>
        <v>2388.8580000000002</v>
      </c>
      <c r="Z136" s="827">
        <f>+'P01 2025'!N76</f>
        <v>2462.9125979999999</v>
      </c>
      <c r="AA136" s="827">
        <f>+'P01 2026'!AJ78</f>
        <v>2388.8580000000002</v>
      </c>
      <c r="AB136" s="831">
        <f>+'P01 2025'!AC90</f>
        <v>2462.9125979999999</v>
      </c>
      <c r="AC136" s="831">
        <f>+'P01 2026'!BB68</f>
        <v>2388.8580000000002</v>
      </c>
      <c r="AD136" s="831">
        <f>+'P01 2025'!AR78</f>
        <v>2462.9125979999999</v>
      </c>
      <c r="AE136" s="831">
        <f>+'P01 2026'!BT66</f>
        <v>2388.8580000000002</v>
      </c>
      <c r="AF136" s="831">
        <f>'P01 2025'!BF72</f>
        <v>2462.9125979999999</v>
      </c>
      <c r="AG136" s="831">
        <f>+'P01 2026'!CL76</f>
        <v>2388.8580000000002</v>
      </c>
      <c r="AH136" s="831">
        <f>+'P01 2025'!BU86</f>
        <v>2462.9125979999999</v>
      </c>
      <c r="AI136" s="831">
        <v>0</v>
      </c>
      <c r="AJ136" s="831">
        <f>+'P01 2025'!CI67</f>
        <v>2462.9125979999999</v>
      </c>
      <c r="AK136" s="831">
        <v>0</v>
      </c>
      <c r="AL136" s="831">
        <f>+'P01 2025'!CX72</f>
        <v>2462.9125979999999</v>
      </c>
      <c r="AM136" s="831">
        <v>0</v>
      </c>
      <c r="AN136" s="831">
        <f>+'P01 2025'!DN90</f>
        <v>2462.9125979999999</v>
      </c>
      <c r="AO136" s="831">
        <f>+'P01 2025'!ED80</f>
        <v>2388.8580000000002</v>
      </c>
      <c r="AP136" s="831">
        <f>+'P01 2025'!EY79</f>
        <v>2388.8580000000002</v>
      </c>
      <c r="AQ136" s="831">
        <f>+'P01 2025'!FR92</f>
        <v>4777.7160000000003</v>
      </c>
      <c r="AR136" s="1010"/>
      <c r="AS136" s="1010"/>
      <c r="AT136" s="216"/>
      <c r="AV136" s="216"/>
      <c r="AW136" s="781"/>
      <c r="AX136" s="781"/>
      <c r="AY136" s="781"/>
      <c r="AZ136" s="216"/>
      <c r="BA136" s="781"/>
      <c r="BB136" s="781"/>
      <c r="BC136" s="781"/>
      <c r="BD136" s="781"/>
      <c r="BE136" s="781"/>
      <c r="BF136" s="781"/>
      <c r="BG136" s="781"/>
      <c r="BH136" s="781"/>
      <c r="BI136" s="781"/>
      <c r="BJ136" s="781"/>
      <c r="BK136" s="781"/>
      <c r="BL136" s="1019"/>
      <c r="BM136" s="1010"/>
      <c r="BN136" s="1010"/>
      <c r="BO136" s="1010"/>
      <c r="BP136" s="1010"/>
      <c r="BQ136" s="1010"/>
      <c r="BR136" s="1010"/>
    </row>
    <row r="137" spans="1:70" s="332" customFormat="1" ht="15.75" hidden="1" customHeight="1" x14ac:dyDescent="0.25">
      <c r="A137" s="451" t="s">
        <v>504</v>
      </c>
      <c r="B137" s="691"/>
      <c r="C137" s="692" t="s">
        <v>175</v>
      </c>
      <c r="D137" s="693"/>
      <c r="E137" s="820"/>
      <c r="F137" s="820"/>
      <c r="G137" s="703" t="s">
        <v>114</v>
      </c>
      <c r="H137" s="695">
        <f>+'P01 2026'!H100</f>
        <v>124.21899999999999</v>
      </c>
      <c r="I137" s="696">
        <f>'P01 2026'!FB108</f>
        <v>16370.817999999999</v>
      </c>
      <c r="J137" s="695">
        <f ca="1">SUMIF(W$3:$AQ129,"ok",W137:AQ137)</f>
        <v>10392.235999999999</v>
      </c>
      <c r="K137" s="697">
        <f t="shared" ref="K137:K192" ca="1" si="29">IFERROR(J137/I137,0%)</f>
        <v>0.63480248818354701</v>
      </c>
      <c r="L137" s="704">
        <f>'P01 2026'!FD108</f>
        <v>12546.538</v>
      </c>
      <c r="M137" s="697">
        <f t="shared" ref="M137:M192" si="30">+IFERROR(L137/I137,0%)</f>
        <v>0.76639652337470254</v>
      </c>
      <c r="N137" s="696">
        <f t="shared" si="28"/>
        <v>3824.2799999999988</v>
      </c>
      <c r="O137" s="697">
        <f t="shared" ref="O137:O192" si="31">+IFERROR(N137/I137,0)</f>
        <v>0.23360347662529746</v>
      </c>
      <c r="P137" s="698">
        <f>+'P01 2026'!FG108</f>
        <v>1716.5160000000001</v>
      </c>
      <c r="Q137" s="697">
        <f t="shared" ref="Q137:Q192" ca="1" si="32">+IFERROR(P137/J137,0)</f>
        <v>0.16517292332468203</v>
      </c>
      <c r="R137" s="698">
        <f>+'P01 2026'!FH108</f>
        <v>8675.7199999999993</v>
      </c>
      <c r="S137" s="697">
        <f t="shared" ref="S137:S192" ca="1" si="33">IFERROR(+R137/J137,0%)</f>
        <v>0.83482707667531797</v>
      </c>
      <c r="T137" s="25">
        <f>+'P01 2025'!DV117</f>
        <v>20559.589585999998</v>
      </c>
      <c r="U137" s="25">
        <f ca="1">SUMIF(W$3:$AQ130,"SI",W137:AQ137)</f>
        <v>7672.0895859999991</v>
      </c>
      <c r="V137" s="697">
        <f t="shared" ref="V137:V192" ca="1" si="34">IFERROR(U137/T137,"0,00%")</f>
        <v>0.37316355727374489</v>
      </c>
      <c r="W137" s="700">
        <f>+'P01 2026'!I100</f>
        <v>0</v>
      </c>
      <c r="X137" s="701">
        <f>+'P01 2025'!G110</f>
        <v>0</v>
      </c>
      <c r="Y137" s="701">
        <f>+'P01 2026'!R84</f>
        <v>124.21899999999999</v>
      </c>
      <c r="Z137" s="702">
        <v>0</v>
      </c>
      <c r="AA137" s="698">
        <f>+'P01 2026'!AJ79</f>
        <v>82.073999999999998</v>
      </c>
      <c r="AB137" s="25">
        <v>0</v>
      </c>
      <c r="AC137" s="25">
        <f>+'P01 2026'!BB69</f>
        <v>313.572</v>
      </c>
      <c r="AD137" s="25">
        <f>+'P01 2025'!AR79</f>
        <v>4661.9881719999994</v>
      </c>
      <c r="AE137" s="25">
        <f>+'P01 2026'!BT67</f>
        <v>233.52799999999999</v>
      </c>
      <c r="AF137" s="25">
        <v>0</v>
      </c>
      <c r="AG137" s="25">
        <v>0</v>
      </c>
      <c r="AH137" s="25">
        <v>0</v>
      </c>
      <c r="AI137" s="25">
        <f>+'P01 2026'!DE74</f>
        <v>642.08199999999999</v>
      </c>
      <c r="AJ137" s="25">
        <f>+'P01 2025'!CI68</f>
        <v>2989.7309159999995</v>
      </c>
      <c r="AK137" s="25">
        <f>+'P01 2026'!DW64</f>
        <v>321.041</v>
      </c>
      <c r="AL137" s="25">
        <f>+'P01 2025'!CX73</f>
        <v>10.180094</v>
      </c>
      <c r="AM137" s="25">
        <f>+'P01 2026'!ER83</f>
        <v>8675.7199999999993</v>
      </c>
      <c r="AN137" s="25">
        <f>+'P01 2025'!DN91</f>
        <v>10.190403999999999</v>
      </c>
      <c r="AO137" s="25">
        <f>+'P01 2025'!ED81</f>
        <v>9387.5079999999998</v>
      </c>
      <c r="AP137" s="25">
        <f>+'P01 2025'!EY80</f>
        <v>12.433999999999999</v>
      </c>
      <c r="AQ137" s="25">
        <f>+'P01 2025'!FR93</f>
        <v>12.125</v>
      </c>
      <c r="AR137" s="1010"/>
      <c r="AS137" s="1010"/>
      <c r="AT137" s="216"/>
      <c r="AV137" s="216"/>
      <c r="AW137" s="781"/>
      <c r="AX137" s="781"/>
      <c r="AY137" s="781"/>
      <c r="AZ137" s="216"/>
      <c r="BA137" s="781"/>
      <c r="BB137" s="781"/>
      <c r="BC137" s="781"/>
      <c r="BD137" s="781"/>
      <c r="BE137" s="781"/>
      <c r="BF137" s="781"/>
      <c r="BG137" s="781"/>
      <c r="BH137" s="781"/>
      <c r="BI137" s="781"/>
      <c r="BJ137" s="781"/>
      <c r="BK137" s="781"/>
      <c r="BL137" s="1019"/>
      <c r="BM137" s="1010"/>
      <c r="BN137" s="1010"/>
      <c r="BO137" s="1010"/>
      <c r="BP137" s="1010"/>
      <c r="BQ137" s="1010"/>
      <c r="BR137" s="1010"/>
    </row>
    <row r="138" spans="1:70" s="332" customFormat="1" ht="15.75" hidden="1" customHeight="1" x14ac:dyDescent="0.25">
      <c r="A138" s="451" t="s">
        <v>340</v>
      </c>
      <c r="B138" s="818"/>
      <c r="C138" s="832"/>
      <c r="D138" s="820" t="s">
        <v>154</v>
      </c>
      <c r="E138" s="820"/>
      <c r="F138" s="821" t="str">
        <f>+CONCATENATE($B$80,"",$C$137,"",D138)</f>
        <v>22.10.002</v>
      </c>
      <c r="G138" s="822" t="s">
        <v>115</v>
      </c>
      <c r="H138" s="823">
        <f>+'P01 2026'!H101</f>
        <v>124.21899999999999</v>
      </c>
      <c r="I138" s="824">
        <f>'P01 2026'!FB109</f>
        <v>16370.817999999999</v>
      </c>
      <c r="J138" s="824">
        <f ca="1">SUMIF(W$3:$AQ130,"ok",W138:AQ138)</f>
        <v>10392.235999999999</v>
      </c>
      <c r="K138" s="825">
        <f t="shared" ca="1" si="29"/>
        <v>0.63480248818354701</v>
      </c>
      <c r="L138" s="826">
        <f>'P01 2026'!FD109</f>
        <v>12546.538</v>
      </c>
      <c r="M138" s="825">
        <f t="shared" si="30"/>
        <v>0.76639652337470254</v>
      </c>
      <c r="N138" s="824">
        <f t="shared" si="28"/>
        <v>3824.2799999999988</v>
      </c>
      <c r="O138" s="825">
        <f t="shared" si="31"/>
        <v>0.23360347662529746</v>
      </c>
      <c r="P138" s="827">
        <f>+'P01 2026'!FG109</f>
        <v>1716.5160000000001</v>
      </c>
      <c r="Q138" s="825">
        <f t="shared" ca="1" si="32"/>
        <v>0.16517292332468203</v>
      </c>
      <c r="R138" s="827">
        <f>+'P01 2026'!FH109</f>
        <v>8675.7199999999993</v>
      </c>
      <c r="S138" s="825">
        <f t="shared" ca="1" si="33"/>
        <v>0.83482707667531797</v>
      </c>
      <c r="T138" s="831">
        <f>+'P01 2025'!DV118</f>
        <v>20528.688453999999</v>
      </c>
      <c r="U138" s="828">
        <f ca="1">SUMIF(W$3:$AQ131,"SI",W138:AQ138)</f>
        <v>7641.1884539999992</v>
      </c>
      <c r="V138" s="825">
        <f t="shared" ca="1" si="34"/>
        <v>0.37222000183412202</v>
      </c>
      <c r="W138" s="829">
        <f>+'P01 2026'!I101</f>
        <v>0</v>
      </c>
      <c r="X138" s="830">
        <f>+'P01 2025'!G111</f>
        <v>0</v>
      </c>
      <c r="Y138" s="830">
        <f>+'P01 2026'!R85</f>
        <v>124.21899999999999</v>
      </c>
      <c r="Z138" s="827">
        <v>0</v>
      </c>
      <c r="AA138" s="827">
        <f>+'P01 2026'!AJ80</f>
        <v>82.073999999999998</v>
      </c>
      <c r="AB138" s="831">
        <v>0</v>
      </c>
      <c r="AC138" s="831">
        <f>+'P01 2026'!BB70</f>
        <v>313.572</v>
      </c>
      <c r="AD138" s="831">
        <f>+'P01 2025'!AR80</f>
        <v>4651.4575379999997</v>
      </c>
      <c r="AE138" s="831">
        <f>+'P01 2026'!BT68</f>
        <v>233.52799999999999</v>
      </c>
      <c r="AF138" s="831">
        <v>0</v>
      </c>
      <c r="AG138" s="831">
        <v>0</v>
      </c>
      <c r="AH138" s="831">
        <v>0</v>
      </c>
      <c r="AI138" s="831">
        <f>+'P01 2026'!DE75</f>
        <v>642.08199999999999</v>
      </c>
      <c r="AJ138" s="831">
        <f>+'P01 2025'!CI69</f>
        <v>2989.7309159999995</v>
      </c>
      <c r="AK138" s="831">
        <f>+'P01 2026'!DW65</f>
        <v>321.041</v>
      </c>
      <c r="AL138" s="831">
        <v>0</v>
      </c>
      <c r="AM138" s="831">
        <f>+'P01 2026'!ER84</f>
        <v>8675.7199999999993</v>
      </c>
      <c r="AN138" s="831">
        <v>0</v>
      </c>
      <c r="AO138" s="831">
        <f>+'P01 2025'!ED82</f>
        <v>9387.5079999999998</v>
      </c>
      <c r="AP138" s="831">
        <v>0</v>
      </c>
      <c r="AQ138" s="831">
        <v>0</v>
      </c>
      <c r="AR138" s="1010"/>
      <c r="AS138" s="1010"/>
      <c r="AT138" s="216"/>
      <c r="AV138" s="216"/>
      <c r="AW138" s="781"/>
      <c r="AX138" s="781"/>
      <c r="AY138" s="781"/>
      <c r="AZ138" s="216"/>
      <c r="BA138" s="781"/>
      <c r="BB138" s="781"/>
      <c r="BC138" s="781"/>
      <c r="BD138" s="781"/>
      <c r="BE138" s="781"/>
      <c r="BF138" s="781"/>
      <c r="BG138" s="781"/>
      <c r="BH138" s="781"/>
      <c r="BI138" s="781"/>
      <c r="BJ138" s="781"/>
      <c r="BK138" s="781"/>
      <c r="BL138" s="1019"/>
      <c r="BM138" s="1010"/>
      <c r="BN138" s="1010"/>
      <c r="BO138" s="1010"/>
      <c r="BP138" s="1010"/>
      <c r="BQ138" s="1010"/>
      <c r="BR138" s="1010"/>
    </row>
    <row r="139" spans="1:70" s="332" customFormat="1" ht="15.75" hidden="1" customHeight="1" x14ac:dyDescent="0.25">
      <c r="A139" s="451" t="s">
        <v>426</v>
      </c>
      <c r="B139" s="818"/>
      <c r="C139" s="832"/>
      <c r="D139" s="820" t="s">
        <v>168</v>
      </c>
      <c r="E139" s="820"/>
      <c r="F139" s="821" t="str">
        <f>+CONCATENATE($B$80,"",$C$137,"",D139)</f>
        <v>22.10.004</v>
      </c>
      <c r="G139" s="822" t="s">
        <v>70</v>
      </c>
      <c r="H139" s="824">
        <v>0</v>
      </c>
      <c r="I139" s="824">
        <v>0</v>
      </c>
      <c r="J139" s="824">
        <f ca="1">SUMIF(W$3:$AQ131,"ok",W139:AQ139)</f>
        <v>0</v>
      </c>
      <c r="K139" s="825">
        <f t="shared" ca="1" si="29"/>
        <v>0</v>
      </c>
      <c r="L139" s="824">
        <v>0</v>
      </c>
      <c r="M139" s="825">
        <f t="shared" si="30"/>
        <v>0</v>
      </c>
      <c r="N139" s="824">
        <f t="shared" si="28"/>
        <v>0</v>
      </c>
      <c r="O139" s="825">
        <f t="shared" si="31"/>
        <v>0</v>
      </c>
      <c r="P139" s="827">
        <v>0</v>
      </c>
      <c r="Q139" s="825">
        <f t="shared" ca="1" si="32"/>
        <v>0</v>
      </c>
      <c r="R139" s="827">
        <v>0</v>
      </c>
      <c r="S139" s="825">
        <f t="shared" ca="1" si="33"/>
        <v>0</v>
      </c>
      <c r="T139" s="831">
        <f>+'P01 2025'!DV119</f>
        <v>30.901132</v>
      </c>
      <c r="U139" s="828">
        <f ca="1">SUMIF(W$3:$AQ132,"SI",W139:AQ139)</f>
        <v>30.901131999999997</v>
      </c>
      <c r="V139" s="825">
        <f t="shared" ca="1" si="34"/>
        <v>0.99999999999999989</v>
      </c>
      <c r="W139" s="829">
        <v>0</v>
      </c>
      <c r="X139" s="830">
        <v>0</v>
      </c>
      <c r="Y139" s="830">
        <v>0</v>
      </c>
      <c r="Z139" s="827">
        <v>0</v>
      </c>
      <c r="AA139" s="827">
        <v>0</v>
      </c>
      <c r="AB139" s="826">
        <v>0</v>
      </c>
      <c r="AC139" s="831">
        <v>0</v>
      </c>
      <c r="AD139" s="831">
        <f>+'P01 2025'!AR81</f>
        <v>10.530633999999999</v>
      </c>
      <c r="AE139" s="831">
        <v>0</v>
      </c>
      <c r="AF139" s="831">
        <v>0</v>
      </c>
      <c r="AG139" s="831">
        <v>0</v>
      </c>
      <c r="AH139" s="831">
        <v>0</v>
      </c>
      <c r="AI139" s="831">
        <v>0</v>
      </c>
      <c r="AJ139" s="840">
        <v>0</v>
      </c>
      <c r="AK139" s="840">
        <v>0</v>
      </c>
      <c r="AL139" s="831">
        <f>+'P01 2025'!CX74</f>
        <v>10.180094</v>
      </c>
      <c r="AM139" s="831">
        <v>0</v>
      </c>
      <c r="AN139" s="831">
        <f>+'P01 2025'!DN92</f>
        <v>10.190403999999999</v>
      </c>
      <c r="AO139" s="831">
        <v>0</v>
      </c>
      <c r="AP139" s="831">
        <f>+'P01 2025'!EY81</f>
        <v>12.433999999999999</v>
      </c>
      <c r="AQ139" s="831">
        <f>+'P01 2025'!FR94</f>
        <v>12.125</v>
      </c>
      <c r="AR139" s="1010"/>
      <c r="AS139" s="1010"/>
      <c r="AT139" s="216"/>
      <c r="AV139" s="216"/>
      <c r="AW139" s="781"/>
      <c r="AX139" s="781"/>
      <c r="AY139" s="781"/>
      <c r="AZ139" s="216"/>
      <c r="BA139" s="781"/>
      <c r="BB139" s="781"/>
      <c r="BC139" s="781"/>
      <c r="BD139" s="781"/>
      <c r="BE139" s="781"/>
      <c r="BF139" s="781"/>
      <c r="BG139" s="781"/>
      <c r="BH139" s="781"/>
      <c r="BI139" s="781"/>
      <c r="BJ139" s="781"/>
      <c r="BK139" s="781"/>
      <c r="BL139" s="1019"/>
      <c r="BM139" s="1010"/>
      <c r="BN139" s="1010"/>
      <c r="BO139" s="1010"/>
      <c r="BP139" s="1010"/>
      <c r="BQ139" s="1010"/>
      <c r="BR139" s="1010"/>
    </row>
    <row r="140" spans="1:70" s="332" customFormat="1" ht="15.75" hidden="1" customHeight="1" x14ac:dyDescent="0.25">
      <c r="A140" s="451" t="s">
        <v>505</v>
      </c>
      <c r="B140" s="693"/>
      <c r="C140" s="693" t="s">
        <v>176</v>
      </c>
      <c r="D140" s="693"/>
      <c r="E140" s="820"/>
      <c r="F140" s="820"/>
      <c r="G140" s="703" t="s">
        <v>71</v>
      </c>
      <c r="H140" s="695">
        <f>+'P01 2026'!H102</f>
        <v>345355.46299999999</v>
      </c>
      <c r="I140" s="696">
        <f>'P01 2026'!FB110</f>
        <v>773011.88899999997</v>
      </c>
      <c r="J140" s="695">
        <f ca="1">SUMIF(W$3:$AQ132,"ok",W140:AQ140)</f>
        <v>578768.02100000007</v>
      </c>
      <c r="K140" s="697">
        <f t="shared" ca="1" si="29"/>
        <v>0.74871813646840313</v>
      </c>
      <c r="L140" s="704">
        <f>'P01 2026'!FD110</f>
        <v>700686.84400000004</v>
      </c>
      <c r="M140" s="697">
        <f t="shared" si="30"/>
        <v>0.90643734458785286</v>
      </c>
      <c r="N140" s="696">
        <f t="shared" si="28"/>
        <v>72325.044999999925</v>
      </c>
      <c r="O140" s="697">
        <f t="shared" si="31"/>
        <v>9.356265541214713E-2</v>
      </c>
      <c r="P140" s="698">
        <f>+'P01 2026'!FG110</f>
        <v>521511.55300000001</v>
      </c>
      <c r="Q140" s="697">
        <f t="shared" ca="1" si="32"/>
        <v>0.90107181820261617</v>
      </c>
      <c r="R140" s="698">
        <f>+'P01 2026'!FH110</f>
        <v>57256.468000000001</v>
      </c>
      <c r="S140" s="697">
        <f t="shared" ca="1" si="33"/>
        <v>9.8928181797383719E-2</v>
      </c>
      <c r="T140" s="25">
        <f>+'P01 2025'!DV120</f>
        <v>2222804.8823579997</v>
      </c>
      <c r="U140" s="25">
        <f ca="1">SUMIF(W$3:$AQ133,"SI",W140:AQ140)</f>
        <v>1112888.7998559999</v>
      </c>
      <c r="V140" s="697">
        <f t="shared" ca="1" si="34"/>
        <v>0.50066868607712578</v>
      </c>
      <c r="W140" s="700">
        <f>+'P01 2026'!I102</f>
        <v>2878.165</v>
      </c>
      <c r="X140" s="701">
        <f>+'P01 2025'!G112</f>
        <v>0</v>
      </c>
      <c r="Y140" s="701">
        <f>+'P01 2026'!R86</f>
        <v>192237.34899999999</v>
      </c>
      <c r="Z140" s="702">
        <f>+'P01 2025'!N77</f>
        <v>1924.5408939999998</v>
      </c>
      <c r="AA140" s="702">
        <f>+'P01 2026'!AJ81</f>
        <v>59040.478000000003</v>
      </c>
      <c r="AB140" s="25">
        <f>+'P01 2025'!AC91</f>
        <v>194483.52732699999</v>
      </c>
      <c r="AC140" s="25">
        <f>+'P01 2026'!BB71</f>
        <v>28330.728999999999</v>
      </c>
      <c r="AD140" s="25">
        <f>+'P01 2025'!AR82</f>
        <v>140876.79779899999</v>
      </c>
      <c r="AE140" s="25">
        <f>+'P01 2026'!BT69</f>
        <v>80193.407999999996</v>
      </c>
      <c r="AF140" s="25">
        <f>SUM(AF141:AF144)</f>
        <v>86506.812784999987</v>
      </c>
      <c r="AG140" s="25">
        <f>+'P01 2026'!CL77</f>
        <v>106343.62699999999</v>
      </c>
      <c r="AH140" s="25">
        <f>+'P01 2025'!BU87</f>
        <v>257775.446111</v>
      </c>
      <c r="AI140" s="25">
        <f>+'P01 2026'!DE76</f>
        <v>38362.824000000001</v>
      </c>
      <c r="AJ140" s="25">
        <f>+'P01 2025'!CI70</f>
        <v>36165.554091999991</v>
      </c>
      <c r="AK140" s="25">
        <v>0</v>
      </c>
      <c r="AL140" s="25">
        <f>+'P01 2025'!CX75</f>
        <v>210253.63631199999</v>
      </c>
      <c r="AM140" s="25">
        <f>+'P01 2026'!ER85</f>
        <v>71381.441000000006</v>
      </c>
      <c r="AN140" s="25">
        <f>+'P01 2025'!DN93</f>
        <v>184902.48453599997</v>
      </c>
      <c r="AO140" s="25">
        <f>+'P01 2025'!ED83</f>
        <v>35371.584000000003</v>
      </c>
      <c r="AP140" s="25">
        <f>+'P01 2025'!EY82</f>
        <v>311744.30699999997</v>
      </c>
      <c r="AQ140" s="25">
        <f>+'P01 2025'!FR95</f>
        <v>100185.065</v>
      </c>
      <c r="AR140" s="1010"/>
      <c r="AS140" s="1010"/>
      <c r="AT140" s="216"/>
      <c r="AV140" s="216"/>
      <c r="AW140" s="781"/>
      <c r="AX140" s="781"/>
      <c r="AY140" s="781"/>
      <c r="AZ140" s="216"/>
      <c r="BA140" s="781"/>
      <c r="BB140" s="781"/>
      <c r="BC140" s="781"/>
      <c r="BD140" s="781"/>
      <c r="BE140" s="781"/>
      <c r="BF140" s="781"/>
      <c r="BG140" s="781"/>
      <c r="BH140" s="781"/>
      <c r="BI140" s="781"/>
      <c r="BJ140" s="781"/>
      <c r="BK140" s="781"/>
      <c r="BL140" s="1019"/>
      <c r="BM140" s="1010"/>
      <c r="BN140" s="1010"/>
      <c r="BO140" s="1010"/>
      <c r="BP140" s="1010"/>
      <c r="BQ140" s="1010"/>
      <c r="BR140" s="1010"/>
    </row>
    <row r="141" spans="1:70" s="332" customFormat="1" ht="15.75" hidden="1" customHeight="1" x14ac:dyDescent="0.25">
      <c r="A141" s="451" t="s">
        <v>341</v>
      </c>
      <c r="B141" s="818"/>
      <c r="C141" s="832"/>
      <c r="D141" s="820" t="s">
        <v>158</v>
      </c>
      <c r="E141" s="820"/>
      <c r="F141" s="821" t="str">
        <f>+CONCATENATE($B$80,"",$C$140,"",D141)</f>
        <v>22.11.001</v>
      </c>
      <c r="G141" s="822" t="s">
        <v>72</v>
      </c>
      <c r="H141" s="823">
        <f>+'P01 2026'!H103</f>
        <v>203450</v>
      </c>
      <c r="I141" s="824">
        <f>'P01 2026'!FB111</f>
        <v>631358.61699999997</v>
      </c>
      <c r="J141" s="824">
        <f ca="1">SUMIF(W$3:$AQ133,"ok",W141:AQ141)</f>
        <v>531333.61499999999</v>
      </c>
      <c r="K141" s="825">
        <f t="shared" ca="1" si="29"/>
        <v>0.84157181147651938</v>
      </c>
      <c r="L141" s="826">
        <f>'P01 2026'!FD111</f>
        <v>631358.61699999997</v>
      </c>
      <c r="M141" s="825">
        <f t="shared" si="30"/>
        <v>1</v>
      </c>
      <c r="N141" s="824">
        <f t="shared" si="28"/>
        <v>0</v>
      </c>
      <c r="O141" s="825">
        <f t="shared" si="31"/>
        <v>0</v>
      </c>
      <c r="P141" s="827">
        <f>+'P01 2026'!FG111</f>
        <v>477933.61499999999</v>
      </c>
      <c r="Q141" s="825">
        <f t="shared" ca="1" si="32"/>
        <v>0.89949817121960185</v>
      </c>
      <c r="R141" s="827">
        <f>+'P01 2026'!FH111</f>
        <v>53400</v>
      </c>
      <c r="S141" s="825">
        <f t="shared" ca="1" si="33"/>
        <v>0.10050182878039816</v>
      </c>
      <c r="T141" s="831">
        <f>+'P01 2025'!DV121</f>
        <v>1156873.2589649998</v>
      </c>
      <c r="U141" s="828">
        <f ca="1">SUMIF(W$3:$AQ134,"SI",W141:AQ141)</f>
        <v>432786.38467900001</v>
      </c>
      <c r="V141" s="825">
        <f t="shared" ca="1" si="34"/>
        <v>0.37410008514346133</v>
      </c>
      <c r="W141" s="829">
        <f>+'P01 2026'!I103</f>
        <v>0</v>
      </c>
      <c r="X141" s="830">
        <f>+'P01 2025'!G113</f>
        <v>0</v>
      </c>
      <c r="Y141" s="830">
        <f>+'P01 2026'!R87</f>
        <v>192237.34899999999</v>
      </c>
      <c r="Z141" s="827">
        <v>0</v>
      </c>
      <c r="AA141" s="1020">
        <f>+'P01 2026'!AJ82</f>
        <v>56157.760999999999</v>
      </c>
      <c r="AB141" s="831">
        <f>+'P01 2025'!AC92</f>
        <v>65235.969291000001</v>
      </c>
      <c r="AC141" s="831">
        <f>+'P01 2026'!BB72</f>
        <v>22400</v>
      </c>
      <c r="AD141" s="831">
        <f>+'P01 2025'!AR83</f>
        <v>126814.5465</v>
      </c>
      <c r="AE141" s="831">
        <f>+'P01 2026'!BT70</f>
        <v>64499.999000000003</v>
      </c>
      <c r="AF141" s="831">
        <f>'P01 2025'!BF74</f>
        <v>12062.699999999999</v>
      </c>
      <c r="AG141" s="831">
        <f>+'P01 2026'!CL78</f>
        <v>91999.998999999996</v>
      </c>
      <c r="AH141" s="831">
        <f>+'P01 2025'!BU88</f>
        <v>118406.17341899998</v>
      </c>
      <c r="AI141" s="831">
        <f>+'P01 2026'!DE77</f>
        <v>37438.506999999998</v>
      </c>
      <c r="AJ141" s="831">
        <f>+'P01 2025'!CI71</f>
        <v>12062.699999999999</v>
      </c>
      <c r="AK141" s="831">
        <v>0</v>
      </c>
      <c r="AL141" s="831">
        <f>+'P01 2025'!CX76</f>
        <v>75439.815468999994</v>
      </c>
      <c r="AM141" s="831">
        <f>+'P01 2026'!ER86</f>
        <v>66600</v>
      </c>
      <c r="AN141" s="831">
        <f>+'P01 2025'!DN94</f>
        <v>22764.48</v>
      </c>
      <c r="AO141" s="831">
        <f>+'P01 2025'!ED84</f>
        <v>19751.526999999998</v>
      </c>
      <c r="AP141" s="831">
        <f>+'P01 2025'!EY83</f>
        <v>238136.58499999999</v>
      </c>
      <c r="AQ141" s="831">
        <f>+'P01 2025'!FR96</f>
        <v>42694.5</v>
      </c>
      <c r="AR141" s="1010"/>
      <c r="AS141" s="1010"/>
      <c r="AT141" s="216"/>
      <c r="AV141" s="216"/>
      <c r="AW141" s="781"/>
      <c r="AX141" s="781"/>
      <c r="AY141" s="781"/>
      <c r="AZ141" s="216"/>
      <c r="BA141" s="781"/>
      <c r="BB141" s="781"/>
      <c r="BC141" s="781"/>
      <c r="BD141" s="781"/>
      <c r="BE141" s="781"/>
      <c r="BF141" s="781"/>
      <c r="BG141" s="781"/>
      <c r="BH141" s="781"/>
      <c r="BI141" s="781"/>
      <c r="BJ141" s="781"/>
      <c r="BK141" s="781"/>
      <c r="BL141" s="1019"/>
      <c r="BM141" s="1010"/>
      <c r="BN141" s="1010"/>
      <c r="BO141" s="1010"/>
      <c r="BP141" s="1010"/>
      <c r="BQ141" s="1010"/>
      <c r="BR141" s="1010"/>
    </row>
    <row r="142" spans="1:70" s="332" customFormat="1" ht="15.75" hidden="1" customHeight="1" collapsed="1" x14ac:dyDescent="0.25">
      <c r="A142" s="451" t="s">
        <v>342</v>
      </c>
      <c r="B142" s="818"/>
      <c r="C142" s="832"/>
      <c r="D142" s="820" t="s">
        <v>154</v>
      </c>
      <c r="E142" s="820"/>
      <c r="F142" s="821" t="str">
        <f>+CONCATENATE($B$80,"",$C$140,"",D142)</f>
        <v>22.11.002</v>
      </c>
      <c r="G142" s="822" t="s">
        <v>73</v>
      </c>
      <c r="H142" s="823">
        <f>+'P01 2026'!H104</f>
        <v>50065</v>
      </c>
      <c r="I142" s="824">
        <f>'P01 2026'!FB112</f>
        <v>50065</v>
      </c>
      <c r="J142" s="824">
        <f ca="1">SUMIF(W$3:$AQ134,"ok",W142:AQ142)</f>
        <v>0</v>
      </c>
      <c r="K142" s="825">
        <f t="shared" ca="1" si="29"/>
        <v>0</v>
      </c>
      <c r="L142" s="826">
        <f>'P01 2026'!FD112</f>
        <v>0</v>
      </c>
      <c r="M142" s="825">
        <f t="shared" si="30"/>
        <v>0</v>
      </c>
      <c r="N142" s="824">
        <f t="shared" si="28"/>
        <v>50065</v>
      </c>
      <c r="O142" s="825">
        <f t="shared" si="31"/>
        <v>1</v>
      </c>
      <c r="P142" s="827">
        <f>+'P01 2026'!FG112</f>
        <v>0</v>
      </c>
      <c r="Q142" s="825">
        <f t="shared" ca="1" si="32"/>
        <v>0</v>
      </c>
      <c r="R142" s="827">
        <f>+'P01 2026'!FH112</f>
        <v>0</v>
      </c>
      <c r="S142" s="825">
        <f t="shared" ca="1" si="33"/>
        <v>0</v>
      </c>
      <c r="T142" s="831">
        <f>+'P01 2025'!DV122</f>
        <v>50065.359999999993</v>
      </c>
      <c r="U142" s="828">
        <f ca="1">SUMIF(W$3:$AQ135,"SI",W142:AQ142)</f>
        <v>4072.45</v>
      </c>
      <c r="V142" s="825">
        <f t="shared" ca="1" si="34"/>
        <v>8.1342668863261955E-2</v>
      </c>
      <c r="W142" s="829">
        <f>+'P01 2026'!I104</f>
        <v>0</v>
      </c>
      <c r="X142" s="830">
        <f>+'P01 2025'!G114</f>
        <v>0</v>
      </c>
      <c r="Y142" s="830">
        <v>0</v>
      </c>
      <c r="Z142" s="827">
        <v>0</v>
      </c>
      <c r="AA142" s="827">
        <v>0</v>
      </c>
      <c r="AB142" s="831">
        <f>+'P01 2025'!AC93</f>
        <v>1159.875</v>
      </c>
      <c r="AC142" s="831">
        <v>0</v>
      </c>
      <c r="AD142" s="831">
        <v>0</v>
      </c>
      <c r="AE142" s="831">
        <v>0</v>
      </c>
      <c r="AF142" s="831">
        <v>0</v>
      </c>
      <c r="AG142" s="831">
        <v>0</v>
      </c>
      <c r="AH142" s="831">
        <f>+'P01 2025'!BU89</f>
        <v>1159.875</v>
      </c>
      <c r="AI142" s="831">
        <v>0</v>
      </c>
      <c r="AJ142" s="831">
        <f>+'P01 2025'!CI72</f>
        <v>1752.6999999999998</v>
      </c>
      <c r="AK142" s="831">
        <v>0</v>
      </c>
      <c r="AL142" s="831">
        <v>0</v>
      </c>
      <c r="AM142" s="831">
        <v>0</v>
      </c>
      <c r="AN142" s="831">
        <v>0</v>
      </c>
      <c r="AO142" s="831">
        <f>+'P01 2025'!ED85</f>
        <v>6355</v>
      </c>
      <c r="AP142" s="831">
        <f>+'P01 2025'!EY84</f>
        <v>6935</v>
      </c>
      <c r="AQ142" s="831">
        <f>+'P01 2025'!FR97</f>
        <v>25023.200000000001</v>
      </c>
      <c r="AR142" s="1010"/>
      <c r="AS142" s="1010"/>
      <c r="AT142" s="216"/>
      <c r="AV142" s="216"/>
      <c r="AW142" s="781"/>
      <c r="AX142" s="781"/>
      <c r="AY142" s="781"/>
      <c r="AZ142" s="216"/>
      <c r="BA142" s="781"/>
      <c r="BB142" s="781"/>
      <c r="BC142" s="781"/>
      <c r="BD142" s="781"/>
      <c r="BE142" s="781"/>
      <c r="BF142" s="781"/>
      <c r="BG142" s="781"/>
      <c r="BH142" s="781"/>
      <c r="BI142" s="781"/>
      <c r="BJ142" s="781"/>
      <c r="BK142" s="781"/>
      <c r="BL142" s="1019"/>
      <c r="BM142" s="1010"/>
      <c r="BN142" s="1010"/>
      <c r="BO142" s="1010"/>
      <c r="BP142" s="1010"/>
      <c r="BQ142" s="1010"/>
      <c r="BR142" s="1010"/>
    </row>
    <row r="143" spans="1:70" s="332" customFormat="1" ht="15.75" hidden="1" customHeight="1" x14ac:dyDescent="0.25">
      <c r="A143" s="451" t="s">
        <v>343</v>
      </c>
      <c r="B143" s="818"/>
      <c r="C143" s="832"/>
      <c r="D143" s="820" t="s">
        <v>155</v>
      </c>
      <c r="E143" s="820"/>
      <c r="F143" s="821" t="str">
        <f>+CONCATENATE($B$80,"",$C$140,"",D143)</f>
        <v>22.11.003</v>
      </c>
      <c r="G143" s="822" t="s">
        <v>190</v>
      </c>
      <c r="H143" s="823">
        <f>+'P01 2026'!H105</f>
        <v>91840.463000000003</v>
      </c>
      <c r="I143" s="824">
        <f>'P01 2026'!FB113</f>
        <v>79120.172000000006</v>
      </c>
      <c r="J143" s="824">
        <f ca="1">SUMIF(W$3:$AQ135,"ok",W143:AQ143)</f>
        <v>47434.406000000003</v>
      </c>
      <c r="K143" s="825">
        <f t="shared" ca="1" si="29"/>
        <v>0.59952354501959371</v>
      </c>
      <c r="L143" s="826">
        <f>'P01 2026'!FD113</f>
        <v>65678.226999999999</v>
      </c>
      <c r="M143" s="825">
        <f t="shared" si="30"/>
        <v>0.8301072323250257</v>
      </c>
      <c r="N143" s="824">
        <f t="shared" si="28"/>
        <v>13441.945000000007</v>
      </c>
      <c r="O143" s="825">
        <f t="shared" si="31"/>
        <v>0.1698927676749743</v>
      </c>
      <c r="P143" s="827">
        <f>+'P01 2026'!FG113</f>
        <v>43577.938000000002</v>
      </c>
      <c r="Q143" s="825">
        <f t="shared" ca="1" si="32"/>
        <v>0.91869892921184682</v>
      </c>
      <c r="R143" s="827">
        <f>+'P01 2026'!FH113</f>
        <v>3856.4679999999998</v>
      </c>
      <c r="S143" s="825">
        <f t="shared" ca="1" si="33"/>
        <v>8.1301070788153212E-2</v>
      </c>
      <c r="T143" s="831">
        <f>+'P01 2025'!DV123</f>
        <v>1015846.0733199999</v>
      </c>
      <c r="U143" s="828">
        <f ca="1">SUMIF(W$3:$AQ136,"SI",W143:AQ143)</f>
        <v>676029.96517699992</v>
      </c>
      <c r="V143" s="825">
        <f t="shared" ca="1" si="34"/>
        <v>0.66548464667249341</v>
      </c>
      <c r="W143" s="829">
        <f>+'P01 2026'!I105</f>
        <v>2878.165</v>
      </c>
      <c r="X143" s="830">
        <f>+'P01 2025'!G115</f>
        <v>0</v>
      </c>
      <c r="Y143" s="830">
        <v>0</v>
      </c>
      <c r="Z143" s="827">
        <f>+'P01 2025'!N78</f>
        <v>1924.5408939999998</v>
      </c>
      <c r="AA143" s="827">
        <f>+'P01 2026'!AJ83</f>
        <v>2882.7170000000001</v>
      </c>
      <c r="AB143" s="831">
        <f>+'P01 2025'!AC94</f>
        <v>128087.68303599999</v>
      </c>
      <c r="AC143" s="831">
        <f>+'P01 2026'!BB73</f>
        <v>5930.7290000000003</v>
      </c>
      <c r="AD143" s="831">
        <f>+'P01 2025'!AR84</f>
        <v>14062.251299</v>
      </c>
      <c r="AE143" s="831">
        <f>+'P01 2026'!BT71</f>
        <v>15693.409</v>
      </c>
      <c r="AF143" s="831">
        <f>'P01 2025'!BF75</f>
        <v>74444.11278499999</v>
      </c>
      <c r="AG143" s="831">
        <f>+'P01 2026'!CL79</f>
        <v>14343.628000000001</v>
      </c>
      <c r="AH143" s="831">
        <f>+'P01 2025'!BU90</f>
        <v>138209.39769199997</v>
      </c>
      <c r="AI143" s="831">
        <f>+'P01 2026'!DE78</f>
        <v>924.31700000000001</v>
      </c>
      <c r="AJ143" s="831">
        <f>+'P01 2025'!CI73</f>
        <v>22350.154092000001</v>
      </c>
      <c r="AK143" s="831">
        <v>0</v>
      </c>
      <c r="AL143" s="831">
        <f>+'P01 2025'!CX77</f>
        <v>134813.82084299999</v>
      </c>
      <c r="AM143" s="831">
        <f>+'P01 2026'!ER87</f>
        <v>4781.4409999999998</v>
      </c>
      <c r="AN143" s="831">
        <f>+'P01 2025'!DN95</f>
        <v>162138.00453599999</v>
      </c>
      <c r="AO143" s="831">
        <f>+'P01 2025'!ED86</f>
        <v>9265.0570000000007</v>
      </c>
      <c r="AP143" s="831">
        <f>+'P01 2025'!EY85</f>
        <v>66672.721999999994</v>
      </c>
      <c r="AQ143" s="831">
        <f>+'P01 2025'!FR98</f>
        <v>30468.165000000001</v>
      </c>
      <c r="AR143" s="1010"/>
      <c r="AS143" s="1010"/>
      <c r="AT143" s="216"/>
      <c r="AV143" s="216"/>
      <c r="AW143" s="781"/>
      <c r="AX143" s="781"/>
      <c r="AY143" s="781"/>
      <c r="AZ143" s="216"/>
      <c r="BA143" s="781"/>
      <c r="BB143" s="781"/>
      <c r="BC143" s="781"/>
      <c r="BD143" s="781"/>
      <c r="BE143" s="781"/>
      <c r="BF143" s="781"/>
      <c r="BG143" s="781"/>
      <c r="BH143" s="781"/>
      <c r="BI143" s="781"/>
      <c r="BJ143" s="781"/>
      <c r="BK143" s="781"/>
      <c r="BL143" s="1019"/>
      <c r="BM143" s="1010"/>
      <c r="BN143" s="1010"/>
      <c r="BO143" s="1010"/>
      <c r="BP143" s="1010"/>
      <c r="BQ143" s="1010"/>
      <c r="BR143" s="1010"/>
    </row>
    <row r="144" spans="1:70" s="332" customFormat="1" ht="15.75" hidden="1" customHeight="1" x14ac:dyDescent="0.25">
      <c r="A144" s="451" t="s">
        <v>344</v>
      </c>
      <c r="B144" s="818"/>
      <c r="C144" s="832"/>
      <c r="D144" s="820" t="s">
        <v>166</v>
      </c>
      <c r="E144" s="820"/>
      <c r="F144" s="821" t="str">
        <f>+CONCATENATE($B$80,"",$C$140,"",D144)</f>
        <v>22.11.999</v>
      </c>
      <c r="G144" s="822" t="s">
        <v>105</v>
      </c>
      <c r="H144" s="824">
        <v>0</v>
      </c>
      <c r="I144" s="824">
        <f>'P01 2026'!FB114</f>
        <v>12468.1</v>
      </c>
      <c r="J144" s="824">
        <f ca="1">SUMIF(W$3:$AQ136,"ok",W144:AQ144)</f>
        <v>0</v>
      </c>
      <c r="K144" s="825">
        <f t="shared" ca="1" si="29"/>
        <v>0</v>
      </c>
      <c r="L144" s="826">
        <f>'P01 2026'!FD114</f>
        <v>3650</v>
      </c>
      <c r="M144" s="825">
        <f t="shared" si="30"/>
        <v>0.29274709057514775</v>
      </c>
      <c r="N144" s="824">
        <f t="shared" si="28"/>
        <v>8818.1</v>
      </c>
      <c r="O144" s="825">
        <f t="shared" si="31"/>
        <v>0.70725290942485219</v>
      </c>
      <c r="P144" s="827">
        <f>+'P01 2026'!FG114</f>
        <v>0</v>
      </c>
      <c r="Q144" s="825">
        <f t="shared" ca="1" si="32"/>
        <v>0</v>
      </c>
      <c r="R144" s="827">
        <f>+'P01 2026'!FH114</f>
        <v>0</v>
      </c>
      <c r="S144" s="825">
        <f t="shared" ca="1" si="33"/>
        <v>0</v>
      </c>
      <c r="T144" s="831">
        <f>+'P01 2025'!DV124</f>
        <v>20.190072999999998</v>
      </c>
      <c r="U144" s="828">
        <f ca="1">SUMIF(W$3:$AQ137,"SI",W144:AQ144)</f>
        <v>0</v>
      </c>
      <c r="V144" s="825">
        <f t="shared" ca="1" si="34"/>
        <v>0</v>
      </c>
      <c r="W144" s="829">
        <v>0</v>
      </c>
      <c r="X144" s="830">
        <f>+'P01 2025'!G116</f>
        <v>0</v>
      </c>
      <c r="Y144" s="830">
        <v>0</v>
      </c>
      <c r="Z144" s="827">
        <v>0</v>
      </c>
      <c r="AA144" s="827">
        <v>0</v>
      </c>
      <c r="AB144" s="831">
        <v>0</v>
      </c>
      <c r="AC144" s="831">
        <v>0</v>
      </c>
      <c r="AD144" s="831">
        <v>0</v>
      </c>
      <c r="AE144" s="831">
        <v>0</v>
      </c>
      <c r="AF144" s="831">
        <v>0</v>
      </c>
      <c r="AG144" s="831">
        <v>0</v>
      </c>
      <c r="AH144" s="831">
        <v>0</v>
      </c>
      <c r="AI144" s="831">
        <v>0</v>
      </c>
      <c r="AJ144" s="831">
        <v>0</v>
      </c>
      <c r="AK144" s="831">
        <v>0</v>
      </c>
      <c r="AL144" s="831">
        <v>0</v>
      </c>
      <c r="AM144" s="831">
        <v>0</v>
      </c>
      <c r="AN144" s="831">
        <v>0</v>
      </c>
      <c r="AO144" s="831">
        <v>0</v>
      </c>
      <c r="AP144" s="831">
        <v>0</v>
      </c>
      <c r="AQ144" s="831">
        <f>+'P01 2025'!FR99</f>
        <v>1999.2</v>
      </c>
      <c r="AR144" s="1010"/>
      <c r="AS144" s="1010"/>
      <c r="AT144" s="216"/>
      <c r="AV144" s="216"/>
      <c r="AW144" s="781"/>
      <c r="AX144" s="781"/>
      <c r="AY144" s="781"/>
      <c r="AZ144" s="216"/>
      <c r="BA144" s="781"/>
      <c r="BB144" s="781"/>
      <c r="BC144" s="781"/>
      <c r="BD144" s="781"/>
      <c r="BE144" s="781"/>
      <c r="BF144" s="781"/>
      <c r="BG144" s="781"/>
      <c r="BH144" s="781"/>
      <c r="BI144" s="781"/>
      <c r="BJ144" s="781"/>
      <c r="BK144" s="781"/>
      <c r="BL144" s="1019"/>
      <c r="BM144" s="1010"/>
      <c r="BN144" s="1010"/>
      <c r="BO144" s="1010"/>
      <c r="BP144" s="1010"/>
      <c r="BQ144" s="1010"/>
      <c r="BR144" s="1010"/>
    </row>
    <row r="145" spans="1:70" s="332" customFormat="1" ht="15.75" hidden="1" customHeight="1" x14ac:dyDescent="0.25">
      <c r="A145" s="451" t="s">
        <v>506</v>
      </c>
      <c r="B145" s="693"/>
      <c r="C145" s="693" t="s">
        <v>177</v>
      </c>
      <c r="D145" s="693"/>
      <c r="E145" s="820"/>
      <c r="F145" s="820"/>
      <c r="G145" s="703" t="s">
        <v>74</v>
      </c>
      <c r="H145" s="696">
        <f>+'P01 2026'!H106</f>
        <v>11509.5</v>
      </c>
      <c r="I145" s="696">
        <f>'P01 2026'!FB115</f>
        <v>8360.81</v>
      </c>
      <c r="J145" s="696">
        <f ca="1">SUMIF(W$3:$AQ137,"ok",W145:AQ145)</f>
        <v>5412.9549999999999</v>
      </c>
      <c r="K145" s="697">
        <f t="shared" ca="1" si="29"/>
        <v>0.64741992701664075</v>
      </c>
      <c r="L145" s="704">
        <f>'P01 2026'!FD115</f>
        <v>5893.66</v>
      </c>
      <c r="M145" s="697">
        <f t="shared" si="30"/>
        <v>0.70491495441231178</v>
      </c>
      <c r="N145" s="696">
        <f t="shared" si="28"/>
        <v>2467.1499999999996</v>
      </c>
      <c r="O145" s="697">
        <f t="shared" si="31"/>
        <v>0.29508504558768822</v>
      </c>
      <c r="P145" s="698">
        <f>+'P01 2026'!FG115</f>
        <v>5361.4949999999999</v>
      </c>
      <c r="Q145" s="697">
        <f t="shared" ca="1" si="32"/>
        <v>0.99049317794069969</v>
      </c>
      <c r="R145" s="698">
        <f>+'P01 2026'!FH115</f>
        <v>51.46</v>
      </c>
      <c r="S145" s="697">
        <f t="shared" ca="1" si="33"/>
        <v>9.5068220593003266E-3</v>
      </c>
      <c r="T145" s="25">
        <f>+'P01 2025'!DV125</f>
        <v>10445.463089999999</v>
      </c>
      <c r="U145" s="25">
        <f ca="1">SUM(U146:U149)</f>
        <v>9850.0915199999999</v>
      </c>
      <c r="V145" s="697">
        <f t="shared" ca="1" si="34"/>
        <v>0.94300189806137169</v>
      </c>
      <c r="W145" s="700">
        <f>+'P01 2026'!I106</f>
        <v>125.74</v>
      </c>
      <c r="X145" s="701">
        <f>+'P01 2025'!G117</f>
        <v>0</v>
      </c>
      <c r="Y145" s="701">
        <f>+'P01 2026'!R88</f>
        <v>64.06</v>
      </c>
      <c r="Z145" s="702">
        <f>+'P01 2025'!N79</f>
        <v>2314.1908480000002</v>
      </c>
      <c r="AA145" s="702">
        <f>+'P01 2026'!AJ84</f>
        <v>474.46</v>
      </c>
      <c r="AB145" s="25">
        <f>+'P01 2025'!AC95</f>
        <v>1193.0010300000001</v>
      </c>
      <c r="AC145" s="25">
        <f>+'P01 2026'!BB74</f>
        <v>1053.21</v>
      </c>
      <c r="AD145" s="25">
        <f>+'P01 2025'!AR85</f>
        <v>1066.0746199999999</v>
      </c>
      <c r="AE145" s="25">
        <f>+'P01 2026'!BT72</f>
        <v>768.05</v>
      </c>
      <c r="AF145" s="25">
        <f>SUM(AF146:AF149)</f>
        <v>383.11650699999996</v>
      </c>
      <c r="AG145" s="25">
        <f>+'P01 2026'!CL80</f>
        <v>689.15499999999997</v>
      </c>
      <c r="AH145" s="25">
        <f>+'P01 2025'!BU91</f>
        <v>1106.585703</v>
      </c>
      <c r="AI145" s="25">
        <f>+'P01 2026'!DE79</f>
        <v>993.42</v>
      </c>
      <c r="AJ145" s="25">
        <f>+'P01 2025'!CI74</f>
        <v>1748.7409599999999</v>
      </c>
      <c r="AK145" s="25">
        <f>+'P01 2026'!DW66</f>
        <v>383.9</v>
      </c>
      <c r="AL145" s="25">
        <f>+'P01 2025'!CX78</f>
        <v>272.6995</v>
      </c>
      <c r="AM145" s="25">
        <f>+'P01 2026'!ER88</f>
        <v>860.96</v>
      </c>
      <c r="AN145" s="25">
        <f>+'P01 2025'!DN96</f>
        <v>1765.682352</v>
      </c>
      <c r="AO145" s="25">
        <f>+'P01 2025'!ED87</f>
        <v>1400.175</v>
      </c>
      <c r="AP145" s="25">
        <f>+'P01 2025'!EY86</f>
        <v>887.60500000000002</v>
      </c>
      <c r="AQ145" s="25">
        <f>+'P01 2025'!FR100</f>
        <v>2311.3000000000002</v>
      </c>
      <c r="AR145" s="1010"/>
      <c r="AS145" s="1010"/>
      <c r="AT145" s="216"/>
      <c r="AV145" s="216"/>
      <c r="AW145" s="781"/>
      <c r="AX145" s="781"/>
      <c r="AY145" s="781"/>
      <c r="AZ145" s="216"/>
      <c r="BA145" s="781"/>
      <c r="BB145" s="781"/>
      <c r="BC145" s="781"/>
      <c r="BD145" s="781"/>
      <c r="BE145" s="781"/>
      <c r="BF145" s="781"/>
      <c r="BG145" s="781"/>
      <c r="BH145" s="781"/>
      <c r="BI145" s="781"/>
      <c r="BJ145" s="781"/>
      <c r="BK145" s="781"/>
      <c r="BL145" s="1019"/>
      <c r="BM145" s="1010"/>
      <c r="BN145" s="1010"/>
      <c r="BO145" s="1010"/>
      <c r="BP145" s="1010"/>
      <c r="BQ145" s="1010"/>
      <c r="BR145" s="1010"/>
    </row>
    <row r="146" spans="1:70" s="332" customFormat="1" ht="15.75" hidden="1" customHeight="1" x14ac:dyDescent="0.25">
      <c r="A146" s="451" t="s">
        <v>345</v>
      </c>
      <c r="B146" s="818"/>
      <c r="C146" s="832"/>
      <c r="D146" s="820" t="s">
        <v>154</v>
      </c>
      <c r="E146" s="820"/>
      <c r="F146" s="821" t="str">
        <f>+CONCATENATE($B$80,"",$C$145,"",D146)</f>
        <v>22.12.002</v>
      </c>
      <c r="G146" s="822" t="s">
        <v>75</v>
      </c>
      <c r="H146" s="824">
        <f>+'P01 2026'!H107</f>
        <v>11509.5</v>
      </c>
      <c r="I146" s="824">
        <f>'P01 2026'!FB116</f>
        <v>7183.2569999999996</v>
      </c>
      <c r="J146" s="824">
        <f ca="1">SUMIF(W$3:$AQ138,"ok",W146:AQ146)</f>
        <v>4701.2049999999999</v>
      </c>
      <c r="K146" s="825">
        <f t="shared" ca="1" si="29"/>
        <v>0.65446704746885709</v>
      </c>
      <c r="L146" s="826">
        <f>'P01 2026'!FD116</f>
        <v>5181.91</v>
      </c>
      <c r="M146" s="825">
        <f t="shared" si="30"/>
        <v>0.72138724815219613</v>
      </c>
      <c r="N146" s="824">
        <f t="shared" si="28"/>
        <v>2001.3469999999998</v>
      </c>
      <c r="O146" s="825">
        <f t="shared" si="31"/>
        <v>0.27861275184780382</v>
      </c>
      <c r="P146" s="827">
        <f>+'P01 2026'!FG116</f>
        <v>4649.7449999999999</v>
      </c>
      <c r="Q146" s="825">
        <f t="shared" ca="1" si="32"/>
        <v>0.98905387023114288</v>
      </c>
      <c r="R146" s="827">
        <f>+'P01 2026'!FH116</f>
        <v>51.46</v>
      </c>
      <c r="S146" s="825">
        <f t="shared" ca="1" si="33"/>
        <v>1.0946129768857133E-2</v>
      </c>
      <c r="T146" s="831">
        <f>+'P01 2025'!DV126</f>
        <v>8732.3782339999998</v>
      </c>
      <c r="U146" s="828">
        <f ca="1">SUMIF(W$3:$AQ138,"SI",W146:AQ146)</f>
        <v>8137.0066639999995</v>
      </c>
      <c r="V146" s="825">
        <f t="shared" ca="1" si="34"/>
        <v>0.93182022651264829</v>
      </c>
      <c r="W146" s="829">
        <f>+'P01 2026'!I107</f>
        <v>125.74</v>
      </c>
      <c r="X146" s="830">
        <f>+'P01 2025'!G118</f>
        <v>0</v>
      </c>
      <c r="Y146" s="830">
        <f>+'P01 2026'!R89</f>
        <v>64.06</v>
      </c>
      <c r="Z146" s="827">
        <f>+'P01 2025'!N80</f>
        <v>870.79187899999999</v>
      </c>
      <c r="AA146" s="1020">
        <f>+'P01 2026'!AJ85</f>
        <v>87.71</v>
      </c>
      <c r="AB146" s="831">
        <f>+'P01 2025'!AC96</f>
        <v>1193.0010300000001</v>
      </c>
      <c r="AC146" s="831">
        <f>+'P01 2026'!BB75</f>
        <v>728.21</v>
      </c>
      <c r="AD146" s="831">
        <f>+'P01 2025'!AR86</f>
        <v>1066.0746199999999</v>
      </c>
      <c r="AE146" s="831">
        <f>+'P01 2026'!BT73</f>
        <v>768.05</v>
      </c>
      <c r="AF146" s="831">
        <f>'P01 2025'!BF77</f>
        <v>383.11650699999996</v>
      </c>
      <c r="AG146" s="831">
        <f>+'P01 2026'!CL81</f>
        <v>689.15499999999997</v>
      </c>
      <c r="AH146" s="831">
        <f>+'P01 2025'!BU92</f>
        <v>1053.9521219999999</v>
      </c>
      <c r="AI146" s="831">
        <f>+'P01 2026'!DE80</f>
        <v>993.42</v>
      </c>
      <c r="AJ146" s="831">
        <f>+'P01 2025'!CI75</f>
        <v>1748.7409599999999</v>
      </c>
      <c r="AK146" s="831">
        <f>+'P01 2026'!DW67</f>
        <v>383.9</v>
      </c>
      <c r="AL146" s="831">
        <f>+'P01 2025'!CX79</f>
        <v>272.6995</v>
      </c>
      <c r="AM146" s="831">
        <f>+'P01 2026'!ER89</f>
        <v>860.96</v>
      </c>
      <c r="AN146" s="831">
        <f>+'P01 2025'!DN97</f>
        <v>1548.630046</v>
      </c>
      <c r="AO146" s="831">
        <f>+'P01 2025'!ED88</f>
        <v>1400.175</v>
      </c>
      <c r="AP146" s="831">
        <f>+'P01 2025'!EY87</f>
        <v>875.60500000000002</v>
      </c>
      <c r="AQ146" s="831">
        <f>+'P01 2025'!FR101</f>
        <v>2311.3000000000002</v>
      </c>
      <c r="AR146" s="1010"/>
      <c r="AS146" s="1010"/>
      <c r="AT146" s="216"/>
      <c r="AV146" s="216"/>
      <c r="AW146" s="781"/>
      <c r="AX146" s="781"/>
      <c r="AY146" s="781"/>
      <c r="AZ146" s="216"/>
      <c r="BA146" s="781"/>
      <c r="BB146" s="781"/>
      <c r="BC146" s="781"/>
      <c r="BD146" s="781"/>
      <c r="BE146" s="781"/>
      <c r="BF146" s="781"/>
      <c r="BG146" s="781"/>
      <c r="BH146" s="781"/>
      <c r="BI146" s="781"/>
      <c r="BJ146" s="781"/>
      <c r="BK146" s="781"/>
      <c r="BL146" s="1019"/>
      <c r="BM146" s="1010"/>
      <c r="BN146" s="1010"/>
      <c r="BO146" s="1010"/>
      <c r="BP146" s="1010"/>
      <c r="BQ146" s="1010"/>
      <c r="BR146" s="1010"/>
    </row>
    <row r="147" spans="1:70" s="332" customFormat="1" ht="15.75" hidden="1" customHeight="1" x14ac:dyDescent="0.25">
      <c r="A147" s="451" t="s">
        <v>1008</v>
      </c>
      <c r="B147" s="818" t="s">
        <v>281</v>
      </c>
      <c r="C147" s="832"/>
      <c r="D147" s="820" t="s">
        <v>155</v>
      </c>
      <c r="E147" s="820"/>
      <c r="F147" s="821" t="s">
        <v>191</v>
      </c>
      <c r="G147" s="822" t="s">
        <v>76</v>
      </c>
      <c r="H147" s="824">
        <v>0</v>
      </c>
      <c r="I147" s="824">
        <f>'P01 2026'!FB117</f>
        <v>159.61000000000001</v>
      </c>
      <c r="J147" s="824">
        <f ca="1">SUMIF(W$3:$AQ139,"ok",W147:AQ147)</f>
        <v>0</v>
      </c>
      <c r="K147" s="825">
        <f t="shared" ca="1" si="29"/>
        <v>0</v>
      </c>
      <c r="L147" s="826">
        <f>'P01 2026'!FD117</f>
        <v>0</v>
      </c>
      <c r="M147" s="825">
        <f t="shared" si="30"/>
        <v>0</v>
      </c>
      <c r="N147" s="824">
        <f t="shared" si="28"/>
        <v>159.61000000000001</v>
      </c>
      <c r="O147" s="825">
        <f t="shared" si="31"/>
        <v>1</v>
      </c>
      <c r="P147" s="827">
        <f>+'P01 2026'!FG117</f>
        <v>0</v>
      </c>
      <c r="Q147" s="825">
        <f t="shared" ca="1" si="32"/>
        <v>0</v>
      </c>
      <c r="R147" s="827">
        <f>+'P01 2026'!FH117</f>
        <v>0</v>
      </c>
      <c r="S147" s="825">
        <f t="shared" ca="1" si="33"/>
        <v>0</v>
      </c>
      <c r="T147" s="831">
        <v>0</v>
      </c>
      <c r="U147" s="828">
        <f ca="1">SUMIF(W$3:$AQ139,"SI",W147:AQ147)</f>
        <v>0</v>
      </c>
      <c r="V147" s="825" t="str">
        <f t="shared" ca="1" si="34"/>
        <v>0,00%</v>
      </c>
      <c r="W147" s="829">
        <v>0</v>
      </c>
      <c r="X147" s="830">
        <v>0</v>
      </c>
      <c r="Y147" s="830">
        <v>0</v>
      </c>
      <c r="Z147" s="827">
        <v>0</v>
      </c>
      <c r="AA147" s="827">
        <v>0</v>
      </c>
      <c r="AB147" s="831">
        <v>0</v>
      </c>
      <c r="AC147" s="831">
        <v>0</v>
      </c>
      <c r="AD147" s="831">
        <v>0</v>
      </c>
      <c r="AE147" s="831">
        <v>0</v>
      </c>
      <c r="AF147" s="831">
        <v>0</v>
      </c>
      <c r="AG147" s="831">
        <v>0</v>
      </c>
      <c r="AH147" s="831">
        <v>0</v>
      </c>
      <c r="AI147" s="831">
        <v>0</v>
      </c>
      <c r="AJ147" s="831">
        <v>0</v>
      </c>
      <c r="AK147" s="831">
        <v>0</v>
      </c>
      <c r="AL147" s="831">
        <v>0</v>
      </c>
      <c r="AM147" s="831">
        <v>0</v>
      </c>
      <c r="AN147" s="831">
        <v>0</v>
      </c>
      <c r="AO147" s="831">
        <v>0</v>
      </c>
      <c r="AP147" s="831">
        <v>0</v>
      </c>
      <c r="AQ147" s="831">
        <v>0</v>
      </c>
      <c r="AR147" s="1010"/>
      <c r="AS147" s="1010"/>
      <c r="AT147" s="216"/>
      <c r="AV147" s="216"/>
      <c r="AW147" s="781"/>
      <c r="AX147" s="781"/>
      <c r="AY147" s="781"/>
      <c r="AZ147" s="216"/>
      <c r="BA147" s="781"/>
      <c r="BB147" s="781"/>
      <c r="BC147" s="781"/>
      <c r="BD147" s="781"/>
      <c r="BE147" s="781"/>
      <c r="BF147" s="781"/>
      <c r="BG147" s="781"/>
      <c r="BH147" s="781"/>
      <c r="BI147" s="781"/>
      <c r="BJ147" s="781"/>
      <c r="BK147" s="781"/>
      <c r="BL147" s="1019"/>
      <c r="BM147" s="1010"/>
      <c r="BN147" s="1010"/>
      <c r="BO147" s="1010"/>
      <c r="BP147" s="1010"/>
      <c r="BQ147" s="1010"/>
      <c r="BR147" s="1010"/>
    </row>
    <row r="148" spans="1:70" s="332" customFormat="1" ht="15.75" hidden="1" customHeight="1" x14ac:dyDescent="0.25">
      <c r="A148" s="451" t="s">
        <v>1011</v>
      </c>
      <c r="B148" s="818"/>
      <c r="C148" s="832"/>
      <c r="D148" s="820" t="s">
        <v>169</v>
      </c>
      <c r="E148" s="820"/>
      <c r="F148" s="821" t="s">
        <v>1013</v>
      </c>
      <c r="G148" s="822" t="s">
        <v>1012</v>
      </c>
      <c r="H148" s="824">
        <v>0</v>
      </c>
      <c r="I148" s="824">
        <v>0</v>
      </c>
      <c r="J148" s="824">
        <f ca="1">SUMIF(W$3:$AQ140,"ok",W148:AQ148)</f>
        <v>0</v>
      </c>
      <c r="K148" s="825">
        <f t="shared" ca="1" si="29"/>
        <v>0</v>
      </c>
      <c r="L148" s="824">
        <v>0</v>
      </c>
      <c r="M148" s="825">
        <f t="shared" si="30"/>
        <v>0</v>
      </c>
      <c r="N148" s="824">
        <f t="shared" si="28"/>
        <v>0</v>
      </c>
      <c r="O148" s="825">
        <f t="shared" si="31"/>
        <v>0</v>
      </c>
      <c r="P148" s="827">
        <v>0</v>
      </c>
      <c r="Q148" s="825">
        <f t="shared" ca="1" si="32"/>
        <v>0</v>
      </c>
      <c r="R148" s="827">
        <v>0</v>
      </c>
      <c r="S148" s="825">
        <f t="shared" ca="1" si="33"/>
        <v>0</v>
      </c>
      <c r="T148" s="831">
        <v>0</v>
      </c>
      <c r="U148" s="828">
        <v>0</v>
      </c>
      <c r="V148" s="825" t="str">
        <f t="shared" si="34"/>
        <v>0,00%</v>
      </c>
      <c r="W148" s="829">
        <v>0</v>
      </c>
      <c r="X148" s="830"/>
      <c r="Y148" s="830">
        <v>0</v>
      </c>
      <c r="Z148" s="827"/>
      <c r="AA148" s="827">
        <v>0</v>
      </c>
      <c r="AB148" s="831"/>
      <c r="AC148" s="831">
        <v>0</v>
      </c>
      <c r="AD148" s="831"/>
      <c r="AE148" s="831">
        <v>0</v>
      </c>
      <c r="AF148" s="831"/>
      <c r="AG148" s="831">
        <v>0</v>
      </c>
      <c r="AH148" s="831"/>
      <c r="AI148" s="831">
        <v>0</v>
      </c>
      <c r="AJ148" s="831"/>
      <c r="AK148" s="831">
        <v>0</v>
      </c>
      <c r="AL148" s="831"/>
      <c r="AM148" s="831">
        <v>0</v>
      </c>
      <c r="AN148" s="831"/>
      <c r="AO148" s="831"/>
      <c r="AP148" s="831">
        <f>+'P01 2025'!EY88</f>
        <v>12</v>
      </c>
      <c r="AQ148" s="831">
        <v>0</v>
      </c>
      <c r="AR148" s="1010"/>
      <c r="AS148" s="1010"/>
      <c r="AT148" s="216"/>
      <c r="AV148" s="216"/>
      <c r="AW148" s="781"/>
      <c r="AX148" s="781"/>
      <c r="AY148" s="781"/>
      <c r="AZ148" s="216"/>
      <c r="BA148" s="781"/>
      <c r="BB148" s="781"/>
      <c r="BC148" s="781"/>
      <c r="BD148" s="781"/>
      <c r="BE148" s="781"/>
      <c r="BF148" s="781"/>
      <c r="BG148" s="781"/>
      <c r="BH148" s="781"/>
      <c r="BI148" s="781"/>
      <c r="BJ148" s="781"/>
      <c r="BK148" s="781"/>
      <c r="BL148" s="1019"/>
      <c r="BM148" s="1010"/>
      <c r="BN148" s="1010"/>
      <c r="BO148" s="1010"/>
      <c r="BP148" s="1010"/>
      <c r="BQ148" s="1010"/>
      <c r="BR148" s="1010"/>
    </row>
    <row r="149" spans="1:70" s="332" customFormat="1" ht="15.75" hidden="1" customHeight="1" x14ac:dyDescent="0.25">
      <c r="A149" s="451" t="s">
        <v>346</v>
      </c>
      <c r="B149" s="818"/>
      <c r="C149" s="832"/>
      <c r="D149" s="820" t="s">
        <v>166</v>
      </c>
      <c r="E149" s="820"/>
      <c r="F149" s="821" t="str">
        <f>+CONCATENATE($B$80,"",$C$145,"",D149)</f>
        <v>22.12.999</v>
      </c>
      <c r="G149" s="822" t="s">
        <v>49</v>
      </c>
      <c r="H149" s="824">
        <v>0</v>
      </c>
      <c r="I149" s="824">
        <f>+'P01 2026'!FB118</f>
        <v>1017.943</v>
      </c>
      <c r="J149" s="824">
        <f ca="1">SUMIF(W$3:$AQ141,"ok",W149:AQ149)</f>
        <v>711.75</v>
      </c>
      <c r="K149" s="825">
        <f t="shared" ca="1" si="29"/>
        <v>0.6992041794088667</v>
      </c>
      <c r="L149" s="826">
        <f>+'P01 2026'!FD118</f>
        <v>711.75</v>
      </c>
      <c r="M149" s="825">
        <f t="shared" si="30"/>
        <v>0.6992041794088667</v>
      </c>
      <c r="N149" s="824">
        <f t="shared" si="28"/>
        <v>306.19299999999998</v>
      </c>
      <c r="O149" s="825">
        <f t="shared" si="31"/>
        <v>0.3007958205911333</v>
      </c>
      <c r="P149" s="827">
        <f>+'P01 2026'!FG118</f>
        <v>711.75</v>
      </c>
      <c r="Q149" s="825">
        <f t="shared" ca="1" si="32"/>
        <v>1</v>
      </c>
      <c r="R149" s="827">
        <f>+'P01 2026'!FH118</f>
        <v>0</v>
      </c>
      <c r="S149" s="825">
        <f t="shared" ca="1" si="33"/>
        <v>0</v>
      </c>
      <c r="T149" s="828">
        <f>+'P01 2025'!DV127</f>
        <v>1713.0848559999999</v>
      </c>
      <c r="U149" s="831">
        <f ca="1">SUMIF(W$3:$AQ141,"SI",W149:AQ149)</f>
        <v>1713.0848559999999</v>
      </c>
      <c r="V149" s="825">
        <f t="shared" ca="1" si="34"/>
        <v>1</v>
      </c>
      <c r="W149" s="829">
        <v>0</v>
      </c>
      <c r="X149" s="830">
        <v>0</v>
      </c>
      <c r="Y149" s="830">
        <v>0</v>
      </c>
      <c r="Z149" s="827">
        <f>+'P01 2025'!N81</f>
        <v>1443.3989689999999</v>
      </c>
      <c r="AA149" s="827">
        <f>+'P01 2026'!AJ86</f>
        <v>386.75</v>
      </c>
      <c r="AB149" s="831">
        <v>0</v>
      </c>
      <c r="AC149" s="831">
        <f>+'P01 2026'!BB76</f>
        <v>325</v>
      </c>
      <c r="AD149" s="831">
        <v>0</v>
      </c>
      <c r="AE149" s="831">
        <v>0</v>
      </c>
      <c r="AF149" s="831">
        <v>0</v>
      </c>
      <c r="AG149" s="831">
        <v>0</v>
      </c>
      <c r="AH149" s="831">
        <f>+'P01 2025'!BU93</f>
        <v>52.633581</v>
      </c>
      <c r="AI149" s="831">
        <v>0</v>
      </c>
      <c r="AJ149" s="831">
        <v>0</v>
      </c>
      <c r="AK149" s="831">
        <v>0</v>
      </c>
      <c r="AL149" s="831">
        <v>0</v>
      </c>
      <c r="AM149" s="831">
        <v>0</v>
      </c>
      <c r="AN149" s="831">
        <f>+'P01 2025'!DN98</f>
        <v>217.05230599999999</v>
      </c>
      <c r="AO149" s="831">
        <v>0</v>
      </c>
      <c r="AP149" s="831">
        <v>0</v>
      </c>
      <c r="AQ149" s="831">
        <v>0</v>
      </c>
      <c r="AR149" s="1010"/>
      <c r="AS149" s="1010"/>
      <c r="AT149" s="216"/>
      <c r="AV149" s="216"/>
      <c r="AW149" s="781"/>
      <c r="AX149" s="781"/>
      <c r="AY149" s="781"/>
      <c r="AZ149" s="216"/>
      <c r="BA149" s="781"/>
      <c r="BB149" s="781"/>
      <c r="BC149" s="781"/>
      <c r="BD149" s="781"/>
      <c r="BE149" s="781"/>
      <c r="BF149" s="781"/>
      <c r="BG149" s="781"/>
      <c r="BH149" s="781"/>
      <c r="BI149" s="781"/>
      <c r="BJ149" s="781"/>
      <c r="BK149" s="781"/>
      <c r="BL149" s="1019"/>
      <c r="BM149" s="1010"/>
      <c r="BN149" s="1010"/>
      <c r="BO149" s="1010"/>
      <c r="BP149" s="1010"/>
      <c r="BQ149" s="1010"/>
      <c r="BR149" s="1010"/>
    </row>
    <row r="150" spans="1:70" s="332" customFormat="1" ht="15.75" customHeight="1" x14ac:dyDescent="0.25">
      <c r="A150" s="451" t="s">
        <v>507</v>
      </c>
      <c r="B150" s="691">
        <v>23</v>
      </c>
      <c r="C150" s="693"/>
      <c r="D150" s="693"/>
      <c r="E150" s="820"/>
      <c r="F150" s="820"/>
      <c r="G150" s="703" t="s">
        <v>239</v>
      </c>
      <c r="H150" s="696">
        <f>+'P01 2026'!H108</f>
        <v>10</v>
      </c>
      <c r="I150" s="696">
        <f>+'P01 2026'!FB119</f>
        <v>130712</v>
      </c>
      <c r="J150" s="696">
        <f ca="1">SUMIF(W$3:$AQ142,"ok",W150:AQ150)</f>
        <v>215399.087</v>
      </c>
      <c r="K150" s="697">
        <v>1</v>
      </c>
      <c r="L150" s="704">
        <f>+'P01 2026'!FD119</f>
        <v>215399.087</v>
      </c>
      <c r="M150" s="697">
        <v>1</v>
      </c>
      <c r="N150" s="696">
        <f t="shared" si="28"/>
        <v>-84687.087</v>
      </c>
      <c r="O150" s="697">
        <v>0</v>
      </c>
      <c r="P150" s="698">
        <f>+'P01 2026'!FG119</f>
        <v>215399.087</v>
      </c>
      <c r="Q150" s="697">
        <f t="shared" ca="1" si="32"/>
        <v>1</v>
      </c>
      <c r="R150" s="698">
        <f>+'P01 2026'!FH119</f>
        <v>0</v>
      </c>
      <c r="S150" s="697">
        <f t="shared" ca="1" si="33"/>
        <v>0</v>
      </c>
      <c r="T150" s="699">
        <f>+'P01 2025'!DV128</f>
        <v>126272.75599999999</v>
      </c>
      <c r="U150" s="25">
        <f ca="1">SUMIF(W$3:$AQ142,"SI",W150:AQ150)</f>
        <v>104572.20510899999</v>
      </c>
      <c r="V150" s="697">
        <f t="shared" ca="1" si="34"/>
        <v>0.8281454244096802</v>
      </c>
      <c r="W150" s="700">
        <f>+'P01 2026'!I108</f>
        <v>0</v>
      </c>
      <c r="X150" s="701">
        <f>+'P01 2025'!G119</f>
        <v>0</v>
      </c>
      <c r="Y150" s="701">
        <v>0</v>
      </c>
      <c r="Z150" s="702">
        <v>0</v>
      </c>
      <c r="AA150" s="698">
        <v>0</v>
      </c>
      <c r="AB150" s="25">
        <v>0</v>
      </c>
      <c r="AC150" s="25">
        <v>0</v>
      </c>
      <c r="AD150" s="25">
        <v>0</v>
      </c>
      <c r="AE150" s="25">
        <v>0</v>
      </c>
      <c r="AF150" s="25">
        <v>0</v>
      </c>
      <c r="AG150" s="25">
        <v>0</v>
      </c>
      <c r="AH150" s="25">
        <v>0</v>
      </c>
      <c r="AI150" s="25">
        <v>0</v>
      </c>
      <c r="AJ150" s="25">
        <f>+'P01 2025'!CI76</f>
        <v>48423.647149999997</v>
      </c>
      <c r="AK150" s="25">
        <f>+'P01 2026'!DW68</f>
        <v>130701.00900000001</v>
      </c>
      <c r="AL150" s="25">
        <f>+'P01 2025'!CX80</f>
        <v>56148.557958999991</v>
      </c>
      <c r="AM150" s="25">
        <f>+'P01 2026'!ER90</f>
        <v>84698.077999999994</v>
      </c>
      <c r="AN150" s="25">
        <v>0</v>
      </c>
      <c r="AO150" s="25">
        <v>0</v>
      </c>
      <c r="AP150" s="25">
        <v>0</v>
      </c>
      <c r="AQ150" s="25">
        <f>+'P01 2025'!FR102</f>
        <v>21046.401000000002</v>
      </c>
      <c r="AR150" s="1010"/>
      <c r="AS150" s="1010"/>
      <c r="AT150" s="216"/>
      <c r="AV150" s="216"/>
      <c r="AW150" s="781"/>
      <c r="AX150" s="781"/>
      <c r="AY150" s="781"/>
      <c r="AZ150" s="216"/>
      <c r="BA150" s="781"/>
      <c r="BB150" s="781"/>
      <c r="BC150" s="781"/>
      <c r="BD150" s="781"/>
      <c r="BE150" s="781"/>
      <c r="BF150" s="781"/>
      <c r="BG150" s="781"/>
      <c r="BH150" s="781"/>
      <c r="BI150" s="781"/>
      <c r="BJ150" s="781"/>
      <c r="BK150" s="781"/>
      <c r="BL150" s="1019"/>
      <c r="BM150" s="1010"/>
      <c r="BN150" s="1010"/>
      <c r="BO150" s="1010"/>
      <c r="BP150" s="1010"/>
      <c r="BQ150" s="1010"/>
      <c r="BR150" s="1010"/>
    </row>
    <row r="151" spans="1:70" s="332" customFormat="1" ht="15.75" hidden="1" customHeight="1" x14ac:dyDescent="0.2">
      <c r="A151" s="1056" t="s">
        <v>882</v>
      </c>
      <c r="B151" s="691"/>
      <c r="C151" s="693" t="s">
        <v>259</v>
      </c>
      <c r="D151" s="693"/>
      <c r="E151" s="820"/>
      <c r="F151" s="820"/>
      <c r="G151" s="694" t="s">
        <v>885</v>
      </c>
      <c r="H151" s="696">
        <v>0</v>
      </c>
      <c r="I151" s="696">
        <v>0</v>
      </c>
      <c r="J151" s="696">
        <f ca="1">SUMIF(W$3:$AQ143,"ok",W151:AQ151)</f>
        <v>0</v>
      </c>
      <c r="K151" s="697">
        <f t="shared" ca="1" si="29"/>
        <v>0</v>
      </c>
      <c r="L151" s="696">
        <v>0</v>
      </c>
      <c r="M151" s="697">
        <f t="shared" si="30"/>
        <v>0</v>
      </c>
      <c r="N151" s="696">
        <f t="shared" si="28"/>
        <v>0</v>
      </c>
      <c r="O151" s="697">
        <f t="shared" si="31"/>
        <v>0</v>
      </c>
      <c r="P151" s="698">
        <v>0</v>
      </c>
      <c r="Q151" s="697">
        <f t="shared" ca="1" si="32"/>
        <v>0</v>
      </c>
      <c r="R151" s="698">
        <v>0</v>
      </c>
      <c r="S151" s="697">
        <f t="shared" ca="1" si="33"/>
        <v>0</v>
      </c>
      <c r="T151" s="699">
        <f>+'P01 2025'!DV129</f>
        <v>634.06499999999994</v>
      </c>
      <c r="U151" s="699">
        <f ca="1">SUMIF(W$3:$AQ141,"SI",W151:AQ151)</f>
        <v>633.38454000000002</v>
      </c>
      <c r="V151" s="697">
        <f t="shared" ca="1" si="34"/>
        <v>0.99892682926829279</v>
      </c>
      <c r="W151" s="700">
        <v>0</v>
      </c>
      <c r="X151" s="701">
        <v>0</v>
      </c>
      <c r="Y151" s="701">
        <v>0</v>
      </c>
      <c r="Z151" s="702">
        <v>0</v>
      </c>
      <c r="AA151" s="698">
        <v>0</v>
      </c>
      <c r="AB151" s="25">
        <v>0</v>
      </c>
      <c r="AC151" s="25">
        <v>0</v>
      </c>
      <c r="AD151" s="25">
        <v>0</v>
      </c>
      <c r="AE151" s="25">
        <v>0</v>
      </c>
      <c r="AF151" s="25">
        <v>0</v>
      </c>
      <c r="AG151" s="25">
        <v>0</v>
      </c>
      <c r="AH151" s="25">
        <v>0</v>
      </c>
      <c r="AI151" s="25">
        <v>0</v>
      </c>
      <c r="AJ151" s="25">
        <v>0</v>
      </c>
      <c r="AK151" s="25">
        <v>0</v>
      </c>
      <c r="AL151" s="25">
        <f>+'P01 2025'!CX81</f>
        <v>633.38454000000002</v>
      </c>
      <c r="AM151" s="25">
        <v>0</v>
      </c>
      <c r="AN151" s="25">
        <v>0</v>
      </c>
      <c r="AO151" s="25">
        <v>0</v>
      </c>
      <c r="AP151" s="25">
        <v>0</v>
      </c>
      <c r="AQ151" s="25">
        <v>0</v>
      </c>
      <c r="AR151" s="1010"/>
      <c r="AS151" s="1010"/>
      <c r="AT151" s="216"/>
      <c r="AV151" s="216"/>
      <c r="AW151" s="781"/>
      <c r="AX151" s="781"/>
      <c r="AY151" s="781"/>
      <c r="AZ151" s="216"/>
      <c r="BA151" s="781"/>
      <c r="BB151" s="781"/>
      <c r="BC151" s="781"/>
      <c r="BD151" s="781"/>
      <c r="BE151" s="781"/>
      <c r="BF151" s="781"/>
      <c r="BG151" s="781"/>
      <c r="BH151" s="781"/>
      <c r="BI151" s="781"/>
      <c r="BJ151" s="781"/>
      <c r="BK151" s="781"/>
      <c r="BL151" s="1019"/>
      <c r="BM151" s="1010"/>
      <c r="BN151" s="1010"/>
      <c r="BO151" s="1010"/>
      <c r="BP151" s="1010"/>
      <c r="BQ151" s="1010"/>
      <c r="BR151" s="1010"/>
    </row>
    <row r="152" spans="1:70" s="332" customFormat="1" ht="15.75" hidden="1" customHeight="1" x14ac:dyDescent="0.2">
      <c r="A152" s="1056" t="s">
        <v>883</v>
      </c>
      <c r="B152" s="836"/>
      <c r="C152" s="820"/>
      <c r="D152" s="820" t="s">
        <v>170</v>
      </c>
      <c r="E152" s="820"/>
      <c r="F152" s="820"/>
      <c r="G152" s="822" t="s">
        <v>886</v>
      </c>
      <c r="H152" s="824">
        <v>0</v>
      </c>
      <c r="I152" s="824">
        <v>0</v>
      </c>
      <c r="J152" s="824">
        <f ca="1">SUMIF(W$3:$AQ144,"ok",W152:AQ152)</f>
        <v>0</v>
      </c>
      <c r="K152" s="825">
        <f t="shared" ca="1" si="29"/>
        <v>0</v>
      </c>
      <c r="L152" s="824">
        <v>0</v>
      </c>
      <c r="M152" s="825">
        <f t="shared" si="30"/>
        <v>0</v>
      </c>
      <c r="N152" s="824">
        <f t="shared" si="28"/>
        <v>0</v>
      </c>
      <c r="O152" s="825">
        <f t="shared" si="31"/>
        <v>0</v>
      </c>
      <c r="P152" s="827">
        <v>0</v>
      </c>
      <c r="Q152" s="825">
        <f t="shared" ca="1" si="32"/>
        <v>0</v>
      </c>
      <c r="R152" s="827">
        <v>0</v>
      </c>
      <c r="S152" s="825">
        <f t="shared" ca="1" si="33"/>
        <v>0</v>
      </c>
      <c r="T152" s="828">
        <f>+'P01 2025'!DV130</f>
        <v>634.06499999999994</v>
      </c>
      <c r="U152" s="828">
        <f ca="1">SUMIF(W$3:$AQ142,"SI",W152:AQ152)</f>
        <v>633.38454000000002</v>
      </c>
      <c r="V152" s="825">
        <f t="shared" ca="1" si="34"/>
        <v>0.99892682926829279</v>
      </c>
      <c r="W152" s="829">
        <v>0</v>
      </c>
      <c r="X152" s="830">
        <v>0</v>
      </c>
      <c r="Y152" s="830">
        <v>0</v>
      </c>
      <c r="Z152" s="1020">
        <v>0</v>
      </c>
      <c r="AA152" s="827">
        <v>0</v>
      </c>
      <c r="AB152" s="831">
        <v>0</v>
      </c>
      <c r="AC152" s="831">
        <v>0</v>
      </c>
      <c r="AD152" s="831">
        <v>0</v>
      </c>
      <c r="AE152" s="831">
        <v>0</v>
      </c>
      <c r="AF152" s="831">
        <v>0</v>
      </c>
      <c r="AG152" s="831">
        <v>0</v>
      </c>
      <c r="AH152" s="831">
        <v>0</v>
      </c>
      <c r="AI152" s="831">
        <v>0</v>
      </c>
      <c r="AJ152" s="831">
        <v>0</v>
      </c>
      <c r="AK152" s="831">
        <v>0</v>
      </c>
      <c r="AL152" s="831">
        <f>+'P01 2025'!CX82</f>
        <v>633.38454000000002</v>
      </c>
      <c r="AM152" s="831">
        <v>0</v>
      </c>
      <c r="AN152" s="831">
        <v>0</v>
      </c>
      <c r="AO152" s="831">
        <v>0</v>
      </c>
      <c r="AP152" s="831">
        <v>0</v>
      </c>
      <c r="AQ152" s="831">
        <v>0</v>
      </c>
      <c r="AR152" s="1010"/>
      <c r="AS152" s="1010"/>
      <c r="AT152" s="216"/>
      <c r="AV152" s="216"/>
      <c r="AW152" s="781"/>
      <c r="AX152" s="781"/>
      <c r="AY152" s="781"/>
      <c r="AZ152" s="216"/>
      <c r="BA152" s="781"/>
      <c r="BB152" s="781"/>
      <c r="BC152" s="781"/>
      <c r="BD152" s="781"/>
      <c r="BE152" s="781"/>
      <c r="BF152" s="781"/>
      <c r="BG152" s="781"/>
      <c r="BH152" s="781"/>
      <c r="BI152" s="781"/>
      <c r="BJ152" s="781"/>
      <c r="BK152" s="781"/>
      <c r="BL152" s="1019"/>
      <c r="BM152" s="1010"/>
      <c r="BN152" s="1010"/>
      <c r="BO152" s="1010"/>
      <c r="BP152" s="1010"/>
      <c r="BQ152" s="1010"/>
      <c r="BR152" s="1010"/>
    </row>
    <row r="153" spans="1:70" s="332" customFormat="1" ht="15.75" hidden="1" customHeight="1" x14ac:dyDescent="0.25">
      <c r="A153" s="451" t="s">
        <v>508</v>
      </c>
      <c r="B153" s="796"/>
      <c r="C153" s="693" t="s">
        <v>156</v>
      </c>
      <c r="D153" s="693"/>
      <c r="E153" s="820"/>
      <c r="F153" s="821" t="s">
        <v>288</v>
      </c>
      <c r="G153" s="694" t="s">
        <v>717</v>
      </c>
      <c r="H153" s="696">
        <f>+'P01 2026'!H109</f>
        <v>10</v>
      </c>
      <c r="I153" s="696">
        <f>+'P01 2026'!FB120</f>
        <v>130712</v>
      </c>
      <c r="J153" s="696">
        <f ca="1">SUMIF(W$3:$AQ145,"ok",W153:AQ153)</f>
        <v>215399.087</v>
      </c>
      <c r="K153" s="697">
        <v>1</v>
      </c>
      <c r="L153" s="704">
        <f>+'P01 2026'!FD120</f>
        <v>215399.087</v>
      </c>
      <c r="M153" s="697">
        <v>1</v>
      </c>
      <c r="N153" s="696">
        <f t="shared" si="28"/>
        <v>-84687.087</v>
      </c>
      <c r="O153" s="697">
        <v>0</v>
      </c>
      <c r="P153" s="698">
        <f>+'P01 2026'!FG120</f>
        <v>215399.087</v>
      </c>
      <c r="Q153" s="697">
        <f t="shared" ca="1" si="32"/>
        <v>1</v>
      </c>
      <c r="R153" s="698">
        <f>+'P01 2026'!FH120</f>
        <v>0</v>
      </c>
      <c r="S153" s="697">
        <f t="shared" ca="1" si="33"/>
        <v>0</v>
      </c>
      <c r="T153" s="699">
        <f>+'P01 2025'!DV131</f>
        <v>125638.69099999999</v>
      </c>
      <c r="U153" s="699">
        <f ca="1">SUMIF(W$3:$AQ143,"SI",W153:AQ153)</f>
        <v>103938.820569</v>
      </c>
      <c r="V153" s="697">
        <f t="shared" ca="1" si="34"/>
        <v>0.82728353616005124</v>
      </c>
      <c r="W153" s="700">
        <f>+'P01 2026'!I109</f>
        <v>0</v>
      </c>
      <c r="X153" s="701">
        <f>+'P01 2025'!G120</f>
        <v>0</v>
      </c>
      <c r="Y153" s="701">
        <v>0</v>
      </c>
      <c r="Z153" s="698">
        <v>0</v>
      </c>
      <c r="AA153" s="698">
        <v>0</v>
      </c>
      <c r="AB153" s="25">
        <v>0</v>
      </c>
      <c r="AC153" s="25">
        <v>0</v>
      </c>
      <c r="AD153" s="25">
        <v>0</v>
      </c>
      <c r="AE153" s="25">
        <v>0</v>
      </c>
      <c r="AF153" s="25">
        <v>0</v>
      </c>
      <c r="AG153" s="25">
        <v>0</v>
      </c>
      <c r="AH153" s="25">
        <v>0</v>
      </c>
      <c r="AI153" s="25">
        <v>0</v>
      </c>
      <c r="AJ153" s="25">
        <f>+'P01 2025'!CI77</f>
        <v>48423.647149999997</v>
      </c>
      <c r="AK153" s="25">
        <f>+'P01 2026'!DW69</f>
        <v>130701.00900000001</v>
      </c>
      <c r="AL153" s="25">
        <f>+'P01 2025'!CX83</f>
        <v>55515.173418999999</v>
      </c>
      <c r="AM153" s="25">
        <f>+'P01 2026'!ER91</f>
        <v>84698.077999999994</v>
      </c>
      <c r="AN153" s="25">
        <v>0</v>
      </c>
      <c r="AO153" s="25">
        <v>0</v>
      </c>
      <c r="AP153" s="25">
        <v>0</v>
      </c>
      <c r="AQ153" s="25">
        <f>+'P01 2025'!FR103</f>
        <v>21046.401000000002</v>
      </c>
      <c r="AR153" s="1010"/>
      <c r="AS153" s="1010"/>
      <c r="AT153" s="216"/>
      <c r="AV153" s="216"/>
      <c r="AW153" s="781"/>
      <c r="AX153" s="781"/>
      <c r="AY153" s="781"/>
      <c r="AZ153" s="216"/>
      <c r="BA153" s="781"/>
      <c r="BB153" s="781"/>
      <c r="BC153" s="781"/>
      <c r="BD153" s="781"/>
      <c r="BE153" s="781"/>
      <c r="BF153" s="781"/>
      <c r="BG153" s="781"/>
      <c r="BH153" s="781"/>
      <c r="BI153" s="781"/>
      <c r="BJ153" s="781"/>
      <c r="BK153" s="781"/>
      <c r="BL153" s="1019"/>
      <c r="BM153" s="1010"/>
      <c r="BN153" s="1010"/>
      <c r="BO153" s="1010"/>
      <c r="BP153" s="1010"/>
      <c r="BQ153" s="1010"/>
      <c r="BR153" s="1010"/>
    </row>
    <row r="154" spans="1:70" s="332" customFormat="1" ht="15.75" hidden="1" customHeight="1" x14ac:dyDescent="0.25">
      <c r="A154" s="451" t="s">
        <v>793</v>
      </c>
      <c r="B154" s="818"/>
      <c r="C154" s="832"/>
      <c r="D154" s="820" t="s">
        <v>158</v>
      </c>
      <c r="E154" s="820"/>
      <c r="F154" s="821" t="s">
        <v>804</v>
      </c>
      <c r="G154" s="822" t="s">
        <v>796</v>
      </c>
      <c r="H154" s="824">
        <v>0</v>
      </c>
      <c r="I154" s="824">
        <f>+'P01 2026'!FB121</f>
        <v>75672.687000000005</v>
      </c>
      <c r="J154" s="824">
        <f ca="1">SUMIF(W$3:$AQ145,"ok",W154:AQ154)</f>
        <v>120138.428</v>
      </c>
      <c r="K154" s="825">
        <v>1</v>
      </c>
      <c r="L154" s="826">
        <f>+'P01 2026'!FD121</f>
        <v>120138.428</v>
      </c>
      <c r="M154" s="825">
        <v>1</v>
      </c>
      <c r="N154" s="824">
        <f t="shared" si="28"/>
        <v>-44465.740999999995</v>
      </c>
      <c r="O154" s="825">
        <v>0</v>
      </c>
      <c r="P154" s="827">
        <f>+'P01 2026'!FG121</f>
        <v>120138.428</v>
      </c>
      <c r="Q154" s="825">
        <f t="shared" ca="1" si="32"/>
        <v>1</v>
      </c>
      <c r="R154" s="827">
        <f>+'P01 2026'!FH121</f>
        <v>0</v>
      </c>
      <c r="S154" s="825">
        <f t="shared" ca="1" si="33"/>
        <v>0</v>
      </c>
      <c r="T154" s="828">
        <f>+'P01 2025'!DV132</f>
        <v>21699.8694</v>
      </c>
      <c r="U154" s="828">
        <f ca="1">SUMIF(W$3:$AQ144,"SI",W154:AQ154)</f>
        <v>0</v>
      </c>
      <c r="V154" s="825">
        <f t="shared" ca="1" si="34"/>
        <v>0</v>
      </c>
      <c r="W154" s="829">
        <v>0</v>
      </c>
      <c r="X154" s="830">
        <f>+'P01 2025'!G121</f>
        <v>0</v>
      </c>
      <c r="Y154" s="830">
        <v>0</v>
      </c>
      <c r="Z154" s="827">
        <v>0</v>
      </c>
      <c r="AA154" s="827">
        <v>0</v>
      </c>
      <c r="AB154" s="831">
        <v>0</v>
      </c>
      <c r="AC154" s="831">
        <v>0</v>
      </c>
      <c r="AD154" s="831">
        <v>0</v>
      </c>
      <c r="AE154" s="831">
        <v>0</v>
      </c>
      <c r="AF154" s="831">
        <v>0</v>
      </c>
      <c r="AG154" s="831">
        <v>0</v>
      </c>
      <c r="AH154" s="831">
        <v>0</v>
      </c>
      <c r="AI154" s="831">
        <v>0</v>
      </c>
      <c r="AJ154" s="831">
        <v>0</v>
      </c>
      <c r="AK154" s="831">
        <f>+'P01 2026'!DW70</f>
        <v>75661.695999999996</v>
      </c>
      <c r="AL154" s="831">
        <v>0</v>
      </c>
      <c r="AM154" s="831">
        <f>+'P01 2026'!ER92</f>
        <v>44476.732000000004</v>
      </c>
      <c r="AN154" s="831">
        <v>0</v>
      </c>
      <c r="AO154" s="831">
        <v>0</v>
      </c>
      <c r="AP154" s="831">
        <v>0</v>
      </c>
      <c r="AQ154" s="831">
        <v>0</v>
      </c>
      <c r="AR154" s="1010"/>
      <c r="AS154" s="1010"/>
      <c r="AT154" s="216"/>
      <c r="AV154" s="216"/>
      <c r="AW154" s="781"/>
      <c r="AX154" s="781"/>
      <c r="AY154" s="781"/>
      <c r="AZ154" s="216"/>
      <c r="BA154" s="781"/>
      <c r="BB154" s="781"/>
      <c r="BC154" s="781"/>
      <c r="BD154" s="781"/>
      <c r="BE154" s="781"/>
      <c r="BF154" s="781"/>
      <c r="BG154" s="781"/>
      <c r="BH154" s="781"/>
      <c r="BI154" s="781"/>
      <c r="BJ154" s="781"/>
      <c r="BK154" s="781"/>
      <c r="BL154" s="1019"/>
      <c r="BM154" s="1010"/>
      <c r="BN154" s="1010"/>
      <c r="BO154" s="1010"/>
      <c r="BP154" s="1010"/>
      <c r="BQ154" s="1010"/>
      <c r="BR154" s="1010"/>
    </row>
    <row r="155" spans="1:70" s="332" customFormat="1" ht="15.75" hidden="1" customHeight="1" x14ac:dyDescent="0.25">
      <c r="A155" s="451" t="s">
        <v>509</v>
      </c>
      <c r="B155" s="818"/>
      <c r="C155" s="832"/>
      <c r="D155" s="820" t="s">
        <v>155</v>
      </c>
      <c r="E155" s="820"/>
      <c r="F155" s="821" t="s">
        <v>241</v>
      </c>
      <c r="G155" s="822" t="s">
        <v>240</v>
      </c>
      <c r="H155" s="824">
        <f>+'P01 2026'!H110</f>
        <v>10</v>
      </c>
      <c r="I155" s="824">
        <f>+'P01 2026'!FB122</f>
        <v>55039.313000000002</v>
      </c>
      <c r="J155" s="824">
        <f ca="1">SUMIF(W$3:$AQ146,"ok",W155:AQ155)</f>
        <v>95260.659</v>
      </c>
      <c r="K155" s="825">
        <v>1</v>
      </c>
      <c r="L155" s="826">
        <f>+'P01 2026'!FD122</f>
        <v>95260.659</v>
      </c>
      <c r="M155" s="825">
        <v>1</v>
      </c>
      <c r="N155" s="824">
        <f t="shared" si="28"/>
        <v>-40221.345999999998</v>
      </c>
      <c r="O155" s="825">
        <v>0</v>
      </c>
      <c r="P155" s="827">
        <f>+'P01 2026'!FG122</f>
        <v>95260.659</v>
      </c>
      <c r="Q155" s="825">
        <f t="shared" ca="1" si="32"/>
        <v>1</v>
      </c>
      <c r="R155" s="827">
        <f>+'P01 2026'!FH122</f>
        <v>0</v>
      </c>
      <c r="S155" s="825">
        <f t="shared" ca="1" si="33"/>
        <v>0</v>
      </c>
      <c r="T155" s="828">
        <f>+'P01 2025'!DV133</f>
        <v>59827.208229999997</v>
      </c>
      <c r="U155" s="828">
        <f ca="1">SUMIF(W$3:$AQ145,"SI",W155:AQ155)</f>
        <v>59827.207198999997</v>
      </c>
      <c r="V155" s="825">
        <f t="shared" ca="1" si="34"/>
        <v>0.99999998276703805</v>
      </c>
      <c r="W155" s="829">
        <f>+'P01 2026'!I110</f>
        <v>0</v>
      </c>
      <c r="X155" s="830">
        <f>+'P01 2025'!G122</f>
        <v>0</v>
      </c>
      <c r="Y155" s="830">
        <v>0</v>
      </c>
      <c r="Z155" s="827">
        <v>0</v>
      </c>
      <c r="AA155" s="827">
        <v>0</v>
      </c>
      <c r="AB155" s="831">
        <v>0</v>
      </c>
      <c r="AC155" s="831">
        <v>0</v>
      </c>
      <c r="AD155" s="831">
        <v>0</v>
      </c>
      <c r="AE155" s="831">
        <v>0</v>
      </c>
      <c r="AF155" s="831">
        <v>0</v>
      </c>
      <c r="AG155" s="831">
        <v>0</v>
      </c>
      <c r="AH155" s="831">
        <v>0</v>
      </c>
      <c r="AI155" s="831">
        <v>0</v>
      </c>
      <c r="AJ155" s="831">
        <f>+'P01 2025'!CI78</f>
        <v>48423.647149999997</v>
      </c>
      <c r="AK155" s="831">
        <f>+'P01 2026'!DW71</f>
        <v>55039.313000000002</v>
      </c>
      <c r="AL155" s="831">
        <f>+'P01 2025'!CX84</f>
        <v>11403.560049</v>
      </c>
      <c r="AM155" s="831">
        <f>+'P01 2026'!ER93</f>
        <v>40221.345999999998</v>
      </c>
      <c r="AN155" s="831">
        <v>0</v>
      </c>
      <c r="AO155" s="831">
        <v>0</v>
      </c>
      <c r="AP155" s="831">
        <v>0</v>
      </c>
      <c r="AQ155" s="831">
        <f>+'P01 2025'!FR104</f>
        <v>21046.401000000002</v>
      </c>
      <c r="AR155" s="1010"/>
      <c r="AS155" s="1010"/>
      <c r="AT155" s="216"/>
      <c r="AV155" s="216"/>
      <c r="AW155" s="781"/>
      <c r="AX155" s="781"/>
      <c r="AY155" s="781"/>
      <c r="AZ155" s="216"/>
      <c r="BA155" s="781"/>
      <c r="BB155" s="781"/>
      <c r="BC155" s="781"/>
      <c r="BD155" s="781"/>
      <c r="BE155" s="781"/>
      <c r="BF155" s="781"/>
      <c r="BG155" s="781"/>
      <c r="BH155" s="781"/>
      <c r="BI155" s="781"/>
      <c r="BJ155" s="781"/>
      <c r="BK155" s="781"/>
      <c r="BL155" s="1019"/>
      <c r="BM155" s="1010"/>
      <c r="BN155" s="1010"/>
      <c r="BO155" s="1010"/>
      <c r="BP155" s="1010"/>
      <c r="BQ155" s="1010"/>
      <c r="BR155" s="1010"/>
    </row>
    <row r="156" spans="1:70" s="332" customFormat="1" ht="15.75" hidden="1" customHeight="1" x14ac:dyDescent="0.25">
      <c r="A156" s="451" t="s">
        <v>774</v>
      </c>
      <c r="B156" s="818"/>
      <c r="C156" s="1023"/>
      <c r="D156" s="860" t="s">
        <v>168</v>
      </c>
      <c r="E156" s="860"/>
      <c r="F156" s="1026" t="s">
        <v>659</v>
      </c>
      <c r="G156" s="822" t="s">
        <v>658</v>
      </c>
      <c r="H156" s="824">
        <v>0</v>
      </c>
      <c r="I156" s="824">
        <v>0</v>
      </c>
      <c r="J156" s="824">
        <f ca="1">SUMIF(W$3:$AQ147,"ok",W156:AQ156)</f>
        <v>0</v>
      </c>
      <c r="K156" s="825">
        <f t="shared" ca="1" si="29"/>
        <v>0</v>
      </c>
      <c r="L156" s="824">
        <v>0</v>
      </c>
      <c r="M156" s="825">
        <f t="shared" si="30"/>
        <v>0</v>
      </c>
      <c r="N156" s="824">
        <f t="shared" si="28"/>
        <v>0</v>
      </c>
      <c r="O156" s="825">
        <f t="shared" si="31"/>
        <v>0</v>
      </c>
      <c r="P156" s="827">
        <v>0</v>
      </c>
      <c r="Q156" s="825">
        <f t="shared" ca="1" si="32"/>
        <v>0</v>
      </c>
      <c r="R156" s="827">
        <v>0</v>
      </c>
      <c r="S156" s="825">
        <f t="shared" ca="1" si="33"/>
        <v>0</v>
      </c>
      <c r="T156" s="828">
        <f>+'P01 2025'!DV134</f>
        <v>44111.613369999992</v>
      </c>
      <c r="U156" s="828">
        <f ca="1">SUMIF(W$3:$AQ146,"SI",W156:AQ156)</f>
        <v>44111.613369999992</v>
      </c>
      <c r="V156" s="825">
        <f t="shared" ca="1" si="34"/>
        <v>1</v>
      </c>
      <c r="W156" s="829">
        <v>0</v>
      </c>
      <c r="X156" s="830">
        <f>+'P01 2025'!G123</f>
        <v>0</v>
      </c>
      <c r="Y156" s="830">
        <v>0</v>
      </c>
      <c r="Z156" s="827">
        <v>0</v>
      </c>
      <c r="AA156" s="827">
        <v>0</v>
      </c>
      <c r="AB156" s="335">
        <v>0</v>
      </c>
      <c r="AC156" s="831">
        <v>0</v>
      </c>
      <c r="AD156" s="831">
        <v>0</v>
      </c>
      <c r="AE156" s="831">
        <v>0</v>
      </c>
      <c r="AF156" s="335">
        <v>0</v>
      </c>
      <c r="AG156" s="831">
        <v>0</v>
      </c>
      <c r="AH156" s="335">
        <v>0</v>
      </c>
      <c r="AI156" s="831">
        <v>0</v>
      </c>
      <c r="AJ156" s="335">
        <v>0</v>
      </c>
      <c r="AK156" s="335">
        <v>0</v>
      </c>
      <c r="AL156" s="831">
        <f>+'P01 2025'!CX85</f>
        <v>44111.613369999992</v>
      </c>
      <c r="AM156" s="831">
        <v>0</v>
      </c>
      <c r="AN156" s="335">
        <v>0</v>
      </c>
      <c r="AO156" s="831">
        <v>0</v>
      </c>
      <c r="AP156" s="335">
        <v>0</v>
      </c>
      <c r="AQ156" s="335">
        <v>0</v>
      </c>
      <c r="AR156" s="1010"/>
      <c r="AS156" s="1010"/>
      <c r="AT156" s="216"/>
      <c r="AV156" s="216"/>
      <c r="AW156" s="781"/>
      <c r="AX156" s="781"/>
      <c r="AY156" s="781"/>
      <c r="AZ156" s="216"/>
      <c r="BA156" s="781"/>
      <c r="BB156" s="781"/>
      <c r="BC156" s="781"/>
      <c r="BD156" s="781"/>
      <c r="BE156" s="781"/>
      <c r="BF156" s="781"/>
      <c r="BG156" s="781"/>
      <c r="BH156" s="781"/>
      <c r="BI156" s="781"/>
      <c r="BJ156" s="781"/>
      <c r="BK156" s="781"/>
      <c r="BL156" s="1019"/>
      <c r="BM156" s="1010"/>
      <c r="BN156" s="1010"/>
      <c r="BO156" s="1010"/>
      <c r="BP156" s="1010"/>
      <c r="BQ156" s="1010"/>
      <c r="BR156" s="1010"/>
    </row>
    <row r="157" spans="1:70" s="332" customFormat="1" ht="15.75" customHeight="1" x14ac:dyDescent="0.25">
      <c r="A157" s="451" t="s">
        <v>347</v>
      </c>
      <c r="B157" s="691">
        <v>24</v>
      </c>
      <c r="C157" s="692" t="s">
        <v>1</v>
      </c>
      <c r="D157" s="693"/>
      <c r="E157" s="820"/>
      <c r="F157" s="820"/>
      <c r="G157" s="694" t="s">
        <v>138</v>
      </c>
      <c r="H157" s="696">
        <f>+'P01 2026'!H111</f>
        <v>28490</v>
      </c>
      <c r="I157" s="696">
        <f>+'P01 2026'!FB123</f>
        <v>673490</v>
      </c>
      <c r="J157" s="696">
        <f ca="1">SUMIF(W$3:$AQ149,"ok",W157:AQ157)</f>
        <v>9208</v>
      </c>
      <c r="K157" s="697">
        <f t="shared" ca="1" si="29"/>
        <v>1.3672066400391989E-2</v>
      </c>
      <c r="L157" s="704">
        <f>+'P01 2026'!FD123</f>
        <v>27624</v>
      </c>
      <c r="M157" s="697">
        <f t="shared" si="30"/>
        <v>4.1016199201175961E-2</v>
      </c>
      <c r="N157" s="696">
        <f t="shared" si="28"/>
        <v>645866</v>
      </c>
      <c r="O157" s="697">
        <f t="shared" si="31"/>
        <v>0.95898380079882406</v>
      </c>
      <c r="P157" s="698">
        <f>+'P01 2026'!FG123</f>
        <v>9208</v>
      </c>
      <c r="Q157" s="697">
        <f t="shared" ca="1" si="32"/>
        <v>1</v>
      </c>
      <c r="R157" s="698">
        <f>+'P01 2026'!FH123</f>
        <v>0</v>
      </c>
      <c r="S157" s="697">
        <f t="shared" ca="1" si="33"/>
        <v>0</v>
      </c>
      <c r="T157" s="699">
        <f>+'P01 2025'!DV135</f>
        <v>1422545.963</v>
      </c>
      <c r="U157" s="699">
        <f ca="1">SUMIF(W$3:$AQ147,"SI",W157:AQ157)</f>
        <v>475213.9038819999</v>
      </c>
      <c r="V157" s="697">
        <f t="shared" ca="1" si="34"/>
        <v>0.3340587342990477</v>
      </c>
      <c r="W157" s="700">
        <f>+'P01 2026'!I111</f>
        <v>2302</v>
      </c>
      <c r="X157" s="701">
        <f>+'P01 2025'!G124</f>
        <v>7436.9081759999999</v>
      </c>
      <c r="Y157" s="701">
        <f>+'P01 2026'!R90</f>
        <v>2302</v>
      </c>
      <c r="Z157" s="702">
        <f>+'P01 2025'!N82</f>
        <v>7436.9081759999999</v>
      </c>
      <c r="AA157" s="702">
        <f>+'P01 2026'!AJ87</f>
        <v>2302</v>
      </c>
      <c r="AB157" s="25">
        <f>+'P01 2025'!AC97</f>
        <v>7436.9081759999999</v>
      </c>
      <c r="AC157" s="25">
        <f>+'P01 2026'!BB77</f>
        <v>2302</v>
      </c>
      <c r="AD157" s="25">
        <f>+'P01 2025'!AR87</f>
        <v>7475.3448869999993</v>
      </c>
      <c r="AE157" s="25">
        <v>0</v>
      </c>
      <c r="AF157" s="25">
        <f>+AF158+AF162+AF166</f>
        <v>7548.4283529999993</v>
      </c>
      <c r="AG157" s="25">
        <v>0</v>
      </c>
      <c r="AH157" s="25">
        <f>+'P01 2025'!BU94</f>
        <v>7436.9081759999999</v>
      </c>
      <c r="AI157" s="25">
        <v>0</v>
      </c>
      <c r="AJ157" s="25">
        <f>+'P01 2025'!CI79</f>
        <v>7436.9081759999999</v>
      </c>
      <c r="AK157" s="25">
        <v>0</v>
      </c>
      <c r="AL157" s="25">
        <f>+'P01 2025'!CX86</f>
        <v>238515.05158599996</v>
      </c>
      <c r="AM157" s="25">
        <v>0</v>
      </c>
      <c r="AN157" s="25">
        <f>+'P01 2025'!DN99</f>
        <v>184490.53817599997</v>
      </c>
      <c r="AO157" s="25">
        <f>+'P01 2025'!ED89</f>
        <v>5153.2960000000003</v>
      </c>
      <c r="AP157" s="25">
        <f>+'P01 2025'!EY89</f>
        <v>615528.29599999997</v>
      </c>
      <c r="AQ157" s="25">
        <f>+'P01 2025'!FR105</f>
        <v>146559.21799999999</v>
      </c>
      <c r="AR157" s="1010"/>
      <c r="AS157" s="1010"/>
      <c r="AT157" s="216"/>
      <c r="AV157" s="216"/>
      <c r="AW157" s="781"/>
      <c r="AX157" s="781"/>
      <c r="AY157" s="781"/>
      <c r="AZ157" s="216"/>
      <c r="BA157" s="781"/>
      <c r="BB157" s="781"/>
      <c r="BC157" s="781"/>
      <c r="BD157" s="781"/>
      <c r="BE157" s="781"/>
      <c r="BF157" s="781"/>
      <c r="BG157" s="781"/>
      <c r="BH157" s="781"/>
      <c r="BI157" s="781"/>
      <c r="BJ157" s="781"/>
      <c r="BK157" s="781"/>
      <c r="BL157" s="1019"/>
      <c r="BM157" s="1010"/>
      <c r="BN157" s="1010"/>
      <c r="BO157" s="1010"/>
      <c r="BP157" s="1010"/>
      <c r="BQ157" s="1010"/>
      <c r="BR157" s="1010"/>
    </row>
    <row r="158" spans="1:70" s="63" customFormat="1" ht="15.75" customHeight="1" x14ac:dyDescent="0.25">
      <c r="A158" s="252" t="s">
        <v>348</v>
      </c>
      <c r="B158" s="847" t="s">
        <v>1</v>
      </c>
      <c r="C158" s="1058" t="s">
        <v>156</v>
      </c>
      <c r="D158" s="914"/>
      <c r="E158" s="55"/>
      <c r="F158" s="55"/>
      <c r="G158" s="918" t="s">
        <v>262</v>
      </c>
      <c r="H158" s="973">
        <f>+'P01 2026'!H112</f>
        <v>10</v>
      </c>
      <c r="I158" s="1062">
        <f>+'P01 2026'!FB124</f>
        <v>400010</v>
      </c>
      <c r="J158" s="1062">
        <f ca="1">SUMIF(W$3:$AQ157,"ok",W158:AQ158)</f>
        <v>0</v>
      </c>
      <c r="K158" s="912">
        <f t="shared" ca="1" si="29"/>
        <v>0</v>
      </c>
      <c r="L158" s="970">
        <f>+'P01 2026'!FD124</f>
        <v>0</v>
      </c>
      <c r="M158" s="912">
        <f t="shared" si="30"/>
        <v>0</v>
      </c>
      <c r="N158" s="1062">
        <f t="shared" si="28"/>
        <v>400010</v>
      </c>
      <c r="O158" s="912">
        <f t="shared" si="31"/>
        <v>1</v>
      </c>
      <c r="P158" s="917">
        <f>+'P01 2026'!FG124</f>
        <v>0</v>
      </c>
      <c r="Q158" s="912">
        <f t="shared" ca="1" si="32"/>
        <v>0</v>
      </c>
      <c r="R158" s="917">
        <f>+'P01 2026'!FH124</f>
        <v>0</v>
      </c>
      <c r="S158" s="912">
        <f t="shared" ca="1" si="33"/>
        <v>0</v>
      </c>
      <c r="T158" s="1059">
        <f>+'P01 2025'!DV136</f>
        <v>613455.30999999994</v>
      </c>
      <c r="U158" s="1059">
        <f ca="1">SUMIF(W$3:$AQ148,"SI",W158:AQ158)</f>
        <v>201044.99999999997</v>
      </c>
      <c r="V158" s="912">
        <f t="shared" ca="1" si="34"/>
        <v>0.32772558444395888</v>
      </c>
      <c r="W158" s="1060">
        <f>+'P01 2026'!I112</f>
        <v>0</v>
      </c>
      <c r="X158" s="1061">
        <f>+'P01 2025'!G125</f>
        <v>0</v>
      </c>
      <c r="Y158" s="1061">
        <v>0</v>
      </c>
      <c r="Z158" s="1063">
        <v>0</v>
      </c>
      <c r="AA158" s="917">
        <v>0</v>
      </c>
      <c r="AB158" s="1059">
        <v>0</v>
      </c>
      <c r="AC158" s="916">
        <v>0</v>
      </c>
      <c r="AD158" s="916">
        <v>0</v>
      </c>
      <c r="AE158" s="916">
        <v>0</v>
      </c>
      <c r="AF158" s="916">
        <f>SUM(AF159:AF160)</f>
        <v>0</v>
      </c>
      <c r="AG158" s="916">
        <v>0</v>
      </c>
      <c r="AH158" s="916">
        <v>0</v>
      </c>
      <c r="AI158" s="916">
        <v>0</v>
      </c>
      <c r="AJ158" s="916">
        <v>0</v>
      </c>
      <c r="AK158" s="916">
        <v>0</v>
      </c>
      <c r="AL158" s="916">
        <f>+'P01 2025'!CX87</f>
        <v>201044.99999999997</v>
      </c>
      <c r="AM158" s="916">
        <v>0</v>
      </c>
      <c r="AN158" s="916">
        <v>0</v>
      </c>
      <c r="AO158" s="916">
        <v>0</v>
      </c>
      <c r="AP158" s="916">
        <f>+'P01 2025'!EY90</f>
        <v>400000</v>
      </c>
      <c r="AQ158" s="916">
        <v>0</v>
      </c>
      <c r="AR158" s="784"/>
      <c r="AS158" s="784"/>
      <c r="AT158" s="780"/>
      <c r="AV158" s="780"/>
      <c r="AW158" s="794"/>
      <c r="AX158" s="794"/>
      <c r="AY158" s="794"/>
      <c r="AZ158" s="780"/>
      <c r="BA158" s="794"/>
      <c r="BB158" s="794"/>
      <c r="BC158" s="794"/>
      <c r="BD158" s="794"/>
      <c r="BE158" s="794"/>
      <c r="BF158" s="794"/>
      <c r="BG158" s="794"/>
      <c r="BH158" s="794"/>
      <c r="BI158" s="794"/>
      <c r="BJ158" s="794"/>
      <c r="BK158" s="794"/>
      <c r="BL158" s="193"/>
      <c r="BM158" s="784"/>
      <c r="BN158" s="784"/>
      <c r="BO158" s="784"/>
      <c r="BP158" s="784"/>
      <c r="BQ158" s="784"/>
      <c r="BR158" s="784"/>
    </row>
    <row r="159" spans="1:70" s="63" customFormat="1" ht="15.75" hidden="1" customHeight="1" x14ac:dyDescent="0.25">
      <c r="A159" s="252" t="s">
        <v>510</v>
      </c>
      <c r="B159" s="86"/>
      <c r="C159" s="1064"/>
      <c r="D159" s="1065" t="s">
        <v>183</v>
      </c>
      <c r="E159" s="55"/>
      <c r="F159" s="56" t="str">
        <f>+CONCATENATE($B$157,"",$C$158,"",D159)</f>
        <v>24.03.024</v>
      </c>
      <c r="G159" s="71" t="s">
        <v>222</v>
      </c>
      <c r="H159" s="52">
        <f>+'P01 2026'!H113</f>
        <v>10</v>
      </c>
      <c r="I159" s="61">
        <f>+'P01 2026'!FB125</f>
        <v>10</v>
      </c>
      <c r="J159" s="61">
        <f ca="1">SUMIF(W$3:$AQ157,"ok",W159:AQ159)</f>
        <v>0</v>
      </c>
      <c r="K159" s="93">
        <f t="shared" ca="1" si="29"/>
        <v>0</v>
      </c>
      <c r="L159" s="449">
        <f>+'P01 2026'!FD125</f>
        <v>0</v>
      </c>
      <c r="M159" s="93">
        <f t="shared" si="30"/>
        <v>0</v>
      </c>
      <c r="N159" s="61">
        <f t="shared" si="28"/>
        <v>10</v>
      </c>
      <c r="O159" s="93">
        <f t="shared" si="31"/>
        <v>1</v>
      </c>
      <c r="P159" s="59">
        <f>+'P01 2026'!FG125</f>
        <v>0</v>
      </c>
      <c r="Q159" s="93">
        <f t="shared" ca="1" si="32"/>
        <v>0</v>
      </c>
      <c r="R159" s="59">
        <f>+'P01 2026'!FH125</f>
        <v>0</v>
      </c>
      <c r="S159" s="93">
        <f t="shared" ca="1" si="33"/>
        <v>0</v>
      </c>
      <c r="T159" s="36">
        <f>+'P01 2025'!DV137</f>
        <v>10.309999999999999</v>
      </c>
      <c r="U159" s="36">
        <f ca="1">SUMIF(W$3:$AQ149,"SI",W159:AQ159)</f>
        <v>0</v>
      </c>
      <c r="V159" s="93">
        <f t="shared" ca="1" si="34"/>
        <v>0</v>
      </c>
      <c r="W159" s="300">
        <f>+'P01 2026'!I113</f>
        <v>0</v>
      </c>
      <c r="X159" s="680">
        <f>+'P01 2025'!G126</f>
        <v>0</v>
      </c>
      <c r="Y159" s="680">
        <v>0</v>
      </c>
      <c r="Z159" s="59">
        <v>0</v>
      </c>
      <c r="AA159" s="59">
        <v>0</v>
      </c>
      <c r="AB159" s="449">
        <v>0</v>
      </c>
      <c r="AC159" s="45">
        <v>0</v>
      </c>
      <c r="AD159" s="45">
        <v>0</v>
      </c>
      <c r="AE159" s="45">
        <v>0</v>
      </c>
      <c r="AF159" s="45">
        <v>0</v>
      </c>
      <c r="AG159" s="45">
        <v>0</v>
      </c>
      <c r="AH159" s="45">
        <v>0</v>
      </c>
      <c r="AI159" s="45">
        <v>0</v>
      </c>
      <c r="AJ159" s="45">
        <v>0</v>
      </c>
      <c r="AK159" s="45">
        <v>0</v>
      </c>
      <c r="AL159" s="45">
        <v>0</v>
      </c>
      <c r="AM159" s="45">
        <v>0</v>
      </c>
      <c r="AN159" s="45">
        <v>0</v>
      </c>
      <c r="AO159" s="45">
        <v>0</v>
      </c>
      <c r="AP159" s="45">
        <v>0</v>
      </c>
      <c r="AQ159" s="45">
        <v>0</v>
      </c>
      <c r="AR159" s="784"/>
      <c r="AS159" s="784"/>
      <c r="AT159" s="780"/>
      <c r="AV159" s="780"/>
      <c r="AW159" s="794"/>
      <c r="AX159" s="794"/>
      <c r="AY159" s="794"/>
      <c r="AZ159" s="780"/>
      <c r="BA159" s="794"/>
      <c r="BB159" s="794"/>
      <c r="BC159" s="794"/>
      <c r="BD159" s="794"/>
      <c r="BE159" s="794"/>
      <c r="BF159" s="794"/>
      <c r="BG159" s="794"/>
      <c r="BH159" s="794"/>
      <c r="BI159" s="794"/>
      <c r="BJ159" s="794"/>
      <c r="BK159" s="794"/>
      <c r="BL159" s="193"/>
      <c r="BM159" s="784"/>
      <c r="BN159" s="784"/>
      <c r="BO159" s="784"/>
      <c r="BP159" s="784"/>
      <c r="BQ159" s="784"/>
      <c r="BR159" s="784"/>
    </row>
    <row r="160" spans="1:70" s="63" customFormat="1" ht="15.75" hidden="1" customHeight="1" x14ac:dyDescent="0.25">
      <c r="A160" s="252" t="s">
        <v>749</v>
      </c>
      <c r="B160" s="86"/>
      <c r="C160" s="73"/>
      <c r="D160" s="1065" t="s">
        <v>751</v>
      </c>
      <c r="E160" s="55"/>
      <c r="F160" s="56" t="str">
        <f>+CONCATENATE($B$157,"",$C$158,"",D160)</f>
        <v>24.03.043</v>
      </c>
      <c r="G160" s="71" t="s">
        <v>752</v>
      </c>
      <c r="H160" s="61">
        <v>0</v>
      </c>
      <c r="I160" s="61">
        <f>+'P01 2026'!FB126</f>
        <v>400000</v>
      </c>
      <c r="J160" s="61">
        <f ca="1">SUMIF(W$3:$AQ157,"ok",W160:AQ160)</f>
        <v>0</v>
      </c>
      <c r="K160" s="93">
        <f t="shared" ca="1" si="29"/>
        <v>0</v>
      </c>
      <c r="L160" s="449">
        <f>+'P01 2026'!FD126</f>
        <v>0</v>
      </c>
      <c r="M160" s="93">
        <f t="shared" si="30"/>
        <v>0</v>
      </c>
      <c r="N160" s="61">
        <f t="shared" si="28"/>
        <v>400000</v>
      </c>
      <c r="O160" s="93">
        <f t="shared" si="31"/>
        <v>1</v>
      </c>
      <c r="P160" s="59">
        <f>+'P01 2026'!FG126</f>
        <v>0</v>
      </c>
      <c r="Q160" s="93">
        <f t="shared" ca="1" si="32"/>
        <v>0</v>
      </c>
      <c r="R160" s="59">
        <f>+'P01 2026'!FH126</f>
        <v>0</v>
      </c>
      <c r="S160" s="93">
        <f t="shared" ca="1" si="33"/>
        <v>0</v>
      </c>
      <c r="T160" s="36">
        <f>+'P01 2025'!DV138</f>
        <v>412399.99999999994</v>
      </c>
      <c r="U160" s="36">
        <f ca="1">SUMIF(W$3:$AQ150,"SI",W160:AQ160)</f>
        <v>0</v>
      </c>
      <c r="V160" s="93">
        <f t="shared" ca="1" si="34"/>
        <v>0</v>
      </c>
      <c r="W160" s="300">
        <v>0</v>
      </c>
      <c r="X160" s="680">
        <v>0</v>
      </c>
      <c r="Y160" s="680">
        <v>0</v>
      </c>
      <c r="Z160" s="59">
        <v>0</v>
      </c>
      <c r="AA160" s="59">
        <v>0</v>
      </c>
      <c r="AB160" s="449">
        <v>0</v>
      </c>
      <c r="AC160" s="45">
        <v>0</v>
      </c>
      <c r="AD160" s="45">
        <v>0</v>
      </c>
      <c r="AE160" s="45">
        <v>0</v>
      </c>
      <c r="AF160" s="45">
        <v>0</v>
      </c>
      <c r="AG160" s="45">
        <v>0</v>
      </c>
      <c r="AH160" s="45">
        <v>0</v>
      </c>
      <c r="AI160" s="45">
        <v>0</v>
      </c>
      <c r="AJ160" s="45">
        <v>0</v>
      </c>
      <c r="AK160" s="45">
        <v>0</v>
      </c>
      <c r="AL160" s="45">
        <v>0</v>
      </c>
      <c r="AM160" s="45">
        <v>0</v>
      </c>
      <c r="AN160" s="45">
        <v>0</v>
      </c>
      <c r="AO160" s="45">
        <v>0</v>
      </c>
      <c r="AP160" s="45">
        <f>+'P01 2025'!EY91</f>
        <v>400000</v>
      </c>
      <c r="AQ160" s="45">
        <v>0</v>
      </c>
      <c r="AR160" s="784"/>
      <c r="AS160" s="784"/>
      <c r="AT160" s="780"/>
      <c r="AV160" s="780"/>
      <c r="AW160" s="794"/>
      <c r="AX160" s="794"/>
      <c r="AY160" s="794"/>
      <c r="AZ160" s="794"/>
      <c r="BA160" s="780"/>
      <c r="BB160" s="780"/>
      <c r="BF160" s="794"/>
      <c r="BG160" s="794"/>
      <c r="BH160" s="794"/>
      <c r="BI160" s="794"/>
      <c r="BJ160" s="794"/>
      <c r="BK160" s="794"/>
      <c r="BL160" s="193"/>
      <c r="BM160" s="784"/>
      <c r="BN160" s="784"/>
      <c r="BO160" s="784"/>
      <c r="BP160" s="784"/>
      <c r="BQ160" s="784"/>
      <c r="BR160" s="784"/>
    </row>
    <row r="161" spans="1:70" s="63" customFormat="1" ht="15.75" hidden="1" customHeight="1" x14ac:dyDescent="0.25">
      <c r="A161" s="252" t="s">
        <v>884</v>
      </c>
      <c r="B161" s="86"/>
      <c r="C161" s="73"/>
      <c r="D161" s="1065" t="s">
        <v>890</v>
      </c>
      <c r="E161" s="55"/>
      <c r="F161" s="56" t="str">
        <f>+CONCATENATE($B$157,"",$C$158,"",D161)</f>
        <v>24.03.416</v>
      </c>
      <c r="G161" s="71" t="s">
        <v>889</v>
      </c>
      <c r="H161" s="61">
        <v>0</v>
      </c>
      <c r="I161" s="61">
        <v>0</v>
      </c>
      <c r="J161" s="61">
        <f ca="1">SUMIF(W$3:$AQ159,"ok",W161:AQ161)</f>
        <v>0</v>
      </c>
      <c r="K161" s="93">
        <f t="shared" ca="1" si="29"/>
        <v>0</v>
      </c>
      <c r="L161" s="61">
        <v>0</v>
      </c>
      <c r="M161" s="93">
        <f t="shared" si="30"/>
        <v>0</v>
      </c>
      <c r="N161" s="61">
        <f t="shared" si="28"/>
        <v>0</v>
      </c>
      <c r="O161" s="93">
        <f t="shared" si="31"/>
        <v>0</v>
      </c>
      <c r="P161" s="59">
        <v>0</v>
      </c>
      <c r="Q161" s="93">
        <f t="shared" ca="1" si="32"/>
        <v>0</v>
      </c>
      <c r="R161" s="59">
        <v>0</v>
      </c>
      <c r="S161" s="93">
        <f t="shared" ca="1" si="33"/>
        <v>0</v>
      </c>
      <c r="T161" s="36">
        <f>+'P01 2025'!DV139</f>
        <v>201044.99999999997</v>
      </c>
      <c r="U161" s="36">
        <f ca="1">SUMIF(W$3:$AQ151,"SI",W161:AQ161)</f>
        <v>201044.99999999997</v>
      </c>
      <c r="V161" s="93">
        <f t="shared" ca="1" si="34"/>
        <v>1</v>
      </c>
      <c r="W161" s="300">
        <v>0</v>
      </c>
      <c r="X161" s="680">
        <v>0</v>
      </c>
      <c r="Y161" s="680">
        <v>0</v>
      </c>
      <c r="Z161" s="142">
        <v>0</v>
      </c>
      <c r="AA161" s="59">
        <v>0</v>
      </c>
      <c r="AB161" s="142">
        <v>0</v>
      </c>
      <c r="AC161" s="45">
        <v>0</v>
      </c>
      <c r="AD161" s="142">
        <v>0</v>
      </c>
      <c r="AE161" s="45">
        <v>0</v>
      </c>
      <c r="AF161" s="142">
        <v>0</v>
      </c>
      <c r="AG161" s="45">
        <v>0</v>
      </c>
      <c r="AH161" s="142">
        <v>0</v>
      </c>
      <c r="AI161" s="45">
        <v>0</v>
      </c>
      <c r="AJ161" s="142">
        <v>0</v>
      </c>
      <c r="AK161" s="142">
        <v>0</v>
      </c>
      <c r="AL161" s="45">
        <f>+'P01 2025'!CX88</f>
        <v>201044.99999999997</v>
      </c>
      <c r="AM161" s="45">
        <v>0</v>
      </c>
      <c r="AN161" s="45">
        <v>0</v>
      </c>
      <c r="AO161" s="45">
        <v>0</v>
      </c>
      <c r="AP161" s="45">
        <v>0</v>
      </c>
      <c r="AQ161" s="45">
        <v>0</v>
      </c>
      <c r="AR161" s="784"/>
      <c r="AS161" s="784"/>
      <c r="AT161" s="780"/>
      <c r="AV161" s="780"/>
      <c r="AW161" s="794"/>
      <c r="AX161" s="794"/>
      <c r="AY161" s="794"/>
      <c r="AZ161" s="794"/>
      <c r="BA161" s="780"/>
      <c r="BB161" s="780"/>
      <c r="BF161" s="794"/>
      <c r="BG161" s="794"/>
      <c r="BH161" s="794"/>
      <c r="BI161" s="794"/>
      <c r="BJ161" s="794"/>
      <c r="BK161" s="794"/>
      <c r="BL161" s="193"/>
      <c r="BM161" s="784"/>
      <c r="BN161" s="784"/>
      <c r="BO161" s="784"/>
      <c r="BP161" s="784"/>
      <c r="BQ161" s="784"/>
      <c r="BR161" s="784"/>
    </row>
    <row r="162" spans="1:70" s="63" customFormat="1" ht="15.75" customHeight="1" x14ac:dyDescent="0.25">
      <c r="A162" s="252" t="s">
        <v>419</v>
      </c>
      <c r="B162" s="847" t="s">
        <v>1</v>
      </c>
      <c r="C162" s="1058" t="s">
        <v>172</v>
      </c>
      <c r="D162" s="914"/>
      <c r="E162" s="55"/>
      <c r="F162" s="55"/>
      <c r="G162" s="918" t="s">
        <v>128</v>
      </c>
      <c r="H162" s="973">
        <v>0</v>
      </c>
      <c r="I162" s="973">
        <f>+'P01 2026'!FB127</f>
        <v>209000</v>
      </c>
      <c r="J162" s="973">
        <f ca="1">SUMIF(W$3:$AQ159,"ok",W162:AQ162)</f>
        <v>0</v>
      </c>
      <c r="K162" s="912">
        <f t="shared" ca="1" si="29"/>
        <v>0</v>
      </c>
      <c r="L162" s="1062">
        <f>+'P01 2026'!FD127</f>
        <v>0</v>
      </c>
      <c r="M162" s="912">
        <f t="shared" si="30"/>
        <v>0</v>
      </c>
      <c r="N162" s="1062">
        <f t="shared" si="28"/>
        <v>209000</v>
      </c>
      <c r="O162" s="912">
        <f t="shared" si="31"/>
        <v>1</v>
      </c>
      <c r="P162" s="917">
        <f>+'P01 2026'!FG127</f>
        <v>0</v>
      </c>
      <c r="Q162" s="912">
        <f t="shared" ca="1" si="32"/>
        <v>0</v>
      </c>
      <c r="R162" s="917">
        <f>+'P01 2026'!FH127</f>
        <v>0</v>
      </c>
      <c r="S162" s="912">
        <f t="shared" ca="1" si="33"/>
        <v>0</v>
      </c>
      <c r="T162" s="1059">
        <f>+'P01 2025'!DV140</f>
        <v>723761.99999999988</v>
      </c>
      <c r="U162" s="1059">
        <f ca="1">SUMIF(W$3:$AQ152,"SI",W162:AQ162)</f>
        <v>209179.59</v>
      </c>
      <c r="V162" s="912">
        <f t="shared" ca="1" si="34"/>
        <v>0.28901709401709408</v>
      </c>
      <c r="W162" s="1060">
        <v>0</v>
      </c>
      <c r="X162" s="1061">
        <v>0</v>
      </c>
      <c r="Y162" s="1061">
        <v>0</v>
      </c>
      <c r="Z162" s="1063">
        <v>0</v>
      </c>
      <c r="AA162" s="917">
        <v>0</v>
      </c>
      <c r="AB162" s="1059">
        <v>0</v>
      </c>
      <c r="AC162" s="916">
        <v>0</v>
      </c>
      <c r="AD162" s="916">
        <v>0</v>
      </c>
      <c r="AE162" s="916">
        <v>0</v>
      </c>
      <c r="AF162" s="916">
        <f>SUM(AF163:AF164)</f>
        <v>0</v>
      </c>
      <c r="AG162" s="916">
        <v>0</v>
      </c>
      <c r="AH162" s="916">
        <v>0</v>
      </c>
      <c r="AI162" s="916">
        <v>0</v>
      </c>
      <c r="AJ162" s="916">
        <v>0</v>
      </c>
      <c r="AK162" s="916">
        <v>0</v>
      </c>
      <c r="AL162" s="916">
        <f>+'P01 2025'!CX89</f>
        <v>30002.1</v>
      </c>
      <c r="AM162" s="916">
        <v>0</v>
      </c>
      <c r="AN162" s="916">
        <f>+'P01 2025'!DN100</f>
        <v>179177.49</v>
      </c>
      <c r="AO162" s="916">
        <v>0</v>
      </c>
      <c r="AP162" s="916">
        <f>+'P01 2025'!EY92</f>
        <v>210375</v>
      </c>
      <c r="AQ162" s="916">
        <f>+'P01 2025'!FR106</f>
        <v>137700</v>
      </c>
      <c r="AR162" s="784"/>
      <c r="AS162" s="784"/>
      <c r="AT162" s="780"/>
      <c r="AV162" s="780"/>
      <c r="AW162" s="794"/>
      <c r="AX162" s="794"/>
      <c r="AY162" s="794"/>
      <c r="AZ162" s="794"/>
      <c r="BA162" s="780"/>
      <c r="BB162" s="780"/>
      <c r="BF162" s="794"/>
      <c r="BG162" s="794"/>
      <c r="BH162" s="794"/>
      <c r="BI162" s="794"/>
      <c r="BJ162" s="794"/>
      <c r="BK162" s="794"/>
      <c r="BL162" s="193"/>
      <c r="BM162" s="784"/>
      <c r="BN162" s="784"/>
      <c r="BO162" s="784"/>
      <c r="BP162" s="784"/>
      <c r="BQ162" s="784"/>
      <c r="BR162" s="784"/>
    </row>
    <row r="163" spans="1:70" s="63" customFormat="1" ht="15.75" hidden="1" customHeight="1" x14ac:dyDescent="0.25">
      <c r="A163" s="252" t="s">
        <v>750</v>
      </c>
      <c r="B163" s="86" t="s">
        <v>281</v>
      </c>
      <c r="C163" s="446"/>
      <c r="D163" s="447" t="s">
        <v>592</v>
      </c>
      <c r="E163" s="55"/>
      <c r="F163" s="56" t="s">
        <v>271</v>
      </c>
      <c r="G163" s="71" t="s">
        <v>272</v>
      </c>
      <c r="H163" s="61">
        <v>0</v>
      </c>
      <c r="I163" s="61">
        <v>0</v>
      </c>
      <c r="J163" s="52">
        <f ca="1">SUMIF(W$3:$AQ159,"ok",W163:AQ163)</f>
        <v>0</v>
      </c>
      <c r="K163" s="93">
        <f t="shared" ca="1" si="29"/>
        <v>0</v>
      </c>
      <c r="L163" s="61">
        <v>0</v>
      </c>
      <c r="M163" s="93">
        <f t="shared" si="30"/>
        <v>0</v>
      </c>
      <c r="N163" s="61">
        <f t="shared" si="28"/>
        <v>0</v>
      </c>
      <c r="O163" s="93">
        <f t="shared" si="31"/>
        <v>0</v>
      </c>
      <c r="P163" s="59">
        <v>0</v>
      </c>
      <c r="Q163" s="93">
        <f t="shared" ca="1" si="32"/>
        <v>0</v>
      </c>
      <c r="R163" s="59">
        <v>0</v>
      </c>
      <c r="S163" s="93">
        <f t="shared" ca="1" si="33"/>
        <v>0</v>
      </c>
      <c r="T163" s="36">
        <f>+'P01 2025'!DV141</f>
        <v>445391.99999999994</v>
      </c>
      <c r="U163" s="36">
        <f ca="1">SUMIF(W$3:$AQ153,"SI",W163:AQ163)</f>
        <v>209179.59</v>
      </c>
      <c r="V163" s="93">
        <f t="shared" ca="1" si="34"/>
        <v>0.46965277777777781</v>
      </c>
      <c r="W163" s="300">
        <v>0</v>
      </c>
      <c r="X163" s="680">
        <v>0</v>
      </c>
      <c r="Y163" s="680">
        <v>0</v>
      </c>
      <c r="Z163" s="59">
        <v>0</v>
      </c>
      <c r="AA163" s="59">
        <v>0</v>
      </c>
      <c r="AB163" s="45">
        <v>0</v>
      </c>
      <c r="AC163" s="45">
        <v>0</v>
      </c>
      <c r="AD163" s="45">
        <v>0</v>
      </c>
      <c r="AE163" s="45">
        <v>0</v>
      </c>
      <c r="AF163" s="45">
        <v>0</v>
      </c>
      <c r="AG163" s="45">
        <v>0</v>
      </c>
      <c r="AH163" s="45">
        <v>0</v>
      </c>
      <c r="AI163" s="45">
        <v>0</v>
      </c>
      <c r="AJ163" s="45">
        <v>0</v>
      </c>
      <c r="AK163" s="45">
        <v>0</v>
      </c>
      <c r="AL163" s="45">
        <f>+'P01 2025'!CX90</f>
        <v>30002.1</v>
      </c>
      <c r="AM163" s="45">
        <v>0</v>
      </c>
      <c r="AN163" s="45">
        <f>+'P01 2025'!DN101</f>
        <v>179177.49</v>
      </c>
      <c r="AO163" s="45">
        <v>0</v>
      </c>
      <c r="AP163" s="45">
        <v>0</v>
      </c>
      <c r="AQ163" s="45">
        <f>+'P01 2025'!FR107</f>
        <v>137700</v>
      </c>
      <c r="AR163" s="784"/>
      <c r="AS163" s="784"/>
      <c r="AT163" s="780"/>
      <c r="AV163" s="780"/>
      <c r="AW163" s="794"/>
      <c r="AX163" s="794"/>
      <c r="AY163" s="794"/>
      <c r="AZ163" s="794"/>
      <c r="BA163" s="780"/>
      <c r="BB163" s="780"/>
      <c r="BF163" s="780"/>
      <c r="BG163" s="780"/>
      <c r="BH163" s="780"/>
      <c r="BI163" s="794"/>
      <c r="BJ163" s="794"/>
      <c r="BK163" s="794"/>
      <c r="BL163" s="193"/>
      <c r="BM163" s="784"/>
      <c r="BN163" s="784"/>
      <c r="BO163" s="784"/>
      <c r="BP163" s="784"/>
      <c r="BQ163" s="784"/>
      <c r="BR163" s="784"/>
    </row>
    <row r="164" spans="1:70" s="63" customFormat="1" ht="15.75" hidden="1" customHeight="1" x14ac:dyDescent="0.25">
      <c r="A164" s="252" t="s">
        <v>847</v>
      </c>
      <c r="B164" s="86"/>
      <c r="C164" s="446"/>
      <c r="D164" s="447">
        <v>11</v>
      </c>
      <c r="E164" s="55"/>
      <c r="F164" s="56" t="s">
        <v>836</v>
      </c>
      <c r="G164" s="71" t="s">
        <v>835</v>
      </c>
      <c r="H164" s="61">
        <v>0</v>
      </c>
      <c r="I164" s="61">
        <v>0</v>
      </c>
      <c r="J164" s="52">
        <f ca="1">SUMIF(W$3:$AQ161,"ok",W164:AQ164)</f>
        <v>0</v>
      </c>
      <c r="K164" s="93">
        <f t="shared" ca="1" si="29"/>
        <v>0</v>
      </c>
      <c r="L164" s="61">
        <v>0</v>
      </c>
      <c r="M164" s="93">
        <f t="shared" si="30"/>
        <v>0</v>
      </c>
      <c r="N164" s="61">
        <f t="shared" si="28"/>
        <v>0</v>
      </c>
      <c r="O164" s="93">
        <f t="shared" si="31"/>
        <v>0</v>
      </c>
      <c r="P164" s="59">
        <v>0</v>
      </c>
      <c r="Q164" s="93">
        <f t="shared" ca="1" si="32"/>
        <v>0</v>
      </c>
      <c r="R164" s="59">
        <v>0</v>
      </c>
      <c r="S164" s="93">
        <f t="shared" ca="1" si="33"/>
        <v>0</v>
      </c>
      <c r="T164" s="36">
        <f>+'P01 2025'!DV142</f>
        <v>278370</v>
      </c>
      <c r="U164" s="36">
        <v>0</v>
      </c>
      <c r="V164" s="93">
        <f t="shared" si="34"/>
        <v>0</v>
      </c>
      <c r="W164" s="300">
        <v>0</v>
      </c>
      <c r="X164" s="680">
        <v>0</v>
      </c>
      <c r="Y164" s="680">
        <v>0</v>
      </c>
      <c r="Z164" s="59">
        <v>0</v>
      </c>
      <c r="AA164" s="59">
        <v>0</v>
      </c>
      <c r="AB164" s="45">
        <v>0</v>
      </c>
      <c r="AC164" s="45">
        <v>0</v>
      </c>
      <c r="AD164" s="45">
        <v>0</v>
      </c>
      <c r="AE164" s="45">
        <v>0</v>
      </c>
      <c r="AF164" s="45">
        <v>0</v>
      </c>
      <c r="AG164" s="45">
        <v>0</v>
      </c>
      <c r="AH164" s="45">
        <v>0</v>
      </c>
      <c r="AI164" s="45">
        <v>0</v>
      </c>
      <c r="AJ164" s="45">
        <v>0</v>
      </c>
      <c r="AK164" s="45">
        <v>0</v>
      </c>
      <c r="AL164" s="45">
        <v>0</v>
      </c>
      <c r="AM164" s="45">
        <v>0</v>
      </c>
      <c r="AN164" s="45">
        <v>0</v>
      </c>
      <c r="AO164" s="45">
        <v>0</v>
      </c>
      <c r="AP164" s="45">
        <f>+'P01 2025'!EY93</f>
        <v>210375</v>
      </c>
      <c r="AQ164" s="45">
        <v>0</v>
      </c>
      <c r="AR164" s="784"/>
      <c r="AS164" s="784"/>
      <c r="AT164" s="780"/>
      <c r="AV164" s="780"/>
      <c r="AW164" s="794"/>
      <c r="AX164" s="794"/>
      <c r="AY164" s="794"/>
      <c r="AZ164" s="794"/>
      <c r="BA164" s="780"/>
      <c r="BB164" s="780"/>
      <c r="BF164" s="780"/>
      <c r="BG164" s="780"/>
      <c r="BH164" s="780"/>
      <c r="BI164" s="794"/>
      <c r="BJ164" s="794"/>
      <c r="BK164" s="794"/>
      <c r="BL164" s="193"/>
      <c r="BM164" s="784"/>
      <c r="BN164" s="784"/>
      <c r="BO164" s="784"/>
      <c r="BP164" s="784"/>
      <c r="BQ164" s="784"/>
      <c r="BR164" s="784"/>
    </row>
    <row r="165" spans="1:70" s="63" customFormat="1" ht="15.75" hidden="1" customHeight="1" x14ac:dyDescent="0.25">
      <c r="A165" s="252" t="s">
        <v>1137</v>
      </c>
      <c r="B165" s="86"/>
      <c r="C165" s="446"/>
      <c r="D165" s="447" t="s">
        <v>1143</v>
      </c>
      <c r="E165" s="55"/>
      <c r="F165" s="56"/>
      <c r="G165" s="71" t="s">
        <v>1144</v>
      </c>
      <c r="H165" s="61">
        <v>0</v>
      </c>
      <c r="I165" s="61">
        <f>+'P01 2026'!FB128</f>
        <v>209000</v>
      </c>
      <c r="J165" s="52">
        <f ca="1">SUMIF(W$3:$AQ161,"ok",W165:AQ165)</f>
        <v>0</v>
      </c>
      <c r="K165" s="93">
        <f t="shared" ca="1" si="29"/>
        <v>0</v>
      </c>
      <c r="L165" s="61">
        <f>+'P01 2026'!FD128</f>
        <v>0</v>
      </c>
      <c r="M165" s="93">
        <f t="shared" si="30"/>
        <v>0</v>
      </c>
      <c r="N165" s="61">
        <f>I165-L165</f>
        <v>209000</v>
      </c>
      <c r="O165" s="93">
        <f t="shared" si="31"/>
        <v>1</v>
      </c>
      <c r="P165" s="59">
        <f>+'P01 2026'!FG128</f>
        <v>0</v>
      </c>
      <c r="Q165" s="93">
        <f t="shared" ca="1" si="32"/>
        <v>0</v>
      </c>
      <c r="R165" s="59">
        <f>+'P01 2026'!FH128</f>
        <v>0</v>
      </c>
      <c r="S165" s="93">
        <f t="shared" ca="1" si="33"/>
        <v>0</v>
      </c>
      <c r="T165" s="45">
        <v>0</v>
      </c>
      <c r="U165" s="36">
        <v>0</v>
      </c>
      <c r="V165" s="93" t="str">
        <f t="shared" si="34"/>
        <v>0,00%</v>
      </c>
      <c r="W165" s="300">
        <v>0</v>
      </c>
      <c r="X165" s="680">
        <v>0</v>
      </c>
      <c r="Y165" s="680">
        <v>0</v>
      </c>
      <c r="Z165" s="59">
        <v>0</v>
      </c>
      <c r="AA165" s="59">
        <v>0</v>
      </c>
      <c r="AB165" s="45">
        <v>0</v>
      </c>
      <c r="AC165" s="45">
        <v>0</v>
      </c>
      <c r="AD165" s="45">
        <v>0</v>
      </c>
      <c r="AE165" s="45">
        <v>0</v>
      </c>
      <c r="AF165" s="45">
        <v>0</v>
      </c>
      <c r="AG165" s="45">
        <v>0</v>
      </c>
      <c r="AH165" s="45">
        <v>0</v>
      </c>
      <c r="AI165" s="45">
        <v>0</v>
      </c>
      <c r="AJ165" s="45">
        <v>0</v>
      </c>
      <c r="AK165" s="45">
        <v>0</v>
      </c>
      <c r="AL165" s="45">
        <v>0</v>
      </c>
      <c r="AM165" s="45">
        <v>0</v>
      </c>
      <c r="AN165" s="45">
        <v>0</v>
      </c>
      <c r="AO165" s="45">
        <v>0</v>
      </c>
      <c r="AP165" s="45">
        <v>0</v>
      </c>
      <c r="AQ165" s="45">
        <v>0</v>
      </c>
      <c r="AR165" s="784"/>
      <c r="AS165" s="784"/>
      <c r="AT165" s="780"/>
      <c r="AV165" s="780"/>
      <c r="AW165" s="794"/>
      <c r="AX165" s="794"/>
      <c r="AY165" s="794"/>
      <c r="AZ165" s="794"/>
      <c r="BA165" s="780"/>
      <c r="BB165" s="780"/>
      <c r="BF165" s="780"/>
      <c r="BG165" s="780"/>
      <c r="BH165" s="780"/>
      <c r="BI165" s="794"/>
      <c r="BJ165" s="794"/>
      <c r="BK165" s="794"/>
      <c r="BL165" s="193"/>
      <c r="BM165" s="784"/>
      <c r="BN165" s="784"/>
      <c r="BO165" s="784"/>
      <c r="BP165" s="784"/>
      <c r="BQ165" s="784"/>
      <c r="BR165" s="784"/>
    </row>
    <row r="166" spans="1:70" s="63" customFormat="1" ht="15.75" customHeight="1" x14ac:dyDescent="0.2">
      <c r="A166" s="690" t="s">
        <v>794</v>
      </c>
      <c r="B166" s="847"/>
      <c r="C166" s="913">
        <v>9</v>
      </c>
      <c r="D166" s="920"/>
      <c r="E166" s="55"/>
      <c r="F166" s="55"/>
      <c r="G166" s="918" t="s">
        <v>797</v>
      </c>
      <c r="H166" s="973">
        <f>+'P01 2026'!H114</f>
        <v>28480</v>
      </c>
      <c r="I166" s="1062">
        <f>+'P01 2026'!FB129</f>
        <v>64480</v>
      </c>
      <c r="J166" s="973">
        <f ca="1">SUMIF(W$3:$AQ162,"ok",W166:AQ166)</f>
        <v>9208</v>
      </c>
      <c r="K166" s="912">
        <f t="shared" ca="1" si="29"/>
        <v>0.14280397022332506</v>
      </c>
      <c r="L166" s="1062">
        <f>+'P01 2026'!FD129</f>
        <v>27624</v>
      </c>
      <c r="M166" s="912">
        <f t="shared" si="30"/>
        <v>0.42841191066997519</v>
      </c>
      <c r="N166" s="1062">
        <f t="shared" si="28"/>
        <v>36856</v>
      </c>
      <c r="O166" s="912">
        <f t="shared" si="31"/>
        <v>0.57158808933002481</v>
      </c>
      <c r="P166" s="917">
        <f>+'P01 2026'!FG129</f>
        <v>9208</v>
      </c>
      <c r="Q166" s="912">
        <f t="shared" ca="1" si="32"/>
        <v>1</v>
      </c>
      <c r="R166" s="917">
        <f>+'P01 2026'!FH129</f>
        <v>0</v>
      </c>
      <c r="S166" s="912">
        <f t="shared" ca="1" si="33"/>
        <v>0</v>
      </c>
      <c r="T166" s="916">
        <f>+'P01 2025'!DV143</f>
        <v>85328.652999999991</v>
      </c>
      <c r="U166" s="1059">
        <f ca="1">SUMIF(W$3:$AQ159,"SI",W166:AQ166)</f>
        <v>64989.313881999988</v>
      </c>
      <c r="V166" s="912">
        <f t="shared" ca="1" si="34"/>
        <v>0.76163529596558843</v>
      </c>
      <c r="W166" s="1060">
        <f>+'P01 2026'!I114</f>
        <v>2302</v>
      </c>
      <c r="X166" s="1061">
        <f>+'P01 2025'!G127</f>
        <v>7436.9081759999999</v>
      </c>
      <c r="Y166" s="1061">
        <f>+'P01 2026'!R91</f>
        <v>2302</v>
      </c>
      <c r="Z166" s="917">
        <f>+'P01 2025'!N83</f>
        <v>7436.9081759999999</v>
      </c>
      <c r="AA166" s="917">
        <f>+'P01 2026'!AJ88</f>
        <v>2302</v>
      </c>
      <c r="AB166" s="916">
        <f>+'P01 2025'!AC98</f>
        <v>7436.9081759999999</v>
      </c>
      <c r="AC166" s="916">
        <f>+'P01 2026'!BB78</f>
        <v>2302</v>
      </c>
      <c r="AD166" s="916">
        <f>+'P01 2025'!AR88</f>
        <v>7475.3448869999993</v>
      </c>
      <c r="AE166" s="916">
        <v>0</v>
      </c>
      <c r="AF166" s="916">
        <f>AF167</f>
        <v>7548.4283529999993</v>
      </c>
      <c r="AG166" s="916">
        <v>0</v>
      </c>
      <c r="AH166" s="916">
        <f>+'P01 2025'!BU95</f>
        <v>7436.9081759999999</v>
      </c>
      <c r="AI166" s="916">
        <v>0</v>
      </c>
      <c r="AJ166" s="916">
        <f>+'P01 2025'!CI80</f>
        <v>7436.9081759999999</v>
      </c>
      <c r="AK166" s="916">
        <v>0</v>
      </c>
      <c r="AL166" s="916">
        <f>+'P01 2025'!CX91</f>
        <v>7467.9515859999992</v>
      </c>
      <c r="AM166" s="916">
        <v>0</v>
      </c>
      <c r="AN166" s="916">
        <f>+'P01 2025'!DN102</f>
        <v>5313.0481760000002</v>
      </c>
      <c r="AO166" s="916">
        <f>+'P01 2025'!ED90</f>
        <v>5153.2960000000003</v>
      </c>
      <c r="AP166" s="916">
        <f>+'P01 2025'!EY94</f>
        <v>5153.2960000000003</v>
      </c>
      <c r="AQ166" s="916">
        <f>+'P01 2025'!FR108</f>
        <v>8859.2180000000008</v>
      </c>
      <c r="AR166" s="784"/>
      <c r="AS166" s="784"/>
      <c r="AT166" s="780"/>
      <c r="AV166" s="780"/>
      <c r="AW166" s="794"/>
      <c r="AX166" s="794"/>
      <c r="AY166" s="794"/>
      <c r="AZ166" s="794"/>
      <c r="BA166" s="780"/>
      <c r="BB166" s="780"/>
      <c r="BF166" s="780"/>
      <c r="BG166" s="780"/>
      <c r="BH166" s="780"/>
      <c r="BI166" s="794"/>
      <c r="BJ166" s="794"/>
      <c r="BK166" s="794"/>
      <c r="BL166" s="193"/>
      <c r="BM166" s="784"/>
      <c r="BN166" s="784"/>
      <c r="BO166" s="784"/>
      <c r="BP166" s="784"/>
      <c r="BQ166" s="784"/>
      <c r="BR166" s="784"/>
    </row>
    <row r="167" spans="1:70" s="332" customFormat="1" ht="15.75" customHeight="1" x14ac:dyDescent="0.2">
      <c r="A167" s="1056" t="s">
        <v>795</v>
      </c>
      <c r="B167" s="818"/>
      <c r="C167" s="834"/>
      <c r="D167" s="835">
        <v>409</v>
      </c>
      <c r="E167" s="820"/>
      <c r="F167" s="821" t="s">
        <v>800</v>
      </c>
      <c r="G167" s="822" t="s">
        <v>231</v>
      </c>
      <c r="H167" s="823">
        <f>+'P01 2026'!H115</f>
        <v>28480</v>
      </c>
      <c r="I167" s="824">
        <f>+'P01 2026'!FB130</f>
        <v>28480</v>
      </c>
      <c r="J167" s="823">
        <f ca="1">SUMIF(W$3:$AQ163,"ok",W167:AQ167)</f>
        <v>9208</v>
      </c>
      <c r="K167" s="825">
        <f t="shared" ca="1" si="29"/>
        <v>0.32331460674157303</v>
      </c>
      <c r="L167" s="824">
        <f>+'P01 2026'!FD130</f>
        <v>27624</v>
      </c>
      <c r="M167" s="825">
        <f t="shared" si="30"/>
        <v>0.96994382022471914</v>
      </c>
      <c r="N167" s="824">
        <f t="shared" si="28"/>
        <v>856</v>
      </c>
      <c r="O167" s="825">
        <f t="shared" si="31"/>
        <v>3.0056179775280897E-2</v>
      </c>
      <c r="P167" s="827">
        <f>+'P01 2026'!FG130</f>
        <v>9208</v>
      </c>
      <c r="Q167" s="825">
        <f t="shared" ca="1" si="32"/>
        <v>1</v>
      </c>
      <c r="R167" s="827">
        <f>+'P01 2026'!FH130</f>
        <v>0</v>
      </c>
      <c r="S167" s="825">
        <f t="shared" ca="1" si="33"/>
        <v>0</v>
      </c>
      <c r="T167" s="831">
        <f>+'P01 2025'!DV144</f>
        <v>85328.652999999991</v>
      </c>
      <c r="U167" s="828">
        <f ca="1">SUMIF(W$3:$AQ159,"SI",W167:AQ167)</f>
        <v>64989.313881999988</v>
      </c>
      <c r="V167" s="825">
        <f t="shared" ca="1" si="34"/>
        <v>0.76163529596558843</v>
      </c>
      <c r="W167" s="829">
        <f>+'P01 2026'!I115</f>
        <v>2302</v>
      </c>
      <c r="X167" s="830">
        <f>+'P01 2025'!G128</f>
        <v>7436.9081759999999</v>
      </c>
      <c r="Y167" s="830">
        <f>+'P01 2026'!R92</f>
        <v>2302</v>
      </c>
      <c r="Z167" s="827">
        <f>+'P01 2025'!N84</f>
        <v>7436.9081759999999</v>
      </c>
      <c r="AA167" s="827">
        <f>+'P01 2026'!AJ89</f>
        <v>2302</v>
      </c>
      <c r="AB167" s="831">
        <f>+'P01 2025'!AC99</f>
        <v>7436.9081759999999</v>
      </c>
      <c r="AC167" s="831">
        <f>+'P01 2026'!BB79</f>
        <v>2302</v>
      </c>
      <c r="AD167" s="831">
        <f>+'P01 2025'!AR89</f>
        <v>7475.3448869999993</v>
      </c>
      <c r="AE167" s="831">
        <v>0</v>
      </c>
      <c r="AF167" s="831">
        <f>'P01 2025'!BF80</f>
        <v>7548.4283529999993</v>
      </c>
      <c r="AG167" s="831">
        <v>0</v>
      </c>
      <c r="AH167" s="831">
        <f>+'P01 2025'!BU96</f>
        <v>7436.9081759999999</v>
      </c>
      <c r="AI167" s="831">
        <v>0</v>
      </c>
      <c r="AJ167" s="831">
        <f>+'P01 2025'!CI81</f>
        <v>7436.9081759999999</v>
      </c>
      <c r="AK167" s="831">
        <v>0</v>
      </c>
      <c r="AL167" s="831">
        <f>+'P01 2025'!CX92</f>
        <v>7467.9515859999992</v>
      </c>
      <c r="AM167" s="831">
        <v>0</v>
      </c>
      <c r="AN167" s="831">
        <f>+'P01 2025'!DN103</f>
        <v>5313.0481760000002</v>
      </c>
      <c r="AO167" s="831">
        <f>+'P01 2025'!ED91</f>
        <v>5153.2960000000003</v>
      </c>
      <c r="AP167" s="831">
        <f>+'P01 2025'!EY95</f>
        <v>5153.2960000000003</v>
      </c>
      <c r="AQ167" s="831">
        <f>+'P01 2025'!FR109</f>
        <v>8859.2180000000008</v>
      </c>
      <c r="AR167" s="1010"/>
      <c r="AS167" s="1010"/>
      <c r="AT167" s="216"/>
      <c r="AV167" s="216"/>
      <c r="AW167" s="781"/>
      <c r="AX167" s="781"/>
      <c r="AY167" s="781"/>
      <c r="AZ167" s="781"/>
      <c r="BA167" s="216"/>
      <c r="BB167" s="216"/>
      <c r="BF167" s="216"/>
      <c r="BG167" s="216"/>
      <c r="BH167" s="216"/>
      <c r="BI167" s="781"/>
      <c r="BJ167" s="781"/>
      <c r="BK167" s="781"/>
      <c r="BL167" s="1019"/>
      <c r="BM167" s="1010"/>
      <c r="BN167" s="1010"/>
      <c r="BO167" s="1010"/>
      <c r="BP167" s="1010"/>
      <c r="BQ167" s="1010"/>
      <c r="BR167" s="1010"/>
    </row>
    <row r="168" spans="1:70" s="63" customFormat="1" ht="15.75" customHeight="1" x14ac:dyDescent="0.2">
      <c r="A168" s="690" t="s">
        <v>1198</v>
      </c>
      <c r="B168" s="86"/>
      <c r="C168" s="446"/>
      <c r="D168" s="447">
        <v>500</v>
      </c>
      <c r="E168" s="55"/>
      <c r="F168" s="56"/>
      <c r="G168" s="71" t="s">
        <v>1199</v>
      </c>
      <c r="H168" s="52">
        <v>0</v>
      </c>
      <c r="I168" s="61">
        <f>+'P01 2026'!FB131</f>
        <v>36000</v>
      </c>
      <c r="J168" s="52">
        <f ca="1">SUMIF(W$3:$AQ164,"ok",W168:AQ168)</f>
        <v>0</v>
      </c>
      <c r="K168" s="93">
        <f t="shared" ca="1" si="29"/>
        <v>0</v>
      </c>
      <c r="L168" s="61">
        <f>+'P01 2026'!FD131</f>
        <v>0</v>
      </c>
      <c r="M168" s="93">
        <f t="shared" si="30"/>
        <v>0</v>
      </c>
      <c r="N168" s="61">
        <f t="shared" si="28"/>
        <v>36000</v>
      </c>
      <c r="O168" s="93">
        <f t="shared" si="31"/>
        <v>1</v>
      </c>
      <c r="P168" s="59">
        <f>+'P01 2026'!FG131</f>
        <v>0</v>
      </c>
      <c r="Q168" s="93">
        <f t="shared" ca="1" si="32"/>
        <v>0</v>
      </c>
      <c r="R168" s="59">
        <f>+'P01 2026'!FH131</f>
        <v>0</v>
      </c>
      <c r="S168" s="93">
        <f t="shared" ca="1" si="33"/>
        <v>0</v>
      </c>
      <c r="T168" s="45"/>
      <c r="U168" s="36"/>
      <c r="V168" s="93" t="str">
        <f t="shared" si="34"/>
        <v>0,00%</v>
      </c>
      <c r="W168" s="300">
        <v>0</v>
      </c>
      <c r="X168" s="300">
        <v>0</v>
      </c>
      <c r="Y168" s="300">
        <v>0</v>
      </c>
      <c r="Z168" s="300">
        <v>0</v>
      </c>
      <c r="AA168" s="300">
        <v>0</v>
      </c>
      <c r="AB168" s="300">
        <v>0</v>
      </c>
      <c r="AC168" s="300">
        <v>0</v>
      </c>
      <c r="AD168" s="300">
        <v>0</v>
      </c>
      <c r="AE168" s="300">
        <v>0</v>
      </c>
      <c r="AF168" s="300">
        <v>0</v>
      </c>
      <c r="AG168" s="300">
        <v>0</v>
      </c>
      <c r="AH168" s="300">
        <v>0</v>
      </c>
      <c r="AI168" s="300">
        <v>0</v>
      </c>
      <c r="AJ168" s="300">
        <v>0</v>
      </c>
      <c r="AK168" s="300">
        <v>0</v>
      </c>
      <c r="AL168" s="300">
        <v>0</v>
      </c>
      <c r="AM168" s="300">
        <v>0</v>
      </c>
      <c r="AN168" s="300">
        <v>0</v>
      </c>
      <c r="AO168" s="300">
        <v>0</v>
      </c>
      <c r="AP168" s="300">
        <v>0</v>
      </c>
      <c r="AQ168" s="300">
        <v>0</v>
      </c>
      <c r="AR168" s="784"/>
      <c r="AS168" s="784"/>
      <c r="AT168" s="780"/>
      <c r="AV168" s="780"/>
      <c r="AW168" s="794"/>
      <c r="AX168" s="794"/>
      <c r="AY168" s="794"/>
      <c r="AZ168" s="794"/>
      <c r="BA168" s="780"/>
      <c r="BB168" s="780"/>
      <c r="BF168" s="780"/>
      <c r="BG168" s="780"/>
      <c r="BH168" s="780"/>
      <c r="BI168" s="794"/>
      <c r="BJ168" s="794"/>
      <c r="BK168" s="794"/>
      <c r="BL168" s="193"/>
      <c r="BM168" s="784"/>
      <c r="BN168" s="784"/>
      <c r="BO168" s="784"/>
      <c r="BP168" s="784"/>
      <c r="BQ168" s="784"/>
      <c r="BR168" s="784"/>
    </row>
    <row r="169" spans="1:70" s="332" customFormat="1" ht="15.75" customHeight="1" x14ac:dyDescent="0.25">
      <c r="A169" s="451" t="s">
        <v>526</v>
      </c>
      <c r="B169" s="691">
        <v>25</v>
      </c>
      <c r="C169" s="705"/>
      <c r="D169" s="705"/>
      <c r="E169" s="921"/>
      <c r="F169" s="921"/>
      <c r="G169" s="706" t="s">
        <v>530</v>
      </c>
      <c r="H169" s="695">
        <f>+'P01 2026'!H116</f>
        <v>183908</v>
      </c>
      <c r="I169" s="695">
        <f>+'P01 2026'!FB132</f>
        <v>183908</v>
      </c>
      <c r="J169" s="695">
        <f ca="1">SUMIF(W$3:$AQ165,"ok",W169:AQ169)</f>
        <v>733625.554</v>
      </c>
      <c r="K169" s="697">
        <v>1</v>
      </c>
      <c r="L169" s="695">
        <f>+'P01 2026'!FD132</f>
        <v>733625.554</v>
      </c>
      <c r="M169" s="697">
        <v>1</v>
      </c>
      <c r="N169" s="695">
        <f t="shared" si="28"/>
        <v>-549717.554</v>
      </c>
      <c r="O169" s="697">
        <v>0</v>
      </c>
      <c r="P169" s="695">
        <f>+'P01 2026'!FG132</f>
        <v>733510.23</v>
      </c>
      <c r="Q169" s="697">
        <f t="shared" ca="1" si="32"/>
        <v>0.99984280264043257</v>
      </c>
      <c r="R169" s="695">
        <f>+'P01 2026'!FH132</f>
        <v>115.324</v>
      </c>
      <c r="S169" s="697">
        <f t="shared" ca="1" si="33"/>
        <v>1.571973595674395E-4</v>
      </c>
      <c r="T169" s="25">
        <f>+'P01 2025'!DV145</f>
        <v>183907.71799999999</v>
      </c>
      <c r="U169" s="699">
        <f ca="1">SUMIF(W$3:$AQ160,"SI",W169:AQ169)</f>
        <v>289074.844132</v>
      </c>
      <c r="V169" s="697">
        <v>1</v>
      </c>
      <c r="W169" s="700">
        <f>+'P01 2026'!I116</f>
        <v>18897.867999999999</v>
      </c>
      <c r="X169" s="701">
        <f>+'P01 2025'!G129</f>
        <v>0</v>
      </c>
      <c r="Y169" s="701">
        <f>+'P01 2026'!R93</f>
        <v>364086</v>
      </c>
      <c r="Z169" s="698">
        <f>+'P01 2025'!N85</f>
        <v>58589.310242999993</v>
      </c>
      <c r="AA169" s="698">
        <f>+'P01 2026'!AJ90</f>
        <v>153721.90900000001</v>
      </c>
      <c r="AB169" s="699">
        <v>0</v>
      </c>
      <c r="AC169" s="25">
        <f>+'P01 2026'!BB80</f>
        <v>36832.415000000001</v>
      </c>
      <c r="AD169" s="25">
        <f>+'P01 2025'!AR90</f>
        <v>66611.415049999996</v>
      </c>
      <c r="AE169" s="25">
        <f>+'P01 2026'!BT74</f>
        <v>35731.080999999998</v>
      </c>
      <c r="AF169" s="25">
        <f>AF170</f>
        <v>23263.127273999995</v>
      </c>
      <c r="AG169" s="25">
        <f>+'P01 2026'!CL82</f>
        <v>38274.720000000001</v>
      </c>
      <c r="AH169" s="25">
        <f>+'P01 2025'!BU97</f>
        <v>37876.731597999998</v>
      </c>
      <c r="AI169" s="25">
        <f>+'P01 2026'!DE81</f>
        <v>37174.046999999999</v>
      </c>
      <c r="AJ169" s="25">
        <f>+'P01 2025'!CI82</f>
        <v>52807.126136999992</v>
      </c>
      <c r="AK169" s="25">
        <f>+'P01 2026'!DW72</f>
        <v>16967.190999999999</v>
      </c>
      <c r="AL169" s="25">
        <f>+'P01 2025'!CX93</f>
        <v>27271.288237999997</v>
      </c>
      <c r="AM169" s="25">
        <f>+'P01 2026'!ER94</f>
        <v>31940.323</v>
      </c>
      <c r="AN169" s="25">
        <f>+'P01 2025'!DN104</f>
        <v>22655.845591999998</v>
      </c>
      <c r="AO169" s="25">
        <v>0</v>
      </c>
      <c r="AP169" s="25">
        <f>+'P01 2025'!EY96</f>
        <v>69676.966</v>
      </c>
      <c r="AQ169" s="25">
        <f>+'P01 2025'!FR110</f>
        <v>31618.76</v>
      </c>
      <c r="AR169" s="1010"/>
      <c r="AS169" s="1010"/>
      <c r="AT169" s="216"/>
      <c r="AV169" s="216"/>
      <c r="AW169" s="781"/>
      <c r="AX169" s="781"/>
      <c r="AY169" s="781"/>
      <c r="AZ169" s="781"/>
      <c r="BA169" s="216"/>
      <c r="BB169" s="216"/>
      <c r="BF169" s="216"/>
      <c r="BG169" s="216"/>
      <c r="BH169" s="216"/>
      <c r="BI169" s="781"/>
      <c r="BJ169" s="781"/>
      <c r="BK169" s="781"/>
      <c r="BL169" s="1019"/>
      <c r="BM169" s="1010"/>
      <c r="BN169" s="1010"/>
      <c r="BO169" s="1010"/>
      <c r="BP169" s="1010"/>
      <c r="BQ169" s="1010"/>
      <c r="BR169" s="1010"/>
    </row>
    <row r="170" spans="1:70" s="332" customFormat="1" ht="15.75" hidden="1" customHeight="1" x14ac:dyDescent="0.25">
      <c r="A170" s="451" t="s">
        <v>527</v>
      </c>
      <c r="B170" s="796"/>
      <c r="C170" s="705" t="s">
        <v>868</v>
      </c>
      <c r="D170" s="691"/>
      <c r="E170" s="836"/>
      <c r="F170" s="837" t="s">
        <v>567</v>
      </c>
      <c r="G170" s="694" t="s">
        <v>529</v>
      </c>
      <c r="H170" s="695">
        <f>+'P01 2026'!H117</f>
        <v>183908</v>
      </c>
      <c r="I170" s="696">
        <f>+'P01 2026'!FB133</f>
        <v>183908</v>
      </c>
      <c r="J170" s="695">
        <f ca="1">SUMIF(W$3:$AQ166,"ok",W170:AQ170)</f>
        <v>733625.554</v>
      </c>
      <c r="K170" s="697">
        <v>1</v>
      </c>
      <c r="L170" s="696">
        <f>+'P01 2026'!FD133</f>
        <v>733625.554</v>
      </c>
      <c r="M170" s="697">
        <v>1</v>
      </c>
      <c r="N170" s="696">
        <f t="shared" si="28"/>
        <v>-549717.554</v>
      </c>
      <c r="O170" s="697">
        <v>0</v>
      </c>
      <c r="P170" s="698">
        <f>+'P01 2026'!FG133</f>
        <v>733510.23</v>
      </c>
      <c r="Q170" s="697">
        <f t="shared" ca="1" si="32"/>
        <v>0.99984280264043257</v>
      </c>
      <c r="R170" s="698">
        <f>+'P01 2026'!FH133</f>
        <v>115.324</v>
      </c>
      <c r="S170" s="697">
        <f t="shared" ca="1" si="33"/>
        <v>1.571973595674395E-4</v>
      </c>
      <c r="T170" s="25">
        <f>+'P01 2025'!DV146</f>
        <v>183907.71799999999</v>
      </c>
      <c r="U170" s="699">
        <f ca="1">SUMIF(W$3:$AQ162,"SI",W170:AQ170)</f>
        <v>289074.844132</v>
      </c>
      <c r="V170" s="697">
        <v>1</v>
      </c>
      <c r="W170" s="700">
        <f>+'P01 2026'!I117</f>
        <v>18897.867999999999</v>
      </c>
      <c r="X170" s="701">
        <f>+'P01 2025'!G130</f>
        <v>0</v>
      </c>
      <c r="Y170" s="701">
        <f>+'P01 2026'!R94</f>
        <v>364086</v>
      </c>
      <c r="Z170" s="698">
        <f>+'P01 2025'!N86</f>
        <v>58589.310242999993</v>
      </c>
      <c r="AA170" s="698">
        <f>+'P01 2026'!AJ91</f>
        <v>153721.90900000001</v>
      </c>
      <c r="AB170" s="25">
        <v>0</v>
      </c>
      <c r="AC170" s="25">
        <f>+'P01 2026'!BB81</f>
        <v>36832.415000000001</v>
      </c>
      <c r="AD170" s="25">
        <f>+'P01 2025'!AR91</f>
        <v>66611.415049999996</v>
      </c>
      <c r="AE170" s="25">
        <f>+'P01 2026'!BT75</f>
        <v>35731.080999999998</v>
      </c>
      <c r="AF170" s="25">
        <f>SUM(AF171:AF175)</f>
        <v>23263.127273999995</v>
      </c>
      <c r="AG170" s="25">
        <f>+'P01 2026'!CL83</f>
        <v>38274.720000000001</v>
      </c>
      <c r="AH170" s="25">
        <f>+'P01 2025'!BU98</f>
        <v>37876.731597999998</v>
      </c>
      <c r="AI170" s="25">
        <f>+'P01 2026'!DE82</f>
        <v>37174.046999999999</v>
      </c>
      <c r="AJ170" s="25">
        <f>+'P01 2025'!CI83</f>
        <v>52807.126136999992</v>
      </c>
      <c r="AK170" s="25">
        <f>+'P01 2026'!DW73</f>
        <v>16967.190999999999</v>
      </c>
      <c r="AL170" s="25">
        <f>+'P01 2025'!CX94</f>
        <v>27271.288237999997</v>
      </c>
      <c r="AM170" s="25">
        <f>+'P01 2026'!ER95</f>
        <v>31940.323</v>
      </c>
      <c r="AN170" s="25">
        <f>+'P01 2025'!DN105</f>
        <v>22655.845591999998</v>
      </c>
      <c r="AO170" s="25">
        <v>0</v>
      </c>
      <c r="AP170" s="25">
        <f>+'P01 2025'!EY97</f>
        <v>69676.966</v>
      </c>
      <c r="AQ170" s="25">
        <f>+'P01 2025'!FR111</f>
        <v>31618.76</v>
      </c>
      <c r="AR170" s="1010"/>
      <c r="AS170" s="1010"/>
      <c r="AT170" s="216"/>
      <c r="AV170" s="216"/>
      <c r="AW170" s="781"/>
      <c r="AX170" s="781"/>
      <c r="AY170" s="781"/>
      <c r="AZ170" s="781"/>
      <c r="BA170" s="216"/>
      <c r="BB170" s="216"/>
      <c r="BF170" s="216"/>
      <c r="BG170" s="216"/>
      <c r="BH170" s="216"/>
      <c r="BI170" s="781"/>
      <c r="BJ170" s="781"/>
      <c r="BK170" s="781"/>
      <c r="BL170" s="1019"/>
      <c r="BM170" s="1010"/>
      <c r="BN170" s="1010"/>
      <c r="BO170" s="1010"/>
      <c r="BP170" s="1010"/>
      <c r="BQ170" s="1010"/>
      <c r="BR170" s="1010"/>
    </row>
    <row r="171" spans="1:70" s="332" customFormat="1" ht="15.75" hidden="1" customHeight="1" x14ac:dyDescent="0.25">
      <c r="A171" s="451" t="s">
        <v>718</v>
      </c>
      <c r="B171" s="818"/>
      <c r="C171" s="836"/>
      <c r="D171" s="836"/>
      <c r="E171" s="836"/>
      <c r="F171" s="837" t="s">
        <v>720</v>
      </c>
      <c r="G171" s="822" t="s">
        <v>719</v>
      </c>
      <c r="H171" s="823">
        <f>+'P01 2026'!H118</f>
        <v>183900</v>
      </c>
      <c r="I171" s="824">
        <f>+'P01 2026'!FB134</f>
        <v>183899.99900000001</v>
      </c>
      <c r="J171" s="823">
        <f ca="1">SUMIF(W$3:$AQ167,"ok",W171:AQ171)</f>
        <v>267044.46499999997</v>
      </c>
      <c r="K171" s="825">
        <v>1</v>
      </c>
      <c r="L171" s="824">
        <f>+'P01 2026'!FD134</f>
        <v>267044.46500000003</v>
      </c>
      <c r="M171" s="825">
        <v>1</v>
      </c>
      <c r="N171" s="824">
        <f t="shared" si="28"/>
        <v>-83144.466000000015</v>
      </c>
      <c r="O171" s="825">
        <v>0</v>
      </c>
      <c r="P171" s="827">
        <f>+'P01 2026'!FG134</f>
        <v>267044.46500000003</v>
      </c>
      <c r="Q171" s="825">
        <f t="shared" ca="1" si="32"/>
        <v>1.0000000000000002</v>
      </c>
      <c r="R171" s="827">
        <f>+'P01 2026'!FH134</f>
        <v>0</v>
      </c>
      <c r="S171" s="825">
        <f t="shared" ca="1" si="33"/>
        <v>0</v>
      </c>
      <c r="T171" s="831">
        <f>+'P01 2025'!DV147</f>
        <v>183903.59399999998</v>
      </c>
      <c r="U171" s="828">
        <f ca="1">SUMIF(W$3:$AQ162,"SI",W171:AQ171)</f>
        <v>284158.21545599995</v>
      </c>
      <c r="V171" s="825">
        <v>1</v>
      </c>
      <c r="W171" s="829">
        <f>+'P01 2026'!I118</f>
        <v>18897.867999999999</v>
      </c>
      <c r="X171" s="830">
        <f>+'P01 2025'!G131</f>
        <v>0</v>
      </c>
      <c r="Y171" s="830">
        <f>+'P01 2026'!R95</f>
        <v>25661.744999999999</v>
      </c>
      <c r="Z171" s="827">
        <f>+'P01 2025'!N87</f>
        <v>58589.310242999993</v>
      </c>
      <c r="AA171" s="827">
        <f>+'P01 2026'!AJ92</f>
        <v>25680.399000000001</v>
      </c>
      <c r="AB171" s="831">
        <v>0</v>
      </c>
      <c r="AC171" s="831">
        <f>+'P01 2026'!BB82</f>
        <v>36832.415000000001</v>
      </c>
      <c r="AD171" s="831">
        <f>+'P01 2025'!AR92</f>
        <v>66611.415049999996</v>
      </c>
      <c r="AE171" s="831">
        <f>+'P01 2026'!BT76</f>
        <v>35731.080999999998</v>
      </c>
      <c r="AF171" s="831">
        <f>'P01 2025'!BF83</f>
        <v>23263.127273999995</v>
      </c>
      <c r="AG171" s="831">
        <f>+'P01 2026'!CL84</f>
        <v>38274.720000000001</v>
      </c>
      <c r="AH171" s="831">
        <f>+'P01 2025'!BU99</f>
        <v>37876.731597999998</v>
      </c>
      <c r="AI171" s="831">
        <f>+'P01 2026'!DE83</f>
        <v>37058.722999999998</v>
      </c>
      <c r="AJ171" s="831">
        <f>+'P01 2025'!CI84</f>
        <v>52807.126136999992</v>
      </c>
      <c r="AK171" s="831">
        <f>+'P01 2026'!DW74</f>
        <v>16967.190999999999</v>
      </c>
      <c r="AL171" s="831">
        <f>+'P01 2025'!CX95</f>
        <v>22354.659561999997</v>
      </c>
      <c r="AM171" s="831">
        <f>+'P01 2026'!ER96</f>
        <v>31940.323</v>
      </c>
      <c r="AN171" s="831">
        <f>+'P01 2025'!DN106</f>
        <v>22655.845591999998</v>
      </c>
      <c r="AO171" s="831">
        <v>0</v>
      </c>
      <c r="AP171" s="831">
        <f>+'P01 2025'!EY98</f>
        <v>69676.966</v>
      </c>
      <c r="AQ171" s="831">
        <f>+'P01 2025'!FR112</f>
        <v>31618.76</v>
      </c>
      <c r="AR171" s="1010"/>
      <c r="AS171" s="1010"/>
      <c r="AT171" s="216"/>
      <c r="AV171" s="216"/>
      <c r="AW171" s="781"/>
      <c r="AX171" s="781"/>
      <c r="AY171" s="781"/>
      <c r="AZ171" s="781"/>
      <c r="BA171" s="216"/>
      <c r="BB171" s="216"/>
      <c r="BF171" s="216"/>
      <c r="BG171" s="216"/>
      <c r="BH171" s="216"/>
      <c r="BI171" s="781"/>
      <c r="BJ171" s="781"/>
      <c r="BK171" s="781"/>
      <c r="BL171" s="1019"/>
      <c r="BM171" s="1010"/>
      <c r="BN171" s="1010"/>
      <c r="BO171" s="1010"/>
      <c r="BP171" s="1010"/>
      <c r="BQ171" s="1010"/>
      <c r="BR171" s="1010"/>
    </row>
    <row r="172" spans="1:70" s="332" customFormat="1" ht="15.75" hidden="1" customHeight="1" x14ac:dyDescent="0.25">
      <c r="A172" s="451" t="s">
        <v>783</v>
      </c>
      <c r="B172" s="836"/>
      <c r="C172" s="836"/>
      <c r="D172" s="836"/>
      <c r="E172" s="836"/>
      <c r="F172" s="818" t="s">
        <v>742</v>
      </c>
      <c r="G172" s="822" t="s">
        <v>741</v>
      </c>
      <c r="H172" s="824">
        <v>0</v>
      </c>
      <c r="I172" s="824">
        <v>0</v>
      </c>
      <c r="J172" s="823">
        <f ca="1">SUMIF(W$3:$AQ164,"ok",W172:AQ172)</f>
        <v>0</v>
      </c>
      <c r="K172" s="825">
        <f t="shared" ca="1" si="29"/>
        <v>0</v>
      </c>
      <c r="L172" s="824">
        <v>0</v>
      </c>
      <c r="M172" s="825">
        <f t="shared" si="30"/>
        <v>0</v>
      </c>
      <c r="N172" s="824">
        <f>I172-L172</f>
        <v>0</v>
      </c>
      <c r="O172" s="825">
        <f t="shared" si="31"/>
        <v>0</v>
      </c>
      <c r="P172" s="827">
        <v>0</v>
      </c>
      <c r="Q172" s="825">
        <f t="shared" ca="1" si="32"/>
        <v>0</v>
      </c>
      <c r="R172" s="827">
        <v>0</v>
      </c>
      <c r="S172" s="825">
        <f t="shared" ca="1" si="33"/>
        <v>0</v>
      </c>
      <c r="T172" s="831">
        <f>+'P01 2025'!DV148</f>
        <v>1.0309999999999999</v>
      </c>
      <c r="U172" s="828">
        <f ca="1">SUMIF(W$3:$AQ163,"SI",W172:AQ172)</f>
        <v>0</v>
      </c>
      <c r="V172" s="825">
        <f t="shared" ca="1" si="34"/>
        <v>0</v>
      </c>
      <c r="W172" s="829">
        <v>0</v>
      </c>
      <c r="X172" s="830">
        <f>+'P01 2025'!G132</f>
        <v>0</v>
      </c>
      <c r="Y172" s="830">
        <v>0</v>
      </c>
      <c r="Z172" s="827">
        <v>0</v>
      </c>
      <c r="AA172" s="827">
        <v>0</v>
      </c>
      <c r="AB172" s="831">
        <v>0</v>
      </c>
      <c r="AC172" s="831">
        <v>0</v>
      </c>
      <c r="AD172" s="831">
        <v>0</v>
      </c>
      <c r="AE172" s="831">
        <v>0</v>
      </c>
      <c r="AF172" s="831">
        <v>0</v>
      </c>
      <c r="AG172" s="831">
        <v>0</v>
      </c>
      <c r="AH172" s="831">
        <v>0</v>
      </c>
      <c r="AI172" s="831">
        <v>0</v>
      </c>
      <c r="AJ172" s="831">
        <v>0</v>
      </c>
      <c r="AK172" s="831">
        <v>0</v>
      </c>
      <c r="AL172" s="831">
        <v>0</v>
      </c>
      <c r="AM172" s="831">
        <v>0</v>
      </c>
      <c r="AN172" s="831">
        <v>0</v>
      </c>
      <c r="AO172" s="831">
        <v>0</v>
      </c>
      <c r="AP172" s="831">
        <v>0</v>
      </c>
      <c r="AQ172" s="831">
        <v>0</v>
      </c>
      <c r="AR172" s="1010"/>
      <c r="AS172" s="1010"/>
      <c r="AT172" s="216"/>
      <c r="AV172" s="216"/>
      <c r="AW172" s="781"/>
      <c r="AX172" s="781"/>
      <c r="AY172" s="781"/>
      <c r="AZ172" s="781"/>
      <c r="BA172" s="216"/>
      <c r="BB172" s="216"/>
      <c r="BF172" s="216"/>
      <c r="BG172" s="216"/>
      <c r="BH172" s="216"/>
      <c r="BI172" s="781"/>
      <c r="BJ172" s="781"/>
      <c r="BK172" s="781"/>
      <c r="BL172" s="1019"/>
      <c r="BM172" s="1010"/>
      <c r="BN172" s="1010"/>
      <c r="BO172" s="1010"/>
      <c r="BP172" s="1010"/>
      <c r="BQ172" s="1010"/>
      <c r="BR172" s="1010"/>
    </row>
    <row r="173" spans="1:70" s="332" customFormat="1" ht="15.75" hidden="1" customHeight="1" x14ac:dyDescent="0.25">
      <c r="A173" s="451" t="s">
        <v>722</v>
      </c>
      <c r="B173" s="818"/>
      <c r="C173" s="836"/>
      <c r="D173" s="836"/>
      <c r="E173" s="836"/>
      <c r="F173" s="837" t="s">
        <v>738</v>
      </c>
      <c r="G173" s="822" t="s">
        <v>728</v>
      </c>
      <c r="H173" s="823">
        <f>+'P01 2026'!H119</f>
        <v>8</v>
      </c>
      <c r="I173" s="824">
        <f>+'P01 2026'!FB135</f>
        <v>8</v>
      </c>
      <c r="J173" s="823">
        <f ca="1">SUMIF(W$3:$AQ166,"ok",W173:AQ173)</f>
        <v>115.324</v>
      </c>
      <c r="K173" s="825">
        <v>1</v>
      </c>
      <c r="L173" s="826">
        <f>+'P01 2026'!FD135</f>
        <v>115.324</v>
      </c>
      <c r="M173" s="825">
        <v>1</v>
      </c>
      <c r="N173" s="824">
        <f t="shared" ref="N173:N192" si="35">I173-L173</f>
        <v>-107.324</v>
      </c>
      <c r="O173" s="825">
        <v>0</v>
      </c>
      <c r="P173" s="827">
        <f>+'P01 2026'!FG135</f>
        <v>0</v>
      </c>
      <c r="Q173" s="825">
        <f t="shared" ca="1" si="32"/>
        <v>0</v>
      </c>
      <c r="R173" s="827">
        <f>+'P01 2026'!FH135</f>
        <v>115.324</v>
      </c>
      <c r="S173" s="825">
        <f t="shared" ca="1" si="33"/>
        <v>1</v>
      </c>
      <c r="T173" s="831">
        <f>+'P01 2025'!DV149</f>
        <v>1.0309999999999999</v>
      </c>
      <c r="U173" s="828">
        <f ca="1">SUMIF(W$3:$AQ163,"SI",W173:AQ173)</f>
        <v>4916.6286760000003</v>
      </c>
      <c r="V173" s="825">
        <v>1</v>
      </c>
      <c r="W173" s="829">
        <f>+'P01 2026'!I119</f>
        <v>0</v>
      </c>
      <c r="X173" s="830">
        <f>+'P01 2025'!G133</f>
        <v>0</v>
      </c>
      <c r="Y173" s="830">
        <v>0</v>
      </c>
      <c r="Z173" s="827">
        <v>0</v>
      </c>
      <c r="AA173" s="827">
        <v>0</v>
      </c>
      <c r="AB173" s="838">
        <v>0</v>
      </c>
      <c r="AC173" s="831">
        <v>0</v>
      </c>
      <c r="AD173" s="831">
        <v>0</v>
      </c>
      <c r="AE173" s="831">
        <v>0</v>
      </c>
      <c r="AF173" s="831">
        <v>0</v>
      </c>
      <c r="AG173" s="831">
        <v>0</v>
      </c>
      <c r="AH173" s="838">
        <v>0</v>
      </c>
      <c r="AI173" s="838">
        <f>+'P01 2026'!DE84</f>
        <v>115.324</v>
      </c>
      <c r="AJ173" s="838">
        <v>0</v>
      </c>
      <c r="AK173" s="838">
        <v>0</v>
      </c>
      <c r="AL173" s="831">
        <f>+'P01 2025'!CX96</f>
        <v>4916.6286760000003</v>
      </c>
      <c r="AM173" s="831">
        <v>0</v>
      </c>
      <c r="AN173" s="831">
        <v>0</v>
      </c>
      <c r="AO173" s="831">
        <v>0</v>
      </c>
      <c r="AP173" s="831">
        <v>0</v>
      </c>
      <c r="AQ173" s="831">
        <v>0</v>
      </c>
      <c r="AR173" s="1010"/>
      <c r="AS173" s="1010"/>
      <c r="AT173" s="216"/>
      <c r="AV173" s="216"/>
      <c r="AW173" s="781"/>
      <c r="AX173" s="781"/>
      <c r="AY173" s="781"/>
      <c r="AZ173" s="781"/>
      <c r="BA173" s="216"/>
      <c r="BB173" s="216"/>
      <c r="BF173" s="216"/>
      <c r="BG173" s="216"/>
      <c r="BH173" s="216"/>
      <c r="BI173" s="781"/>
      <c r="BJ173" s="781"/>
      <c r="BK173" s="781"/>
      <c r="BL173" s="1019"/>
      <c r="BM173" s="1010"/>
      <c r="BN173" s="1010"/>
      <c r="BO173" s="1010"/>
      <c r="BP173" s="1010"/>
      <c r="BQ173" s="1010"/>
      <c r="BR173" s="1010"/>
    </row>
    <row r="174" spans="1:70" s="332" customFormat="1" ht="15.75" hidden="1" customHeight="1" x14ac:dyDescent="0.25">
      <c r="A174" s="451" t="s">
        <v>723</v>
      </c>
      <c r="B174" s="818"/>
      <c r="C174" s="836"/>
      <c r="D174" s="836"/>
      <c r="E174" s="836"/>
      <c r="F174" s="837" t="s">
        <v>739</v>
      </c>
      <c r="G174" s="822" t="s">
        <v>729</v>
      </c>
      <c r="H174" s="824">
        <v>0</v>
      </c>
      <c r="I174" s="824">
        <v>0</v>
      </c>
      <c r="J174" s="823">
        <f ca="1">SUMIF(W$3:$AQ167,"ok",W174:AQ174)</f>
        <v>0</v>
      </c>
      <c r="K174" s="825">
        <f t="shared" ca="1" si="29"/>
        <v>0</v>
      </c>
      <c r="L174" s="824">
        <v>0</v>
      </c>
      <c r="M174" s="825">
        <f t="shared" si="30"/>
        <v>0</v>
      </c>
      <c r="N174" s="824">
        <f t="shared" si="35"/>
        <v>0</v>
      </c>
      <c r="O174" s="825">
        <f t="shared" si="31"/>
        <v>0</v>
      </c>
      <c r="P174" s="827">
        <v>0</v>
      </c>
      <c r="Q174" s="825">
        <f t="shared" ca="1" si="32"/>
        <v>0</v>
      </c>
      <c r="R174" s="827">
        <v>0</v>
      </c>
      <c r="S174" s="825">
        <f t="shared" ca="1" si="33"/>
        <v>0</v>
      </c>
      <c r="T174" s="831">
        <f>+'P01 2025'!DV150</f>
        <v>1.0309999999999999</v>
      </c>
      <c r="U174" s="828">
        <f ca="1">SUMIF(W$3:$AQ163,"SI",W174:AQ174)</f>
        <v>0</v>
      </c>
      <c r="V174" s="825">
        <f t="shared" ca="1" si="34"/>
        <v>0</v>
      </c>
      <c r="W174" s="829">
        <v>0</v>
      </c>
      <c r="X174" s="830">
        <f>+'P01 2025'!G134</f>
        <v>0</v>
      </c>
      <c r="Y174" s="830">
        <v>0</v>
      </c>
      <c r="Z174" s="827">
        <v>0</v>
      </c>
      <c r="AA174" s="827">
        <v>0</v>
      </c>
      <c r="AB174" s="838">
        <v>0</v>
      </c>
      <c r="AC174" s="831">
        <v>0</v>
      </c>
      <c r="AD174" s="831">
        <v>0</v>
      </c>
      <c r="AE174" s="831">
        <v>0</v>
      </c>
      <c r="AF174" s="831">
        <v>0</v>
      </c>
      <c r="AG174" s="831">
        <v>0</v>
      </c>
      <c r="AH174" s="838">
        <v>0</v>
      </c>
      <c r="AI174" s="831">
        <v>0</v>
      </c>
      <c r="AJ174" s="838">
        <v>0</v>
      </c>
      <c r="AK174" s="838">
        <v>0</v>
      </c>
      <c r="AL174" s="831">
        <v>0</v>
      </c>
      <c r="AM174" s="831">
        <v>0</v>
      </c>
      <c r="AN174" s="838">
        <v>0</v>
      </c>
      <c r="AO174" s="831">
        <v>0</v>
      </c>
      <c r="AP174" s="831">
        <v>0</v>
      </c>
      <c r="AQ174" s="831">
        <v>0</v>
      </c>
      <c r="AR174" s="1010"/>
      <c r="AS174" s="1010"/>
      <c r="AT174" s="216"/>
      <c r="AV174" s="216"/>
      <c r="AW174" s="781"/>
      <c r="AX174" s="781"/>
      <c r="AY174" s="781"/>
      <c r="AZ174" s="781"/>
      <c r="BA174" s="216"/>
      <c r="BB174" s="216"/>
      <c r="BF174" s="216"/>
      <c r="BG174" s="216"/>
      <c r="BH174" s="216"/>
      <c r="BI174" s="781"/>
      <c r="BJ174" s="781"/>
      <c r="BK174" s="781"/>
      <c r="BL174" s="1019"/>
      <c r="BM174" s="1010"/>
      <c r="BN174" s="1010"/>
      <c r="BO174" s="1010"/>
      <c r="BP174" s="1010"/>
      <c r="BQ174" s="1010"/>
      <c r="BR174" s="1010"/>
    </row>
    <row r="175" spans="1:70" s="332" customFormat="1" ht="15.75" hidden="1" customHeight="1" x14ac:dyDescent="0.25">
      <c r="A175" s="451" t="s">
        <v>724</v>
      </c>
      <c r="B175" s="818"/>
      <c r="C175" s="836"/>
      <c r="D175" s="836"/>
      <c r="E175" s="836"/>
      <c r="F175" s="837" t="s">
        <v>727</v>
      </c>
      <c r="G175" s="822" t="s">
        <v>49</v>
      </c>
      <c r="H175" s="824">
        <v>0</v>
      </c>
      <c r="I175" s="824">
        <f>+'P01 2026'!FB136</f>
        <v>1E-3</v>
      </c>
      <c r="J175" s="823">
        <f ca="1">SUMIF(W$3:$AQ165,"ok",W175:AQ175)</f>
        <v>466465.76500000001</v>
      </c>
      <c r="K175" s="825">
        <v>1</v>
      </c>
      <c r="L175" s="826">
        <f>+'P01 2026'!FD136</f>
        <v>466465.76500000001</v>
      </c>
      <c r="M175" s="825">
        <v>1</v>
      </c>
      <c r="N175" s="824">
        <f t="shared" si="35"/>
        <v>-466465.76400000002</v>
      </c>
      <c r="O175" s="825">
        <v>0</v>
      </c>
      <c r="P175" s="827">
        <f>+'P01 2026'!FG136</f>
        <v>466465.76500000001</v>
      </c>
      <c r="Q175" s="825">
        <f t="shared" ca="1" si="32"/>
        <v>1</v>
      </c>
      <c r="R175" s="827">
        <f>+'P01 2026'!FH136</f>
        <v>0</v>
      </c>
      <c r="S175" s="825">
        <f t="shared" ca="1" si="33"/>
        <v>0</v>
      </c>
      <c r="T175" s="831">
        <f>+'P01 2025'!DV151</f>
        <v>1.0309999999999999</v>
      </c>
      <c r="U175" s="827">
        <f>+'P01 2026'!CK126</f>
        <v>0</v>
      </c>
      <c r="V175" s="825">
        <f t="shared" si="34"/>
        <v>0</v>
      </c>
      <c r="W175" s="827">
        <f>+'P01 2026'!CM126</f>
        <v>0</v>
      </c>
      <c r="X175" s="827">
        <v>0</v>
      </c>
      <c r="Y175" s="827">
        <f>+'P01 2026'!R96</f>
        <v>338424.255</v>
      </c>
      <c r="Z175" s="827">
        <v>0</v>
      </c>
      <c r="AA175" s="827">
        <f>+'P01 2026'!AJ93</f>
        <v>128041.51</v>
      </c>
      <c r="AB175" s="827">
        <f>+'P01 2026'!CQ126</f>
        <v>0</v>
      </c>
      <c r="AC175" s="827">
        <v>0</v>
      </c>
      <c r="AD175" s="827">
        <f>+'P01 2026'!CP126</f>
        <v>0</v>
      </c>
      <c r="AE175" s="827">
        <v>0</v>
      </c>
      <c r="AF175" s="827">
        <f>+'P01 2026'!CS126</f>
        <v>0</v>
      </c>
      <c r="AG175" s="831">
        <v>0</v>
      </c>
      <c r="AH175" s="827">
        <f>+'P01 2026'!CT126</f>
        <v>0</v>
      </c>
      <c r="AI175" s="831">
        <v>0</v>
      </c>
      <c r="AJ175" s="827">
        <v>0</v>
      </c>
      <c r="AK175" s="827">
        <v>0</v>
      </c>
      <c r="AL175" s="827">
        <f>+'P01 2026'!CV126</f>
        <v>0</v>
      </c>
      <c r="AM175" s="831">
        <v>0</v>
      </c>
      <c r="AN175" s="827">
        <f>+'P01 2026'!CW126</f>
        <v>0</v>
      </c>
      <c r="AO175" s="827">
        <v>0</v>
      </c>
      <c r="AP175" s="827">
        <f>+'P01 2026'!CY126</f>
        <v>0</v>
      </c>
      <c r="AQ175" s="827">
        <f>+'P01 2026'!CZ126</f>
        <v>0</v>
      </c>
      <c r="AR175" s="1010"/>
      <c r="AS175" s="1010"/>
      <c r="AT175" s="216"/>
      <c r="AV175" s="216"/>
      <c r="AW175" s="781"/>
      <c r="AX175" s="781"/>
      <c r="AY175" s="781"/>
      <c r="AZ175" s="781"/>
      <c r="BA175" s="216"/>
      <c r="BB175" s="216"/>
      <c r="BF175" s="216"/>
      <c r="BG175" s="216"/>
      <c r="BH175" s="216"/>
      <c r="BI175" s="781"/>
      <c r="BJ175" s="781"/>
      <c r="BK175" s="781"/>
      <c r="BL175" s="1019"/>
      <c r="BM175" s="1010"/>
      <c r="BN175" s="1010"/>
      <c r="BO175" s="1010"/>
      <c r="BP175" s="1010"/>
      <c r="BQ175" s="1010"/>
      <c r="BR175" s="1010"/>
    </row>
    <row r="176" spans="1:70" s="332" customFormat="1" ht="15.75" customHeight="1" x14ac:dyDescent="0.25">
      <c r="A176" s="451" t="s">
        <v>511</v>
      </c>
      <c r="B176" s="691">
        <v>29</v>
      </c>
      <c r="C176" s="692" t="s">
        <v>1</v>
      </c>
      <c r="D176" s="693"/>
      <c r="E176" s="820"/>
      <c r="F176" s="820"/>
      <c r="G176" s="694" t="s">
        <v>263</v>
      </c>
      <c r="H176" s="695">
        <f>+'P01 2026'!H120</f>
        <v>193049</v>
      </c>
      <c r="I176" s="695">
        <f>+'P01 2026'!FB137</f>
        <v>196258</v>
      </c>
      <c r="J176" s="695">
        <f ca="1">SUMIF(W$3:$AQ166,"ok",W176:AQ176)</f>
        <v>13190.623</v>
      </c>
      <c r="K176" s="697">
        <f t="shared" ca="1" si="29"/>
        <v>6.721062580888422E-2</v>
      </c>
      <c r="L176" s="695">
        <f>+'P01 2026'!FD137</f>
        <v>13190.623</v>
      </c>
      <c r="M176" s="697">
        <f t="shared" si="30"/>
        <v>6.721062580888422E-2</v>
      </c>
      <c r="N176" s="696">
        <f t="shared" si="35"/>
        <v>183067.37700000001</v>
      </c>
      <c r="O176" s="697">
        <f t="shared" si="31"/>
        <v>0.93278937419111585</v>
      </c>
      <c r="P176" s="695">
        <f>+'P01 2026'!FG137</f>
        <v>4503.2309999999998</v>
      </c>
      <c r="Q176" s="697">
        <f t="shared" ca="1" si="32"/>
        <v>0.34139638438609005</v>
      </c>
      <c r="R176" s="695">
        <f>+'P01 2026'!FH137</f>
        <v>8687.3919999999998</v>
      </c>
      <c r="S176" s="697">
        <f t="shared" ca="1" si="33"/>
        <v>0.65860361561391001</v>
      </c>
      <c r="T176" s="25">
        <f>+'P01 2025'!DV152</f>
        <v>234220.51799999998</v>
      </c>
      <c r="U176" s="699">
        <f ca="1">SUMIF(Z$3:$AQ160,"SI",Z176:AQ176)</f>
        <v>83504.483048999988</v>
      </c>
      <c r="V176" s="697">
        <f t="shared" ca="1" si="34"/>
        <v>0.35652078546338112</v>
      </c>
      <c r="W176" s="700">
        <f>+'P01 2026'!I120</f>
        <v>0</v>
      </c>
      <c r="X176" s="701">
        <f>+'P01 2025'!G136</f>
        <v>0</v>
      </c>
      <c r="Y176" s="701">
        <v>0</v>
      </c>
      <c r="Z176" s="702">
        <f>+'P01 2025'!N88</f>
        <v>25971.922030999998</v>
      </c>
      <c r="AA176" s="698">
        <v>0</v>
      </c>
      <c r="AB176" s="25">
        <v>0</v>
      </c>
      <c r="AC176" s="25">
        <f>+'P01 2026'!BB83</f>
        <v>474.81</v>
      </c>
      <c r="AD176" s="25">
        <v>0</v>
      </c>
      <c r="AE176" s="25">
        <v>0</v>
      </c>
      <c r="AF176" s="25">
        <v>0</v>
      </c>
      <c r="AG176" s="25">
        <f>+'P01 2026'!CL85</f>
        <v>899.98</v>
      </c>
      <c r="AH176" s="25">
        <v>0</v>
      </c>
      <c r="AI176" s="25">
        <f>+'P01 2026'!DE85</f>
        <v>3603.2510000000002</v>
      </c>
      <c r="AJ176" s="25">
        <f>+'P01 2025'!CI85</f>
        <v>3424.2025639999997</v>
      </c>
      <c r="AK176" s="25">
        <v>0</v>
      </c>
      <c r="AL176" s="25">
        <f>+'P01 2025'!CX97</f>
        <v>39452.918211999997</v>
      </c>
      <c r="AM176" s="25">
        <f>+'P01 2026'!ER97</f>
        <v>8212.5820000000003</v>
      </c>
      <c r="AN176" s="25">
        <f>+'P01 2025'!DN107</f>
        <v>14655.440241999999</v>
      </c>
      <c r="AO176" s="25">
        <v>0</v>
      </c>
      <c r="AP176" s="25">
        <f>+'P01 2025'!EY99</f>
        <v>111709.59</v>
      </c>
      <c r="AQ176" s="25">
        <f>+'P01 2025'!FR113</f>
        <v>28838.433000000001</v>
      </c>
      <c r="AR176" s="1010"/>
      <c r="AS176" s="1010"/>
      <c r="AT176" s="216"/>
      <c r="AV176" s="216"/>
      <c r="AW176" s="781"/>
      <c r="AX176" s="781"/>
      <c r="AY176" s="781"/>
      <c r="AZ176" s="781"/>
      <c r="BA176" s="216"/>
      <c r="BB176" s="216"/>
      <c r="BF176" s="216"/>
      <c r="BG176" s="216"/>
      <c r="BH176" s="216"/>
      <c r="BI176" s="781"/>
      <c r="BJ176" s="781"/>
      <c r="BK176" s="781"/>
      <c r="BL176" s="1019"/>
      <c r="BM176" s="1010"/>
      <c r="BN176" s="1010"/>
      <c r="BO176" s="1010"/>
      <c r="BP176" s="1010"/>
      <c r="BQ176" s="1010"/>
      <c r="BR176" s="1010"/>
    </row>
    <row r="177" spans="1:70" s="63" customFormat="1" ht="15.75" customHeight="1" x14ac:dyDescent="0.25">
      <c r="A177" s="252" t="s">
        <v>655</v>
      </c>
      <c r="B177" s="1066"/>
      <c r="C177" s="913">
        <v>3</v>
      </c>
      <c r="D177" s="914"/>
      <c r="E177" s="55"/>
      <c r="F177" s="150" t="s">
        <v>661</v>
      </c>
      <c r="G177" s="918" t="s">
        <v>660</v>
      </c>
      <c r="H177" s="1062">
        <v>0</v>
      </c>
      <c r="I177" s="1062">
        <v>0</v>
      </c>
      <c r="J177" s="973">
        <f ca="1">SUMIF(W$3:$AQ167,"ok",W177:AQ177)</f>
        <v>0</v>
      </c>
      <c r="K177" s="912">
        <f t="shared" ca="1" si="29"/>
        <v>0</v>
      </c>
      <c r="L177" s="1062">
        <v>0</v>
      </c>
      <c r="M177" s="912">
        <f t="shared" si="30"/>
        <v>0</v>
      </c>
      <c r="N177" s="1062">
        <f t="shared" si="35"/>
        <v>0</v>
      </c>
      <c r="O177" s="912">
        <f t="shared" si="31"/>
        <v>0</v>
      </c>
      <c r="P177" s="917">
        <v>0</v>
      </c>
      <c r="Q177" s="912">
        <f t="shared" ca="1" si="32"/>
        <v>0</v>
      </c>
      <c r="R177" s="917">
        <v>0</v>
      </c>
      <c r="S177" s="912">
        <f t="shared" ca="1" si="33"/>
        <v>0</v>
      </c>
      <c r="T177" s="916">
        <f>+'P01 2025'!DV153</f>
        <v>26857.55</v>
      </c>
      <c r="U177" s="1059">
        <f ca="1">SUMIF(W$3:$AQ160,"SI",W177:AQ177)</f>
        <v>25971.922030999998</v>
      </c>
      <c r="V177" s="912">
        <f t="shared" ca="1" si="34"/>
        <v>0.96702499040307099</v>
      </c>
      <c r="W177" s="1060">
        <v>0</v>
      </c>
      <c r="X177" s="1061">
        <f>+'P01 2025'!G137</f>
        <v>0</v>
      </c>
      <c r="Y177" s="1061">
        <v>0</v>
      </c>
      <c r="Z177" s="917">
        <f>+'P01 2025'!N89</f>
        <v>25971.922030999998</v>
      </c>
      <c r="AA177" s="917">
        <v>0</v>
      </c>
      <c r="AB177" s="916">
        <v>0</v>
      </c>
      <c r="AC177" s="916">
        <v>0</v>
      </c>
      <c r="AD177" s="916">
        <v>0</v>
      </c>
      <c r="AE177" s="916">
        <v>0</v>
      </c>
      <c r="AF177" s="916">
        <v>0</v>
      </c>
      <c r="AG177" s="916">
        <v>0</v>
      </c>
      <c r="AH177" s="916">
        <v>0</v>
      </c>
      <c r="AI177" s="916">
        <v>0</v>
      </c>
      <c r="AJ177" s="916">
        <v>0</v>
      </c>
      <c r="AK177" s="916">
        <v>0</v>
      </c>
      <c r="AL177" s="916">
        <v>0</v>
      </c>
      <c r="AM177" s="916">
        <v>0</v>
      </c>
      <c r="AN177" s="916">
        <v>0</v>
      </c>
      <c r="AO177" s="916">
        <v>0</v>
      </c>
      <c r="AP177" s="916">
        <v>0</v>
      </c>
      <c r="AQ177" s="916">
        <v>0</v>
      </c>
      <c r="AR177" s="784"/>
      <c r="AS177" s="784"/>
      <c r="AT177" s="780"/>
      <c r="AV177" s="780"/>
      <c r="AW177" s="794"/>
      <c r="AX177" s="794"/>
      <c r="AY177" s="794"/>
      <c r="AZ177" s="794"/>
      <c r="BA177" s="780"/>
      <c r="BB177" s="780"/>
      <c r="BF177" s="780"/>
      <c r="BG177" s="780"/>
      <c r="BH177" s="780"/>
      <c r="BI177" s="794"/>
      <c r="BJ177" s="794"/>
      <c r="BK177" s="794"/>
      <c r="BL177" s="193"/>
      <c r="BM177" s="784"/>
      <c r="BN177" s="784"/>
      <c r="BO177" s="784"/>
      <c r="BP177" s="784"/>
      <c r="BQ177" s="784"/>
      <c r="BR177" s="784"/>
    </row>
    <row r="178" spans="1:70" s="63" customFormat="1" ht="15.75" hidden="1" customHeight="1" x14ac:dyDescent="0.25">
      <c r="A178" s="252" t="s">
        <v>704</v>
      </c>
      <c r="B178" s="1066"/>
      <c r="C178" s="913" t="s">
        <v>157</v>
      </c>
      <c r="D178" s="914"/>
      <c r="E178" s="55"/>
      <c r="F178" s="150" t="s">
        <v>709</v>
      </c>
      <c r="G178" s="918" t="s">
        <v>706</v>
      </c>
      <c r="H178" s="1062">
        <v>0</v>
      </c>
      <c r="I178" s="1062">
        <v>0</v>
      </c>
      <c r="J178" s="1062">
        <f ca="1">SUMIF(W$3:$AQ163,"ok",W178:AQ178)</f>
        <v>0</v>
      </c>
      <c r="K178" s="912">
        <f t="shared" ca="1" si="29"/>
        <v>0</v>
      </c>
      <c r="L178" s="1062">
        <v>0</v>
      </c>
      <c r="M178" s="912">
        <f t="shared" si="30"/>
        <v>0</v>
      </c>
      <c r="N178" s="1062">
        <f t="shared" si="35"/>
        <v>0</v>
      </c>
      <c r="O178" s="912">
        <f t="shared" si="31"/>
        <v>0</v>
      </c>
      <c r="P178" s="917">
        <v>0</v>
      </c>
      <c r="Q178" s="912">
        <f t="shared" ca="1" si="32"/>
        <v>0</v>
      </c>
      <c r="R178" s="917">
        <v>0</v>
      </c>
      <c r="S178" s="912">
        <f t="shared" ca="1" si="33"/>
        <v>0</v>
      </c>
      <c r="T178" s="1059">
        <v>0</v>
      </c>
      <c r="U178" s="1059">
        <f ca="1">SUMIF(Z$3:$AQ160,"SI",Z178:AQ183)</f>
        <v>0</v>
      </c>
      <c r="V178" s="912" t="str">
        <f t="shared" ca="1" si="34"/>
        <v>0,00%</v>
      </c>
      <c r="W178" s="1060">
        <v>0</v>
      </c>
      <c r="X178" s="1061">
        <v>0</v>
      </c>
      <c r="Y178" s="1061">
        <v>0</v>
      </c>
      <c r="Z178" s="917">
        <v>0</v>
      </c>
      <c r="AA178" s="917">
        <v>0</v>
      </c>
      <c r="AB178" s="916">
        <v>0</v>
      </c>
      <c r="AC178" s="916">
        <v>0</v>
      </c>
      <c r="AD178" s="916">
        <v>0</v>
      </c>
      <c r="AE178" s="916">
        <v>0</v>
      </c>
      <c r="AF178" s="916">
        <v>0</v>
      </c>
      <c r="AG178" s="916">
        <v>0</v>
      </c>
      <c r="AH178" s="916">
        <v>0</v>
      </c>
      <c r="AI178" s="916">
        <v>0</v>
      </c>
      <c r="AJ178" s="916">
        <v>0</v>
      </c>
      <c r="AK178" s="916">
        <v>0</v>
      </c>
      <c r="AL178" s="916">
        <v>0</v>
      </c>
      <c r="AM178" s="916">
        <v>0</v>
      </c>
      <c r="AN178" s="916">
        <v>0</v>
      </c>
      <c r="AO178" s="916">
        <v>0</v>
      </c>
      <c r="AP178" s="916">
        <v>0</v>
      </c>
      <c r="AQ178" s="916">
        <v>0</v>
      </c>
      <c r="AR178" s="784"/>
      <c r="AS178" s="784"/>
      <c r="AT178" s="780"/>
      <c r="AV178" s="780"/>
      <c r="AW178" s="794"/>
      <c r="AX178" s="794"/>
      <c r="AY178" s="794"/>
      <c r="AZ178" s="794"/>
      <c r="BA178" s="780"/>
      <c r="BB178" s="780"/>
      <c r="BF178" s="780"/>
      <c r="BG178" s="780"/>
      <c r="BH178" s="780"/>
      <c r="BI178" s="794"/>
      <c r="BJ178" s="794"/>
      <c r="BK178" s="794"/>
      <c r="BL178" s="193"/>
      <c r="BM178" s="784"/>
      <c r="BN178" s="784"/>
      <c r="BO178" s="784"/>
      <c r="BP178" s="784"/>
      <c r="BQ178" s="784"/>
      <c r="BR178" s="784"/>
    </row>
    <row r="179" spans="1:70" s="63" customFormat="1" ht="15.75" hidden="1" customHeight="1" x14ac:dyDescent="0.25">
      <c r="A179" s="252" t="s">
        <v>1009</v>
      </c>
      <c r="B179" s="1066"/>
      <c r="C179" s="913" t="s">
        <v>167</v>
      </c>
      <c r="D179" s="914"/>
      <c r="E179" s="55"/>
      <c r="F179" s="150" t="s">
        <v>734</v>
      </c>
      <c r="G179" s="918" t="s">
        <v>732</v>
      </c>
      <c r="H179" s="1062">
        <v>0</v>
      </c>
      <c r="I179" s="1062">
        <v>0</v>
      </c>
      <c r="J179" s="1062">
        <f ca="1">SUMIF(W$3:$AQ163,"ok",W179:AQ179)</f>
        <v>0</v>
      </c>
      <c r="K179" s="912">
        <f t="shared" ca="1" si="29"/>
        <v>0</v>
      </c>
      <c r="L179" s="1062">
        <v>0</v>
      </c>
      <c r="M179" s="912">
        <f t="shared" si="30"/>
        <v>0</v>
      </c>
      <c r="N179" s="1062">
        <f t="shared" si="35"/>
        <v>0</v>
      </c>
      <c r="O179" s="912">
        <f t="shared" si="31"/>
        <v>0</v>
      </c>
      <c r="P179" s="917">
        <v>0</v>
      </c>
      <c r="Q179" s="912">
        <f t="shared" ca="1" si="32"/>
        <v>0</v>
      </c>
      <c r="R179" s="917">
        <v>0</v>
      </c>
      <c r="S179" s="912">
        <f t="shared" ca="1" si="33"/>
        <v>0</v>
      </c>
      <c r="T179" s="1059">
        <v>0</v>
      </c>
      <c r="U179" s="1059">
        <f ca="1">SUMIF(W$3:$AQ162,"SI",W179:AQ179)</f>
        <v>0</v>
      </c>
      <c r="V179" s="912" t="str">
        <f t="shared" ca="1" si="34"/>
        <v>0,00%</v>
      </c>
      <c r="W179" s="1060">
        <v>0</v>
      </c>
      <c r="X179" s="1061">
        <v>0</v>
      </c>
      <c r="Y179" s="1061">
        <v>0</v>
      </c>
      <c r="Z179" s="917">
        <v>0</v>
      </c>
      <c r="AA179" s="917">
        <v>0</v>
      </c>
      <c r="AB179" s="916">
        <v>0</v>
      </c>
      <c r="AC179" s="916">
        <v>0</v>
      </c>
      <c r="AD179" s="916">
        <v>0</v>
      </c>
      <c r="AE179" s="916">
        <v>0</v>
      </c>
      <c r="AF179" s="916">
        <v>0</v>
      </c>
      <c r="AG179" s="916">
        <v>0</v>
      </c>
      <c r="AH179" s="916">
        <v>0</v>
      </c>
      <c r="AI179" s="916">
        <v>0</v>
      </c>
      <c r="AJ179" s="916">
        <v>0</v>
      </c>
      <c r="AK179" s="916">
        <v>0</v>
      </c>
      <c r="AL179" s="916">
        <v>0</v>
      </c>
      <c r="AM179" s="916">
        <v>0</v>
      </c>
      <c r="AN179" s="916">
        <v>0</v>
      </c>
      <c r="AO179" s="916">
        <v>0</v>
      </c>
      <c r="AP179" s="916">
        <v>0</v>
      </c>
      <c r="AQ179" s="916">
        <v>0</v>
      </c>
      <c r="AR179" s="784"/>
      <c r="AS179" s="784"/>
      <c r="AT179" s="780"/>
      <c r="AV179" s="780"/>
      <c r="AW179" s="794"/>
      <c r="AX179" s="794"/>
      <c r="AY179" s="794"/>
      <c r="AZ179" s="794"/>
      <c r="BA179" s="780"/>
      <c r="BB179" s="780"/>
      <c r="BF179" s="780"/>
      <c r="BG179" s="780"/>
      <c r="BH179" s="780"/>
      <c r="BI179" s="794"/>
      <c r="BJ179" s="794"/>
      <c r="BK179" s="794"/>
      <c r="BL179" s="193"/>
      <c r="BM179" s="784"/>
      <c r="BN179" s="784"/>
      <c r="BO179" s="784"/>
      <c r="BP179" s="784"/>
      <c r="BQ179" s="784"/>
      <c r="BR179" s="784"/>
    </row>
    <row r="180" spans="1:70" s="332" customFormat="1" ht="15.75" hidden="1" customHeight="1" x14ac:dyDescent="0.25">
      <c r="A180" s="451" t="s">
        <v>1010</v>
      </c>
      <c r="B180" s="818"/>
      <c r="C180" s="832"/>
      <c r="D180" s="820" t="s">
        <v>158</v>
      </c>
      <c r="E180" s="820"/>
      <c r="F180" s="839" t="s">
        <v>194</v>
      </c>
      <c r="G180" s="822" t="s">
        <v>733</v>
      </c>
      <c r="H180" s="824">
        <v>0</v>
      </c>
      <c r="I180" s="824">
        <v>0</v>
      </c>
      <c r="J180" s="824">
        <f ca="1">SUMIF(W$3:$AQ163,"ok",W180:AQ180)</f>
        <v>0</v>
      </c>
      <c r="K180" s="825">
        <f t="shared" ca="1" si="29"/>
        <v>0</v>
      </c>
      <c r="L180" s="824">
        <v>0</v>
      </c>
      <c r="M180" s="825">
        <f t="shared" si="30"/>
        <v>0</v>
      </c>
      <c r="N180" s="824">
        <f t="shared" si="35"/>
        <v>0</v>
      </c>
      <c r="O180" s="825">
        <f t="shared" si="31"/>
        <v>0</v>
      </c>
      <c r="P180" s="827">
        <v>0</v>
      </c>
      <c r="Q180" s="825">
        <f t="shared" ca="1" si="32"/>
        <v>0</v>
      </c>
      <c r="R180" s="827">
        <v>0</v>
      </c>
      <c r="S180" s="825">
        <f t="shared" ca="1" si="33"/>
        <v>0</v>
      </c>
      <c r="T180" s="828">
        <v>0</v>
      </c>
      <c r="U180" s="828">
        <f ca="1">SUMIF(W$3:$AQ163,"SI",W180:AQ180)</f>
        <v>0</v>
      </c>
      <c r="V180" s="825" t="str">
        <f t="shared" ca="1" si="34"/>
        <v>0,00%</v>
      </c>
      <c r="W180" s="829">
        <v>0</v>
      </c>
      <c r="X180" s="830">
        <v>0</v>
      </c>
      <c r="Y180" s="830">
        <v>0</v>
      </c>
      <c r="Z180" s="827">
        <v>0</v>
      </c>
      <c r="AA180" s="827">
        <v>0</v>
      </c>
      <c r="AB180" s="831">
        <v>0</v>
      </c>
      <c r="AC180" s="831">
        <v>0</v>
      </c>
      <c r="AD180" s="831">
        <v>0</v>
      </c>
      <c r="AE180" s="831">
        <v>0</v>
      </c>
      <c r="AF180" s="831">
        <v>0</v>
      </c>
      <c r="AG180" s="831">
        <v>0</v>
      </c>
      <c r="AH180" s="831">
        <v>0</v>
      </c>
      <c r="AI180" s="831">
        <v>0</v>
      </c>
      <c r="AJ180" s="831">
        <v>0</v>
      </c>
      <c r="AK180" s="831">
        <v>0</v>
      </c>
      <c r="AL180" s="831">
        <v>0</v>
      </c>
      <c r="AM180" s="831">
        <v>0</v>
      </c>
      <c r="AN180" s="831">
        <v>0</v>
      </c>
      <c r="AO180" s="831">
        <v>0</v>
      </c>
      <c r="AP180" s="831">
        <v>0</v>
      </c>
      <c r="AQ180" s="831">
        <v>0</v>
      </c>
      <c r="AR180" s="1010"/>
      <c r="AS180" s="1010"/>
      <c r="AT180" s="216"/>
      <c r="AV180" s="216"/>
      <c r="AW180" s="781"/>
      <c r="AX180" s="781"/>
      <c r="AY180" s="781"/>
      <c r="AZ180" s="781"/>
      <c r="BA180" s="216"/>
      <c r="BB180" s="216"/>
      <c r="BF180" s="216"/>
      <c r="BG180" s="216"/>
      <c r="BH180" s="216"/>
      <c r="BI180" s="781"/>
      <c r="BJ180" s="781"/>
      <c r="BK180" s="781"/>
      <c r="BL180" s="1019"/>
      <c r="BM180" s="1010"/>
      <c r="BN180" s="1010"/>
      <c r="BO180" s="1010"/>
      <c r="BP180" s="1010"/>
      <c r="BQ180" s="1010"/>
      <c r="BR180" s="1010"/>
    </row>
    <row r="181" spans="1:70" s="332" customFormat="1" ht="15.75" customHeight="1" x14ac:dyDescent="0.25">
      <c r="A181" s="451" t="s">
        <v>349</v>
      </c>
      <c r="B181" s="1057"/>
      <c r="C181" s="691" t="s">
        <v>171</v>
      </c>
      <c r="D181" s="691"/>
      <c r="E181" s="836"/>
      <c r="F181" s="839" t="s">
        <v>194</v>
      </c>
      <c r="G181" s="694" t="s">
        <v>79</v>
      </c>
      <c r="H181" s="696">
        <v>0</v>
      </c>
      <c r="I181" s="696">
        <f>+'P01 2026'!FB138</f>
        <v>9000</v>
      </c>
      <c r="J181" s="696">
        <f ca="1">SUMIF(W$3:$AQ169,"ok",W181:AQ181)</f>
        <v>8212.5820000000003</v>
      </c>
      <c r="K181" s="697">
        <f t="shared" ca="1" si="29"/>
        <v>0.9125091111111111</v>
      </c>
      <c r="L181" s="696">
        <f>+'P01 2026'!FD138</f>
        <v>8212.5820000000003</v>
      </c>
      <c r="M181" s="697">
        <f t="shared" si="30"/>
        <v>0.9125091111111111</v>
      </c>
      <c r="N181" s="696">
        <f>I181-L181</f>
        <v>787.41799999999967</v>
      </c>
      <c r="O181" s="697">
        <f t="shared" si="31"/>
        <v>8.7490888888888854E-2</v>
      </c>
      <c r="P181" s="698">
        <f>+'P01 2026'!FG138</f>
        <v>0</v>
      </c>
      <c r="Q181" s="697">
        <f t="shared" ca="1" si="32"/>
        <v>0</v>
      </c>
      <c r="R181" s="698">
        <f>+'P01 2026'!FH138</f>
        <v>8212.5820000000003</v>
      </c>
      <c r="S181" s="697">
        <f t="shared" ca="1" si="33"/>
        <v>1</v>
      </c>
      <c r="T181" s="699">
        <v>0</v>
      </c>
      <c r="U181" s="699">
        <f ca="1">SUMIF(W$3:$AQ163,"SI",W181:AQ181)</f>
        <v>0</v>
      </c>
      <c r="V181" s="697" t="str">
        <f t="shared" ca="1" si="34"/>
        <v>0,00%</v>
      </c>
      <c r="W181" s="700">
        <v>0</v>
      </c>
      <c r="X181" s="701">
        <v>0</v>
      </c>
      <c r="Y181" s="701">
        <v>0</v>
      </c>
      <c r="Z181" s="698">
        <v>0</v>
      </c>
      <c r="AA181" s="698">
        <v>0</v>
      </c>
      <c r="AB181" s="25">
        <v>0</v>
      </c>
      <c r="AC181" s="25">
        <v>0</v>
      </c>
      <c r="AD181" s="25">
        <v>0</v>
      </c>
      <c r="AE181" s="25">
        <v>0</v>
      </c>
      <c r="AF181" s="25">
        <v>0</v>
      </c>
      <c r="AG181" s="25">
        <v>0</v>
      </c>
      <c r="AH181" s="25">
        <v>0</v>
      </c>
      <c r="AI181" s="25">
        <v>0</v>
      </c>
      <c r="AJ181" s="25">
        <v>0</v>
      </c>
      <c r="AK181" s="25">
        <v>0</v>
      </c>
      <c r="AL181" s="25">
        <v>0</v>
      </c>
      <c r="AM181" s="25">
        <f>+'P01 2026'!ER98</f>
        <v>8212.5820000000003</v>
      </c>
      <c r="AN181" s="25">
        <v>0</v>
      </c>
      <c r="AO181" s="25">
        <v>0</v>
      </c>
      <c r="AP181" s="25">
        <v>0</v>
      </c>
      <c r="AQ181" s="25">
        <v>0</v>
      </c>
      <c r="AR181" s="1010"/>
      <c r="AS181" s="1010"/>
      <c r="AT181" s="216"/>
      <c r="AV181" s="216"/>
      <c r="AW181" s="781"/>
      <c r="AX181" s="781"/>
      <c r="AY181" s="781"/>
      <c r="AZ181" s="781"/>
      <c r="BA181" s="216"/>
      <c r="BB181" s="216"/>
      <c r="BF181" s="216"/>
      <c r="BG181" s="216"/>
      <c r="BH181" s="216"/>
      <c r="BI181" s="781"/>
      <c r="BJ181" s="781"/>
      <c r="BK181" s="781"/>
      <c r="BL181" s="1019"/>
      <c r="BM181" s="1010"/>
      <c r="BN181" s="1010"/>
      <c r="BO181" s="1010"/>
      <c r="BP181" s="1010"/>
      <c r="BQ181" s="1010"/>
      <c r="BR181" s="1010"/>
    </row>
    <row r="182" spans="1:70" s="332" customFormat="1" ht="15.75" customHeight="1" x14ac:dyDescent="0.25">
      <c r="A182" s="451" t="s">
        <v>512</v>
      </c>
      <c r="B182" s="818"/>
      <c r="C182" s="832"/>
      <c r="D182" s="820" t="s">
        <v>158</v>
      </c>
      <c r="E182" s="820"/>
      <c r="F182" s="839" t="s">
        <v>195</v>
      </c>
      <c r="G182" s="822" t="s">
        <v>196</v>
      </c>
      <c r="H182" s="824">
        <v>0</v>
      </c>
      <c r="I182" s="824">
        <f>+'P01 2026'!FB139</f>
        <v>9000</v>
      </c>
      <c r="J182" s="824">
        <f ca="1">SUMIF(W$3:$AQ170,"ok",W182:AQ182)</f>
        <v>8212.5820000000003</v>
      </c>
      <c r="K182" s="825">
        <f t="shared" ca="1" si="29"/>
        <v>0.9125091111111111</v>
      </c>
      <c r="L182" s="824">
        <f>+'P01 2026'!FD139</f>
        <v>8212.5820000000003</v>
      </c>
      <c r="M182" s="825">
        <f t="shared" si="30"/>
        <v>0.9125091111111111</v>
      </c>
      <c r="N182" s="824">
        <f t="shared" si="35"/>
        <v>787.41799999999967</v>
      </c>
      <c r="O182" s="825">
        <f t="shared" si="31"/>
        <v>8.7490888888888854E-2</v>
      </c>
      <c r="P182" s="827">
        <f>+'P01 2026'!FG139</f>
        <v>0</v>
      </c>
      <c r="Q182" s="825">
        <f t="shared" ca="1" si="32"/>
        <v>0</v>
      </c>
      <c r="R182" s="827">
        <f>+'P01 2026'!FH139</f>
        <v>8212.5820000000003</v>
      </c>
      <c r="S182" s="825">
        <f t="shared" ca="1" si="33"/>
        <v>1</v>
      </c>
      <c r="T182" s="828">
        <v>0</v>
      </c>
      <c r="U182" s="828">
        <f ca="1">SUMIF(W$3:$AQ163,"SI",W182:AQ182)</f>
        <v>0</v>
      </c>
      <c r="V182" s="825" t="str">
        <f t="shared" ca="1" si="34"/>
        <v>0,00%</v>
      </c>
      <c r="W182" s="829">
        <v>0</v>
      </c>
      <c r="X182" s="830">
        <v>0</v>
      </c>
      <c r="Y182" s="830">
        <v>0</v>
      </c>
      <c r="Z182" s="827">
        <v>0</v>
      </c>
      <c r="AA182" s="827">
        <v>0</v>
      </c>
      <c r="AB182" s="831">
        <v>0</v>
      </c>
      <c r="AC182" s="831">
        <v>0</v>
      </c>
      <c r="AD182" s="831">
        <v>0</v>
      </c>
      <c r="AE182" s="831">
        <v>0</v>
      </c>
      <c r="AF182" s="831">
        <v>0</v>
      </c>
      <c r="AG182" s="831">
        <v>0</v>
      </c>
      <c r="AH182" s="831">
        <v>0</v>
      </c>
      <c r="AI182" s="831">
        <v>0</v>
      </c>
      <c r="AJ182" s="840">
        <v>0</v>
      </c>
      <c r="AK182" s="840">
        <v>0</v>
      </c>
      <c r="AL182" s="831">
        <v>0</v>
      </c>
      <c r="AM182" s="831">
        <f>+'P01 2026'!ER99</f>
        <v>8212.5820000000003</v>
      </c>
      <c r="AN182" s="831">
        <v>0</v>
      </c>
      <c r="AO182" s="831">
        <v>0</v>
      </c>
      <c r="AP182" s="831">
        <v>0</v>
      </c>
      <c r="AQ182" s="831">
        <v>0</v>
      </c>
      <c r="AR182" s="1010"/>
      <c r="AS182" s="1010"/>
      <c r="AT182" s="216"/>
      <c r="AV182" s="216"/>
      <c r="AW182" s="781"/>
      <c r="AX182" s="781"/>
      <c r="AY182" s="781"/>
      <c r="AZ182" s="781"/>
      <c r="BA182" s="216"/>
      <c r="BB182" s="216"/>
      <c r="BF182" s="216"/>
      <c r="BG182" s="216"/>
      <c r="BH182" s="216"/>
      <c r="BI182" s="781"/>
      <c r="BJ182" s="781"/>
      <c r="BK182" s="781"/>
      <c r="BL182" s="1019"/>
      <c r="BM182" s="1010"/>
      <c r="BN182" s="1010"/>
      <c r="BO182" s="1010"/>
      <c r="BP182" s="1010"/>
      <c r="BQ182" s="1010"/>
      <c r="BR182" s="1010"/>
    </row>
    <row r="183" spans="1:70" s="332" customFormat="1" ht="15.75" hidden="1" customHeight="1" x14ac:dyDescent="0.25">
      <c r="A183" s="451" t="s">
        <v>765</v>
      </c>
      <c r="B183" s="818"/>
      <c r="C183" s="832"/>
      <c r="D183" s="820" t="s">
        <v>154</v>
      </c>
      <c r="E183" s="820"/>
      <c r="F183" s="839" t="s">
        <v>801</v>
      </c>
      <c r="G183" s="822" t="s">
        <v>766</v>
      </c>
      <c r="H183" s="824">
        <v>0</v>
      </c>
      <c r="I183" s="824">
        <v>0</v>
      </c>
      <c r="J183" s="824">
        <f ca="1">SUMIF(W$3:$AQ171,"ok",W183:AQ183)</f>
        <v>0</v>
      </c>
      <c r="K183" s="825">
        <f t="shared" ca="1" si="29"/>
        <v>0</v>
      </c>
      <c r="L183" s="824">
        <v>0</v>
      </c>
      <c r="M183" s="825">
        <f t="shared" si="30"/>
        <v>0</v>
      </c>
      <c r="N183" s="824">
        <f t="shared" si="35"/>
        <v>0</v>
      </c>
      <c r="O183" s="825">
        <f t="shared" si="31"/>
        <v>0</v>
      </c>
      <c r="P183" s="827">
        <v>0</v>
      </c>
      <c r="Q183" s="825">
        <f t="shared" ca="1" si="32"/>
        <v>0</v>
      </c>
      <c r="R183" s="827">
        <v>0</v>
      </c>
      <c r="S183" s="825">
        <f t="shared" ca="1" si="33"/>
        <v>0</v>
      </c>
      <c r="T183" s="828">
        <v>0</v>
      </c>
      <c r="U183" s="828">
        <f ca="1">SUMIF(W$3:$AQ163,"SI",W183:AQ183)</f>
        <v>0</v>
      </c>
      <c r="V183" s="825" t="str">
        <f t="shared" ca="1" si="34"/>
        <v>0,00%</v>
      </c>
      <c r="W183" s="829">
        <v>0</v>
      </c>
      <c r="X183" s="830">
        <v>0</v>
      </c>
      <c r="Y183" s="830">
        <v>0</v>
      </c>
      <c r="Z183" s="827">
        <v>0</v>
      </c>
      <c r="AA183" s="827">
        <v>0</v>
      </c>
      <c r="AB183" s="831">
        <v>0</v>
      </c>
      <c r="AC183" s="831">
        <v>0</v>
      </c>
      <c r="AD183" s="831">
        <v>0</v>
      </c>
      <c r="AE183" s="831">
        <v>0</v>
      </c>
      <c r="AF183" s="831">
        <v>0</v>
      </c>
      <c r="AG183" s="831">
        <v>0</v>
      </c>
      <c r="AH183" s="831">
        <v>0</v>
      </c>
      <c r="AI183" s="831">
        <v>0</v>
      </c>
      <c r="AJ183" s="840">
        <v>0</v>
      </c>
      <c r="AK183" s="840">
        <v>0</v>
      </c>
      <c r="AL183" s="831">
        <v>0</v>
      </c>
      <c r="AM183" s="831">
        <v>0</v>
      </c>
      <c r="AN183" s="831">
        <v>0</v>
      </c>
      <c r="AO183" s="831">
        <v>0</v>
      </c>
      <c r="AP183" s="831">
        <v>0</v>
      </c>
      <c r="AQ183" s="831">
        <v>0</v>
      </c>
      <c r="AR183" s="1010"/>
      <c r="AS183" s="1010"/>
      <c r="AT183" s="216"/>
      <c r="AV183" s="216"/>
      <c r="AW183" s="781"/>
      <c r="AX183" s="781"/>
      <c r="AY183" s="781"/>
      <c r="AZ183" s="781"/>
      <c r="BA183" s="216"/>
      <c r="BB183" s="216"/>
      <c r="BF183" s="216"/>
      <c r="BG183" s="216"/>
      <c r="BH183" s="216"/>
      <c r="BI183" s="781"/>
      <c r="BJ183" s="781"/>
      <c r="BK183" s="781"/>
      <c r="BL183" s="1019"/>
      <c r="BM183" s="1010"/>
      <c r="BN183" s="1010"/>
      <c r="BO183" s="1010"/>
      <c r="BP183" s="1010"/>
      <c r="BQ183" s="1010"/>
      <c r="BR183" s="1010"/>
    </row>
    <row r="184" spans="1:70" s="332" customFormat="1" ht="15.75" customHeight="1" x14ac:dyDescent="0.25">
      <c r="A184" s="451" t="s">
        <v>350</v>
      </c>
      <c r="B184" s="1057" t="s">
        <v>1</v>
      </c>
      <c r="C184" s="692" t="s">
        <v>172</v>
      </c>
      <c r="D184" s="691"/>
      <c r="E184" s="836"/>
      <c r="F184" s="837" t="str">
        <f>+CONCATENATE($B$176,"",C184,"",D184)</f>
        <v>29.07</v>
      </c>
      <c r="G184" s="694" t="s">
        <v>78</v>
      </c>
      <c r="H184" s="695">
        <f>+'P01 2026'!H121</f>
        <v>193049</v>
      </c>
      <c r="I184" s="696">
        <f>+'P01 2026'!FB140</f>
        <v>187258</v>
      </c>
      <c r="J184" s="696">
        <f ca="1">SUMIF(W$3:$AQ173,"ok",W184:AQ184)</f>
        <v>4978.0410000000002</v>
      </c>
      <c r="K184" s="697">
        <f t="shared" ca="1" si="29"/>
        <v>2.6583862905723656E-2</v>
      </c>
      <c r="L184" s="704">
        <f>+'P01 2026'!FD140</f>
        <v>4978.0410000000002</v>
      </c>
      <c r="M184" s="697">
        <f t="shared" si="30"/>
        <v>2.6583862905723656E-2</v>
      </c>
      <c r="N184" s="696">
        <f t="shared" si="35"/>
        <v>182279.959</v>
      </c>
      <c r="O184" s="697">
        <f t="shared" si="31"/>
        <v>0.97341613709427632</v>
      </c>
      <c r="P184" s="698">
        <f>+'P01 2026'!FG140</f>
        <v>4503.2309999999998</v>
      </c>
      <c r="Q184" s="697">
        <f t="shared" ca="1" si="32"/>
        <v>0.90461910619056762</v>
      </c>
      <c r="R184" s="698">
        <f>+'P01 2026'!FH140</f>
        <v>474.81</v>
      </c>
      <c r="S184" s="697">
        <f t="shared" ca="1" si="33"/>
        <v>9.5380893809432266E-2</v>
      </c>
      <c r="T184" s="699">
        <f>+'P01 2025'!DV154</f>
        <v>207362.96799999999</v>
      </c>
      <c r="U184" s="25">
        <f ca="1">SUMIF(W$3:$AQ163,"SI",W184:AQ184)</f>
        <v>57532.561017999993</v>
      </c>
      <c r="V184" s="697">
        <f t="shared" ca="1" si="34"/>
        <v>0.27744858000875061</v>
      </c>
      <c r="W184" s="700">
        <f>+'P01 2026'!I121</f>
        <v>0</v>
      </c>
      <c r="X184" s="701">
        <f>+'P01 2025'!G138</f>
        <v>0</v>
      </c>
      <c r="Y184" s="701">
        <v>0</v>
      </c>
      <c r="Z184" s="698">
        <v>0</v>
      </c>
      <c r="AA184" s="698">
        <v>0</v>
      </c>
      <c r="AB184" s="25">
        <v>0</v>
      </c>
      <c r="AC184" s="25">
        <f>+'P01 2026'!BB84</f>
        <v>474.81</v>
      </c>
      <c r="AD184" s="25">
        <v>0</v>
      </c>
      <c r="AE184" s="25">
        <v>0</v>
      </c>
      <c r="AF184" s="25">
        <v>0</v>
      </c>
      <c r="AG184" s="25">
        <f>+'P01 2026'!CL86</f>
        <v>899.98</v>
      </c>
      <c r="AH184" s="25">
        <v>0</v>
      </c>
      <c r="AI184" s="25">
        <f>+'P01 2026'!DE86</f>
        <v>3603.2510000000002</v>
      </c>
      <c r="AJ184" s="25">
        <f>+'P01 2025'!CI86</f>
        <v>3424.2025639999997</v>
      </c>
      <c r="AK184" s="25">
        <v>0</v>
      </c>
      <c r="AL184" s="25">
        <f>+'P01 2025'!CX98</f>
        <v>39452.918211999997</v>
      </c>
      <c r="AM184" s="25">
        <v>0</v>
      </c>
      <c r="AN184" s="25">
        <f>+'P01 2025'!DN107</f>
        <v>14655.440241999999</v>
      </c>
      <c r="AO184" s="25">
        <v>0</v>
      </c>
      <c r="AP184" s="25">
        <f>+'P01 2025'!EY100</f>
        <v>111709.59</v>
      </c>
      <c r="AQ184" s="25">
        <f>+'P01 2025'!FR114</f>
        <v>28838.433000000001</v>
      </c>
      <c r="AR184" s="1010"/>
      <c r="AS184" s="1010"/>
      <c r="AT184" s="216"/>
      <c r="AV184" s="216"/>
      <c r="AW184" s="781"/>
      <c r="AX184" s="781"/>
      <c r="AY184" s="781"/>
      <c r="AZ184" s="781"/>
      <c r="BA184" s="216"/>
      <c r="BB184" s="216"/>
      <c r="BF184" s="216"/>
      <c r="BG184" s="216"/>
      <c r="BH184" s="216"/>
      <c r="BI184" s="781"/>
      <c r="BJ184" s="781"/>
      <c r="BK184" s="781"/>
      <c r="BL184" s="1019"/>
      <c r="BM184" s="1010"/>
      <c r="BN184" s="1010"/>
      <c r="BO184" s="1010"/>
      <c r="BP184" s="1010"/>
      <c r="BQ184" s="1010"/>
      <c r="BR184" s="1010"/>
    </row>
    <row r="185" spans="1:70" s="332" customFormat="1" ht="15.75" customHeight="1" x14ac:dyDescent="0.25">
      <c r="A185" s="451" t="s">
        <v>513</v>
      </c>
      <c r="B185" s="818"/>
      <c r="C185" s="832"/>
      <c r="D185" s="820" t="s">
        <v>158</v>
      </c>
      <c r="E185" s="820"/>
      <c r="F185" s="821" t="str">
        <f>+CONCATENATE($B$176,"",$C$184,"",D185)</f>
        <v>29.07.001</v>
      </c>
      <c r="G185" s="822" t="s">
        <v>198</v>
      </c>
      <c r="H185" s="823">
        <f>+'P01 2026'!H122</f>
        <v>193049</v>
      </c>
      <c r="I185" s="824">
        <f>+'P01 2026'!FB141</f>
        <v>187258</v>
      </c>
      <c r="J185" s="824">
        <f ca="1">SUMIF(W$3:$AQ174,"ok",W185:AQ185)</f>
        <v>4978.0410000000002</v>
      </c>
      <c r="K185" s="825">
        <f t="shared" ca="1" si="29"/>
        <v>2.6583862905723656E-2</v>
      </c>
      <c r="L185" s="826">
        <f>+'P01 2026'!FD141</f>
        <v>4978.0410000000002</v>
      </c>
      <c r="M185" s="825">
        <f t="shared" si="30"/>
        <v>2.6583862905723656E-2</v>
      </c>
      <c r="N185" s="824">
        <f t="shared" si="35"/>
        <v>182279.959</v>
      </c>
      <c r="O185" s="825">
        <f t="shared" si="31"/>
        <v>0.97341613709427632</v>
      </c>
      <c r="P185" s="827">
        <f>+'P01 2026'!FG141</f>
        <v>4503.2309999999998</v>
      </c>
      <c r="Q185" s="825">
        <f t="shared" ca="1" si="32"/>
        <v>0.90461910619056762</v>
      </c>
      <c r="R185" s="827">
        <f>+'P01 2026'!FH141</f>
        <v>474.81</v>
      </c>
      <c r="S185" s="825">
        <f t="shared" ca="1" si="33"/>
        <v>9.5380893809432266E-2</v>
      </c>
      <c r="T185" s="828">
        <f>+'P01 2025'!DV155</f>
        <v>207362.96799999999</v>
      </c>
      <c r="U185" s="831">
        <f ca="1">SUMIF(W$3:$AQ163,"SI",W185:AQ185)</f>
        <v>57532.561017999993</v>
      </c>
      <c r="V185" s="825">
        <f t="shared" ca="1" si="34"/>
        <v>0.27744858000875061</v>
      </c>
      <c r="W185" s="829">
        <f>+'P01 2026'!I122</f>
        <v>0</v>
      </c>
      <c r="X185" s="830">
        <f>+'P01 2025'!G139</f>
        <v>0</v>
      </c>
      <c r="Y185" s="830">
        <v>0</v>
      </c>
      <c r="Z185" s="827">
        <v>0</v>
      </c>
      <c r="AA185" s="827">
        <v>0</v>
      </c>
      <c r="AB185" s="831">
        <v>0</v>
      </c>
      <c r="AC185" s="831">
        <f>+'P01 2026'!BB85</f>
        <v>474.81</v>
      </c>
      <c r="AD185" s="831">
        <v>0</v>
      </c>
      <c r="AE185" s="831">
        <v>0</v>
      </c>
      <c r="AF185" s="831">
        <v>0</v>
      </c>
      <c r="AG185" s="831">
        <f>+'P01 2026'!CL87</f>
        <v>899.98</v>
      </c>
      <c r="AH185" s="831">
        <v>0</v>
      </c>
      <c r="AI185" s="831">
        <f>+'P01 2026'!DE87</f>
        <v>3603.2510000000002</v>
      </c>
      <c r="AJ185" s="831">
        <f>+'P01 2025'!CI87</f>
        <v>3424.2025639999997</v>
      </c>
      <c r="AK185" s="831">
        <v>0</v>
      </c>
      <c r="AL185" s="831">
        <f>+'P01 2025'!CX99</f>
        <v>39452.918211999997</v>
      </c>
      <c r="AM185" s="831">
        <v>0</v>
      </c>
      <c r="AN185" s="831">
        <f>+'P01 2025'!DN108</f>
        <v>14655.440241999999</v>
      </c>
      <c r="AO185" s="831">
        <v>0</v>
      </c>
      <c r="AP185" s="831">
        <f>+'P01 2025'!EY101</f>
        <v>111709.59</v>
      </c>
      <c r="AQ185" s="831">
        <f>+'P01 2025'!FR115</f>
        <v>28838.433000000001</v>
      </c>
      <c r="AR185" s="1010"/>
      <c r="AS185" s="1010"/>
      <c r="AT185" s="216"/>
      <c r="AV185" s="216"/>
      <c r="AW185" s="781"/>
      <c r="AX185" s="781"/>
      <c r="AY185" s="781"/>
      <c r="AZ185" s="781"/>
      <c r="BA185" s="216"/>
      <c r="BB185" s="216"/>
      <c r="BF185" s="216"/>
      <c r="BG185" s="216"/>
      <c r="BH185" s="216"/>
      <c r="BI185" s="781"/>
      <c r="BJ185" s="781"/>
      <c r="BK185" s="781"/>
      <c r="BL185" s="1019"/>
      <c r="BM185" s="1010"/>
      <c r="BN185" s="1010"/>
      <c r="BO185" s="1010"/>
      <c r="BP185" s="1010"/>
      <c r="BQ185" s="1010"/>
      <c r="BR185" s="1010"/>
    </row>
    <row r="186" spans="1:70" s="332" customFormat="1" ht="15.75" hidden="1" customHeight="1" x14ac:dyDescent="0.25">
      <c r="A186" s="451" t="s">
        <v>654</v>
      </c>
      <c r="B186" s="818"/>
      <c r="C186" s="832"/>
      <c r="D186" s="820" t="s">
        <v>154</v>
      </c>
      <c r="E186" s="820"/>
      <c r="F186" s="821" t="s">
        <v>708</v>
      </c>
      <c r="G186" s="822" t="s">
        <v>707</v>
      </c>
      <c r="H186" s="824">
        <v>0</v>
      </c>
      <c r="I186" s="824">
        <v>0</v>
      </c>
      <c r="J186" s="824">
        <f ca="1">SUMIF(W$3:$AQ175,"ok",W186:AQ186)</f>
        <v>0</v>
      </c>
      <c r="K186" s="825">
        <f t="shared" ca="1" si="29"/>
        <v>0</v>
      </c>
      <c r="L186" s="824">
        <v>0</v>
      </c>
      <c r="M186" s="825">
        <f t="shared" si="30"/>
        <v>0</v>
      </c>
      <c r="N186" s="824">
        <f t="shared" si="35"/>
        <v>0</v>
      </c>
      <c r="O186" s="825">
        <f t="shared" si="31"/>
        <v>0</v>
      </c>
      <c r="P186" s="827">
        <v>0</v>
      </c>
      <c r="Q186" s="825">
        <f t="shared" ca="1" si="32"/>
        <v>0</v>
      </c>
      <c r="R186" s="827">
        <v>0</v>
      </c>
      <c r="S186" s="825">
        <f t="shared" ca="1" si="33"/>
        <v>0</v>
      </c>
      <c r="T186" s="828">
        <v>0</v>
      </c>
      <c r="U186" s="831">
        <f ca="1">SUMIF(W$3:$AQ166,"SI",W186:AQ186)</f>
        <v>0</v>
      </c>
      <c r="V186" s="825" t="str">
        <f t="shared" ca="1" si="34"/>
        <v>0,00%</v>
      </c>
      <c r="W186" s="829">
        <v>0</v>
      </c>
      <c r="X186" s="830">
        <v>0</v>
      </c>
      <c r="Y186" s="830">
        <v>0</v>
      </c>
      <c r="Z186" s="827">
        <v>0</v>
      </c>
      <c r="AA186" s="827">
        <v>0</v>
      </c>
      <c r="AB186" s="826">
        <v>0</v>
      </c>
      <c r="AC186" s="831">
        <v>0</v>
      </c>
      <c r="AD186" s="831">
        <v>0</v>
      </c>
      <c r="AE186" s="831">
        <v>0</v>
      </c>
      <c r="AF186" s="831">
        <v>0</v>
      </c>
      <c r="AG186" s="831">
        <v>0</v>
      </c>
      <c r="AH186" s="831">
        <v>0</v>
      </c>
      <c r="AI186" s="831">
        <v>0</v>
      </c>
      <c r="AJ186" s="831">
        <v>0</v>
      </c>
      <c r="AK186" s="831">
        <v>0</v>
      </c>
      <c r="AL186" s="831">
        <v>0</v>
      </c>
      <c r="AM186" s="831">
        <v>0</v>
      </c>
      <c r="AN186" s="831">
        <v>0</v>
      </c>
      <c r="AO186" s="831">
        <v>0</v>
      </c>
      <c r="AP186" s="831">
        <v>0</v>
      </c>
      <c r="AQ186" s="831">
        <v>0</v>
      </c>
      <c r="AR186" s="1010"/>
      <c r="AS186" s="1010"/>
      <c r="AT186" s="216"/>
      <c r="AV186" s="216"/>
      <c r="AW186" s="781"/>
      <c r="AX186" s="781"/>
      <c r="AY186" s="781"/>
      <c r="AZ186" s="216"/>
      <c r="BA186" s="216"/>
      <c r="BB186" s="216"/>
      <c r="BF186" s="216"/>
      <c r="BG186" s="216"/>
      <c r="BH186" s="216"/>
      <c r="BI186" s="781"/>
      <c r="BJ186" s="781"/>
      <c r="BK186" s="781"/>
      <c r="BL186" s="1019"/>
      <c r="BM186" s="1010"/>
      <c r="BN186" s="1010"/>
      <c r="BO186" s="1010"/>
      <c r="BP186" s="1010"/>
      <c r="BQ186" s="1010"/>
      <c r="BR186" s="1010"/>
    </row>
    <row r="187" spans="1:70" s="332" customFormat="1" ht="15.75" customHeight="1" x14ac:dyDescent="0.25">
      <c r="A187" s="451" t="s">
        <v>351</v>
      </c>
      <c r="B187" s="691">
        <v>34</v>
      </c>
      <c r="C187" s="692"/>
      <c r="D187" s="693"/>
      <c r="E187" s="820"/>
      <c r="F187" s="820"/>
      <c r="G187" s="694" t="s">
        <v>81</v>
      </c>
      <c r="H187" s="695">
        <f>+'P01 2026'!H123</f>
        <v>41051341</v>
      </c>
      <c r="I187" s="695">
        <f>+'P01 2026'!FB142</f>
        <v>41803544</v>
      </c>
      <c r="J187" s="695">
        <f ca="1">SUMIF(W$3:$AQ179,"ok",W187:AQ187)</f>
        <v>39255370.820999995</v>
      </c>
      <c r="K187" s="697">
        <f t="shared" ca="1" si="29"/>
        <v>0.93904408729078082</v>
      </c>
      <c r="L187" s="695">
        <f>+'P01 2026'!FD142</f>
        <v>39255370.821000002</v>
      </c>
      <c r="M187" s="697">
        <f t="shared" si="30"/>
        <v>0.93904408729078093</v>
      </c>
      <c r="N187" s="696">
        <f t="shared" si="35"/>
        <v>2548173.1789999977</v>
      </c>
      <c r="O187" s="697">
        <f t="shared" si="31"/>
        <v>6.0955912709219046E-2</v>
      </c>
      <c r="P187" s="695">
        <f>+'P01 2026'!FG142</f>
        <v>39254454.068999998</v>
      </c>
      <c r="Q187" s="697">
        <f t="shared" ca="1" si="32"/>
        <v>0.99997664645675677</v>
      </c>
      <c r="R187" s="698">
        <f>+'P01 2026'!FH142</f>
        <v>916.75199999999995</v>
      </c>
      <c r="S187" s="697">
        <f t="shared" ca="1" si="33"/>
        <v>2.3353543243299989E-5</v>
      </c>
      <c r="T187" s="25">
        <f>+'P01 2025'!DV156</f>
        <v>18707218.7951</v>
      </c>
      <c r="U187" s="695">
        <f ca="1">SUM(U188:U191)</f>
        <v>18489959.946807999</v>
      </c>
      <c r="V187" s="697">
        <f t="shared" ca="1" si="34"/>
        <v>0.98838636300394866</v>
      </c>
      <c r="W187" s="700">
        <f>+'P01 2026'!I123</f>
        <v>1685850.6810000001</v>
      </c>
      <c r="X187" s="701">
        <f>+'P01 2025'!G140</f>
        <v>2789059.3895639996</v>
      </c>
      <c r="Y187" s="701">
        <v>0</v>
      </c>
      <c r="Z187" s="707">
        <f>+'P01 2025'!N90</f>
        <v>2674236.727798</v>
      </c>
      <c r="AA187" s="707">
        <f>+'P01 2026'!AJ94</f>
        <v>7091081.2280000001</v>
      </c>
      <c r="AB187" s="704">
        <f>+'P01 2025'!AC100</f>
        <v>7849325.4246300003</v>
      </c>
      <c r="AC187" s="25">
        <v>0</v>
      </c>
      <c r="AD187" s="25">
        <f>+'P01 2025'!AR93</f>
        <v>-3711.6</v>
      </c>
      <c r="AE187" s="25">
        <v>0</v>
      </c>
      <c r="AF187" s="27">
        <v>0</v>
      </c>
      <c r="AG187" s="27">
        <f>+'P01 2026'!CL88</f>
        <v>305778.63299999997</v>
      </c>
      <c r="AH187" s="27">
        <f>+'P01 2025'!BU100</f>
        <v>160157.42879199999</v>
      </c>
      <c r="AI187" s="27">
        <f>+'P01 2026'!DE88</f>
        <v>30172692.088</v>
      </c>
      <c r="AJ187" s="27">
        <f>+'P01 2025'!CI88</f>
        <v>158324.40255099998</v>
      </c>
      <c r="AK187" s="27">
        <v>0</v>
      </c>
      <c r="AL187" s="25">
        <v>0</v>
      </c>
      <c r="AM187" s="25">
        <f>+'P01 2026'!ER100</f>
        <v>-31.809000000000001</v>
      </c>
      <c r="AN187" s="25">
        <f>+'P01 2025'!DN110</f>
        <v>4862568.1734729996</v>
      </c>
      <c r="AO187" s="25">
        <v>0</v>
      </c>
      <c r="AP187" s="27">
        <v>0</v>
      </c>
      <c r="AQ187" s="27">
        <f>+'P01 2025'!FR116</f>
        <v>3572595.6889999998</v>
      </c>
      <c r="AR187" s="1010"/>
      <c r="AS187" s="1010"/>
      <c r="AT187" s="216"/>
      <c r="AV187" s="216"/>
      <c r="AW187" s="781"/>
      <c r="AX187" s="781"/>
      <c r="AY187" s="781"/>
      <c r="AZ187" s="216"/>
      <c r="BA187" s="216"/>
      <c r="BB187" s="216"/>
      <c r="BF187" s="216"/>
      <c r="BG187" s="216"/>
      <c r="BH187" s="216"/>
      <c r="BI187" s="781"/>
      <c r="BJ187" s="781"/>
      <c r="BK187" s="781"/>
      <c r="BL187" s="1019"/>
      <c r="BM187" s="1010"/>
      <c r="BN187" s="1010"/>
      <c r="BO187" s="1010"/>
      <c r="BP187" s="1010"/>
      <c r="BQ187" s="1010"/>
      <c r="BR187" s="1010"/>
    </row>
    <row r="188" spans="1:70" s="63" customFormat="1" ht="15.75" customHeight="1" x14ac:dyDescent="0.25">
      <c r="A188" s="252" t="s">
        <v>352</v>
      </c>
      <c r="B188" s="1066"/>
      <c r="C188" s="913">
        <v>2</v>
      </c>
      <c r="D188" s="914"/>
      <c r="E188" s="55"/>
      <c r="F188" s="426" t="s">
        <v>185</v>
      </c>
      <c r="G188" s="918" t="s">
        <v>1128</v>
      </c>
      <c r="H188" s="973">
        <f>+'P01 2026'!H124</f>
        <v>38086662</v>
      </c>
      <c r="I188" s="973">
        <f>+'P01 2026'!FB143</f>
        <v>38086662</v>
      </c>
      <c r="J188" s="973">
        <f ca="1">SUMIF(W$3:$AQ180,"ok",W188:AQ188)</f>
        <v>36658557.512000002</v>
      </c>
      <c r="K188" s="912">
        <f t="shared" ca="1" si="29"/>
        <v>0.96250381595530743</v>
      </c>
      <c r="L188" s="973">
        <f>+'P01 2026'!FD143</f>
        <v>36658557.512000002</v>
      </c>
      <c r="M188" s="912">
        <f t="shared" si="30"/>
        <v>0.96250381595530743</v>
      </c>
      <c r="N188" s="1062">
        <f t="shared" si="35"/>
        <v>1428104.487999998</v>
      </c>
      <c r="O188" s="912">
        <f t="shared" si="31"/>
        <v>3.749618404469255E-2</v>
      </c>
      <c r="P188" s="917">
        <f>+'P01 2026'!FG143</f>
        <v>36658557.512000002</v>
      </c>
      <c r="Q188" s="912">
        <f t="shared" ca="1" si="32"/>
        <v>1</v>
      </c>
      <c r="R188" s="917">
        <f>+'P01 2026'!FH143</f>
        <v>0</v>
      </c>
      <c r="S188" s="912">
        <f t="shared" ca="1" si="33"/>
        <v>0</v>
      </c>
      <c r="T188" s="916">
        <f>+'P01 2025'!DV157</f>
        <v>14141676.445999999</v>
      </c>
      <c r="U188" s="916">
        <f ca="1">SUMIF(W$3:$AQ176,"SI",W188:AQ188)</f>
        <v>14141676.445999999</v>
      </c>
      <c r="V188" s="912">
        <f t="shared" ca="1" si="34"/>
        <v>1</v>
      </c>
      <c r="W188" s="1060">
        <f>+'P01 2026'!I124</f>
        <v>129799.65</v>
      </c>
      <c r="X188" s="1061">
        <f>+'P01 2025'!G141</f>
        <v>0</v>
      </c>
      <c r="Y188" s="1061">
        <v>0</v>
      </c>
      <c r="Z188" s="917">
        <f>+'P01 2025'!N91</f>
        <v>1783599.9896519999</v>
      </c>
      <c r="AA188" s="972">
        <f>+'P01 2026'!AJ95</f>
        <v>6938303.585</v>
      </c>
      <c r="AB188" s="916">
        <f>+'P01 2025'!AC101</f>
        <v>7358605.5436530001</v>
      </c>
      <c r="AC188" s="916">
        <v>0</v>
      </c>
      <c r="AD188" s="916">
        <v>0</v>
      </c>
      <c r="AE188" s="916">
        <v>0</v>
      </c>
      <c r="AF188" s="916">
        <v>0</v>
      </c>
      <c r="AG188" s="919">
        <f>+'P01 2026'!CL89</f>
        <v>127134.663</v>
      </c>
      <c r="AH188" s="916">
        <f>+'P01 2025'!BU101</f>
        <v>136902.73922199997</v>
      </c>
      <c r="AI188" s="919">
        <f>+'P01 2026'!DE89</f>
        <v>29463319.614</v>
      </c>
      <c r="AJ188" s="916">
        <v>0</v>
      </c>
      <c r="AK188" s="916">
        <v>0</v>
      </c>
      <c r="AL188" s="916">
        <v>0</v>
      </c>
      <c r="AM188" s="916">
        <v>0</v>
      </c>
      <c r="AN188" s="916">
        <f>+'P01 2025'!DN110</f>
        <v>4862568.1734729996</v>
      </c>
      <c r="AO188" s="916">
        <v>0</v>
      </c>
      <c r="AP188" s="916">
        <v>0</v>
      </c>
      <c r="AQ188" s="916">
        <f>+'P01 2025'!FR117</f>
        <v>2536906.0529999998</v>
      </c>
      <c r="AR188" s="784"/>
      <c r="AS188" s="784"/>
      <c r="AT188" s="780"/>
      <c r="AV188" s="780"/>
      <c r="AW188" s="794"/>
      <c r="AX188" s="794"/>
      <c r="AY188" s="794"/>
      <c r="AZ188" s="780"/>
      <c r="BA188" s="780"/>
      <c r="BB188" s="780"/>
      <c r="BF188" s="780"/>
      <c r="BG188" s="780"/>
      <c r="BH188" s="780"/>
      <c r="BI188" s="794"/>
      <c r="BJ188" s="794"/>
      <c r="BK188" s="794"/>
      <c r="BL188" s="193"/>
      <c r="BM188" s="784"/>
      <c r="BN188" s="784"/>
      <c r="BO188" s="784"/>
      <c r="BP188" s="784"/>
      <c r="BQ188" s="784"/>
      <c r="BR188" s="784"/>
    </row>
    <row r="189" spans="1:70" s="63" customFormat="1" ht="15.75" customHeight="1" x14ac:dyDescent="0.25">
      <c r="A189" s="252" t="s">
        <v>354</v>
      </c>
      <c r="B189" s="1066"/>
      <c r="C189" s="913">
        <v>4</v>
      </c>
      <c r="D189" s="914"/>
      <c r="E189" s="55"/>
      <c r="F189" s="426" t="s">
        <v>186</v>
      </c>
      <c r="G189" s="918" t="s">
        <v>83</v>
      </c>
      <c r="H189" s="973">
        <f>+'P01 2026'!H125</f>
        <v>2561236</v>
      </c>
      <c r="I189" s="973">
        <f>+'P01 2026'!FB144</f>
        <v>2561236</v>
      </c>
      <c r="J189" s="973">
        <f ca="1">SUMIF(W$3:$AQ181,"ok",W189:AQ189)</f>
        <v>1687421.1300000001</v>
      </c>
      <c r="K189" s="912">
        <f t="shared" ca="1" si="29"/>
        <v>0.65883078716682109</v>
      </c>
      <c r="L189" s="973">
        <f>+'P01 2026'!FD144</f>
        <v>1687421.13</v>
      </c>
      <c r="M189" s="912">
        <f t="shared" si="30"/>
        <v>0.65883078716682097</v>
      </c>
      <c r="N189" s="1062">
        <f t="shared" si="35"/>
        <v>873814.87000000011</v>
      </c>
      <c r="O189" s="912">
        <f t="shared" si="31"/>
        <v>0.34116921283317903</v>
      </c>
      <c r="P189" s="917">
        <f>+'P01 2026'!FG144</f>
        <v>1687421.13</v>
      </c>
      <c r="Q189" s="912">
        <f t="shared" ca="1" si="32"/>
        <v>0.99999999999999989</v>
      </c>
      <c r="R189" s="917">
        <f>+'P01 2026'!FH144</f>
        <v>0</v>
      </c>
      <c r="S189" s="912">
        <f t="shared" ca="1" si="33"/>
        <v>0</v>
      </c>
      <c r="T189" s="916">
        <f>+'P01 2025'!DV158</f>
        <v>2606581.4169999999</v>
      </c>
      <c r="U189" s="916">
        <f ca="1">SUMIF(W$3:$AQ177,"SI",W189:AQ189)</f>
        <v>2606581.4169999999</v>
      </c>
      <c r="V189" s="912">
        <f t="shared" ca="1" si="34"/>
        <v>1</v>
      </c>
      <c r="W189" s="1060">
        <f>+'P01 2026'!I125</f>
        <v>804629.06200000003</v>
      </c>
      <c r="X189" s="1061">
        <f>+'P01 2025'!G142</f>
        <v>1043645.7057559999</v>
      </c>
      <c r="Y189" s="1061">
        <v>0</v>
      </c>
      <c r="Z189" s="917">
        <f>+'P01 2025'!N92</f>
        <v>890636.73814599984</v>
      </c>
      <c r="AA189" s="972">
        <f>+'P01 2026'!AJ96</f>
        <v>152777.64300000001</v>
      </c>
      <c r="AB189" s="916">
        <f>+'P01 2025'!AC102</f>
        <v>490719.88097699999</v>
      </c>
      <c r="AC189" s="916">
        <v>0</v>
      </c>
      <c r="AD189" s="916">
        <v>0</v>
      </c>
      <c r="AE189" s="916">
        <v>0</v>
      </c>
      <c r="AF189" s="916">
        <v>0</v>
      </c>
      <c r="AG189" s="919">
        <f>+'P01 2026'!CL90</f>
        <v>20641.951000000001</v>
      </c>
      <c r="AH189" s="916">
        <f>+'P01 2025'!BU102</f>
        <v>23254.689569999999</v>
      </c>
      <c r="AI189" s="919">
        <f>+'P01 2026'!DE90</f>
        <v>709372.47400000005</v>
      </c>
      <c r="AJ189" s="916">
        <f>+'P01 2025'!CI89</f>
        <v>158324.40255099998</v>
      </c>
      <c r="AK189" s="916">
        <v>0</v>
      </c>
      <c r="AL189" s="916">
        <v>0</v>
      </c>
      <c r="AM189" s="916">
        <v>0</v>
      </c>
      <c r="AN189" s="916">
        <v>0</v>
      </c>
      <c r="AO189" s="916">
        <v>0</v>
      </c>
      <c r="AP189" s="916">
        <v>0</v>
      </c>
      <c r="AQ189" s="916">
        <f>+'P01 2025'!FR118</f>
        <v>1035728.1360000001</v>
      </c>
      <c r="AR189" s="784"/>
      <c r="AS189" s="784"/>
      <c r="AT189" s="780"/>
      <c r="AV189" s="780"/>
      <c r="AW189" s="794"/>
      <c r="AX189" s="794"/>
      <c r="AY189" s="794"/>
      <c r="AZ189" s="780"/>
      <c r="BA189" s="780"/>
      <c r="BB189" s="780"/>
      <c r="BF189" s="780"/>
      <c r="BG189" s="780"/>
      <c r="BH189" s="780"/>
      <c r="BI189" s="794"/>
      <c r="BJ189" s="794"/>
      <c r="BK189" s="794"/>
      <c r="BL189" s="193"/>
      <c r="BM189" s="784"/>
      <c r="BN189" s="784"/>
      <c r="BO189" s="784"/>
      <c r="BP189" s="784"/>
      <c r="BQ189" s="784"/>
      <c r="BR189" s="784"/>
    </row>
    <row r="190" spans="1:70" s="63" customFormat="1" ht="15.75" customHeight="1" x14ac:dyDescent="0.25">
      <c r="A190" s="252" t="s">
        <v>775</v>
      </c>
      <c r="B190" s="1066"/>
      <c r="C190" s="913">
        <v>6</v>
      </c>
      <c r="D190" s="914"/>
      <c r="E190" s="55"/>
      <c r="F190" s="426" t="s">
        <v>253</v>
      </c>
      <c r="G190" s="918" t="s">
        <v>252</v>
      </c>
      <c r="H190" s="973">
        <f>+'P01 2026'!H126</f>
        <v>403433</v>
      </c>
      <c r="I190" s="973">
        <f>+'P01 2026'!FB145</f>
        <v>403433</v>
      </c>
      <c r="J190" s="973">
        <f ca="1">SUMIF(W$3:$AQ182,"ok",W190:AQ190)</f>
        <v>158002.019</v>
      </c>
      <c r="K190" s="912">
        <f t="shared" ca="1" si="29"/>
        <v>0.39164376488785002</v>
      </c>
      <c r="L190" s="973">
        <f>+'P01 2026'!FD145</f>
        <v>158002.019</v>
      </c>
      <c r="M190" s="912">
        <f t="shared" si="30"/>
        <v>0.39164376488785002</v>
      </c>
      <c r="N190" s="1062">
        <f t="shared" si="35"/>
        <v>245430.981</v>
      </c>
      <c r="O190" s="912">
        <f t="shared" si="31"/>
        <v>0.60835623511214998</v>
      </c>
      <c r="P190" s="917">
        <f>+'P01 2026'!FG145</f>
        <v>158002.019</v>
      </c>
      <c r="Q190" s="912">
        <f t="shared" ca="1" si="32"/>
        <v>1</v>
      </c>
      <c r="R190" s="917">
        <f>+'P01 2026'!FH145</f>
        <v>0</v>
      </c>
      <c r="S190" s="912">
        <f t="shared" ca="1" si="33"/>
        <v>0</v>
      </c>
      <c r="T190" s="916">
        <f>+'P01 2025'!DV159</f>
        <v>213546.90599999999</v>
      </c>
      <c r="U190" s="916">
        <f ca="1">SUMIF(W$3:$AQ181,"SI",W190:AQ190)</f>
        <v>0</v>
      </c>
      <c r="V190" s="912">
        <f t="shared" ca="1" si="34"/>
        <v>0</v>
      </c>
      <c r="W190" s="1060">
        <f>+'P01 2026'!I126</f>
        <v>0</v>
      </c>
      <c r="X190" s="1061">
        <f>+'P01 2025'!G143</f>
        <v>0</v>
      </c>
      <c r="Y190" s="1061">
        <v>0</v>
      </c>
      <c r="Z190" s="917">
        <v>0</v>
      </c>
      <c r="AA190" s="917">
        <v>0</v>
      </c>
      <c r="AB190" s="916">
        <v>0</v>
      </c>
      <c r="AC190" s="916">
        <v>0</v>
      </c>
      <c r="AD190" s="916">
        <v>0</v>
      </c>
      <c r="AE190" s="916">
        <v>0</v>
      </c>
      <c r="AF190" s="916">
        <v>0</v>
      </c>
      <c r="AG190" s="919">
        <f>+'P01 2026'!CL91</f>
        <v>158002.019</v>
      </c>
      <c r="AH190" s="916">
        <v>0</v>
      </c>
      <c r="AI190" s="916">
        <v>0</v>
      </c>
      <c r="AJ190" s="915">
        <v>0</v>
      </c>
      <c r="AK190" s="915">
        <v>0</v>
      </c>
      <c r="AL190" s="916">
        <v>0</v>
      </c>
      <c r="AM190" s="916">
        <v>0</v>
      </c>
      <c r="AN190" s="916">
        <v>0</v>
      </c>
      <c r="AO190" s="916">
        <v>0</v>
      </c>
      <c r="AP190" s="916">
        <v>0</v>
      </c>
      <c r="AQ190" s="916">
        <v>0</v>
      </c>
      <c r="AR190" s="784"/>
      <c r="AS190" s="784"/>
      <c r="AT190" s="780"/>
      <c r="AV190" s="780"/>
      <c r="AW190" s="794"/>
      <c r="AX190" s="794"/>
      <c r="AY190" s="794"/>
      <c r="AZ190" s="780"/>
      <c r="BA190" s="780"/>
      <c r="BB190" s="780"/>
      <c r="BF190" s="780"/>
      <c r="BG190" s="780"/>
      <c r="BH190" s="780"/>
      <c r="BI190" s="794"/>
      <c r="BJ190" s="794"/>
      <c r="BK190" s="794"/>
      <c r="BL190" s="193"/>
      <c r="BM190" s="784"/>
      <c r="BN190" s="784"/>
      <c r="BO190" s="784"/>
      <c r="BP190" s="784"/>
      <c r="BQ190" s="784"/>
      <c r="BR190" s="784"/>
    </row>
    <row r="191" spans="1:70" s="63" customFormat="1" ht="15.75" customHeight="1" x14ac:dyDescent="0.25">
      <c r="A191" s="252" t="s">
        <v>356</v>
      </c>
      <c r="B191" s="1066"/>
      <c r="C191" s="913">
        <v>7</v>
      </c>
      <c r="D191" s="914"/>
      <c r="E191" s="55"/>
      <c r="F191" s="426" t="s">
        <v>187</v>
      </c>
      <c r="G191" s="918" t="s">
        <v>121</v>
      </c>
      <c r="H191" s="973">
        <f>+'P01 2026'!H127</f>
        <v>10</v>
      </c>
      <c r="I191" s="973">
        <f>+'P01 2026'!FB146</f>
        <v>752213</v>
      </c>
      <c r="J191" s="973">
        <f ca="1">SUMIF(W$3:$AQ183,"ok",W191:AQ191)</f>
        <v>751390.16</v>
      </c>
      <c r="K191" s="912">
        <f t="shared" ca="1" si="29"/>
        <v>0.99890610771151256</v>
      </c>
      <c r="L191" s="973">
        <f>+'P01 2026'!FD146</f>
        <v>751390.16</v>
      </c>
      <c r="M191" s="912">
        <f t="shared" si="30"/>
        <v>0.99890610771151256</v>
      </c>
      <c r="N191" s="1062">
        <f t="shared" si="35"/>
        <v>822.8399999999674</v>
      </c>
      <c r="O191" s="912">
        <f t="shared" si="31"/>
        <v>1.093892288487393E-3</v>
      </c>
      <c r="P191" s="917">
        <f>+'P01 2026'!FG146</f>
        <v>750473.40800000005</v>
      </c>
      <c r="Q191" s="912">
        <f t="shared" ca="1" si="32"/>
        <v>0.99877992546508731</v>
      </c>
      <c r="R191" s="917">
        <f>+'P01 2026'!FH146</f>
        <v>916.75199999999995</v>
      </c>
      <c r="S191" s="912">
        <f t="shared" ca="1" si="33"/>
        <v>1.2200745349127274E-3</v>
      </c>
      <c r="T191" s="916">
        <f>+'P01 2025'!DV160</f>
        <v>1745414.0260999999</v>
      </c>
      <c r="U191" s="916">
        <f ca="1">SUMIF(W$3:$AQ182,"SI",W191:AQ191)</f>
        <v>1741702.0838079997</v>
      </c>
      <c r="V191" s="912">
        <f t="shared" ca="1" si="34"/>
        <v>0.99787331702593551</v>
      </c>
      <c r="W191" s="1060">
        <f>+'P01 2026'!I127</f>
        <v>751421.96900000004</v>
      </c>
      <c r="X191" s="1061">
        <f>+'P01 2025'!G144</f>
        <v>1745413.6838079998</v>
      </c>
      <c r="Y191" s="1061">
        <v>0</v>
      </c>
      <c r="Z191" s="917">
        <v>0</v>
      </c>
      <c r="AA191" s="917">
        <v>0</v>
      </c>
      <c r="AB191" s="916">
        <v>0</v>
      </c>
      <c r="AC191" s="916">
        <v>0</v>
      </c>
      <c r="AD191" s="916">
        <f>+'P01 2025'!AR94</f>
        <v>-3711.6</v>
      </c>
      <c r="AE191" s="916">
        <v>0</v>
      </c>
      <c r="AF191" s="916">
        <v>0</v>
      </c>
      <c r="AG191" s="916">
        <v>0</v>
      </c>
      <c r="AH191" s="916">
        <v>0</v>
      </c>
      <c r="AI191" s="916">
        <v>0</v>
      </c>
      <c r="AJ191" s="916">
        <v>0</v>
      </c>
      <c r="AK191" s="916">
        <v>0</v>
      </c>
      <c r="AL191" s="916">
        <v>0</v>
      </c>
      <c r="AM191" s="916">
        <f>+'P01 2026'!ER101</f>
        <v>-31.809000000000001</v>
      </c>
      <c r="AN191" s="916">
        <v>0</v>
      </c>
      <c r="AO191" s="916">
        <v>0</v>
      </c>
      <c r="AP191" s="916">
        <v>0</v>
      </c>
      <c r="AQ191" s="916">
        <f>+'P01 2025'!FR119</f>
        <v>-38.5</v>
      </c>
      <c r="AR191" s="784"/>
      <c r="AS191" s="784"/>
      <c r="AT191" s="780"/>
      <c r="AV191" s="780"/>
      <c r="AW191" s="794"/>
      <c r="AX191" s="794"/>
      <c r="AY191" s="794"/>
      <c r="AZ191" s="780"/>
      <c r="BA191" s="780"/>
      <c r="BB191" s="780"/>
      <c r="BF191" s="780"/>
      <c r="BG191" s="780"/>
      <c r="BH191" s="780"/>
      <c r="BI191" s="794"/>
      <c r="BJ191" s="794"/>
      <c r="BK191" s="794"/>
      <c r="BL191" s="193"/>
      <c r="BM191" s="784"/>
      <c r="BN191" s="784"/>
      <c r="BO191" s="784"/>
      <c r="BP191" s="784"/>
      <c r="BQ191" s="784"/>
      <c r="BR191" s="784"/>
    </row>
    <row r="192" spans="1:70" s="332" customFormat="1" ht="15.75" hidden="1" customHeight="1" x14ac:dyDescent="0.25">
      <c r="A192" s="451" t="s">
        <v>776</v>
      </c>
      <c r="B192" s="691">
        <v>35</v>
      </c>
      <c r="C192" s="692"/>
      <c r="D192" s="693"/>
      <c r="E192" s="820"/>
      <c r="F192" s="820"/>
      <c r="G192" s="694" t="s">
        <v>118</v>
      </c>
      <c r="H192" s="695">
        <v>0</v>
      </c>
      <c r="I192" s="695">
        <v>0</v>
      </c>
      <c r="J192" s="696">
        <f ca="1">SUMIF(AB$3:$AQ181,"ok",AB192:AQ192)</f>
        <v>0</v>
      </c>
      <c r="K192" s="697">
        <f t="shared" ca="1" si="29"/>
        <v>0</v>
      </c>
      <c r="L192" s="695">
        <v>0</v>
      </c>
      <c r="M192" s="697">
        <f t="shared" si="30"/>
        <v>0</v>
      </c>
      <c r="N192" s="695">
        <f t="shared" si="35"/>
        <v>0</v>
      </c>
      <c r="O192" s="697">
        <f t="shared" si="31"/>
        <v>0</v>
      </c>
      <c r="P192" s="695">
        <v>0</v>
      </c>
      <c r="Q192" s="697">
        <f t="shared" ca="1" si="32"/>
        <v>0</v>
      </c>
      <c r="R192" s="695"/>
      <c r="S192" s="697">
        <f t="shared" ca="1" si="33"/>
        <v>0</v>
      </c>
      <c r="T192" s="25">
        <v>0</v>
      </c>
      <c r="U192" s="25">
        <f ca="1">SUMIF(W$3:$AQ185,"SI",W192:AQ192)</f>
        <v>0</v>
      </c>
      <c r="V192" s="697" t="str">
        <f t="shared" ca="1" si="34"/>
        <v>0,00%</v>
      </c>
      <c r="W192" s="708">
        <v>0</v>
      </c>
      <c r="X192" s="707">
        <v>0</v>
      </c>
      <c r="Y192" s="701">
        <v>0</v>
      </c>
      <c r="Z192" s="698">
        <v>0</v>
      </c>
      <c r="AA192" s="698">
        <v>0</v>
      </c>
      <c r="AB192" s="704">
        <v>0</v>
      </c>
      <c r="AC192" s="25">
        <v>0</v>
      </c>
      <c r="AD192" s="27">
        <v>0</v>
      </c>
      <c r="AE192" s="25">
        <v>0</v>
      </c>
      <c r="AF192" s="27">
        <v>0</v>
      </c>
      <c r="AG192" s="25">
        <v>0</v>
      </c>
      <c r="AH192" s="27">
        <v>0</v>
      </c>
      <c r="AI192" s="25">
        <v>0</v>
      </c>
      <c r="AJ192" s="27">
        <v>0</v>
      </c>
      <c r="AK192" s="27">
        <v>0</v>
      </c>
      <c r="AL192" s="25">
        <v>0</v>
      </c>
      <c r="AM192" s="25">
        <v>0</v>
      </c>
      <c r="AN192" s="25">
        <v>0</v>
      </c>
      <c r="AO192" s="25">
        <v>0</v>
      </c>
      <c r="AP192" s="27">
        <v>0</v>
      </c>
      <c r="AQ192" s="27">
        <v>0</v>
      </c>
      <c r="AR192" s="1010"/>
      <c r="AS192" s="1010"/>
      <c r="AT192" s="216"/>
      <c r="AV192" s="216"/>
      <c r="AW192" s="781"/>
      <c r="AX192" s="781"/>
      <c r="AY192" s="781"/>
      <c r="AZ192" s="216"/>
      <c r="BA192" s="216"/>
      <c r="BB192" s="216"/>
      <c r="BF192" s="216"/>
      <c r="BG192" s="216"/>
      <c r="BH192" s="216"/>
      <c r="BI192" s="781"/>
      <c r="BJ192" s="781"/>
      <c r="BK192" s="781"/>
      <c r="BL192" s="1019"/>
      <c r="BM192" s="1010"/>
      <c r="BN192" s="1010"/>
      <c r="BO192" s="1010"/>
      <c r="BP192" s="1010"/>
      <c r="BQ192" s="1010"/>
      <c r="BR192" s="1010"/>
    </row>
    <row r="193" spans="1:70" s="332" customFormat="1" x14ac:dyDescent="0.25">
      <c r="A193" s="451"/>
      <c r="B193" s="1027"/>
      <c r="C193" s="1028"/>
      <c r="D193" s="1029"/>
      <c r="E193" s="1029"/>
      <c r="F193" s="1029"/>
      <c r="G193" s="1030"/>
      <c r="H193" s="1031"/>
      <c r="I193" s="1032"/>
      <c r="J193" s="1032"/>
      <c r="K193" s="1032"/>
      <c r="L193" s="1032"/>
      <c r="M193" s="1032"/>
      <c r="N193" s="1032"/>
      <c r="O193" s="1032"/>
      <c r="P193" s="1032"/>
      <c r="Q193" s="1032"/>
      <c r="R193" s="1032"/>
      <c r="S193" s="1033"/>
      <c r="T193" s="1031"/>
      <c r="U193" s="1031"/>
      <c r="V193" s="1034"/>
      <c r="W193" s="1031"/>
      <c r="X193" s="1035"/>
      <c r="Y193" s="1036"/>
      <c r="Z193" s="1031"/>
      <c r="AA193" s="1031"/>
      <c r="AB193" s="1031"/>
      <c r="AC193" s="1031"/>
      <c r="AD193" s="1031"/>
      <c r="AE193" s="1031"/>
      <c r="AF193" s="1031"/>
      <c r="AG193" s="1031"/>
      <c r="AH193" s="1031"/>
      <c r="AI193" s="1031"/>
      <c r="AJ193" s="1031"/>
      <c r="AK193" s="1031"/>
      <c r="AL193" s="1031"/>
      <c r="AN193" s="1031"/>
      <c r="AO193" s="1031"/>
      <c r="AP193" s="1031"/>
      <c r="AQ193" s="1031"/>
      <c r="AR193" s="1010"/>
      <c r="AS193" s="1010"/>
      <c r="AT193" s="216"/>
      <c r="AV193" s="216"/>
      <c r="AW193" s="781"/>
      <c r="AX193" s="781"/>
      <c r="AY193" s="781"/>
      <c r="AZ193" s="216"/>
      <c r="BA193" s="216"/>
      <c r="BB193" s="216"/>
      <c r="BF193" s="216"/>
      <c r="BG193" s="216"/>
      <c r="BH193" s="216"/>
      <c r="BI193" s="781"/>
      <c r="BJ193" s="781"/>
      <c r="BK193" s="781"/>
      <c r="BL193" s="1019"/>
      <c r="BM193" s="1010"/>
      <c r="BN193" s="1010"/>
      <c r="BO193" s="1010"/>
      <c r="BP193" s="1010"/>
      <c r="BQ193" s="1010"/>
      <c r="BR193" s="1010"/>
    </row>
    <row r="194" spans="1:70" s="332" customFormat="1" x14ac:dyDescent="0.25">
      <c r="A194" s="451"/>
      <c r="B194" s="1027"/>
      <c r="C194" s="1028"/>
      <c r="D194" s="1029"/>
      <c r="E194" s="1029"/>
      <c r="F194" s="1029"/>
      <c r="G194" s="1030"/>
      <c r="H194" s="1031"/>
      <c r="I194" s="1039"/>
      <c r="J194" s="1039"/>
      <c r="K194" s="1040"/>
      <c r="L194" s="1039"/>
      <c r="M194" s="1037"/>
      <c r="N194" s="1039"/>
      <c r="O194" s="1037"/>
      <c r="P194" s="1041"/>
      <c r="Q194" s="1037"/>
      <c r="R194" s="1041"/>
      <c r="S194" s="1033"/>
      <c r="T194" s="1031"/>
      <c r="U194" s="1031"/>
      <c r="V194" s="1037"/>
      <c r="W194" s="1033"/>
      <c r="X194" s="1035"/>
      <c r="Y194" s="1035"/>
      <c r="Z194" s="1033"/>
      <c r="AA194" s="1033"/>
      <c r="AB194" s="1040"/>
      <c r="AC194" s="1040"/>
      <c r="AD194" s="1019"/>
      <c r="AE194" s="1019"/>
      <c r="AF194" s="1019"/>
      <c r="AG194" s="1019"/>
      <c r="AH194" s="1019"/>
      <c r="AI194" s="1019"/>
      <c r="AJ194" s="1019"/>
      <c r="AK194" s="1019"/>
      <c r="AL194" s="1042"/>
      <c r="AN194" s="1019"/>
      <c r="AO194" s="1019"/>
      <c r="AP194" s="1019"/>
      <c r="AQ194" s="1019"/>
      <c r="AR194" s="1010"/>
      <c r="AS194" s="1010"/>
      <c r="AT194" s="216"/>
      <c r="AV194" s="216"/>
      <c r="AW194" s="781"/>
      <c r="AX194" s="781"/>
      <c r="AY194" s="781"/>
      <c r="AZ194" s="216"/>
      <c r="BA194" s="216"/>
      <c r="BB194" s="216"/>
      <c r="BF194" s="216"/>
      <c r="BG194" s="216"/>
      <c r="BH194" s="216"/>
      <c r="BI194" s="781"/>
      <c r="BJ194" s="781"/>
      <c r="BK194" s="781"/>
      <c r="BL194" s="1019"/>
      <c r="BM194" s="1010"/>
      <c r="BN194" s="1010"/>
      <c r="BO194" s="1010"/>
      <c r="BP194" s="1010"/>
      <c r="BQ194" s="1010"/>
      <c r="BR194" s="1010"/>
    </row>
    <row r="195" spans="1:70" s="332" customFormat="1" ht="15" customHeight="1" x14ac:dyDescent="0.25">
      <c r="A195" s="451"/>
      <c r="B195" s="1091" t="s">
        <v>1103</v>
      </c>
      <c r="C195" s="1091"/>
      <c r="D195" s="1091"/>
      <c r="E195" s="1091"/>
      <c r="F195" s="1091"/>
      <c r="G195" s="1091"/>
      <c r="H195" s="84">
        <f>+H9+H80+H150+H157+H176+H188+H189+H190</f>
        <v>63362148</v>
      </c>
      <c r="I195" s="84">
        <f>+I9+I80+I150+I157+I176+I188+I189+I190</f>
        <v>64232477</v>
      </c>
      <c r="J195" s="84">
        <f ca="1">+J9+J80+J150+J157+J176+J188+J189+J190</f>
        <v>55412609.005000003</v>
      </c>
      <c r="K195" s="85">
        <f ca="1">IFERROR(J195/I195,0%)</f>
        <v>0.86268834074388889</v>
      </c>
      <c r="L195" s="84">
        <f>+L9+L80+L150+L157+L176+L188+L189+L190</f>
        <v>56096987.785000011</v>
      </c>
      <c r="M195" s="85">
        <f>+IFERROR(L195/I195,0%)</f>
        <v>0.8733430564261131</v>
      </c>
      <c r="N195" s="84">
        <f>+N9+N80+N150+N157+N176+N188+N189+N190</f>
        <v>8135489.214999998</v>
      </c>
      <c r="O195" s="85">
        <f>+IFERROR(N195/I195,0)</f>
        <v>0.12665694357388704</v>
      </c>
      <c r="P195" s="84">
        <f>+P9+P80+P150+P157+P176+P188+P189+P190</f>
        <v>54681163.529000007</v>
      </c>
      <c r="Q195" s="85">
        <f ca="1">+IFERROR(P195/J195,0)</f>
        <v>0.98680001737629797</v>
      </c>
      <c r="R195" s="84">
        <f>+R9+R80+R150+R157+R176+R188+R189+R190</f>
        <v>731445.47600000002</v>
      </c>
      <c r="S195" s="85">
        <f ca="1">IFERROR(+R195/J195,0%)</f>
        <v>1.3199982623702127E-2</v>
      </c>
      <c r="T195" s="84">
        <f>+T9+T80+T150+T157+T176+T188+T189+T190</f>
        <v>43880112.630000003</v>
      </c>
      <c r="U195" s="84">
        <f ca="1">+U9+U80+U150+U157+U176+U188+U189+U190</f>
        <v>35983090.459615</v>
      </c>
      <c r="V195" s="85">
        <f ca="1">IFERROR(U195/T195,"0,00%")</f>
        <v>0.82003186188300803</v>
      </c>
      <c r="W195" s="84">
        <f>+W9+W80+W150+W157+W176+W188+W189+W190</f>
        <v>2380078.0180000002</v>
      </c>
      <c r="X195" s="84">
        <f t="shared" ref="X195:AQ195" si="36">+X9+X80+X150+X157+X176+X188+X189+X190</f>
        <v>2478487.8067449997</v>
      </c>
      <c r="Y195" s="84">
        <f t="shared" si="36"/>
        <v>1767959.392</v>
      </c>
      <c r="Z195" s="84">
        <f t="shared" si="36"/>
        <v>4242262.9644259997</v>
      </c>
      <c r="AA195" s="84">
        <f t="shared" si="36"/>
        <v>9569387.5499999989</v>
      </c>
      <c r="AB195" s="84">
        <f t="shared" si="36"/>
        <v>10657590.163628999</v>
      </c>
      <c r="AC195" s="84">
        <f t="shared" si="36"/>
        <v>1506033.175</v>
      </c>
      <c r="AD195" s="84">
        <f t="shared" si="36"/>
        <v>1736343.1953100001</v>
      </c>
      <c r="AE195" s="84">
        <f t="shared" si="36"/>
        <v>1466224.959</v>
      </c>
      <c r="AF195" s="84">
        <f t="shared" si="36"/>
        <v>1610416.6305519997</v>
      </c>
      <c r="AG195" s="84">
        <f t="shared" si="36"/>
        <v>2881266.818</v>
      </c>
      <c r="AH195" s="84">
        <f t="shared" si="36"/>
        <v>3073481.5606089998</v>
      </c>
      <c r="AI195" s="84">
        <f t="shared" si="36"/>
        <v>31652615.362</v>
      </c>
      <c r="AJ195" s="84">
        <f t="shared" si="36"/>
        <v>1861502.0547859999</v>
      </c>
      <c r="AK195" s="84">
        <f t="shared" si="36"/>
        <v>1550889.487</v>
      </c>
      <c r="AL195" s="84">
        <f t="shared" si="36"/>
        <v>2160938.6076919995</v>
      </c>
      <c r="AM195" s="84">
        <f t="shared" si="36"/>
        <v>2638154.2440000004</v>
      </c>
      <c r="AN195" s="84">
        <f t="shared" si="36"/>
        <v>8162067.4758659992</v>
      </c>
      <c r="AO195" s="1043">
        <f t="shared" si="36"/>
        <v>1642688.09</v>
      </c>
      <c r="AP195" s="1043">
        <f t="shared" si="36"/>
        <v>2643824.963</v>
      </c>
      <c r="AQ195" s="1043">
        <f t="shared" si="36"/>
        <v>6554969.216</v>
      </c>
      <c r="AR195" s="1010"/>
      <c r="AS195" s="1010"/>
      <c r="AT195" s="216"/>
      <c r="AV195" s="216"/>
      <c r="AW195" s="781"/>
      <c r="AX195" s="781"/>
      <c r="AY195" s="781"/>
      <c r="AZ195" s="216"/>
      <c r="BA195" s="216"/>
      <c r="BB195" s="216"/>
      <c r="BF195" s="216"/>
      <c r="BG195" s="216"/>
      <c r="BH195" s="216"/>
      <c r="BI195" s="781"/>
      <c r="BJ195" s="781"/>
      <c r="BK195" s="781"/>
      <c r="BL195" s="1019"/>
      <c r="BM195" s="1010"/>
      <c r="BN195" s="1010"/>
      <c r="BO195" s="1010"/>
      <c r="BP195" s="1010"/>
      <c r="BQ195" s="1010"/>
      <c r="BR195" s="1010"/>
    </row>
    <row r="196" spans="1:70" s="332" customFormat="1" x14ac:dyDescent="0.25">
      <c r="A196" s="451"/>
      <c r="B196" s="1027"/>
      <c r="C196" s="1028"/>
      <c r="D196" s="1029"/>
      <c r="E196" s="1029"/>
      <c r="F196" s="1029"/>
      <c r="G196" s="1030"/>
      <c r="H196" s="1031"/>
      <c r="I196" s="1044"/>
      <c r="J196" s="1044"/>
      <c r="K196" s="1045"/>
      <c r="L196" s="1044"/>
      <c r="M196" s="1045"/>
      <c r="N196" s="1044"/>
      <c r="O196" s="1045"/>
      <c r="P196" s="1044"/>
      <c r="Q196" s="1045"/>
      <c r="R196" s="1044"/>
      <c r="S196" s="1046"/>
      <c r="T196" s="1047"/>
      <c r="U196" s="1031"/>
      <c r="V196" s="1046"/>
      <c r="W196" s="1046"/>
      <c r="X196" s="1048"/>
      <c r="Y196" s="1048"/>
      <c r="Z196" s="1046"/>
      <c r="AA196" s="1046"/>
      <c r="AB196" s="1047"/>
      <c r="AC196" s="1047"/>
      <c r="AD196" s="1031"/>
      <c r="AE196" s="1031"/>
      <c r="AF196" s="1031"/>
      <c r="AG196" s="1031"/>
      <c r="AH196" s="1019"/>
      <c r="AI196" s="1019"/>
      <c r="AJ196" s="1019"/>
      <c r="AK196" s="1019"/>
      <c r="AL196" s="1019"/>
      <c r="AM196" s="1019"/>
      <c r="AN196" s="1019"/>
      <c r="AO196" s="1019"/>
      <c r="AP196" s="1019"/>
      <c r="AQ196" s="1019"/>
      <c r="AT196" s="216"/>
      <c r="AV196" s="216"/>
      <c r="AW196" s="216"/>
      <c r="AX196" s="216"/>
      <c r="AY196" s="216"/>
      <c r="AZ196" s="216"/>
      <c r="BA196" s="216"/>
      <c r="BB196" s="216"/>
      <c r="BF196" s="216"/>
      <c r="BG196" s="216"/>
      <c r="BH196" s="216"/>
      <c r="BI196" s="216"/>
      <c r="BJ196" s="216"/>
      <c r="BK196" s="216"/>
    </row>
    <row r="197" spans="1:70" s="332" customFormat="1" x14ac:dyDescent="0.25">
      <c r="A197" s="451"/>
      <c r="B197" s="1027"/>
      <c r="C197" s="1028"/>
      <c r="D197" s="1029"/>
      <c r="E197" s="1029"/>
      <c r="F197" s="1029"/>
      <c r="G197" s="1030"/>
      <c r="H197" s="1031"/>
      <c r="I197" s="1045"/>
      <c r="J197" s="1045"/>
      <c r="K197" s="1046"/>
      <c r="L197" s="1045"/>
      <c r="M197" s="1049"/>
      <c r="N197" s="1045"/>
      <c r="O197" s="1046"/>
      <c r="P197" s="1050"/>
      <c r="Q197" s="1051"/>
      <c r="R197" s="1050"/>
      <c r="S197" s="1046"/>
      <c r="T197" s="1047"/>
      <c r="U197" s="1031"/>
      <c r="V197" s="1046"/>
      <c r="W197" s="1046"/>
      <c r="X197" s="1048"/>
      <c r="Y197" s="1048"/>
      <c r="Z197" s="1046"/>
      <c r="AA197" s="1046"/>
      <c r="AB197" s="1047"/>
      <c r="AC197" s="1047"/>
      <c r="AD197" s="1031"/>
      <c r="AE197" s="1031"/>
      <c r="AF197" s="1031"/>
      <c r="AG197" s="1031"/>
      <c r="AH197" s="1019"/>
      <c r="AI197" s="1019"/>
      <c r="AJ197" s="1019"/>
      <c r="AK197" s="1019"/>
      <c r="AL197" s="1019"/>
      <c r="AM197" s="1019"/>
      <c r="AN197" s="1019"/>
      <c r="AO197" s="1019"/>
      <c r="AP197" s="1019"/>
      <c r="AQ197" s="1019"/>
      <c r="AT197" s="216"/>
      <c r="AV197" s="216"/>
      <c r="AW197" s="216"/>
      <c r="AX197" s="216"/>
      <c r="AY197" s="216"/>
      <c r="AZ197" s="216"/>
      <c r="BA197" s="216"/>
      <c r="BB197" s="216"/>
      <c r="BF197" s="216"/>
      <c r="BG197" s="216"/>
      <c r="BH197" s="216"/>
      <c r="BI197" s="216"/>
      <c r="BJ197" s="216"/>
      <c r="BK197" s="216"/>
    </row>
    <row r="198" spans="1:70" s="332" customFormat="1" x14ac:dyDescent="0.25">
      <c r="A198" s="451"/>
      <c r="B198" s="1027"/>
      <c r="C198" s="1028"/>
      <c r="D198" s="1029"/>
      <c r="E198" s="1029"/>
      <c r="F198" s="1029"/>
      <c r="G198" s="1030"/>
      <c r="H198" s="1031"/>
      <c r="I198" s="1052"/>
      <c r="J198" s="1045"/>
      <c r="K198" s="1046"/>
      <c r="L198" s="1045"/>
      <c r="M198" s="1049"/>
      <c r="N198" s="1045"/>
      <c r="O198" s="1046"/>
      <c r="P198" s="1050"/>
      <c r="Q198" s="1051"/>
      <c r="R198" s="1050"/>
      <c r="S198" s="1046"/>
      <c r="T198" s="1047"/>
      <c r="U198" s="1031"/>
      <c r="V198" s="1046"/>
      <c r="W198" s="1046"/>
      <c r="X198" s="1048"/>
      <c r="Y198" s="1048"/>
      <c r="Z198" s="1046"/>
      <c r="AA198" s="1046"/>
      <c r="AB198" s="1047"/>
      <c r="AC198" s="1047"/>
      <c r="AD198" s="1031"/>
      <c r="AE198" s="1031"/>
      <c r="AF198" s="1031"/>
      <c r="AG198" s="1031"/>
      <c r="AH198" s="1019"/>
      <c r="AI198" s="1019"/>
      <c r="AJ198" s="1019"/>
      <c r="AK198" s="1019"/>
      <c r="AL198" s="1019"/>
      <c r="AM198" s="1019"/>
      <c r="AN198" s="1019"/>
      <c r="AO198" s="1019"/>
      <c r="AP198" s="1019"/>
      <c r="AQ198" s="1019"/>
      <c r="AT198" s="216"/>
      <c r="AV198" s="216"/>
      <c r="AW198" s="216"/>
      <c r="AX198" s="216"/>
      <c r="AY198" s="216"/>
      <c r="AZ198" s="216"/>
      <c r="BA198" s="216"/>
      <c r="BB198" s="216"/>
      <c r="BF198" s="216"/>
      <c r="BG198" s="216"/>
      <c r="BH198" s="216"/>
      <c r="BI198" s="216"/>
      <c r="BJ198" s="216"/>
      <c r="BK198" s="216"/>
    </row>
    <row r="199" spans="1:70" s="332" customFormat="1" x14ac:dyDescent="0.25">
      <c r="A199" s="451"/>
      <c r="B199" s="1027"/>
      <c r="C199" s="1028"/>
      <c r="D199" s="1029"/>
      <c r="E199" s="1029"/>
      <c r="F199" s="1029"/>
      <c r="G199" s="1030"/>
      <c r="H199" s="1031"/>
      <c r="I199" s="1045"/>
      <c r="J199" s="1045"/>
      <c r="K199" s="1046"/>
      <c r="L199" s="1045"/>
      <c r="M199" s="1049"/>
      <c r="N199" s="1045"/>
      <c r="O199" s="1046"/>
      <c r="P199" s="1050"/>
      <c r="Q199" s="1051"/>
      <c r="R199" s="1050"/>
      <c r="S199" s="1046"/>
      <c r="T199" s="1047"/>
      <c r="U199" s="1031"/>
      <c r="V199" s="1046"/>
      <c r="W199" s="1046"/>
      <c r="X199" s="1048"/>
      <c r="Y199" s="1048"/>
      <c r="Z199" s="1046"/>
      <c r="AA199" s="1046"/>
      <c r="AB199" s="1047"/>
      <c r="AC199" s="1047"/>
      <c r="AD199" s="1031"/>
      <c r="AE199" s="1031"/>
      <c r="AF199" s="1031"/>
      <c r="AG199" s="1031"/>
      <c r="AH199" s="1019"/>
      <c r="AI199" s="1019"/>
      <c r="AJ199" s="1019"/>
      <c r="AK199" s="1019"/>
      <c r="AL199" s="1019"/>
      <c r="AM199" s="1019"/>
      <c r="AN199" s="1019"/>
      <c r="AO199" s="1019"/>
      <c r="AP199" s="1019"/>
      <c r="AQ199" s="1019"/>
      <c r="AT199" s="216"/>
      <c r="AV199" s="216"/>
      <c r="AW199" s="216"/>
      <c r="AX199" s="216"/>
      <c r="AY199" s="216"/>
      <c r="AZ199" s="216"/>
      <c r="BA199" s="216"/>
      <c r="BB199" s="216"/>
      <c r="BF199" s="216"/>
      <c r="BG199" s="216"/>
      <c r="BH199" s="216"/>
      <c r="BI199" s="216"/>
      <c r="BJ199" s="216"/>
      <c r="BK199" s="216"/>
    </row>
    <row r="200" spans="1:70" s="332" customFormat="1" x14ac:dyDescent="0.25">
      <c r="A200" s="451"/>
      <c r="B200" s="1027"/>
      <c r="C200" s="1028"/>
      <c r="D200" s="1029"/>
      <c r="E200" s="1029"/>
      <c r="F200" s="1029"/>
      <c r="G200" s="1030"/>
      <c r="H200" s="1031"/>
      <c r="I200" s="1045"/>
      <c r="J200" s="1045"/>
      <c r="K200" s="1046"/>
      <c r="L200" s="1045"/>
      <c r="M200" s="1049"/>
      <c r="N200" s="1045"/>
      <c r="O200" s="1046"/>
      <c r="P200" s="1050"/>
      <c r="Q200" s="1051"/>
      <c r="R200" s="1050"/>
      <c r="S200" s="1046"/>
      <c r="T200" s="1047"/>
      <c r="U200" s="1031"/>
      <c r="V200" s="1046"/>
      <c r="W200" s="1046"/>
      <c r="X200" s="1048"/>
      <c r="Y200" s="1048"/>
      <c r="Z200" s="945"/>
      <c r="AA200" s="1046"/>
      <c r="AB200" s="1047"/>
      <c r="AC200" s="1047"/>
      <c r="AD200" s="1031"/>
      <c r="AE200" s="1031"/>
      <c r="AF200" s="1031"/>
      <c r="AG200" s="1031"/>
      <c r="AH200" s="1019"/>
      <c r="AI200" s="1019"/>
      <c r="AJ200" s="1019"/>
      <c r="AK200" s="1019"/>
      <c r="AL200" s="1019"/>
      <c r="AM200" s="1019"/>
      <c r="AN200" s="1019"/>
      <c r="AO200" s="1019"/>
      <c r="AP200" s="1019"/>
      <c r="AQ200" s="1019"/>
      <c r="AT200" s="216"/>
      <c r="AV200" s="216"/>
      <c r="AW200" s="216"/>
      <c r="AX200" s="216"/>
      <c r="AY200" s="216"/>
      <c r="AZ200" s="216"/>
      <c r="BA200" s="216"/>
      <c r="BB200" s="216"/>
      <c r="BF200" s="216"/>
      <c r="BG200" s="216"/>
      <c r="BH200" s="216"/>
      <c r="BI200" s="216"/>
      <c r="BJ200" s="216"/>
      <c r="BK200" s="216"/>
    </row>
  </sheetData>
  <mergeCells count="33">
    <mergeCell ref="B195:G195"/>
    <mergeCell ref="W4:X4"/>
    <mergeCell ref="W5:X5"/>
    <mergeCell ref="AA5:AB5"/>
    <mergeCell ref="AA4:AB4"/>
    <mergeCell ref="Y5:Z5"/>
    <mergeCell ref="Y4:Z4"/>
    <mergeCell ref="B4:K4"/>
    <mergeCell ref="B5:G7"/>
    <mergeCell ref="T5:V5"/>
    <mergeCell ref="H5:S5"/>
    <mergeCell ref="T4:V4"/>
    <mergeCell ref="AI5:AJ5"/>
    <mergeCell ref="L2:S2"/>
    <mergeCell ref="L4:S4"/>
    <mergeCell ref="B2:K2"/>
    <mergeCell ref="AG5:AH5"/>
    <mergeCell ref="AG4:AH4"/>
    <mergeCell ref="AG2:AH2"/>
    <mergeCell ref="AE5:AF5"/>
    <mergeCell ref="AE4:AF4"/>
    <mergeCell ref="AE2:AF2"/>
    <mergeCell ref="AC5:AD5"/>
    <mergeCell ref="AC4:AD4"/>
    <mergeCell ref="AC2:AD2"/>
    <mergeCell ref="AA2:AB2"/>
    <mergeCell ref="Y2:Z2"/>
    <mergeCell ref="T2:V2"/>
    <mergeCell ref="AM5:AN5"/>
    <mergeCell ref="AM4:AN4"/>
    <mergeCell ref="AM2:AN2"/>
    <mergeCell ref="AK5:AL5"/>
    <mergeCell ref="AK4:AL4"/>
  </mergeCells>
  <phoneticPr fontId="13" type="noConversion"/>
  <printOptions horizontalCentered="1"/>
  <pageMargins left="1" right="1" top="1" bottom="1" header="0.5" footer="0.5"/>
  <pageSetup paperSize="5" scale="68" fitToHeight="0" orientation="landscape" r:id="rId1"/>
  <colBreaks count="1" manualBreakCount="1">
    <brk id="19" min="1" max="192" man="1"/>
  </colBreaks>
  <ignoredErrors>
    <ignoredError sqref="U9:U11 U32 U83 U176 U187 U89 U164 U63 X9:X55 U73 N9:N14 Z9:Z55 AB9:AB55 AD9:AD55 AF10:AF40 AF149:AF156 AN9:AO55 U37 U42 U68 U103 U178 X79:X147 Z79:Z147 AB79:AB147 AD79:AD147 AF79:AF147 AN79:AO147 N16:N22 N25 N32:N37 N41:N46 N48:N53 N57:N61 N63:N68 N70 N72:N76 N27:N30 AN176:AO192 AN169:AO174 X169:X174 Z169:Z174 AB169:AB174 AD169:AD174 AF169:AF174 U170 AF43:AF54 X176:X192 Z176:Z192 AB176:AB192 AD176:AD192 AF176:AF192 V195 AN57:AO77 AF57:AF77 AD57:AD77 AB57:AB77 Z57:Z77 X57:X77 AF158:AF164 AD149:AD164 AB149:AB164 Z149:Z164 X149:X164 AN149:AO164 AH57:AH77 AH169:AH174 AH176:AH192 AH79:AH147 AH9:AH55 AH149:AH164 K195 AJ57:AJ77 AJ169:AJ174 AJ176:AJ192 AJ79:AJ147 AJ149:AJ164 AJ9:AJ55 AL160:AL164 AL57:AL77 AL169:AL174 AL176:AL192 AL79:AL147 AL149:AL158 AL9:AL55 AL166:AL167 AJ166:AJ167 AH166:AH167 AF166:AF167 AD166:AD167 AB166:AB167 Z166:Z167 X166:X167 AN166:AO167" formula="1"/>
    <ignoredError sqref="C170 D16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rgb="FFFF99CC"/>
  </sheetPr>
  <dimension ref="A1:GH171"/>
  <sheetViews>
    <sheetView zoomScaleNormal="100" workbookViewId="0">
      <pane ySplit="2" topLeftCell="A3" activePane="bottomLeft" state="frozen"/>
      <selection activeCell="BR1" sqref="BR1"/>
      <selection pane="bottomLeft" activeCell="DI4" sqref="DI4"/>
    </sheetView>
  </sheetViews>
  <sheetFormatPr baseColWidth="10" defaultColWidth="12.28515625" defaultRowHeight="12.75" x14ac:dyDescent="0.2"/>
  <cols>
    <col min="1" max="1" width="5.5703125" style="343" customWidth="1"/>
    <col min="2" max="9" width="16.7109375" style="343" hidden="1" customWidth="1"/>
    <col min="10" max="10" width="6.5703125" style="343" hidden="1" customWidth="1"/>
    <col min="11" max="11" width="14.140625" style="343" hidden="1" customWidth="1"/>
    <col min="12" max="12" width="50.42578125" style="343" hidden="1" customWidth="1"/>
    <col min="13" max="13" width="15.5703125" style="343" hidden="1" customWidth="1"/>
    <col min="14" max="14" width="18.140625" style="343" hidden="1" customWidth="1"/>
    <col min="15" max="15" width="12.28515625" style="343" hidden="1" customWidth="1"/>
    <col min="16" max="16" width="40.5703125" style="343" hidden="1" customWidth="1"/>
    <col min="17" max="20" width="12.28515625" style="343" hidden="1" customWidth="1"/>
    <col min="21" max="21" width="19.140625" style="343" hidden="1" customWidth="1"/>
    <col min="22" max="22" width="18.28515625" style="343" hidden="1" customWidth="1"/>
    <col min="23" max="23" width="20.7109375" style="343" hidden="1" customWidth="1"/>
    <col min="24" max="24" width="1.28515625" style="343" hidden="1" customWidth="1"/>
    <col min="25" max="26" width="12.28515625" style="343" hidden="1" customWidth="1"/>
    <col min="27" max="27" width="34" style="343" hidden="1" customWidth="1"/>
    <col min="28" max="28" width="17" style="343" hidden="1" customWidth="1"/>
    <col min="29" max="30" width="12.28515625" style="343" hidden="1" customWidth="1"/>
    <col min="31" max="31" width="36" style="343" hidden="1" customWidth="1"/>
    <col min="32" max="32" width="13.85546875" style="345" hidden="1" customWidth="1"/>
    <col min="33" max="34" width="12.28515625" style="345" hidden="1" customWidth="1"/>
    <col min="35" max="35" width="11.42578125" style="345" hidden="1" customWidth="1"/>
    <col min="36" max="39" width="15.85546875" style="343" hidden="1" customWidth="1"/>
    <col min="40" max="41" width="12.28515625" style="343" hidden="1" customWidth="1"/>
    <col min="42" max="42" width="27.28515625" style="343" hidden="1" customWidth="1"/>
    <col min="43" max="43" width="17.85546875" style="343" hidden="1" customWidth="1"/>
    <col min="44" max="45" width="12.28515625" style="343" hidden="1" customWidth="1"/>
    <col min="46" max="46" width="36.42578125" style="343" hidden="1" customWidth="1"/>
    <col min="47" max="50" width="12.28515625" style="345" hidden="1" customWidth="1"/>
    <col min="51" max="51" width="20" style="343" hidden="1" customWidth="1"/>
    <col min="52" max="52" width="19.140625" style="343" hidden="1" customWidth="1"/>
    <col min="53" max="53" width="17" style="343" hidden="1" customWidth="1"/>
    <col min="54" max="54" width="17.7109375" style="343" hidden="1" customWidth="1"/>
    <col min="55" max="55" width="12.28515625" style="343" hidden="1" customWidth="1"/>
    <col min="56" max="56" width="44.42578125" style="343" hidden="1" customWidth="1"/>
    <col min="57" max="57" width="18.140625" style="343" hidden="1" customWidth="1"/>
    <col min="58" max="59" width="12.28515625" style="343" hidden="1" customWidth="1"/>
    <col min="60" max="60" width="23.28515625" style="343" hidden="1" customWidth="1"/>
    <col min="61" max="64" width="15" style="343" hidden="1" customWidth="1"/>
    <col min="65" max="65" width="12.5703125" style="343" hidden="1" customWidth="1"/>
    <col min="66" max="70" width="12.28515625" style="343" hidden="1" customWidth="1"/>
    <col min="71" max="71" width="36.5703125" style="343" hidden="1" customWidth="1"/>
    <col min="72" max="73" width="12.28515625" style="348" hidden="1" customWidth="1"/>
    <col min="74" max="74" width="12.28515625" style="343" hidden="1" customWidth="1"/>
    <col min="75" max="75" width="17.7109375" style="343" hidden="1" customWidth="1"/>
    <col min="76" max="76" width="13.5703125" style="343" hidden="1" customWidth="1"/>
    <col min="77" max="79" width="12.28515625" style="343" hidden="1" customWidth="1"/>
    <col min="80" max="80" width="14.140625" style="343" hidden="1" customWidth="1"/>
    <col min="81" max="81" width="12.28515625" style="343" hidden="1" customWidth="1"/>
    <col min="82" max="82" width="13.85546875" style="343" hidden="1" customWidth="1"/>
    <col min="83" max="84" width="12.28515625" style="343" hidden="1" customWidth="1"/>
    <col min="85" max="85" width="26.85546875" style="343" hidden="1" customWidth="1"/>
    <col min="86" max="86" width="14.7109375" style="348" hidden="1" customWidth="1"/>
    <col min="87" max="87" width="12.28515625" style="348" hidden="1" customWidth="1"/>
    <col min="88" max="88" width="12.28515625" style="343" hidden="1" customWidth="1"/>
    <col min="89" max="89" width="38.7109375" style="343" hidden="1" customWidth="1"/>
    <col min="90" max="93" width="12.28515625" style="348" hidden="1" customWidth="1"/>
    <col min="94" max="99" width="12.28515625" style="343" hidden="1" customWidth="1"/>
    <col min="100" max="100" width="30.5703125" style="343" hidden="1" customWidth="1"/>
    <col min="101" max="103" width="12.28515625" style="343" hidden="1" customWidth="1"/>
    <col min="104" max="104" width="27.7109375" style="343" hidden="1" customWidth="1"/>
    <col min="105" max="107" width="14.140625" style="343" hidden="1" customWidth="1"/>
    <col min="108" max="108" width="12.28515625" style="343" hidden="1" customWidth="1"/>
    <col min="109" max="109" width="15.85546875" style="343" hidden="1" customWidth="1"/>
    <col min="110" max="112" width="12.28515625" style="343" hidden="1" customWidth="1"/>
    <col min="113" max="113" width="12.28515625" style="343" customWidth="1"/>
    <col min="114" max="115" width="12.28515625" style="343" hidden="1" customWidth="1"/>
    <col min="116" max="116" width="41.5703125" style="343" customWidth="1"/>
    <col min="117" max="120" width="12.28515625" style="343" customWidth="1"/>
    <col min="121" max="121" width="36.140625" style="350" customWidth="1"/>
    <col min="122" max="125" width="12.28515625" style="350" hidden="1" customWidth="1"/>
    <col min="126" max="126" width="15.140625" style="343" customWidth="1"/>
    <col min="127" max="131" width="12.28515625" style="343" customWidth="1"/>
    <col min="132" max="137" width="12.28515625" style="343" hidden="1" customWidth="1"/>
    <col min="138" max="144" width="12.28515625" style="351" hidden="1" customWidth="1"/>
    <col min="145" max="190" width="12.28515625" style="343" hidden="1" customWidth="1"/>
    <col min="191" max="16384" width="12.28515625" style="343"/>
  </cols>
  <sheetData>
    <row r="1" spans="1:189" s="358" customFormat="1" ht="16.5" customHeight="1" x14ac:dyDescent="0.2">
      <c r="A1" s="1097" t="s">
        <v>809</v>
      </c>
      <c r="B1" s="1094"/>
      <c r="C1" s="1094"/>
      <c r="D1" s="1094"/>
      <c r="E1" s="1094"/>
      <c r="F1" s="1094"/>
      <c r="G1" s="1094"/>
      <c r="H1" s="442">
        <v>1000</v>
      </c>
      <c r="I1" s="442">
        <v>1.0309999999999999</v>
      </c>
      <c r="L1" s="442" t="s">
        <v>129</v>
      </c>
      <c r="M1" s="442">
        <v>1000</v>
      </c>
      <c r="N1" s="490">
        <v>1.0309999999999999</v>
      </c>
      <c r="P1" s="443" t="s">
        <v>129</v>
      </c>
      <c r="Q1" s="443"/>
      <c r="R1" s="443"/>
      <c r="S1" s="443"/>
      <c r="T1" s="443"/>
      <c r="U1" s="443"/>
      <c r="V1" s="443"/>
      <c r="W1" s="444">
        <v>1000</v>
      </c>
      <c r="X1" s="448">
        <v>1.0309999999999999</v>
      </c>
      <c r="AA1" s="491" t="s">
        <v>833</v>
      </c>
      <c r="AB1" s="442">
        <v>1000</v>
      </c>
      <c r="AC1" s="442">
        <v>1.0309999999999999</v>
      </c>
      <c r="AE1" s="491" t="s">
        <v>833</v>
      </c>
      <c r="AF1" s="443"/>
      <c r="AG1" s="443"/>
      <c r="AH1" s="443"/>
      <c r="AI1" s="443"/>
      <c r="AJ1" s="442"/>
      <c r="AK1" s="442"/>
      <c r="AL1" s="442">
        <v>1000</v>
      </c>
      <c r="AM1" s="442">
        <v>1.0309999999999999</v>
      </c>
      <c r="AP1" s="492" t="s">
        <v>846</v>
      </c>
      <c r="AQ1" s="492">
        <v>1000</v>
      </c>
      <c r="AR1" s="492">
        <v>1.0309999999999999</v>
      </c>
      <c r="AT1" s="492" t="s">
        <v>846</v>
      </c>
      <c r="AU1" s="492"/>
      <c r="AV1" s="492"/>
      <c r="AW1" s="492"/>
      <c r="AX1" s="492"/>
      <c r="AY1" s="492"/>
      <c r="AZ1" s="492">
        <v>1000</v>
      </c>
      <c r="BA1" s="492">
        <v>1.0309999999999999</v>
      </c>
      <c r="BB1" s="492"/>
      <c r="BD1" s="571" t="s">
        <v>852</v>
      </c>
      <c r="BE1" s="492">
        <v>1000</v>
      </c>
      <c r="BF1" s="492">
        <v>1.0309999999999999</v>
      </c>
      <c r="BH1" s="492" t="s">
        <v>853</v>
      </c>
      <c r="BI1" s="492"/>
      <c r="BJ1" s="492"/>
      <c r="BK1" s="492"/>
      <c r="BL1" s="492"/>
      <c r="BM1" s="492"/>
      <c r="BN1" s="492">
        <v>1000</v>
      </c>
      <c r="BO1" s="492">
        <v>1.0309999999999999</v>
      </c>
      <c r="BP1" s="492"/>
      <c r="BS1" s="492" t="s">
        <v>7</v>
      </c>
      <c r="BT1" s="614">
        <v>1000</v>
      </c>
      <c r="BU1" s="615">
        <v>1.0309999999999999</v>
      </c>
      <c r="BW1" s="1098" t="s">
        <v>1145</v>
      </c>
      <c r="BX1" s="1098"/>
      <c r="BY1" s="1098"/>
      <c r="BZ1" s="1098"/>
      <c r="CA1" s="1098"/>
      <c r="CB1" s="1098"/>
      <c r="CC1" s="1098"/>
      <c r="CD1" s="445">
        <v>1000</v>
      </c>
      <c r="CE1" s="616">
        <v>1.0309999999999999</v>
      </c>
      <c r="CG1" s="445" t="s">
        <v>77</v>
      </c>
      <c r="CH1" s="445">
        <v>1000</v>
      </c>
      <c r="CI1" s="616">
        <v>1.0309999999999999</v>
      </c>
      <c r="CK1" s="1098" t="s">
        <v>911</v>
      </c>
      <c r="CL1" s="1098"/>
      <c r="CM1" s="1098"/>
      <c r="CN1" s="1098"/>
      <c r="CO1" s="1098"/>
      <c r="CP1" s="1098"/>
      <c r="CQ1" s="1098"/>
      <c r="CR1" s="445">
        <v>1000</v>
      </c>
      <c r="CS1" s="616">
        <v>1.0309999999999999</v>
      </c>
      <c r="CV1" s="445" t="s">
        <v>8</v>
      </c>
      <c r="CW1" s="445">
        <v>1000</v>
      </c>
      <c r="CX1" s="445">
        <v>1.0309999999999999</v>
      </c>
      <c r="CZ1" s="442" t="s">
        <v>917</v>
      </c>
      <c r="DA1" s="442"/>
      <c r="DB1" s="442"/>
      <c r="DC1" s="442"/>
      <c r="DD1" s="442"/>
      <c r="DE1" s="442"/>
      <c r="DF1" s="442"/>
      <c r="DG1" s="442">
        <v>1000</v>
      </c>
      <c r="DH1" s="442">
        <v>1.0309999999999999</v>
      </c>
      <c r="DL1" s="1094" t="s">
        <v>9</v>
      </c>
      <c r="DM1" s="1094"/>
      <c r="DN1" s="442">
        <v>1000</v>
      </c>
      <c r="DO1" s="358">
        <v>1.0309999999999999</v>
      </c>
      <c r="DQ1" s="1094" t="s">
        <v>9</v>
      </c>
      <c r="DR1" s="1094"/>
      <c r="DS1" s="617"/>
      <c r="DT1" s="617"/>
      <c r="DU1" s="617"/>
      <c r="DV1" s="442">
        <v>1000</v>
      </c>
      <c r="DW1" s="442">
        <v>1.0309999999999999</v>
      </c>
      <c r="DX1" s="442"/>
      <c r="DY1" s="442"/>
      <c r="EB1" s="613" t="s">
        <v>10</v>
      </c>
      <c r="EC1" s="613">
        <v>1000</v>
      </c>
      <c r="ED1" s="613">
        <v>1</v>
      </c>
      <c r="EH1" s="1095" t="s">
        <v>936</v>
      </c>
      <c r="EI1" s="1096"/>
      <c r="EJ1" s="1096"/>
      <c r="EK1" s="1096"/>
      <c r="EL1" s="1096"/>
      <c r="EM1" s="1096"/>
      <c r="EN1" s="1096"/>
      <c r="EO1" s="1096"/>
      <c r="EP1" s="1096"/>
      <c r="EQ1" s="1096"/>
      <c r="ER1" s="1096"/>
      <c r="ES1" s="442">
        <v>1000</v>
      </c>
      <c r="ET1" s="442">
        <v>1</v>
      </c>
      <c r="EW1" s="442" t="s">
        <v>11</v>
      </c>
      <c r="EX1" s="442">
        <v>1000</v>
      </c>
      <c r="EY1" s="442">
        <v>1</v>
      </c>
      <c r="FA1" s="1094" t="s">
        <v>653</v>
      </c>
      <c r="FB1" s="1094"/>
      <c r="FC1" s="1094"/>
      <c r="FD1" s="1094"/>
      <c r="FE1" s="1094"/>
      <c r="FF1" s="1094"/>
      <c r="FG1" s="1094"/>
      <c r="FH1" s="1094"/>
      <c r="FI1" s="1094"/>
      <c r="FJ1" s="1094"/>
      <c r="FK1" s="442">
        <v>1000</v>
      </c>
      <c r="FL1" s="442">
        <v>1</v>
      </c>
      <c r="FM1" s="442"/>
      <c r="FP1" s="613" t="s">
        <v>12</v>
      </c>
      <c r="FQ1" s="613">
        <v>1000</v>
      </c>
      <c r="FR1" s="613">
        <v>1</v>
      </c>
      <c r="FT1" s="613" t="s">
        <v>1037</v>
      </c>
      <c r="FU1" s="613"/>
      <c r="FV1" s="613"/>
      <c r="FW1" s="613"/>
      <c r="FX1" s="613"/>
      <c r="FY1" s="613"/>
      <c r="FZ1" s="613"/>
      <c r="GA1" s="613">
        <v>1000</v>
      </c>
      <c r="GB1" s="613">
        <v>1</v>
      </c>
      <c r="GC1" s="613"/>
      <c r="GD1" s="613"/>
      <c r="GE1" s="613"/>
      <c r="GF1" s="613"/>
    </row>
    <row r="2" spans="1:189" s="406" customFormat="1" ht="44.25" customHeight="1" x14ac:dyDescent="0.2">
      <c r="A2" s="609" t="s">
        <v>289</v>
      </c>
      <c r="B2" s="445" t="s">
        <v>293</v>
      </c>
      <c r="C2" s="445" t="s">
        <v>291</v>
      </c>
      <c r="D2" s="445" t="s">
        <v>290</v>
      </c>
      <c r="E2" s="445" t="s">
        <v>358</v>
      </c>
      <c r="F2" s="445" t="s">
        <v>764</v>
      </c>
      <c r="G2" s="445" t="s">
        <v>762</v>
      </c>
      <c r="H2" s="445" t="s">
        <v>761</v>
      </c>
      <c r="I2" s="445" t="s">
        <v>763</v>
      </c>
      <c r="J2" s="610"/>
      <c r="K2" s="610"/>
      <c r="L2" s="445" t="s">
        <v>289</v>
      </c>
      <c r="M2" s="445" t="s">
        <v>291</v>
      </c>
      <c r="N2" s="445" t="s">
        <v>762</v>
      </c>
      <c r="P2" s="445" t="s">
        <v>289</v>
      </c>
      <c r="Q2" s="445" t="s">
        <v>293</v>
      </c>
      <c r="R2" s="445" t="s">
        <v>291</v>
      </c>
      <c r="S2" s="445" t="s">
        <v>290</v>
      </c>
      <c r="T2" s="445" t="s">
        <v>358</v>
      </c>
      <c r="U2" s="445" t="s">
        <v>764</v>
      </c>
      <c r="V2" s="445" t="s">
        <v>762</v>
      </c>
      <c r="W2" s="445" t="s">
        <v>761</v>
      </c>
      <c r="X2" s="445" t="s">
        <v>763</v>
      </c>
      <c r="AA2" s="508" t="s">
        <v>289</v>
      </c>
      <c r="AB2" s="508" t="s">
        <v>291</v>
      </c>
      <c r="AC2" s="508" t="s">
        <v>762</v>
      </c>
      <c r="AE2" s="508" t="s">
        <v>289</v>
      </c>
      <c r="AF2" s="445" t="s">
        <v>293</v>
      </c>
      <c r="AG2" s="445" t="s">
        <v>291</v>
      </c>
      <c r="AH2" s="445" t="s">
        <v>290</v>
      </c>
      <c r="AI2" s="445" t="s">
        <v>358</v>
      </c>
      <c r="AJ2" s="445" t="s">
        <v>764</v>
      </c>
      <c r="AK2" s="445" t="s">
        <v>762</v>
      </c>
      <c r="AL2" s="445" t="s">
        <v>761</v>
      </c>
      <c r="AM2" s="445" t="s">
        <v>763</v>
      </c>
      <c r="AP2" s="508" t="s">
        <v>289</v>
      </c>
      <c r="AQ2" s="508" t="s">
        <v>291</v>
      </c>
      <c r="AR2" s="508" t="s">
        <v>762</v>
      </c>
      <c r="AT2" s="508" t="s">
        <v>289</v>
      </c>
      <c r="AU2" s="508" t="s">
        <v>293</v>
      </c>
      <c r="AV2" s="508" t="s">
        <v>291</v>
      </c>
      <c r="AW2" s="508" t="s">
        <v>290</v>
      </c>
      <c r="AX2" s="508" t="s">
        <v>358</v>
      </c>
      <c r="AY2" s="508" t="s">
        <v>764</v>
      </c>
      <c r="AZ2" s="508" t="s">
        <v>762</v>
      </c>
      <c r="BA2" s="508" t="s">
        <v>761</v>
      </c>
      <c r="BB2" s="508" t="s">
        <v>763</v>
      </c>
      <c r="BD2" s="508" t="s">
        <v>289</v>
      </c>
      <c r="BE2" s="508" t="s">
        <v>291</v>
      </c>
      <c r="BF2" s="508" t="s">
        <v>762</v>
      </c>
      <c r="BH2" s="508" t="s">
        <v>289</v>
      </c>
      <c r="BI2" s="508" t="s">
        <v>293</v>
      </c>
      <c r="BJ2" s="508" t="s">
        <v>291</v>
      </c>
      <c r="BK2" s="508" t="s">
        <v>290</v>
      </c>
      <c r="BL2" s="508" t="s">
        <v>358</v>
      </c>
      <c r="BM2" s="508" t="s">
        <v>764</v>
      </c>
      <c r="BN2" s="508" t="s">
        <v>762</v>
      </c>
      <c r="BO2" s="508" t="s">
        <v>761</v>
      </c>
      <c r="BP2" s="508" t="s">
        <v>763</v>
      </c>
      <c r="BR2" s="406" t="s">
        <v>281</v>
      </c>
      <c r="BS2" s="508" t="s">
        <v>289</v>
      </c>
      <c r="BT2" s="445" t="s">
        <v>291</v>
      </c>
      <c r="BU2" s="445" t="s">
        <v>881</v>
      </c>
      <c r="BW2" s="445" t="s">
        <v>289</v>
      </c>
      <c r="BX2" s="445" t="s">
        <v>293</v>
      </c>
      <c r="BY2" s="445" t="s">
        <v>290</v>
      </c>
      <c r="BZ2" s="445" t="s">
        <v>358</v>
      </c>
      <c r="CA2" s="445" t="s">
        <v>291</v>
      </c>
      <c r="CB2" s="445" t="s">
        <v>764</v>
      </c>
      <c r="CC2" s="445" t="s">
        <v>761</v>
      </c>
      <c r="CD2" s="445" t="s">
        <v>763</v>
      </c>
      <c r="CE2" s="445" t="s">
        <v>777</v>
      </c>
      <c r="CG2" s="445" t="s">
        <v>289</v>
      </c>
      <c r="CH2" s="445" t="s">
        <v>291</v>
      </c>
      <c r="CI2" s="445" t="s">
        <v>762</v>
      </c>
      <c r="CK2" s="445" t="s">
        <v>289</v>
      </c>
      <c r="CL2" s="445" t="s">
        <v>293</v>
      </c>
      <c r="CM2" s="445" t="s">
        <v>291</v>
      </c>
      <c r="CN2" s="445" t="s">
        <v>290</v>
      </c>
      <c r="CO2" s="445" t="s">
        <v>358</v>
      </c>
      <c r="CP2" s="445" t="s">
        <v>764</v>
      </c>
      <c r="CQ2" s="445" t="s">
        <v>762</v>
      </c>
      <c r="CR2" s="445" t="s">
        <v>761</v>
      </c>
      <c r="CS2" s="445" t="s">
        <v>763</v>
      </c>
      <c r="CV2" s="445" t="s">
        <v>289</v>
      </c>
      <c r="CW2" s="445" t="s">
        <v>291</v>
      </c>
      <c r="CX2" s="445" t="s">
        <v>762</v>
      </c>
      <c r="CZ2" s="445" t="s">
        <v>289</v>
      </c>
      <c r="DA2" s="445" t="s">
        <v>293</v>
      </c>
      <c r="DB2" s="445" t="s">
        <v>291</v>
      </c>
      <c r="DC2" s="445" t="s">
        <v>290</v>
      </c>
      <c r="DD2" s="445" t="s">
        <v>358</v>
      </c>
      <c r="DE2" s="445" t="s">
        <v>764</v>
      </c>
      <c r="DF2" s="445" t="s">
        <v>762</v>
      </c>
      <c r="DG2" s="445" t="s">
        <v>761</v>
      </c>
      <c r="DH2" s="445" t="s">
        <v>763</v>
      </c>
      <c r="DI2" s="406" t="s">
        <v>281</v>
      </c>
      <c r="DL2" s="445" t="s">
        <v>289</v>
      </c>
      <c r="DM2" s="445" t="s">
        <v>291</v>
      </c>
      <c r="DN2" s="445" t="s">
        <v>762</v>
      </c>
      <c r="DQ2" s="445" t="s">
        <v>289</v>
      </c>
      <c r="DR2" s="445" t="s">
        <v>293</v>
      </c>
      <c r="DS2" s="445" t="s">
        <v>291</v>
      </c>
      <c r="DT2" s="445" t="s">
        <v>290</v>
      </c>
      <c r="DU2" s="445" t="s">
        <v>358</v>
      </c>
      <c r="DV2" s="445" t="s">
        <v>764</v>
      </c>
      <c r="DW2" s="445" t="s">
        <v>762</v>
      </c>
      <c r="DX2" s="445" t="s">
        <v>761</v>
      </c>
      <c r="DY2" s="445" t="s">
        <v>763</v>
      </c>
      <c r="EB2" s="445" t="s">
        <v>289</v>
      </c>
      <c r="EC2" s="445" t="s">
        <v>291</v>
      </c>
      <c r="ED2" s="445" t="s">
        <v>762</v>
      </c>
      <c r="EG2" s="611"/>
      <c r="EH2" s="445" t="s">
        <v>289</v>
      </c>
      <c r="EI2" s="445" t="s">
        <v>293</v>
      </c>
      <c r="EJ2" s="445" t="s">
        <v>290</v>
      </c>
      <c r="EK2" s="445" t="s">
        <v>358</v>
      </c>
      <c r="EL2" s="445" t="s">
        <v>291</v>
      </c>
      <c r="EM2" s="445" t="s">
        <v>923</v>
      </c>
      <c r="EN2" s="445" t="s">
        <v>121</v>
      </c>
      <c r="EO2" s="445" t="s">
        <v>764</v>
      </c>
      <c r="EP2" s="445" t="s">
        <v>761</v>
      </c>
      <c r="EQ2" s="445" t="s">
        <v>763</v>
      </c>
      <c r="ER2" s="445" t="s">
        <v>762</v>
      </c>
      <c r="ES2" s="445" t="s">
        <v>925</v>
      </c>
      <c r="ET2" s="445" t="s">
        <v>926</v>
      </c>
      <c r="EW2" s="445" t="s">
        <v>289</v>
      </c>
      <c r="EX2" s="445" t="s">
        <v>291</v>
      </c>
      <c r="EY2" s="445" t="s">
        <v>762</v>
      </c>
      <c r="FA2" s="445" t="s">
        <v>289</v>
      </c>
      <c r="FB2" s="445" t="s">
        <v>293</v>
      </c>
      <c r="FC2" s="445" t="s">
        <v>291</v>
      </c>
      <c r="FD2" s="445" t="s">
        <v>290</v>
      </c>
      <c r="FE2" s="445" t="s">
        <v>358</v>
      </c>
      <c r="FF2" s="445" t="s">
        <v>923</v>
      </c>
      <c r="FG2" s="445" t="s">
        <v>121</v>
      </c>
      <c r="FH2" s="445" t="s">
        <v>764</v>
      </c>
      <c r="FI2" s="445" t="s">
        <v>762</v>
      </c>
      <c r="FJ2" s="445" t="s">
        <v>761</v>
      </c>
      <c r="FK2" s="445" t="s">
        <v>763</v>
      </c>
      <c r="FL2" s="445" t="s">
        <v>925</v>
      </c>
      <c r="FM2" s="445" t="s">
        <v>926</v>
      </c>
      <c r="FP2" s="445" t="s">
        <v>289</v>
      </c>
      <c r="FQ2" s="445" t="s">
        <v>291</v>
      </c>
      <c r="FR2" s="445" t="s">
        <v>762</v>
      </c>
      <c r="FT2" s="445" t="s">
        <v>289</v>
      </c>
      <c r="FU2" s="445" t="s">
        <v>293</v>
      </c>
      <c r="FV2" s="445" t="s">
        <v>291</v>
      </c>
      <c r="FW2" s="445" t="s">
        <v>290</v>
      </c>
      <c r="FX2" s="445" t="s">
        <v>358</v>
      </c>
      <c r="FY2" s="445" t="s">
        <v>923</v>
      </c>
      <c r="FZ2" s="612" t="s">
        <v>121</v>
      </c>
      <c r="GA2" s="445" t="s">
        <v>764</v>
      </c>
      <c r="GB2" s="445" t="s">
        <v>762</v>
      </c>
      <c r="GC2" s="445" t="s">
        <v>761</v>
      </c>
      <c r="GD2" s="445" t="s">
        <v>763</v>
      </c>
      <c r="GE2" s="445" t="s">
        <v>925</v>
      </c>
      <c r="GF2" s="445" t="s">
        <v>926</v>
      </c>
    </row>
    <row r="3" spans="1:189" x14ac:dyDescent="0.2">
      <c r="A3" s="345" t="s">
        <v>405</v>
      </c>
      <c r="B3" s="345">
        <v>19823098000</v>
      </c>
      <c r="C3" s="345">
        <v>1357754152</v>
      </c>
      <c r="D3" s="345">
        <v>1357754152</v>
      </c>
      <c r="E3" s="345">
        <v>18465343848</v>
      </c>
      <c r="F3" s="345">
        <f t="shared" ref="F3:F34" si="0">+B3/$H$1*$I$1</f>
        <v>20437614.037999999</v>
      </c>
      <c r="G3" s="345">
        <f t="shared" ref="G3:G34" si="1">+C3/$H$1*$I$1</f>
        <v>1399844.5307119999</v>
      </c>
      <c r="H3" s="345">
        <f t="shared" ref="H3:H34" si="2">+D3/$H$1*$I$1</f>
        <v>1399844.5307119999</v>
      </c>
      <c r="I3" s="345">
        <f t="shared" ref="I3:I34" si="3">+E3/$H$1*$I$1</f>
        <v>19037769.507288001</v>
      </c>
      <c r="L3" s="346" t="s">
        <v>405</v>
      </c>
      <c r="M3" s="347">
        <v>1343168765</v>
      </c>
      <c r="N3" s="347">
        <f t="shared" ref="N3:N34" si="4">+M3/$M$1*$N$1</f>
        <v>1384806.9967149997</v>
      </c>
      <c r="P3" s="346" t="s">
        <v>405</v>
      </c>
      <c r="Q3" s="347">
        <v>19823098000</v>
      </c>
      <c r="R3" s="347">
        <v>2700922917</v>
      </c>
      <c r="S3" s="347">
        <v>2700922917</v>
      </c>
      <c r="T3" s="347">
        <v>17122175083</v>
      </c>
      <c r="U3" s="347">
        <f t="shared" ref="U3:U34" si="5">+Q3/$W$1*$X$1</f>
        <v>20437614.037999999</v>
      </c>
      <c r="V3" s="345">
        <f t="shared" ref="V3:V34" si="6">+R3/$W$1*$X$1</f>
        <v>2784651.5274269995</v>
      </c>
      <c r="W3" s="345">
        <f t="shared" ref="W3:W34" si="7">+S3/$W$1*$X$1</f>
        <v>2784651.5274269995</v>
      </c>
      <c r="X3" s="345">
        <f t="shared" ref="X3:X34" si="8">+T3/$W$1*$X$1</f>
        <v>17652962.510573</v>
      </c>
      <c r="AA3" s="346" t="s">
        <v>405</v>
      </c>
      <c r="AB3" s="347">
        <v>2346055131</v>
      </c>
      <c r="AC3" s="345">
        <f t="shared" ref="AC3:AC34" si="9">+AB3/$AB$1*$AC$1</f>
        <v>2418782.8400610001</v>
      </c>
      <c r="AE3" s="343" t="s">
        <v>405</v>
      </c>
      <c r="AF3" s="345">
        <v>19823098000</v>
      </c>
      <c r="AG3" s="345">
        <v>5046978048</v>
      </c>
      <c r="AH3" s="345">
        <v>5046978048</v>
      </c>
      <c r="AI3" s="345">
        <v>14776119952</v>
      </c>
      <c r="AJ3" s="345">
        <f>+AF3/$AL$1*$AM$1</f>
        <v>20437614.037999999</v>
      </c>
      <c r="AK3" s="345">
        <f>+AG3/$AL$1*$AM$1</f>
        <v>5203434.3674879996</v>
      </c>
      <c r="AL3" s="345">
        <f>+AH3/$AL$1*$AM$1</f>
        <v>5203434.3674879996</v>
      </c>
      <c r="AM3" s="345">
        <f>+AI3/$AL$1*$AM$1</f>
        <v>15234179.670511998</v>
      </c>
      <c r="AP3" s="346" t="s">
        <v>405</v>
      </c>
      <c r="AQ3" s="345">
        <v>1365085645</v>
      </c>
      <c r="AR3" s="347">
        <f>+AQ3/$AQ$1*$AR$1</f>
        <v>1407403.299995</v>
      </c>
      <c r="AT3" s="346" t="s">
        <v>405</v>
      </c>
      <c r="AU3" s="347">
        <v>19823098000</v>
      </c>
      <c r="AV3" s="347">
        <v>6412063693</v>
      </c>
      <c r="AW3" s="347">
        <v>6412063693</v>
      </c>
      <c r="AX3" s="347">
        <v>13411034307</v>
      </c>
      <c r="AY3" s="345">
        <f>+AU3/$AZ$1*$BA$1</f>
        <v>20437614.037999999</v>
      </c>
      <c r="AZ3" s="345">
        <f>+AV3/$AZ$1*$BA$1</f>
        <v>6610837.6674829992</v>
      </c>
      <c r="BA3" s="345">
        <f>+AW3/$AZ$1*$BA$1</f>
        <v>6610837.6674829992</v>
      </c>
      <c r="BB3" s="345">
        <f>+AX3/$AZ$1*$BA$1</f>
        <v>13826776.370516999</v>
      </c>
      <c r="BD3" s="343" t="s">
        <v>405</v>
      </c>
      <c r="BE3" s="348">
        <v>1339899881</v>
      </c>
      <c r="BF3" s="349">
        <f>BE3/$BE$1*$BF$1</f>
        <v>1381436.777311</v>
      </c>
      <c r="BH3" s="575" t="s">
        <v>405</v>
      </c>
      <c r="BI3" s="576">
        <v>19823098000</v>
      </c>
      <c r="BJ3" s="576">
        <v>7751963574</v>
      </c>
      <c r="BK3" s="576">
        <v>7751963574</v>
      </c>
      <c r="BL3" s="576">
        <v>12071134426</v>
      </c>
      <c r="BM3" s="577">
        <f>BI3/$BN$1*$BO$1</f>
        <v>20437614.037999999</v>
      </c>
      <c r="BN3" s="577">
        <f t="shared" ref="BN3:BP3" si="10">BJ3/$BN$1*$BO$1</f>
        <v>7992274.4447939992</v>
      </c>
      <c r="BO3" s="577">
        <f t="shared" si="10"/>
        <v>7992274.4447939992</v>
      </c>
      <c r="BP3" s="577">
        <f t="shared" si="10"/>
        <v>12445339.593206</v>
      </c>
      <c r="BR3" s="343" t="s">
        <v>281</v>
      </c>
      <c r="BS3" s="343" t="s">
        <v>405</v>
      </c>
      <c r="BT3" s="348">
        <v>2368894500</v>
      </c>
      <c r="BU3" s="348">
        <f>+BT3/$BT$1*$BU$1</f>
        <v>2442330.2294999999</v>
      </c>
      <c r="BW3" s="348" t="s">
        <v>405</v>
      </c>
      <c r="BX3" s="348">
        <v>19832145000</v>
      </c>
      <c r="BY3" s="348">
        <v>10120858074</v>
      </c>
      <c r="BZ3" s="348">
        <v>9711286926</v>
      </c>
      <c r="CA3" s="348">
        <v>10120858074</v>
      </c>
      <c r="CB3" s="348">
        <f>+BX3/$CD$1*$CE$1</f>
        <v>20446941.494999997</v>
      </c>
      <c r="CC3" s="348">
        <f t="shared" ref="CC3:CE3" si="11">+BY3/$CD$1*$CE$1</f>
        <v>10434604.674293999</v>
      </c>
      <c r="CD3" s="348">
        <f t="shared" si="11"/>
        <v>10012336.820706001</v>
      </c>
      <c r="CE3" s="348">
        <f t="shared" si="11"/>
        <v>10434604.674293999</v>
      </c>
      <c r="CG3" s="343" t="s">
        <v>405</v>
      </c>
      <c r="CH3" s="348">
        <v>1383712497</v>
      </c>
      <c r="CI3" s="348">
        <f>+CH3/$CH$1*$CI$1</f>
        <v>1426607.5844069999</v>
      </c>
      <c r="CK3" s="346" t="s">
        <v>405</v>
      </c>
      <c r="CL3" s="347">
        <v>19832145000</v>
      </c>
      <c r="CM3" s="347">
        <v>11504570571</v>
      </c>
      <c r="CN3" s="347">
        <v>11504570571</v>
      </c>
      <c r="CO3" s="347">
        <v>8327574429</v>
      </c>
      <c r="CP3" s="348">
        <f>+CL3/$CR$1*$CS$1</f>
        <v>20446941.494999997</v>
      </c>
      <c r="CQ3" s="348">
        <f>+CM3/$CR$1*$CS$1</f>
        <v>11861212.258701</v>
      </c>
      <c r="CR3" s="348">
        <f>+CN3/$CR$1*$CS$1</f>
        <v>11861212.258701</v>
      </c>
      <c r="CS3" s="348">
        <f>+CO3/$CR$1*$CS$1</f>
        <v>8585729.2362989988</v>
      </c>
      <c r="CU3" s="349"/>
      <c r="CV3" s="346" t="s">
        <v>405</v>
      </c>
      <c r="CW3" s="347">
        <v>1386203040</v>
      </c>
      <c r="CX3" s="347">
        <f>+CW3/$CW$1*$CX$1</f>
        <v>1429175.33424</v>
      </c>
      <c r="CZ3" s="346" t="s">
        <v>405</v>
      </c>
      <c r="DA3" s="347">
        <v>19832145000</v>
      </c>
      <c r="DB3" s="347">
        <v>12890773611</v>
      </c>
      <c r="DC3" s="347">
        <v>12890773611</v>
      </c>
      <c r="DD3" s="347">
        <v>6941371389</v>
      </c>
      <c r="DE3" s="347">
        <f>+DA3/$DG$1*$DH$1</f>
        <v>20446941.494999997</v>
      </c>
      <c r="DF3" s="347">
        <f t="shared" ref="DF3:DH3" si="12">+DB3/$DG$1*$DH$1</f>
        <v>13290387.592940999</v>
      </c>
      <c r="DG3" s="347">
        <f t="shared" si="12"/>
        <v>13290387.592940999</v>
      </c>
      <c r="DH3" s="347">
        <f t="shared" si="12"/>
        <v>7156553.902059</v>
      </c>
      <c r="DI3" s="343" t="s">
        <v>281</v>
      </c>
      <c r="DL3" s="346" t="s">
        <v>405</v>
      </c>
      <c r="DM3" s="347">
        <v>2391950252</v>
      </c>
      <c r="DN3" s="347">
        <f>+DM3/$DN$1*$DO$1</f>
        <v>2466100.7098119995</v>
      </c>
      <c r="DQ3" s="350" t="s">
        <v>405</v>
      </c>
      <c r="DR3" s="347">
        <v>19832145000</v>
      </c>
      <c r="DS3" s="347">
        <v>15282723863</v>
      </c>
      <c r="DT3" s="347">
        <v>15282723863</v>
      </c>
      <c r="DU3" s="347">
        <v>4549421137</v>
      </c>
      <c r="DV3" s="347">
        <f>+DR3/$DV$1*$DW$1</f>
        <v>20446941.494999997</v>
      </c>
      <c r="DW3" s="347">
        <f>+DS3/$DV$1*$DW$1</f>
        <v>15756488.302752998</v>
      </c>
      <c r="DX3" s="347">
        <f>+DT3/$DV$1*$DW$1</f>
        <v>15756488.302752998</v>
      </c>
      <c r="DY3" s="347">
        <f>+DU3/$DV$1*$DW$1</f>
        <v>4690453.1922469996</v>
      </c>
      <c r="EB3" s="346" t="s">
        <v>405</v>
      </c>
      <c r="EC3" s="347">
        <v>1383476504</v>
      </c>
      <c r="ED3" s="347">
        <f>+EC3/$EC$1*$ED$1</f>
        <v>1383476.504</v>
      </c>
      <c r="EH3" s="351" t="s">
        <v>405</v>
      </c>
      <c r="EI3" s="351">
        <v>19832145000</v>
      </c>
      <c r="EJ3" s="351">
        <v>16666200367</v>
      </c>
      <c r="EK3" s="351">
        <v>3165944633</v>
      </c>
      <c r="EL3" s="351">
        <v>16666200367</v>
      </c>
      <c r="EM3" s="351">
        <v>16337455578</v>
      </c>
      <c r="EN3" s="351">
        <v>328744789</v>
      </c>
      <c r="EO3" s="351">
        <f>+EI3/$ES$1*$ET$1</f>
        <v>19832145</v>
      </c>
      <c r="EP3" s="351">
        <f>+EJ3/$ES$1*$ET$1</f>
        <v>16666200.367000001</v>
      </c>
      <c r="EQ3" s="351">
        <f>+EK3/$ES$1*$ET$1</f>
        <v>3165944.6329999999</v>
      </c>
      <c r="ER3" s="351">
        <f t="shared" ref="ER3:ER66" si="13">+EL3/$ES$1*$ET$1</f>
        <v>16666200.367000001</v>
      </c>
      <c r="ES3" s="351">
        <f t="shared" ref="ES3:ES66" si="14">+EM3/$ES$1*$ET$1</f>
        <v>16337455.578</v>
      </c>
      <c r="ET3" s="351">
        <f>+EN3/$ES$1*$ET$1</f>
        <v>328744.78899999999</v>
      </c>
      <c r="EW3" s="346" t="s">
        <v>405</v>
      </c>
      <c r="EX3" s="352">
        <v>1384855897</v>
      </c>
      <c r="EY3" s="352">
        <f>+EX3/$EX$1*$EY$1</f>
        <v>1384855.8970000001</v>
      </c>
      <c r="FA3" s="346" t="s">
        <v>405</v>
      </c>
      <c r="FB3" s="352">
        <v>19832145000</v>
      </c>
      <c r="FC3" s="352">
        <v>18051056264</v>
      </c>
      <c r="FD3" s="352">
        <v>18051056264</v>
      </c>
      <c r="FE3" s="352">
        <v>1781088736</v>
      </c>
      <c r="FF3" s="352">
        <v>17675903428</v>
      </c>
      <c r="FG3" s="352">
        <v>375152836</v>
      </c>
      <c r="FH3" s="352">
        <f>+FB3/$FK$1*$FL$1</f>
        <v>19832145</v>
      </c>
      <c r="FI3" s="352">
        <f t="shared" ref="FI3:FM3" si="15">+FC3/$FK$1*$FL$1</f>
        <v>18051056.263999999</v>
      </c>
      <c r="FJ3" s="352">
        <f t="shared" si="15"/>
        <v>18051056.263999999</v>
      </c>
      <c r="FK3" s="352">
        <f t="shared" si="15"/>
        <v>1781088.736</v>
      </c>
      <c r="FL3" s="352">
        <f t="shared" si="15"/>
        <v>17675903.427999999</v>
      </c>
      <c r="FM3" s="352">
        <f t="shared" si="15"/>
        <v>375152.83600000001</v>
      </c>
      <c r="FP3" s="353" t="s">
        <v>405</v>
      </c>
      <c r="FQ3" s="354">
        <v>2450213023</v>
      </c>
      <c r="FR3" s="348">
        <f>+FQ3/$FQ$1*$FR$1</f>
        <v>2450213.023</v>
      </c>
      <c r="FT3" s="346" t="s">
        <v>405</v>
      </c>
      <c r="FU3" s="346">
        <v>20839828000</v>
      </c>
      <c r="FV3" s="354">
        <v>20501269287</v>
      </c>
      <c r="FW3" s="354">
        <v>20501269287</v>
      </c>
      <c r="FX3" s="354">
        <v>338558713</v>
      </c>
      <c r="FY3" s="354">
        <v>19995772316</v>
      </c>
      <c r="FZ3" s="354">
        <v>505496971</v>
      </c>
      <c r="GA3" s="354">
        <f>+FU3/$GA$1*$GB$1</f>
        <v>20839828</v>
      </c>
      <c r="GB3" s="354">
        <f t="shared" ref="GB3:GF3" si="16">+FV3/$GA$1*$GB$1</f>
        <v>20501269.287</v>
      </c>
      <c r="GC3" s="354">
        <f t="shared" si="16"/>
        <v>20501269.287</v>
      </c>
      <c r="GD3" s="354">
        <f t="shared" si="16"/>
        <v>338558.71299999999</v>
      </c>
      <c r="GE3" s="354">
        <f t="shared" si="16"/>
        <v>19995772.316</v>
      </c>
      <c r="GF3" s="354">
        <f t="shared" si="16"/>
        <v>505496.97100000002</v>
      </c>
      <c r="GG3" s="354"/>
    </row>
    <row r="4" spans="1:189" x14ac:dyDescent="0.2">
      <c r="A4" s="345" t="s">
        <v>404</v>
      </c>
      <c r="B4" s="345">
        <v>803888112</v>
      </c>
      <c r="C4" s="345">
        <v>49432488</v>
      </c>
      <c r="D4" s="345">
        <v>49432488</v>
      </c>
      <c r="E4" s="345">
        <v>754455624</v>
      </c>
      <c r="F4" s="345">
        <f t="shared" si="0"/>
        <v>828808.64347199991</v>
      </c>
      <c r="G4" s="345">
        <f t="shared" si="1"/>
        <v>50964.895127999996</v>
      </c>
      <c r="H4" s="345">
        <f t="shared" si="2"/>
        <v>50964.895127999996</v>
      </c>
      <c r="I4" s="345">
        <f t="shared" si="3"/>
        <v>777843.74834399985</v>
      </c>
      <c r="L4" s="346" t="s">
        <v>404</v>
      </c>
      <c r="M4" s="347">
        <v>48944065</v>
      </c>
      <c r="N4" s="347">
        <f t="shared" si="4"/>
        <v>50461.331014999996</v>
      </c>
      <c r="P4" s="346" t="s">
        <v>404</v>
      </c>
      <c r="Q4" s="347">
        <v>803888112</v>
      </c>
      <c r="R4" s="347">
        <v>98376553</v>
      </c>
      <c r="S4" s="347">
        <v>98376553</v>
      </c>
      <c r="T4" s="347">
        <v>705511559</v>
      </c>
      <c r="U4" s="347">
        <f t="shared" si="5"/>
        <v>828808.64347199991</v>
      </c>
      <c r="V4" s="345">
        <f t="shared" si="6"/>
        <v>101426.22614299999</v>
      </c>
      <c r="W4" s="345">
        <f t="shared" si="7"/>
        <v>101426.22614299999</v>
      </c>
      <c r="X4" s="345">
        <f t="shared" si="8"/>
        <v>727382.41732899996</v>
      </c>
      <c r="AA4" s="346" t="s">
        <v>404</v>
      </c>
      <c r="AB4" s="347">
        <v>72259866</v>
      </c>
      <c r="AC4" s="345">
        <f t="shared" si="9"/>
        <v>74499.921845999983</v>
      </c>
      <c r="AE4" s="343" t="s">
        <v>404</v>
      </c>
      <c r="AF4" s="345">
        <v>803888112</v>
      </c>
      <c r="AG4" s="345">
        <v>170636419</v>
      </c>
      <c r="AH4" s="345">
        <v>170636419</v>
      </c>
      <c r="AI4" s="345">
        <v>633251693</v>
      </c>
      <c r="AJ4" s="345">
        <f t="shared" ref="AJ4:AJ34" si="17">+AF4/$AL$1*$AM$1</f>
        <v>828808.64347199991</v>
      </c>
      <c r="AK4" s="345">
        <f t="shared" ref="AK4:AK34" si="18">+AG4/$AL$1*$AM$1</f>
        <v>175926.14798899999</v>
      </c>
      <c r="AL4" s="345">
        <f t="shared" ref="AL4:AL34" si="19">+AH4/$AL$1*$AM$1</f>
        <v>175926.14798899999</v>
      </c>
      <c r="AM4" s="345">
        <f t="shared" ref="AM4:AM34" si="20">+AI4/$AL$1*$AM$1</f>
        <v>652882.49548299995</v>
      </c>
      <c r="AP4" s="346" t="s">
        <v>404</v>
      </c>
      <c r="AQ4" s="347">
        <v>46455674</v>
      </c>
      <c r="AR4" s="347">
        <f t="shared" ref="AR4:AR67" si="21">+AQ4/$AQ$1*$AR$1</f>
        <v>47895.799893999996</v>
      </c>
      <c r="AT4" s="346" t="s">
        <v>404</v>
      </c>
      <c r="AU4" s="347">
        <v>803888112</v>
      </c>
      <c r="AV4" s="347">
        <v>217092093</v>
      </c>
      <c r="AW4" s="347">
        <v>217092093</v>
      </c>
      <c r="AX4" s="347">
        <v>586796019</v>
      </c>
      <c r="AY4" s="345">
        <f t="shared" ref="AY4:AY67" si="22">+AU4/$AZ$1*$BA$1</f>
        <v>828808.64347199991</v>
      </c>
      <c r="AZ4" s="345">
        <f t="shared" ref="AZ4:AZ67" si="23">+AV4/$AZ$1*$BA$1</f>
        <v>223821.94788299999</v>
      </c>
      <c r="BA4" s="345">
        <f t="shared" ref="BA4:BA67" si="24">+AW4/$AZ$1*$BA$1</f>
        <v>223821.94788299999</v>
      </c>
      <c r="BB4" s="345">
        <f t="shared" ref="BB4:BB67" si="25">+AX4/$AZ$1*$BA$1</f>
        <v>604986.69558899989</v>
      </c>
      <c r="BD4" s="343" t="s">
        <v>404</v>
      </c>
      <c r="BE4" s="348">
        <v>41248682</v>
      </c>
      <c r="BF4" s="349">
        <f t="shared" ref="BF4:BF67" si="26">BE4/$BE$1*$BF$1</f>
        <v>42527.391142</v>
      </c>
      <c r="BH4" s="343" t="s">
        <v>404</v>
      </c>
      <c r="BI4" s="348">
        <v>804388112</v>
      </c>
      <c r="BJ4" s="348">
        <v>258340775</v>
      </c>
      <c r="BK4" s="348">
        <v>258340775</v>
      </c>
      <c r="BL4" s="348">
        <v>546047337</v>
      </c>
      <c r="BM4" s="349">
        <f t="shared" ref="BM4:BM67" si="27">BI4/$BN$1*$BO$1</f>
        <v>829324.14347199991</v>
      </c>
      <c r="BN4" s="349">
        <f t="shared" ref="BN4:BN67" si="28">BJ4/$BN$1*$BO$1</f>
        <v>266349.33902499999</v>
      </c>
      <c r="BO4" s="349">
        <f t="shared" ref="BO4:BO67" si="29">BK4/$BN$1*$BO$1</f>
        <v>266349.33902499999</v>
      </c>
      <c r="BP4" s="349">
        <f t="shared" ref="BP4:BP67" si="30">BL4/$BN$1*$BO$1</f>
        <v>562974.80444700003</v>
      </c>
      <c r="BR4" s="343" t="s">
        <v>281</v>
      </c>
      <c r="BS4" s="343" t="s">
        <v>404</v>
      </c>
      <c r="BT4" s="348">
        <v>69709688</v>
      </c>
      <c r="BU4" s="348">
        <f t="shared" ref="BU4:BU67" si="31">+BT4/$BT$1*$BU$1</f>
        <v>71870.688327999989</v>
      </c>
      <c r="BW4" s="348" t="s">
        <v>404</v>
      </c>
      <c r="BX4" s="348">
        <v>804408112</v>
      </c>
      <c r="BY4" s="348">
        <v>328050463</v>
      </c>
      <c r="BZ4" s="348">
        <v>476357649</v>
      </c>
      <c r="CA4" s="348">
        <v>328050463</v>
      </c>
      <c r="CB4" s="348">
        <f t="shared" ref="CB4:CB67" si="32">+BX4/$CD$1*$CE$1</f>
        <v>829344.7634719999</v>
      </c>
      <c r="CC4" s="348">
        <f t="shared" ref="CC4:CC67" si="33">+BY4/$CD$1*$CE$1</f>
        <v>338220.02735299995</v>
      </c>
      <c r="CD4" s="348">
        <f t="shared" ref="CD4:CD67" si="34">+BZ4/$CD$1*$CE$1</f>
        <v>491124.73611899995</v>
      </c>
      <c r="CE4" s="348">
        <f t="shared" ref="CE4:CE67" si="35">+CA4/$CD$1*$CE$1</f>
        <v>338220.02735299995</v>
      </c>
      <c r="CG4" s="343" t="s">
        <v>404</v>
      </c>
      <c r="CH4" s="348">
        <v>49516182</v>
      </c>
      <c r="CI4" s="348">
        <f t="shared" ref="CI4:CI67" si="36">+CH4/$CH$1*$CI$1</f>
        <v>51051.183641999996</v>
      </c>
      <c r="CK4" s="346" t="s">
        <v>404</v>
      </c>
      <c r="CL4" s="347">
        <v>803408112</v>
      </c>
      <c r="CM4" s="347">
        <v>377566645</v>
      </c>
      <c r="CN4" s="347">
        <v>377566645</v>
      </c>
      <c r="CO4" s="347">
        <v>425841467</v>
      </c>
      <c r="CP4" s="348">
        <f t="shared" ref="CP4:CP67" si="37">+CL4/$CR$1*$CS$1</f>
        <v>828313.7634719999</v>
      </c>
      <c r="CQ4" s="348">
        <f t="shared" ref="CQ4:CQ67" si="38">+CM4/$CR$1*$CS$1</f>
        <v>389271.21099499997</v>
      </c>
      <c r="CR4" s="348">
        <f t="shared" ref="CR4:CR67" si="39">+CN4/$CR$1*$CS$1</f>
        <v>389271.21099499997</v>
      </c>
      <c r="CS4" s="348">
        <f t="shared" ref="CS4:CS67" si="40">+CO4/$CR$1*$CS$1</f>
        <v>439042.55247699999</v>
      </c>
      <c r="CU4" s="349"/>
      <c r="CV4" s="346" t="s">
        <v>404</v>
      </c>
      <c r="CW4" s="347">
        <v>46454758</v>
      </c>
      <c r="CX4" s="347">
        <f t="shared" ref="CX4:CX67" si="41">+CW4/$CW$1*$CX$1</f>
        <v>47894.855497999997</v>
      </c>
      <c r="CZ4" s="346" t="s">
        <v>404</v>
      </c>
      <c r="DA4" s="347">
        <v>803531118</v>
      </c>
      <c r="DB4" s="347">
        <v>424021403</v>
      </c>
      <c r="DC4" s="347">
        <v>424021403</v>
      </c>
      <c r="DD4" s="347">
        <v>379509715</v>
      </c>
      <c r="DE4" s="347">
        <f t="shared" ref="DE4:DE67" si="42">+DA4/$DG$1*$DH$1</f>
        <v>828440.58265799994</v>
      </c>
      <c r="DF4" s="347">
        <f t="shared" ref="DF4:DF67" si="43">+DB4/$DG$1*$DH$1</f>
        <v>437166.06649299996</v>
      </c>
      <c r="DG4" s="347">
        <f t="shared" ref="DG4:DG67" si="44">+DC4/$DG$1*$DH$1</f>
        <v>437166.06649299996</v>
      </c>
      <c r="DH4" s="347">
        <f t="shared" ref="DH4:DH67" si="45">+DD4/$DG$1*$DH$1</f>
        <v>391274.51616499998</v>
      </c>
      <c r="DI4" s="343" t="s">
        <v>281</v>
      </c>
      <c r="DL4" s="346" t="s">
        <v>404</v>
      </c>
      <c r="DM4" s="347">
        <v>71252445</v>
      </c>
      <c r="DN4" s="347">
        <f t="shared" ref="DN4:DN67" si="46">+DM4/$DN$1*$DO$1</f>
        <v>73461.270795000004</v>
      </c>
      <c r="DQ4" s="350" t="s">
        <v>404</v>
      </c>
      <c r="DR4" s="347">
        <v>803373494</v>
      </c>
      <c r="DS4" s="347">
        <v>495273848</v>
      </c>
      <c r="DT4" s="347">
        <v>495273848</v>
      </c>
      <c r="DU4" s="347">
        <v>308099646</v>
      </c>
      <c r="DV4" s="347">
        <f t="shared" ref="DV4:DV67" si="47">+DR4/$DV$1*$DW$1</f>
        <v>828278.07231399987</v>
      </c>
      <c r="DW4" s="347">
        <f t="shared" ref="DW4:DW67" si="48">+DS4/$DV$1*$DW$1</f>
        <v>510627.33728799998</v>
      </c>
      <c r="DX4" s="347">
        <f t="shared" ref="DX4:DX67" si="49">+DT4/$DV$1*$DW$1</f>
        <v>510627.33728799998</v>
      </c>
      <c r="DY4" s="347">
        <f t="shared" ref="DY4:DY67" si="50">+DU4/$DV$1*$DW$1</f>
        <v>317650.73502600001</v>
      </c>
      <c r="EB4" s="346" t="s">
        <v>404</v>
      </c>
      <c r="EC4" s="347">
        <v>46068384</v>
      </c>
      <c r="ED4" s="347">
        <f t="shared" ref="ED4:ED67" si="51">+EC4/$EC$1*$ED$1</f>
        <v>46068.383999999998</v>
      </c>
      <c r="EH4" s="351" t="s">
        <v>404</v>
      </c>
      <c r="EI4" s="351">
        <v>803885855</v>
      </c>
      <c r="EJ4" s="351">
        <v>541342232</v>
      </c>
      <c r="EK4" s="351">
        <v>262543623</v>
      </c>
      <c r="EL4" s="351">
        <v>541342232</v>
      </c>
      <c r="EM4" s="351">
        <v>523051399</v>
      </c>
      <c r="EN4" s="351">
        <v>18290833</v>
      </c>
      <c r="EO4" s="351">
        <f t="shared" ref="EO4:EO66" si="52">+EI4/$ES$1*$ET$1</f>
        <v>803885.85499999998</v>
      </c>
      <c r="EP4" s="351">
        <f t="shared" ref="EP4:EP66" si="53">+EJ4/$ES$1*$ET$1</f>
        <v>541342.23199999996</v>
      </c>
      <c r="EQ4" s="351">
        <f t="shared" ref="EQ4:EQ66" si="54">+EK4/$ES$1*$ET$1</f>
        <v>262543.62300000002</v>
      </c>
      <c r="ER4" s="351">
        <f t="shared" si="13"/>
        <v>541342.23199999996</v>
      </c>
      <c r="ES4" s="351">
        <f t="shared" si="14"/>
        <v>523051.39899999998</v>
      </c>
      <c r="ET4" s="351">
        <f t="shared" ref="ET4:ET66" si="55">+EN4/$ES$1*$ET$1</f>
        <v>18290.832999999999</v>
      </c>
      <c r="EW4" s="346" t="s">
        <v>404</v>
      </c>
      <c r="EX4" s="352">
        <v>41100146</v>
      </c>
      <c r="EY4" s="352">
        <f t="shared" ref="EY4:EY67" si="56">+EX4/$EX$1*$EY$1</f>
        <v>41100.146000000001</v>
      </c>
      <c r="FA4" s="346" t="s">
        <v>404</v>
      </c>
      <c r="FB4" s="352">
        <v>803885855</v>
      </c>
      <c r="FC4" s="352">
        <v>582442378</v>
      </c>
      <c r="FD4" s="352">
        <v>582442378</v>
      </c>
      <c r="FE4" s="352">
        <v>221443477</v>
      </c>
      <c r="FF4" s="352">
        <v>552435385</v>
      </c>
      <c r="FG4" s="352">
        <v>30006993</v>
      </c>
      <c r="FH4" s="352">
        <f t="shared" ref="FH4:FH67" si="57">+FB4/$FK$1*$FL$1</f>
        <v>803885.85499999998</v>
      </c>
      <c r="FI4" s="352">
        <f t="shared" ref="FI4:FI67" si="58">+FC4/$FK$1*$FL$1</f>
        <v>582442.37800000003</v>
      </c>
      <c r="FJ4" s="352">
        <f t="shared" ref="FJ4:FJ67" si="59">+FD4/$FK$1*$FL$1</f>
        <v>582442.37800000003</v>
      </c>
      <c r="FK4" s="352">
        <f t="shared" ref="FK4:FK67" si="60">+FE4/$FK$1*$FL$1</f>
        <v>221443.47700000001</v>
      </c>
      <c r="FL4" s="352">
        <f t="shared" ref="FL4:FL67" si="61">+FF4/$FK$1*$FL$1</f>
        <v>552435.38500000001</v>
      </c>
      <c r="FM4" s="352">
        <f t="shared" ref="FM4:FM67" si="62">+FG4/$FK$1*$FL$1</f>
        <v>30006.992999999999</v>
      </c>
      <c r="FP4" s="353" t="s">
        <v>404</v>
      </c>
      <c r="FQ4" s="354">
        <v>68453102</v>
      </c>
      <c r="FR4" s="348">
        <f t="shared" ref="FR4:FR67" si="63">+FQ4/$FQ$1*$FR$1</f>
        <v>68453.101999999999</v>
      </c>
      <c r="FT4" s="346" t="s">
        <v>404</v>
      </c>
      <c r="FU4" s="346">
        <v>722381152</v>
      </c>
      <c r="FV4" s="354">
        <v>650895480</v>
      </c>
      <c r="FW4" s="354">
        <v>650895480</v>
      </c>
      <c r="FX4" s="354">
        <v>71485672</v>
      </c>
      <c r="FY4" s="354">
        <v>619518412</v>
      </c>
      <c r="FZ4" s="354">
        <v>31377068</v>
      </c>
      <c r="GA4" s="354">
        <f t="shared" ref="GA4:GA67" si="64">+FU4/$GA$1*$GB$1</f>
        <v>722381.152</v>
      </c>
      <c r="GB4" s="354">
        <f t="shared" ref="GB4:GB67" si="65">+FV4/$GA$1*$GB$1</f>
        <v>650895.48</v>
      </c>
      <c r="GC4" s="354">
        <f t="shared" ref="GC4:GC67" si="66">+FW4/$GA$1*$GB$1</f>
        <v>650895.48</v>
      </c>
      <c r="GD4" s="354">
        <f t="shared" ref="GD4:GD67" si="67">+FX4/$GA$1*$GB$1</f>
        <v>71485.672000000006</v>
      </c>
      <c r="GE4" s="354">
        <f t="shared" ref="GE4:GE67" si="68">+FY4/$GA$1*$GB$1</f>
        <v>619518.41200000001</v>
      </c>
      <c r="GF4" s="354">
        <f t="shared" ref="GF4:GF67" si="69">+FZ4/$GA$1*$GB$1</f>
        <v>31377.067999999999</v>
      </c>
      <c r="GG4" s="354"/>
    </row>
    <row r="5" spans="1:189" x14ac:dyDescent="0.2">
      <c r="A5" s="345" t="s">
        <v>403</v>
      </c>
      <c r="B5" s="345">
        <v>628990025</v>
      </c>
      <c r="C5" s="345">
        <v>40787560</v>
      </c>
      <c r="D5" s="345">
        <v>40787560</v>
      </c>
      <c r="E5" s="345">
        <v>588202465</v>
      </c>
      <c r="F5" s="345">
        <f t="shared" si="0"/>
        <v>648488.71577499993</v>
      </c>
      <c r="G5" s="345">
        <f t="shared" si="1"/>
        <v>42051.974359999993</v>
      </c>
      <c r="H5" s="345">
        <f t="shared" si="2"/>
        <v>42051.974359999993</v>
      </c>
      <c r="I5" s="345">
        <f t="shared" si="3"/>
        <v>606436.74141499994</v>
      </c>
      <c r="L5" s="346" t="s">
        <v>403</v>
      </c>
      <c r="M5" s="347">
        <v>40787560</v>
      </c>
      <c r="N5" s="347">
        <f t="shared" si="4"/>
        <v>42051.974359999993</v>
      </c>
      <c r="P5" s="346" t="s">
        <v>403</v>
      </c>
      <c r="Q5" s="347">
        <v>628990025</v>
      </c>
      <c r="R5" s="347">
        <v>81575120</v>
      </c>
      <c r="S5" s="347">
        <v>81575120</v>
      </c>
      <c r="T5" s="347">
        <v>547414905</v>
      </c>
      <c r="U5" s="347">
        <f t="shared" si="5"/>
        <v>648488.71577499993</v>
      </c>
      <c r="V5" s="345">
        <f t="shared" si="6"/>
        <v>84103.948719999986</v>
      </c>
      <c r="W5" s="345">
        <f t="shared" si="7"/>
        <v>84103.948719999986</v>
      </c>
      <c r="X5" s="345">
        <f t="shared" si="8"/>
        <v>564384.76705499995</v>
      </c>
      <c r="AA5" s="346" t="s">
        <v>403</v>
      </c>
      <c r="AB5" s="347">
        <v>51803669</v>
      </c>
      <c r="AC5" s="345">
        <f t="shared" si="9"/>
        <v>53409.582738999998</v>
      </c>
      <c r="AE5" s="343" t="s">
        <v>403</v>
      </c>
      <c r="AF5" s="345">
        <v>628990025</v>
      </c>
      <c r="AG5" s="345">
        <v>133378789</v>
      </c>
      <c r="AH5" s="345">
        <v>133378789</v>
      </c>
      <c r="AI5" s="345">
        <v>495611236</v>
      </c>
      <c r="AJ5" s="345">
        <f t="shared" si="17"/>
        <v>648488.71577499993</v>
      </c>
      <c r="AK5" s="345">
        <f t="shared" si="18"/>
        <v>137513.53145899999</v>
      </c>
      <c r="AL5" s="345">
        <f t="shared" si="19"/>
        <v>137513.53145899999</v>
      </c>
      <c r="AM5" s="345">
        <f t="shared" si="20"/>
        <v>510975.18431599991</v>
      </c>
      <c r="AP5" s="346" t="s">
        <v>403</v>
      </c>
      <c r="AQ5" s="347">
        <v>37455651</v>
      </c>
      <c r="AR5" s="347">
        <f t="shared" si="21"/>
        <v>38616.776180999994</v>
      </c>
      <c r="AT5" s="346" t="s">
        <v>403</v>
      </c>
      <c r="AU5" s="347">
        <v>628990025</v>
      </c>
      <c r="AV5" s="347">
        <v>170834440</v>
      </c>
      <c r="AW5" s="347">
        <v>170834440</v>
      </c>
      <c r="AX5" s="347">
        <v>458155585</v>
      </c>
      <c r="AY5" s="345">
        <f t="shared" si="22"/>
        <v>648488.71577499993</v>
      </c>
      <c r="AZ5" s="345">
        <f t="shared" si="23"/>
        <v>176130.30763999998</v>
      </c>
      <c r="BA5" s="345">
        <f t="shared" si="24"/>
        <v>176130.30763999998</v>
      </c>
      <c r="BB5" s="345">
        <f t="shared" si="25"/>
        <v>472358.40813499998</v>
      </c>
      <c r="BD5" s="343" t="s">
        <v>403</v>
      </c>
      <c r="BE5" s="348">
        <v>35514711</v>
      </c>
      <c r="BF5" s="349">
        <f t="shared" si="26"/>
        <v>36615.667041000001</v>
      </c>
      <c r="BH5" s="343" t="s">
        <v>403</v>
      </c>
      <c r="BI5" s="348">
        <v>628990025</v>
      </c>
      <c r="BJ5" s="348">
        <v>206349151</v>
      </c>
      <c r="BK5" s="348">
        <v>206349151</v>
      </c>
      <c r="BL5" s="348">
        <v>422640874</v>
      </c>
      <c r="BM5" s="349">
        <f t="shared" si="27"/>
        <v>648488.71577499993</v>
      </c>
      <c r="BN5" s="349">
        <f t="shared" si="28"/>
        <v>212745.97468099999</v>
      </c>
      <c r="BO5" s="349">
        <f t="shared" si="29"/>
        <v>212745.97468099999</v>
      </c>
      <c r="BP5" s="349">
        <f t="shared" si="30"/>
        <v>435742.741094</v>
      </c>
      <c r="BR5" s="343" t="s">
        <v>281</v>
      </c>
      <c r="BS5" s="343" t="s">
        <v>403</v>
      </c>
      <c r="BT5" s="348">
        <v>51953999</v>
      </c>
      <c r="BU5" s="348">
        <f t="shared" si="31"/>
        <v>53564.572969000001</v>
      </c>
      <c r="BW5" s="348" t="s">
        <v>403</v>
      </c>
      <c r="BX5" s="348">
        <v>628990025</v>
      </c>
      <c r="BY5" s="348">
        <v>258303150</v>
      </c>
      <c r="BZ5" s="348">
        <v>370686875</v>
      </c>
      <c r="CA5" s="348">
        <v>258303150</v>
      </c>
      <c r="CB5" s="348">
        <f t="shared" si="32"/>
        <v>648488.71577499993</v>
      </c>
      <c r="CC5" s="348">
        <f t="shared" si="33"/>
        <v>266310.54764999996</v>
      </c>
      <c r="CD5" s="348">
        <f t="shared" si="34"/>
        <v>382178.16812499997</v>
      </c>
      <c r="CE5" s="348">
        <f t="shared" si="35"/>
        <v>266310.54764999996</v>
      </c>
      <c r="CG5" s="343" t="s">
        <v>403</v>
      </c>
      <c r="CH5" s="348">
        <v>37205313</v>
      </c>
      <c r="CI5" s="348">
        <f t="shared" si="36"/>
        <v>38358.677703000001</v>
      </c>
      <c r="CK5" s="346" t="s">
        <v>403</v>
      </c>
      <c r="CL5" s="347">
        <v>628990025</v>
      </c>
      <c r="CM5" s="347">
        <v>295508463</v>
      </c>
      <c r="CN5" s="347">
        <v>295508463</v>
      </c>
      <c r="CO5" s="347">
        <v>333481562</v>
      </c>
      <c r="CP5" s="348">
        <f t="shared" si="37"/>
        <v>648488.71577499993</v>
      </c>
      <c r="CQ5" s="348">
        <f t="shared" si="38"/>
        <v>304669.22535299999</v>
      </c>
      <c r="CR5" s="348">
        <f t="shared" si="39"/>
        <v>304669.22535299999</v>
      </c>
      <c r="CS5" s="348">
        <f t="shared" si="40"/>
        <v>343819.49042199994</v>
      </c>
      <c r="CU5" s="349"/>
      <c r="CV5" s="346" t="s">
        <v>403</v>
      </c>
      <c r="CW5" s="347">
        <v>37359317</v>
      </c>
      <c r="CX5" s="347">
        <f t="shared" si="41"/>
        <v>38517.455826999998</v>
      </c>
      <c r="CZ5" s="346" t="s">
        <v>403</v>
      </c>
      <c r="DA5" s="347">
        <v>628990025</v>
      </c>
      <c r="DB5" s="347">
        <v>332867780</v>
      </c>
      <c r="DC5" s="347">
        <v>332867780</v>
      </c>
      <c r="DD5" s="347">
        <v>296122245</v>
      </c>
      <c r="DE5" s="347">
        <f t="shared" si="42"/>
        <v>648488.71577499993</v>
      </c>
      <c r="DF5" s="347">
        <f t="shared" si="43"/>
        <v>343186.68118000001</v>
      </c>
      <c r="DG5" s="347">
        <f t="shared" si="44"/>
        <v>343186.68118000001</v>
      </c>
      <c r="DH5" s="347">
        <f t="shared" si="45"/>
        <v>305302.03459499998</v>
      </c>
      <c r="DI5" s="343" t="s">
        <v>281</v>
      </c>
      <c r="DL5" s="346" t="s">
        <v>403</v>
      </c>
      <c r="DM5" s="347">
        <v>52128207</v>
      </c>
      <c r="DN5" s="347">
        <f t="shared" si="46"/>
        <v>53744.181417</v>
      </c>
      <c r="DQ5" s="350" t="s">
        <v>403</v>
      </c>
      <c r="DR5" s="347">
        <v>628990025</v>
      </c>
      <c r="DS5" s="347">
        <v>384995987</v>
      </c>
      <c r="DT5" s="347">
        <v>384995987</v>
      </c>
      <c r="DU5" s="347">
        <v>243994038</v>
      </c>
      <c r="DV5" s="347">
        <f t="shared" si="47"/>
        <v>648488.71577499993</v>
      </c>
      <c r="DW5" s="347">
        <f t="shared" si="48"/>
        <v>396930.86259699997</v>
      </c>
      <c r="DX5" s="347">
        <f t="shared" si="49"/>
        <v>396930.86259699997</v>
      </c>
      <c r="DY5" s="347">
        <f t="shared" si="50"/>
        <v>251557.85317799999</v>
      </c>
      <c r="EB5" s="346" t="s">
        <v>403</v>
      </c>
      <c r="EC5" s="347">
        <v>37237551</v>
      </c>
      <c r="ED5" s="347">
        <f t="shared" si="51"/>
        <v>37237.550999999999</v>
      </c>
      <c r="EH5" s="351" t="s">
        <v>403</v>
      </c>
      <c r="EI5" s="351">
        <v>625267768</v>
      </c>
      <c r="EJ5" s="351">
        <v>422233538</v>
      </c>
      <c r="EK5" s="351">
        <v>203034230</v>
      </c>
      <c r="EL5" s="351">
        <v>422233538</v>
      </c>
      <c r="EM5" s="351">
        <v>407250735</v>
      </c>
      <c r="EN5" s="351">
        <v>14982803</v>
      </c>
      <c r="EO5" s="351">
        <f t="shared" si="52"/>
        <v>625267.76800000004</v>
      </c>
      <c r="EP5" s="351">
        <f t="shared" si="53"/>
        <v>422233.538</v>
      </c>
      <c r="EQ5" s="351">
        <f t="shared" si="54"/>
        <v>203034.23</v>
      </c>
      <c r="ER5" s="351">
        <f t="shared" si="13"/>
        <v>422233.538</v>
      </c>
      <c r="ES5" s="351">
        <f t="shared" si="14"/>
        <v>407250.73499999999</v>
      </c>
      <c r="ET5" s="351">
        <f t="shared" si="55"/>
        <v>14982.803</v>
      </c>
      <c r="EW5" s="346" t="s">
        <v>403</v>
      </c>
      <c r="EX5" s="352">
        <v>34343406</v>
      </c>
      <c r="EY5" s="352">
        <f t="shared" si="56"/>
        <v>34343.406000000003</v>
      </c>
      <c r="FA5" s="346" t="s">
        <v>403</v>
      </c>
      <c r="FB5" s="352">
        <v>625267768</v>
      </c>
      <c r="FC5" s="352">
        <v>456576944</v>
      </c>
      <c r="FD5" s="352">
        <v>456576944</v>
      </c>
      <c r="FE5" s="352">
        <v>168690824</v>
      </c>
      <c r="FF5" s="352">
        <v>431277473</v>
      </c>
      <c r="FG5" s="352">
        <v>25299471</v>
      </c>
      <c r="FH5" s="352">
        <f t="shared" si="57"/>
        <v>625267.76800000004</v>
      </c>
      <c r="FI5" s="352">
        <f t="shared" si="58"/>
        <v>456576.94400000002</v>
      </c>
      <c r="FJ5" s="352">
        <f t="shared" si="59"/>
        <v>456576.94400000002</v>
      </c>
      <c r="FK5" s="352">
        <f t="shared" si="60"/>
        <v>168690.82399999999</v>
      </c>
      <c r="FL5" s="352">
        <f t="shared" si="61"/>
        <v>431277.473</v>
      </c>
      <c r="FM5" s="352">
        <f t="shared" si="62"/>
        <v>25299.471000000001</v>
      </c>
      <c r="FP5" s="353" t="s">
        <v>403</v>
      </c>
      <c r="FQ5" s="354">
        <v>49972307</v>
      </c>
      <c r="FR5" s="348">
        <f t="shared" si="63"/>
        <v>49972.307000000001</v>
      </c>
      <c r="FT5" s="346" t="s">
        <v>403</v>
      </c>
      <c r="FU5" s="346">
        <v>548204406</v>
      </c>
      <c r="FV5" s="354">
        <v>506549251</v>
      </c>
      <c r="FW5" s="354">
        <v>506549251</v>
      </c>
      <c r="FX5" s="354">
        <v>41655155</v>
      </c>
      <c r="FY5" s="354">
        <v>483051463</v>
      </c>
      <c r="FZ5" s="354">
        <v>23497788</v>
      </c>
      <c r="GA5" s="354">
        <f t="shared" si="64"/>
        <v>548204.40599999996</v>
      </c>
      <c r="GB5" s="354">
        <f t="shared" si="65"/>
        <v>506549.25099999999</v>
      </c>
      <c r="GC5" s="354">
        <f t="shared" si="66"/>
        <v>506549.25099999999</v>
      </c>
      <c r="GD5" s="354">
        <f t="shared" si="67"/>
        <v>41655.154999999999</v>
      </c>
      <c r="GE5" s="354">
        <f t="shared" si="68"/>
        <v>483051.46299999999</v>
      </c>
      <c r="GF5" s="354">
        <f t="shared" si="69"/>
        <v>23497.788</v>
      </c>
      <c r="GG5" s="354"/>
    </row>
    <row r="6" spans="1:189" x14ac:dyDescent="0.2">
      <c r="A6" s="345" t="s">
        <v>402</v>
      </c>
      <c r="B6" s="345">
        <v>116011474</v>
      </c>
      <c r="C6" s="345">
        <v>8300178</v>
      </c>
      <c r="D6" s="345">
        <v>8300178</v>
      </c>
      <c r="E6" s="345">
        <v>107711296</v>
      </c>
      <c r="F6" s="345">
        <f t="shared" si="0"/>
        <v>119607.82969399999</v>
      </c>
      <c r="G6" s="345">
        <f t="shared" si="1"/>
        <v>8557.4835179999991</v>
      </c>
      <c r="H6" s="345">
        <f t="shared" si="2"/>
        <v>8557.4835179999991</v>
      </c>
      <c r="I6" s="345">
        <f t="shared" si="3"/>
        <v>111050.34617599999</v>
      </c>
      <c r="L6" s="346" t="s">
        <v>402</v>
      </c>
      <c r="M6" s="347">
        <v>8300178</v>
      </c>
      <c r="N6" s="347">
        <f t="shared" si="4"/>
        <v>8557.4835179999991</v>
      </c>
      <c r="P6" s="346" t="s">
        <v>402</v>
      </c>
      <c r="Q6" s="347">
        <v>116011474</v>
      </c>
      <c r="R6" s="347">
        <v>16600356</v>
      </c>
      <c r="S6" s="347">
        <v>16600356</v>
      </c>
      <c r="T6" s="347">
        <v>99411118</v>
      </c>
      <c r="U6" s="347">
        <f t="shared" si="5"/>
        <v>119607.82969399999</v>
      </c>
      <c r="V6" s="345">
        <f t="shared" si="6"/>
        <v>17114.967035999998</v>
      </c>
      <c r="W6" s="345">
        <f t="shared" si="7"/>
        <v>17114.967035999998</v>
      </c>
      <c r="X6" s="345">
        <f t="shared" si="8"/>
        <v>102492.862658</v>
      </c>
      <c r="AA6" s="346" t="s">
        <v>402</v>
      </c>
      <c r="AB6" s="347">
        <v>7478099</v>
      </c>
      <c r="AC6" s="345">
        <f t="shared" si="9"/>
        <v>7709.9200689999998</v>
      </c>
      <c r="AE6" s="343" t="s">
        <v>402</v>
      </c>
      <c r="AF6" s="345">
        <v>116011474</v>
      </c>
      <c r="AG6" s="345">
        <v>24078455</v>
      </c>
      <c r="AH6" s="345">
        <v>24078455</v>
      </c>
      <c r="AI6" s="345">
        <v>91933019</v>
      </c>
      <c r="AJ6" s="345">
        <f t="shared" si="17"/>
        <v>119607.82969399999</v>
      </c>
      <c r="AK6" s="345">
        <f t="shared" si="18"/>
        <v>24824.887104999998</v>
      </c>
      <c r="AL6" s="345">
        <f t="shared" si="19"/>
        <v>24824.887104999998</v>
      </c>
      <c r="AM6" s="345">
        <f t="shared" si="20"/>
        <v>94782.942588999998</v>
      </c>
      <c r="AP6" s="346" t="s">
        <v>402</v>
      </c>
      <c r="AQ6" s="347">
        <v>7478099</v>
      </c>
      <c r="AR6" s="347">
        <f t="shared" si="21"/>
        <v>7709.9200689999998</v>
      </c>
      <c r="AT6" s="346" t="s">
        <v>402</v>
      </c>
      <c r="AU6" s="347">
        <v>116011474</v>
      </c>
      <c r="AV6" s="347">
        <v>31556554</v>
      </c>
      <c r="AW6" s="347">
        <v>31556554</v>
      </c>
      <c r="AX6" s="347">
        <v>84454920</v>
      </c>
      <c r="AY6" s="345">
        <f t="shared" si="22"/>
        <v>119607.82969399999</v>
      </c>
      <c r="AZ6" s="345">
        <f t="shared" si="23"/>
        <v>32534.807173999998</v>
      </c>
      <c r="BA6" s="345">
        <f t="shared" si="24"/>
        <v>32534.807173999998</v>
      </c>
      <c r="BB6" s="345">
        <f t="shared" si="25"/>
        <v>87073.022519999984</v>
      </c>
      <c r="BD6" s="343" t="s">
        <v>402</v>
      </c>
      <c r="BE6" s="348">
        <v>7158593</v>
      </c>
      <c r="BF6" s="349">
        <f t="shared" si="26"/>
        <v>7380.5093829999996</v>
      </c>
      <c r="BH6" s="343" t="s">
        <v>402</v>
      </c>
      <c r="BI6" s="348">
        <v>116011474</v>
      </c>
      <c r="BJ6" s="348">
        <v>38715147</v>
      </c>
      <c r="BK6" s="348">
        <v>38715147</v>
      </c>
      <c r="BL6" s="348">
        <v>77296327</v>
      </c>
      <c r="BM6" s="349">
        <f t="shared" si="27"/>
        <v>119607.82969399999</v>
      </c>
      <c r="BN6" s="349">
        <f t="shared" si="28"/>
        <v>39915.316556999991</v>
      </c>
      <c r="BO6" s="349">
        <f t="shared" si="29"/>
        <v>39915.316556999991</v>
      </c>
      <c r="BP6" s="349">
        <f t="shared" si="30"/>
        <v>79692.513137000002</v>
      </c>
      <c r="BR6" s="343" t="s">
        <v>281</v>
      </c>
      <c r="BS6" s="343" t="s">
        <v>402</v>
      </c>
      <c r="BT6" s="348">
        <v>7521990</v>
      </c>
      <c r="BU6" s="348">
        <f t="shared" si="31"/>
        <v>7755.1716899999992</v>
      </c>
      <c r="BW6" s="348" t="s">
        <v>402</v>
      </c>
      <c r="BX6" s="348">
        <v>116011474</v>
      </c>
      <c r="BY6" s="348">
        <v>46237137</v>
      </c>
      <c r="BZ6" s="348">
        <v>69774337</v>
      </c>
      <c r="CA6" s="348">
        <v>46237137</v>
      </c>
      <c r="CB6" s="348">
        <f t="shared" si="32"/>
        <v>119607.82969399999</v>
      </c>
      <c r="CC6" s="348">
        <f t="shared" si="33"/>
        <v>47670.488247000001</v>
      </c>
      <c r="CD6" s="348">
        <f t="shared" si="34"/>
        <v>71937.341446999999</v>
      </c>
      <c r="CE6" s="348">
        <f t="shared" si="35"/>
        <v>47670.488247000001</v>
      </c>
      <c r="CG6" s="343" t="s">
        <v>402</v>
      </c>
      <c r="CH6" s="348">
        <v>7521990</v>
      </c>
      <c r="CI6" s="348">
        <f t="shared" si="36"/>
        <v>7755.1716899999992</v>
      </c>
      <c r="CK6" s="346" t="s">
        <v>402</v>
      </c>
      <c r="CL6" s="347">
        <v>116011474</v>
      </c>
      <c r="CM6" s="347">
        <v>53759127</v>
      </c>
      <c r="CN6" s="347">
        <v>53759127</v>
      </c>
      <c r="CO6" s="347">
        <v>62252347</v>
      </c>
      <c r="CP6" s="348">
        <f t="shared" si="37"/>
        <v>119607.82969399999</v>
      </c>
      <c r="CQ6" s="348">
        <f t="shared" si="38"/>
        <v>55425.659936999997</v>
      </c>
      <c r="CR6" s="348">
        <f t="shared" si="39"/>
        <v>55425.659936999997</v>
      </c>
      <c r="CS6" s="348">
        <f t="shared" si="40"/>
        <v>64182.169756999996</v>
      </c>
      <c r="CU6" s="349"/>
      <c r="CV6" s="346" t="s">
        <v>402</v>
      </c>
      <c r="CW6" s="347">
        <v>7551036</v>
      </c>
      <c r="CX6" s="347">
        <f t="shared" si="41"/>
        <v>7785.1181159999996</v>
      </c>
      <c r="CZ6" s="346" t="s">
        <v>402</v>
      </c>
      <c r="DA6" s="347">
        <v>116011474</v>
      </c>
      <c r="DB6" s="347">
        <v>61310163</v>
      </c>
      <c r="DC6" s="347">
        <v>61310163</v>
      </c>
      <c r="DD6" s="347">
        <v>54701311</v>
      </c>
      <c r="DE6" s="347">
        <f t="shared" si="42"/>
        <v>119607.82969399999</v>
      </c>
      <c r="DF6" s="347">
        <f t="shared" si="43"/>
        <v>63210.778052999995</v>
      </c>
      <c r="DG6" s="347">
        <f t="shared" si="44"/>
        <v>63210.778052999995</v>
      </c>
      <c r="DH6" s="347">
        <f t="shared" si="45"/>
        <v>56397.051640999998</v>
      </c>
      <c r="DI6" s="343" t="s">
        <v>281</v>
      </c>
      <c r="DL6" s="346" t="s">
        <v>402</v>
      </c>
      <c r="DM6" s="347">
        <v>7521990</v>
      </c>
      <c r="DN6" s="347">
        <f t="shared" si="46"/>
        <v>7755.1716899999992</v>
      </c>
      <c r="DQ6" s="350" t="s">
        <v>402</v>
      </c>
      <c r="DR6" s="347">
        <v>116011474</v>
      </c>
      <c r="DS6" s="347">
        <v>68832153</v>
      </c>
      <c r="DT6" s="347">
        <v>68832153</v>
      </c>
      <c r="DU6" s="347">
        <v>47179321</v>
      </c>
      <c r="DV6" s="347">
        <f t="shared" si="47"/>
        <v>119607.82969399999</v>
      </c>
      <c r="DW6" s="347">
        <f t="shared" si="48"/>
        <v>70965.949743000005</v>
      </c>
      <c r="DX6" s="347">
        <f t="shared" si="49"/>
        <v>70965.949743000005</v>
      </c>
      <c r="DY6" s="347">
        <f t="shared" si="50"/>
        <v>48641.879951000003</v>
      </c>
      <c r="EB6" s="346" t="s">
        <v>402</v>
      </c>
      <c r="EC6" s="347">
        <v>7521990</v>
      </c>
      <c r="ED6" s="347">
        <f t="shared" si="51"/>
        <v>7521.99</v>
      </c>
      <c r="EH6" s="351" t="s">
        <v>402</v>
      </c>
      <c r="EI6" s="351">
        <v>112289217</v>
      </c>
      <c r="EJ6" s="351">
        <v>76354143</v>
      </c>
      <c r="EK6" s="351">
        <v>35935074</v>
      </c>
      <c r="EL6" s="351">
        <v>76354143</v>
      </c>
      <c r="EM6" s="351">
        <v>73257845</v>
      </c>
      <c r="EN6" s="351">
        <v>3096298</v>
      </c>
      <c r="EO6" s="351">
        <f t="shared" si="52"/>
        <v>112289.217</v>
      </c>
      <c r="EP6" s="351">
        <f t="shared" si="53"/>
        <v>76354.142999999996</v>
      </c>
      <c r="EQ6" s="351">
        <f t="shared" si="54"/>
        <v>35935.074000000001</v>
      </c>
      <c r="ER6" s="351">
        <f t="shared" si="13"/>
        <v>76354.142999999996</v>
      </c>
      <c r="ES6" s="351">
        <f t="shared" si="14"/>
        <v>73257.845000000001</v>
      </c>
      <c r="ET6" s="351">
        <f t="shared" si="55"/>
        <v>3096.2979999999998</v>
      </c>
      <c r="EW6" s="346" t="s">
        <v>402</v>
      </c>
      <c r="EX6" s="352">
        <v>6908120</v>
      </c>
      <c r="EY6" s="352">
        <f t="shared" si="56"/>
        <v>6908.12</v>
      </c>
      <c r="FA6" s="346" t="s">
        <v>402</v>
      </c>
      <c r="FB6" s="352">
        <v>112289217</v>
      </c>
      <c r="FC6" s="352">
        <v>83262263</v>
      </c>
      <c r="FD6" s="352">
        <v>83262263</v>
      </c>
      <c r="FE6" s="352">
        <v>29026954</v>
      </c>
      <c r="FF6" s="352">
        <v>78084694</v>
      </c>
      <c r="FG6" s="352">
        <v>5177569</v>
      </c>
      <c r="FH6" s="352">
        <f t="shared" si="57"/>
        <v>112289.217</v>
      </c>
      <c r="FI6" s="352">
        <f t="shared" si="58"/>
        <v>83262.263000000006</v>
      </c>
      <c r="FJ6" s="352">
        <f t="shared" si="59"/>
        <v>83262.263000000006</v>
      </c>
      <c r="FK6" s="352">
        <f t="shared" si="60"/>
        <v>29026.954000000002</v>
      </c>
      <c r="FL6" s="352">
        <f t="shared" si="61"/>
        <v>78084.694000000003</v>
      </c>
      <c r="FM6" s="352">
        <f t="shared" si="62"/>
        <v>5177.5690000000004</v>
      </c>
      <c r="FP6" s="353" t="s">
        <v>402</v>
      </c>
      <c r="FQ6" s="354">
        <v>7171207</v>
      </c>
      <c r="FR6" s="348">
        <f t="shared" si="63"/>
        <v>7171.2070000000003</v>
      </c>
      <c r="FT6" s="346" t="s">
        <v>402</v>
      </c>
      <c r="FU6" s="346">
        <v>105111403</v>
      </c>
      <c r="FV6" s="354">
        <v>90433470</v>
      </c>
      <c r="FW6" s="354">
        <v>90433470</v>
      </c>
      <c r="FX6" s="354">
        <v>14677933</v>
      </c>
      <c r="FY6" s="354">
        <v>87323147</v>
      </c>
      <c r="FZ6" s="354">
        <v>3110323</v>
      </c>
      <c r="GA6" s="354">
        <f t="shared" si="64"/>
        <v>105111.40300000001</v>
      </c>
      <c r="GB6" s="354">
        <f t="shared" si="65"/>
        <v>90433.47</v>
      </c>
      <c r="GC6" s="354">
        <f t="shared" si="66"/>
        <v>90433.47</v>
      </c>
      <c r="GD6" s="354">
        <f t="shared" si="67"/>
        <v>14677.933000000001</v>
      </c>
      <c r="GE6" s="354">
        <f t="shared" si="68"/>
        <v>87323.146999999997</v>
      </c>
      <c r="GF6" s="354">
        <f t="shared" si="69"/>
        <v>3110.3229999999999</v>
      </c>
      <c r="GG6" s="354"/>
    </row>
    <row r="7" spans="1:189" x14ac:dyDescent="0.2">
      <c r="A7" s="345" t="s">
        <v>455</v>
      </c>
      <c r="B7" s="345">
        <v>16073669</v>
      </c>
      <c r="C7" s="345">
        <v>1065564</v>
      </c>
      <c r="D7" s="345">
        <v>1065564</v>
      </c>
      <c r="E7" s="345">
        <v>15008105</v>
      </c>
      <c r="F7" s="345">
        <f t="shared" si="0"/>
        <v>16571.952739</v>
      </c>
      <c r="G7" s="345">
        <f t="shared" si="1"/>
        <v>1098.5964839999999</v>
      </c>
      <c r="H7" s="345">
        <f t="shared" si="2"/>
        <v>1098.5964839999999</v>
      </c>
      <c r="I7" s="345">
        <f t="shared" si="3"/>
        <v>15473.356254999999</v>
      </c>
      <c r="L7" s="346" t="s">
        <v>455</v>
      </c>
      <c r="M7" s="347">
        <v>1065564</v>
      </c>
      <c r="N7" s="347">
        <f t="shared" si="4"/>
        <v>1098.5964839999999</v>
      </c>
      <c r="P7" s="346" t="s">
        <v>455</v>
      </c>
      <c r="Q7" s="347">
        <v>16073669</v>
      </c>
      <c r="R7" s="347">
        <v>2131128</v>
      </c>
      <c r="S7" s="347">
        <v>2131128</v>
      </c>
      <c r="T7" s="347">
        <v>13942541</v>
      </c>
      <c r="U7" s="347">
        <f t="shared" si="5"/>
        <v>16571.952739</v>
      </c>
      <c r="V7" s="345">
        <f t="shared" si="6"/>
        <v>2197.1929679999998</v>
      </c>
      <c r="W7" s="345">
        <f t="shared" si="7"/>
        <v>2197.1929679999998</v>
      </c>
      <c r="X7" s="345">
        <f t="shared" si="8"/>
        <v>14374.759770999997</v>
      </c>
      <c r="AA7" s="346" t="s">
        <v>455</v>
      </c>
      <c r="AB7" s="347">
        <v>818940</v>
      </c>
      <c r="AC7" s="345">
        <f t="shared" si="9"/>
        <v>844.32713999999999</v>
      </c>
      <c r="AE7" s="343" t="s">
        <v>455</v>
      </c>
      <c r="AF7" s="345">
        <v>16073669</v>
      </c>
      <c r="AG7" s="345">
        <v>2950068</v>
      </c>
      <c r="AH7" s="345">
        <v>2950068</v>
      </c>
      <c r="AI7" s="345">
        <v>13123601</v>
      </c>
      <c r="AJ7" s="345">
        <f t="shared" si="17"/>
        <v>16571.952739</v>
      </c>
      <c r="AK7" s="345">
        <f t="shared" si="18"/>
        <v>3041.5201080000002</v>
      </c>
      <c r="AL7" s="345">
        <f t="shared" si="19"/>
        <v>3041.5201080000002</v>
      </c>
      <c r="AM7" s="345">
        <f t="shared" si="20"/>
        <v>13530.432631</v>
      </c>
      <c r="AP7" s="346" t="s">
        <v>455</v>
      </c>
      <c r="AQ7" s="347">
        <v>818940</v>
      </c>
      <c r="AR7" s="347">
        <f t="shared" si="21"/>
        <v>844.32713999999999</v>
      </c>
      <c r="AT7" s="346" t="s">
        <v>455</v>
      </c>
      <c r="AU7" s="347">
        <v>16073669</v>
      </c>
      <c r="AV7" s="347">
        <v>3769008</v>
      </c>
      <c r="AW7" s="347">
        <v>3769008</v>
      </c>
      <c r="AX7" s="347">
        <v>12304661</v>
      </c>
      <c r="AY7" s="345">
        <f t="shared" si="22"/>
        <v>16571.952739</v>
      </c>
      <c r="AZ7" s="345">
        <f t="shared" si="23"/>
        <v>3885.8472479999996</v>
      </c>
      <c r="BA7" s="345">
        <f t="shared" si="24"/>
        <v>3885.8472479999996</v>
      </c>
      <c r="BB7" s="345">
        <f t="shared" si="25"/>
        <v>12686.105490999998</v>
      </c>
      <c r="BD7" s="343" t="s">
        <v>455</v>
      </c>
      <c r="BE7" s="348">
        <v>818940</v>
      </c>
      <c r="BF7" s="349">
        <f t="shared" si="26"/>
        <v>844.32713999999999</v>
      </c>
      <c r="BH7" s="343" t="s">
        <v>455</v>
      </c>
      <c r="BI7" s="348">
        <v>16073669</v>
      </c>
      <c r="BJ7" s="348">
        <v>4587948</v>
      </c>
      <c r="BK7" s="348">
        <v>4587948</v>
      </c>
      <c r="BL7" s="348">
        <v>11485721</v>
      </c>
      <c r="BM7" s="349">
        <f t="shared" si="27"/>
        <v>16571.952739</v>
      </c>
      <c r="BN7" s="349">
        <f t="shared" si="28"/>
        <v>4730.1743880000004</v>
      </c>
      <c r="BO7" s="349">
        <f t="shared" si="29"/>
        <v>4730.1743880000004</v>
      </c>
      <c r="BP7" s="349">
        <f t="shared" si="30"/>
        <v>11841.778350999999</v>
      </c>
      <c r="BR7" s="343" t="s">
        <v>281</v>
      </c>
      <c r="BS7" s="343" t="s">
        <v>455</v>
      </c>
      <c r="BT7" s="348">
        <v>824099</v>
      </c>
      <c r="BU7" s="348">
        <f t="shared" si="31"/>
        <v>849.64606900000001</v>
      </c>
      <c r="BW7" s="348" t="s">
        <v>455</v>
      </c>
      <c r="BX7" s="348">
        <v>16073669</v>
      </c>
      <c r="BY7" s="348">
        <v>5412047</v>
      </c>
      <c r="BZ7" s="348">
        <v>10661622</v>
      </c>
      <c r="CA7" s="348">
        <v>5412047</v>
      </c>
      <c r="CB7" s="348">
        <f t="shared" si="32"/>
        <v>16571.952739</v>
      </c>
      <c r="CC7" s="348">
        <f t="shared" si="33"/>
        <v>5579.8204569999989</v>
      </c>
      <c r="CD7" s="348">
        <f t="shared" si="34"/>
        <v>10992.132281999999</v>
      </c>
      <c r="CE7" s="348">
        <f t="shared" si="35"/>
        <v>5579.8204569999989</v>
      </c>
      <c r="CG7" s="343" t="s">
        <v>455</v>
      </c>
      <c r="CH7" s="348">
        <v>824099</v>
      </c>
      <c r="CI7" s="348">
        <f t="shared" si="36"/>
        <v>849.64606900000001</v>
      </c>
      <c r="CK7" s="346" t="s">
        <v>455</v>
      </c>
      <c r="CL7" s="347">
        <v>16073669</v>
      </c>
      <c r="CM7" s="347">
        <v>6236146</v>
      </c>
      <c r="CN7" s="347">
        <v>6236146</v>
      </c>
      <c r="CO7" s="347">
        <v>9837523</v>
      </c>
      <c r="CP7" s="348">
        <f t="shared" si="37"/>
        <v>16571.952739</v>
      </c>
      <c r="CQ7" s="348">
        <f t="shared" si="38"/>
        <v>6429.4665259999992</v>
      </c>
      <c r="CR7" s="348">
        <f t="shared" si="39"/>
        <v>6429.4665259999992</v>
      </c>
      <c r="CS7" s="348">
        <f t="shared" si="40"/>
        <v>10142.486212999998</v>
      </c>
      <c r="CU7" s="349"/>
      <c r="CV7" s="346" t="s">
        <v>455</v>
      </c>
      <c r="CW7" s="347">
        <v>824099</v>
      </c>
      <c r="CX7" s="347">
        <f t="shared" si="41"/>
        <v>849.64606900000001</v>
      </c>
      <c r="CZ7" s="346" t="s">
        <v>455</v>
      </c>
      <c r="DA7" s="347">
        <v>16073669</v>
      </c>
      <c r="DB7" s="347">
        <v>7060245</v>
      </c>
      <c r="DC7" s="347">
        <v>7060245</v>
      </c>
      <c r="DD7" s="347">
        <v>9013424</v>
      </c>
      <c r="DE7" s="347">
        <f t="shared" si="42"/>
        <v>16571.952739</v>
      </c>
      <c r="DF7" s="347">
        <f t="shared" si="43"/>
        <v>7279.1125949999996</v>
      </c>
      <c r="DG7" s="347">
        <f t="shared" si="44"/>
        <v>7279.1125949999996</v>
      </c>
      <c r="DH7" s="347">
        <f t="shared" si="45"/>
        <v>9292.8401439999998</v>
      </c>
      <c r="DI7" s="343" t="s">
        <v>281</v>
      </c>
      <c r="DL7" s="346" t="s">
        <v>455</v>
      </c>
      <c r="DM7" s="347">
        <v>852615</v>
      </c>
      <c r="DN7" s="347">
        <f t="shared" si="46"/>
        <v>879.04606499999989</v>
      </c>
      <c r="DQ7" s="350" t="s">
        <v>455</v>
      </c>
      <c r="DR7" s="347">
        <v>16073669</v>
      </c>
      <c r="DS7" s="347">
        <v>7912860</v>
      </c>
      <c r="DT7" s="347">
        <v>7912860</v>
      </c>
      <c r="DU7" s="347">
        <v>8160809</v>
      </c>
      <c r="DV7" s="347">
        <f t="shared" si="47"/>
        <v>16571.952739</v>
      </c>
      <c r="DW7" s="347">
        <f t="shared" si="48"/>
        <v>8158.1586599999991</v>
      </c>
      <c r="DX7" s="347">
        <f t="shared" si="49"/>
        <v>8158.1586599999991</v>
      </c>
      <c r="DY7" s="347">
        <f t="shared" si="50"/>
        <v>8413.7940789999993</v>
      </c>
      <c r="EB7" s="346" t="s">
        <v>455</v>
      </c>
      <c r="EC7" s="347">
        <v>852615</v>
      </c>
      <c r="ED7" s="347">
        <f t="shared" si="51"/>
        <v>852.61500000000001</v>
      </c>
      <c r="EH7" s="351" t="s">
        <v>455</v>
      </c>
      <c r="EI7" s="351">
        <v>16073669</v>
      </c>
      <c r="EJ7" s="351">
        <v>8765475</v>
      </c>
      <c r="EK7" s="351">
        <v>7308194</v>
      </c>
      <c r="EL7" s="351">
        <v>8765475</v>
      </c>
      <c r="EM7" s="351">
        <v>8577531</v>
      </c>
      <c r="EN7" s="351">
        <v>187944</v>
      </c>
      <c r="EO7" s="351">
        <f t="shared" si="52"/>
        <v>16073.669</v>
      </c>
      <c r="EP7" s="351">
        <f t="shared" si="53"/>
        <v>8765.4750000000004</v>
      </c>
      <c r="EQ7" s="351">
        <f t="shared" si="54"/>
        <v>7308.1940000000004</v>
      </c>
      <c r="ER7" s="351">
        <f t="shared" si="13"/>
        <v>8765.4750000000004</v>
      </c>
      <c r="ES7" s="351">
        <f t="shared" si="14"/>
        <v>8577.5310000000009</v>
      </c>
      <c r="ET7" s="351">
        <f t="shared" si="55"/>
        <v>187.94399999999999</v>
      </c>
      <c r="EW7" s="346" t="s">
        <v>455</v>
      </c>
      <c r="EX7" s="352">
        <v>840338</v>
      </c>
      <c r="EY7" s="352">
        <f t="shared" si="56"/>
        <v>840.33799999999997</v>
      </c>
      <c r="FA7" s="346" t="s">
        <v>455</v>
      </c>
      <c r="FB7" s="352">
        <v>16073669</v>
      </c>
      <c r="FC7" s="352">
        <v>9605813</v>
      </c>
      <c r="FD7" s="352">
        <v>9605813</v>
      </c>
      <c r="FE7" s="352">
        <v>6467856</v>
      </c>
      <c r="FF7" s="352">
        <v>9178036</v>
      </c>
      <c r="FG7" s="352">
        <v>427777</v>
      </c>
      <c r="FH7" s="352">
        <f t="shared" si="57"/>
        <v>16073.669</v>
      </c>
      <c r="FI7" s="352">
        <f t="shared" si="58"/>
        <v>9605.8130000000001</v>
      </c>
      <c r="FJ7" s="352">
        <f t="shared" si="59"/>
        <v>9605.8130000000001</v>
      </c>
      <c r="FK7" s="352">
        <f t="shared" si="60"/>
        <v>6467.8559999999998</v>
      </c>
      <c r="FL7" s="352">
        <f t="shared" si="61"/>
        <v>9178.0360000000001</v>
      </c>
      <c r="FM7" s="352">
        <f t="shared" si="62"/>
        <v>427.77699999999999</v>
      </c>
      <c r="FP7" s="353" t="s">
        <v>455</v>
      </c>
      <c r="FQ7" s="354">
        <v>845599</v>
      </c>
      <c r="FR7" s="348">
        <f t="shared" si="63"/>
        <v>845.59900000000005</v>
      </c>
      <c r="FT7" s="346" t="s">
        <v>455</v>
      </c>
      <c r="FU7" s="346">
        <v>16073669</v>
      </c>
      <c r="FV7" s="354">
        <v>10451412</v>
      </c>
      <c r="FW7" s="354">
        <v>10451412</v>
      </c>
      <c r="FX7" s="354">
        <v>5622257</v>
      </c>
      <c r="FY7" s="354">
        <v>10147484</v>
      </c>
      <c r="FZ7" s="354">
        <v>303928</v>
      </c>
      <c r="GA7" s="354">
        <f t="shared" si="64"/>
        <v>16073.669</v>
      </c>
      <c r="GB7" s="354">
        <f t="shared" si="65"/>
        <v>10451.412</v>
      </c>
      <c r="GC7" s="354">
        <f t="shared" si="66"/>
        <v>10451.412</v>
      </c>
      <c r="GD7" s="354">
        <f t="shared" si="67"/>
        <v>5622.2569999999996</v>
      </c>
      <c r="GE7" s="354">
        <f t="shared" si="68"/>
        <v>10147.484</v>
      </c>
      <c r="GF7" s="354">
        <f t="shared" si="69"/>
        <v>303.928</v>
      </c>
      <c r="GG7" s="354"/>
    </row>
    <row r="8" spans="1:189" x14ac:dyDescent="0.2">
      <c r="A8" s="345" t="s">
        <v>401</v>
      </c>
      <c r="B8" s="345">
        <v>85149135</v>
      </c>
      <c r="C8" s="345">
        <v>6161689</v>
      </c>
      <c r="D8" s="345">
        <v>6161689</v>
      </c>
      <c r="E8" s="345">
        <v>78987446</v>
      </c>
      <c r="F8" s="345">
        <f t="shared" si="0"/>
        <v>87788.758184999984</v>
      </c>
      <c r="G8" s="345">
        <f t="shared" si="1"/>
        <v>6352.7013589999997</v>
      </c>
      <c r="H8" s="345">
        <f t="shared" si="2"/>
        <v>6352.7013589999997</v>
      </c>
      <c r="I8" s="345">
        <f t="shared" si="3"/>
        <v>81436.056825999985</v>
      </c>
      <c r="L8" s="346" t="s">
        <v>401</v>
      </c>
      <c r="M8" s="347">
        <v>6161689</v>
      </c>
      <c r="N8" s="347">
        <f t="shared" si="4"/>
        <v>6352.7013589999997</v>
      </c>
      <c r="P8" s="346" t="s">
        <v>401</v>
      </c>
      <c r="Q8" s="347">
        <v>85149135</v>
      </c>
      <c r="R8" s="347">
        <v>12323378</v>
      </c>
      <c r="S8" s="347">
        <v>12323378</v>
      </c>
      <c r="T8" s="347">
        <v>72825757</v>
      </c>
      <c r="U8" s="347">
        <f t="shared" si="5"/>
        <v>87788.758184999984</v>
      </c>
      <c r="V8" s="345">
        <f t="shared" si="6"/>
        <v>12705.402717999999</v>
      </c>
      <c r="W8" s="345">
        <f t="shared" si="7"/>
        <v>12705.402717999999</v>
      </c>
      <c r="X8" s="345">
        <f t="shared" si="8"/>
        <v>75083.355466999987</v>
      </c>
      <c r="AA8" s="346" t="s">
        <v>401</v>
      </c>
      <c r="AB8" s="347">
        <v>5504030</v>
      </c>
      <c r="AC8" s="345">
        <f t="shared" si="9"/>
        <v>5674.6549299999997</v>
      </c>
      <c r="AE8" s="343" t="s">
        <v>401</v>
      </c>
      <c r="AF8" s="345">
        <v>85149135</v>
      </c>
      <c r="AG8" s="345">
        <v>17827408</v>
      </c>
      <c r="AH8" s="345">
        <v>17827408</v>
      </c>
      <c r="AI8" s="345">
        <v>67321727</v>
      </c>
      <c r="AJ8" s="345">
        <f t="shared" si="17"/>
        <v>87788.758184999984</v>
      </c>
      <c r="AK8" s="345">
        <f t="shared" si="18"/>
        <v>18380.057647999998</v>
      </c>
      <c r="AL8" s="345">
        <f t="shared" si="19"/>
        <v>18380.057647999998</v>
      </c>
      <c r="AM8" s="345">
        <f t="shared" si="20"/>
        <v>69408.700536999997</v>
      </c>
      <c r="AP8" s="346" t="s">
        <v>401</v>
      </c>
      <c r="AQ8" s="347">
        <v>5504030</v>
      </c>
      <c r="AR8" s="347">
        <f t="shared" si="21"/>
        <v>5674.6549299999997</v>
      </c>
      <c r="AT8" s="346" t="s">
        <v>401</v>
      </c>
      <c r="AU8" s="347">
        <v>85149135</v>
      </c>
      <c r="AV8" s="347">
        <v>23331438</v>
      </c>
      <c r="AW8" s="347">
        <v>23331438</v>
      </c>
      <c r="AX8" s="347">
        <v>61817697</v>
      </c>
      <c r="AY8" s="345">
        <f t="shared" si="22"/>
        <v>87788.758184999984</v>
      </c>
      <c r="AZ8" s="345">
        <f t="shared" si="23"/>
        <v>24054.712577999995</v>
      </c>
      <c r="BA8" s="345">
        <f t="shared" si="24"/>
        <v>24054.712577999995</v>
      </c>
      <c r="BB8" s="345">
        <f t="shared" si="25"/>
        <v>63734.045606999993</v>
      </c>
      <c r="BD8" s="343" t="s">
        <v>401</v>
      </c>
      <c r="BE8" s="348">
        <v>5248423</v>
      </c>
      <c r="BF8" s="349">
        <f t="shared" si="26"/>
        <v>5411.1241129999989</v>
      </c>
      <c r="BH8" s="343" t="s">
        <v>401</v>
      </c>
      <c r="BI8" s="348">
        <v>85149135</v>
      </c>
      <c r="BJ8" s="348">
        <v>28579861</v>
      </c>
      <c r="BK8" s="348">
        <v>28579861</v>
      </c>
      <c r="BL8" s="348">
        <v>56569274</v>
      </c>
      <c r="BM8" s="349">
        <f t="shared" si="27"/>
        <v>87788.758184999984</v>
      </c>
      <c r="BN8" s="349">
        <f t="shared" si="28"/>
        <v>29465.836690999997</v>
      </c>
      <c r="BO8" s="349">
        <f t="shared" si="29"/>
        <v>29465.836690999997</v>
      </c>
      <c r="BP8" s="349">
        <f t="shared" si="30"/>
        <v>58322.921493999995</v>
      </c>
      <c r="BR8" s="343" t="s">
        <v>281</v>
      </c>
      <c r="BS8" s="343" t="s">
        <v>401</v>
      </c>
      <c r="BT8" s="348">
        <v>5536083</v>
      </c>
      <c r="BU8" s="348">
        <f t="shared" si="31"/>
        <v>5707.7015729999994</v>
      </c>
      <c r="BW8" s="348" t="s">
        <v>401</v>
      </c>
      <c r="BX8" s="348">
        <v>85149135</v>
      </c>
      <c r="BY8" s="348">
        <v>34115944</v>
      </c>
      <c r="BZ8" s="348">
        <v>51033191</v>
      </c>
      <c r="CA8" s="348">
        <v>34115944</v>
      </c>
      <c r="CB8" s="348">
        <f t="shared" si="32"/>
        <v>87788.758184999984</v>
      </c>
      <c r="CC8" s="348">
        <f t="shared" si="33"/>
        <v>35173.538264000003</v>
      </c>
      <c r="CD8" s="348">
        <f t="shared" si="34"/>
        <v>52615.219920999996</v>
      </c>
      <c r="CE8" s="348">
        <f t="shared" si="35"/>
        <v>35173.538264000003</v>
      </c>
      <c r="CG8" s="343" t="s">
        <v>401</v>
      </c>
      <c r="CH8" s="348">
        <v>5536083</v>
      </c>
      <c r="CI8" s="348">
        <f t="shared" si="36"/>
        <v>5707.7015729999994</v>
      </c>
      <c r="CK8" s="346" t="s">
        <v>401</v>
      </c>
      <c r="CL8" s="347">
        <v>85149135</v>
      </c>
      <c r="CM8" s="347">
        <v>39652027</v>
      </c>
      <c r="CN8" s="347">
        <v>39652027</v>
      </c>
      <c r="CO8" s="347">
        <v>45497108</v>
      </c>
      <c r="CP8" s="348">
        <f t="shared" si="37"/>
        <v>87788.758184999984</v>
      </c>
      <c r="CQ8" s="348">
        <f t="shared" si="38"/>
        <v>40881.239837000001</v>
      </c>
      <c r="CR8" s="348">
        <f t="shared" si="39"/>
        <v>40881.239837000001</v>
      </c>
      <c r="CS8" s="348">
        <f t="shared" si="40"/>
        <v>46907.518347999998</v>
      </c>
      <c r="CU8" s="349"/>
      <c r="CV8" s="346" t="s">
        <v>401</v>
      </c>
      <c r="CW8" s="347">
        <v>5559320</v>
      </c>
      <c r="CX8" s="347">
        <f t="shared" si="41"/>
        <v>5731.6589199999989</v>
      </c>
      <c r="CZ8" s="346" t="s">
        <v>401</v>
      </c>
      <c r="DA8" s="347">
        <v>85149135</v>
      </c>
      <c r="DB8" s="347">
        <v>45211347</v>
      </c>
      <c r="DC8" s="347">
        <v>45211347</v>
      </c>
      <c r="DD8" s="347">
        <v>39937788</v>
      </c>
      <c r="DE8" s="347">
        <f t="shared" si="42"/>
        <v>87788.758184999984</v>
      </c>
      <c r="DF8" s="347">
        <f t="shared" si="43"/>
        <v>46612.898756999995</v>
      </c>
      <c r="DG8" s="347">
        <f t="shared" si="44"/>
        <v>46612.898756999995</v>
      </c>
      <c r="DH8" s="347">
        <f t="shared" si="45"/>
        <v>41175.859427999996</v>
      </c>
      <c r="DI8" s="343" t="s">
        <v>281</v>
      </c>
      <c r="DL8" s="346" t="s">
        <v>401</v>
      </c>
      <c r="DM8" s="347">
        <v>5536083</v>
      </c>
      <c r="DN8" s="347">
        <f t="shared" si="46"/>
        <v>5707.7015729999994</v>
      </c>
      <c r="DQ8" s="350" t="s">
        <v>401</v>
      </c>
      <c r="DR8" s="347">
        <v>85149135</v>
      </c>
      <c r="DS8" s="347">
        <v>50747430</v>
      </c>
      <c r="DT8" s="347">
        <v>50747430</v>
      </c>
      <c r="DU8" s="347">
        <v>34401705</v>
      </c>
      <c r="DV8" s="347">
        <f t="shared" si="47"/>
        <v>87788.758184999984</v>
      </c>
      <c r="DW8" s="347">
        <f t="shared" si="48"/>
        <v>52320.600329999994</v>
      </c>
      <c r="DX8" s="347">
        <f t="shared" si="49"/>
        <v>52320.600329999994</v>
      </c>
      <c r="DY8" s="347">
        <f t="shared" si="50"/>
        <v>35468.157854999998</v>
      </c>
      <c r="EB8" s="346" t="s">
        <v>401</v>
      </c>
      <c r="EC8" s="347">
        <v>5536083</v>
      </c>
      <c r="ED8" s="347">
        <f t="shared" si="51"/>
        <v>5536.0829999999996</v>
      </c>
      <c r="EH8" s="351" t="s">
        <v>401</v>
      </c>
      <c r="EI8" s="351">
        <v>85149135</v>
      </c>
      <c r="EJ8" s="351">
        <v>56283513</v>
      </c>
      <c r="EK8" s="351">
        <v>28865622</v>
      </c>
      <c r="EL8" s="351">
        <v>56283513</v>
      </c>
      <c r="EM8" s="351">
        <v>54180169</v>
      </c>
      <c r="EN8" s="351">
        <v>2103344</v>
      </c>
      <c r="EO8" s="351">
        <f t="shared" si="52"/>
        <v>85149.134999999995</v>
      </c>
      <c r="EP8" s="351">
        <f t="shared" si="53"/>
        <v>56283.512999999999</v>
      </c>
      <c r="EQ8" s="351">
        <f t="shared" si="54"/>
        <v>28865.621999999999</v>
      </c>
      <c r="ER8" s="351">
        <f t="shared" si="13"/>
        <v>56283.512999999999</v>
      </c>
      <c r="ES8" s="351">
        <f t="shared" si="14"/>
        <v>54180.169000000002</v>
      </c>
      <c r="ET8" s="351">
        <f t="shared" si="55"/>
        <v>2103.3440000000001</v>
      </c>
      <c r="EW8" s="346" t="s">
        <v>401</v>
      </c>
      <c r="EX8" s="352">
        <v>5044982</v>
      </c>
      <c r="EY8" s="352">
        <f t="shared" si="56"/>
        <v>5044.982</v>
      </c>
      <c r="FA8" s="346" t="s">
        <v>401</v>
      </c>
      <c r="FB8" s="352">
        <v>85149135</v>
      </c>
      <c r="FC8" s="352">
        <v>61328495</v>
      </c>
      <c r="FD8" s="352">
        <v>61328495</v>
      </c>
      <c r="FE8" s="352">
        <v>23820640</v>
      </c>
      <c r="FF8" s="352">
        <v>57549684</v>
      </c>
      <c r="FG8" s="352">
        <v>3778811</v>
      </c>
      <c r="FH8" s="352">
        <f t="shared" si="57"/>
        <v>85149.134999999995</v>
      </c>
      <c r="FI8" s="352">
        <f t="shared" si="58"/>
        <v>61328.495000000003</v>
      </c>
      <c r="FJ8" s="352">
        <f t="shared" si="59"/>
        <v>61328.495000000003</v>
      </c>
      <c r="FK8" s="352">
        <f t="shared" si="60"/>
        <v>23820.639999999999</v>
      </c>
      <c r="FL8" s="352">
        <f t="shared" si="61"/>
        <v>57549.684000000001</v>
      </c>
      <c r="FM8" s="352">
        <f t="shared" si="62"/>
        <v>3778.8110000000001</v>
      </c>
      <c r="FP8" s="353" t="s">
        <v>401</v>
      </c>
      <c r="FQ8" s="354">
        <v>5255454</v>
      </c>
      <c r="FR8" s="348">
        <f t="shared" si="63"/>
        <v>5255.4539999999997</v>
      </c>
      <c r="FT8" s="346" t="s">
        <v>401</v>
      </c>
      <c r="FU8" s="346">
        <v>74373645</v>
      </c>
      <c r="FV8" s="354">
        <v>66583949</v>
      </c>
      <c r="FW8" s="354">
        <v>66583949</v>
      </c>
      <c r="FX8" s="354">
        <v>7789696</v>
      </c>
      <c r="FY8" s="354">
        <v>64431503</v>
      </c>
      <c r="FZ8" s="354">
        <v>2152446</v>
      </c>
      <c r="GA8" s="354">
        <f t="shared" si="64"/>
        <v>74373.645000000004</v>
      </c>
      <c r="GB8" s="354">
        <f t="shared" si="65"/>
        <v>66583.948999999993</v>
      </c>
      <c r="GC8" s="354">
        <f t="shared" si="66"/>
        <v>66583.948999999993</v>
      </c>
      <c r="GD8" s="354">
        <f t="shared" si="67"/>
        <v>7789.6959999999999</v>
      </c>
      <c r="GE8" s="354">
        <f t="shared" si="68"/>
        <v>64431.502999999997</v>
      </c>
      <c r="GF8" s="354">
        <f t="shared" si="69"/>
        <v>2152.4459999999999</v>
      </c>
      <c r="GG8" s="354"/>
    </row>
    <row r="9" spans="1:189" x14ac:dyDescent="0.2">
      <c r="A9" s="345" t="s">
        <v>780</v>
      </c>
      <c r="B9" s="345">
        <v>163035</v>
      </c>
      <c r="C9" s="345">
        <v>0</v>
      </c>
      <c r="D9" s="345">
        <v>0</v>
      </c>
      <c r="E9" s="345">
        <v>163035</v>
      </c>
      <c r="F9" s="345">
        <f t="shared" si="0"/>
        <v>168.08908499999998</v>
      </c>
      <c r="G9" s="345">
        <f t="shared" si="1"/>
        <v>0</v>
      </c>
      <c r="H9" s="345">
        <f t="shared" si="2"/>
        <v>0</v>
      </c>
      <c r="I9" s="345">
        <f t="shared" si="3"/>
        <v>168.08908499999998</v>
      </c>
      <c r="L9" s="346" t="s">
        <v>456</v>
      </c>
      <c r="M9" s="347">
        <v>850505</v>
      </c>
      <c r="N9" s="347">
        <f t="shared" si="4"/>
        <v>876.87065499999994</v>
      </c>
      <c r="P9" s="346" t="s">
        <v>780</v>
      </c>
      <c r="Q9" s="347">
        <v>163035</v>
      </c>
      <c r="R9" s="347">
        <v>0</v>
      </c>
      <c r="S9" s="347">
        <v>0</v>
      </c>
      <c r="T9" s="347">
        <v>163035</v>
      </c>
      <c r="U9" s="347">
        <f t="shared" si="5"/>
        <v>168.08908499999998</v>
      </c>
      <c r="V9" s="345">
        <f t="shared" si="6"/>
        <v>0</v>
      </c>
      <c r="W9" s="345">
        <f t="shared" si="7"/>
        <v>0</v>
      </c>
      <c r="X9" s="345">
        <f t="shared" si="8"/>
        <v>168.08908499999998</v>
      </c>
      <c r="AA9" s="346" t="s">
        <v>456</v>
      </c>
      <c r="AB9" s="347">
        <v>850505</v>
      </c>
      <c r="AC9" s="345">
        <f t="shared" si="9"/>
        <v>876.87065499999994</v>
      </c>
      <c r="AE9" s="343" t="s">
        <v>780</v>
      </c>
      <c r="AF9" s="345">
        <v>163035</v>
      </c>
      <c r="AG9" s="345">
        <v>0</v>
      </c>
      <c r="AH9" s="345">
        <v>0</v>
      </c>
      <c r="AI9" s="345">
        <v>163035</v>
      </c>
      <c r="AJ9" s="345">
        <f t="shared" si="17"/>
        <v>168.08908499999998</v>
      </c>
      <c r="AK9" s="345">
        <f t="shared" si="18"/>
        <v>0</v>
      </c>
      <c r="AL9" s="345">
        <f t="shared" si="19"/>
        <v>0</v>
      </c>
      <c r="AM9" s="345">
        <f t="shared" si="20"/>
        <v>168.08908499999998</v>
      </c>
      <c r="AP9" s="346" t="s">
        <v>456</v>
      </c>
      <c r="AQ9" s="347">
        <v>850505</v>
      </c>
      <c r="AR9" s="347">
        <f t="shared" si="21"/>
        <v>876.87065499999994</v>
      </c>
      <c r="AT9" s="346" t="s">
        <v>780</v>
      </c>
      <c r="AU9" s="347">
        <v>163035</v>
      </c>
      <c r="AV9" s="347">
        <v>0</v>
      </c>
      <c r="AW9" s="347">
        <v>0</v>
      </c>
      <c r="AX9" s="347">
        <v>163035</v>
      </c>
      <c r="AY9" s="345">
        <f t="shared" si="22"/>
        <v>168.08908499999998</v>
      </c>
      <c r="AZ9" s="345">
        <f t="shared" si="23"/>
        <v>0</v>
      </c>
      <c r="BA9" s="345">
        <f t="shared" si="24"/>
        <v>0</v>
      </c>
      <c r="BB9" s="345">
        <f t="shared" si="25"/>
        <v>168.08908499999998</v>
      </c>
      <c r="BD9" s="343" t="s">
        <v>456</v>
      </c>
      <c r="BE9" s="348">
        <v>850505</v>
      </c>
      <c r="BF9" s="349">
        <f t="shared" si="26"/>
        <v>876.87065499999994</v>
      </c>
      <c r="BH9" s="343" t="s">
        <v>780</v>
      </c>
      <c r="BI9" s="348">
        <v>163035</v>
      </c>
      <c r="BJ9" s="348">
        <v>0</v>
      </c>
      <c r="BK9" s="348">
        <v>0</v>
      </c>
      <c r="BL9" s="348">
        <v>163035</v>
      </c>
      <c r="BM9" s="349">
        <f t="shared" si="27"/>
        <v>168.08908499999998</v>
      </c>
      <c r="BN9" s="349">
        <f t="shared" si="28"/>
        <v>0</v>
      </c>
      <c r="BO9" s="349">
        <f t="shared" si="29"/>
        <v>0</v>
      </c>
      <c r="BP9" s="349">
        <f t="shared" si="30"/>
        <v>168.08908499999998</v>
      </c>
      <c r="BR9" s="343" t="s">
        <v>281</v>
      </c>
      <c r="BS9" s="343" t="s">
        <v>456</v>
      </c>
      <c r="BT9" s="348">
        <v>855949</v>
      </c>
      <c r="BU9" s="348">
        <f t="shared" si="31"/>
        <v>882.48341899999991</v>
      </c>
      <c r="BW9" s="348" t="s">
        <v>780</v>
      </c>
      <c r="BX9" s="348">
        <v>163035</v>
      </c>
      <c r="BY9" s="348">
        <v>0</v>
      </c>
      <c r="BZ9" s="348">
        <v>163035</v>
      </c>
      <c r="CA9" s="348">
        <v>0</v>
      </c>
      <c r="CB9" s="348">
        <f t="shared" si="32"/>
        <v>168.08908499999998</v>
      </c>
      <c r="CC9" s="348">
        <f t="shared" si="33"/>
        <v>0</v>
      </c>
      <c r="CD9" s="348">
        <f t="shared" si="34"/>
        <v>168.08908499999998</v>
      </c>
      <c r="CE9" s="348">
        <f t="shared" si="35"/>
        <v>0</v>
      </c>
      <c r="CG9" s="343" t="s">
        <v>456</v>
      </c>
      <c r="CH9" s="348">
        <v>855949</v>
      </c>
      <c r="CI9" s="348">
        <f t="shared" si="36"/>
        <v>882.48341899999991</v>
      </c>
      <c r="CK9" s="346" t="s">
        <v>780</v>
      </c>
      <c r="CL9" s="347">
        <v>163035</v>
      </c>
      <c r="CM9" s="347">
        <v>0</v>
      </c>
      <c r="CN9" s="347">
        <v>0</v>
      </c>
      <c r="CO9" s="347">
        <v>163035</v>
      </c>
      <c r="CP9" s="348">
        <f t="shared" si="37"/>
        <v>168.08908499999998</v>
      </c>
      <c r="CQ9" s="348">
        <f t="shared" si="38"/>
        <v>0</v>
      </c>
      <c r="CR9" s="348">
        <f t="shared" si="39"/>
        <v>0</v>
      </c>
      <c r="CS9" s="348">
        <f t="shared" si="40"/>
        <v>168.08908499999998</v>
      </c>
      <c r="CU9" s="349"/>
      <c r="CV9" s="346" t="s">
        <v>456</v>
      </c>
      <c r="CW9" s="347">
        <v>855949</v>
      </c>
      <c r="CX9" s="347">
        <f t="shared" si="41"/>
        <v>882.48341899999991</v>
      </c>
      <c r="CZ9" s="346" t="s">
        <v>780</v>
      </c>
      <c r="DA9" s="347">
        <v>163035</v>
      </c>
      <c r="DB9" s="347">
        <v>0</v>
      </c>
      <c r="DC9" s="347">
        <v>0</v>
      </c>
      <c r="DD9" s="347">
        <v>163035</v>
      </c>
      <c r="DE9" s="347">
        <f t="shared" si="42"/>
        <v>168.08908499999998</v>
      </c>
      <c r="DF9" s="347">
        <f t="shared" si="43"/>
        <v>0</v>
      </c>
      <c r="DG9" s="347">
        <f t="shared" si="44"/>
        <v>0</v>
      </c>
      <c r="DH9" s="347">
        <f t="shared" si="45"/>
        <v>168.08908499999998</v>
      </c>
      <c r="DI9" s="343" t="s">
        <v>281</v>
      </c>
      <c r="DL9" s="346" t="s">
        <v>456</v>
      </c>
      <c r="DM9" s="347">
        <v>855949</v>
      </c>
      <c r="DN9" s="347">
        <f t="shared" si="46"/>
        <v>882.48341899999991</v>
      </c>
      <c r="DQ9" s="350" t="s">
        <v>780</v>
      </c>
      <c r="DR9" s="347">
        <v>163035</v>
      </c>
      <c r="DS9" s="347">
        <v>0</v>
      </c>
      <c r="DT9" s="347">
        <v>0</v>
      </c>
      <c r="DU9" s="347">
        <v>163035</v>
      </c>
      <c r="DV9" s="347">
        <f t="shared" si="47"/>
        <v>168.08908499999998</v>
      </c>
      <c r="DW9" s="347">
        <f t="shared" si="48"/>
        <v>0</v>
      </c>
      <c r="DX9" s="347">
        <f t="shared" si="49"/>
        <v>0</v>
      </c>
      <c r="DY9" s="347">
        <f t="shared" si="50"/>
        <v>168.08908499999998</v>
      </c>
      <c r="EB9" s="346" t="s">
        <v>456</v>
      </c>
      <c r="EC9" s="347">
        <v>855949</v>
      </c>
      <c r="ED9" s="347">
        <f t="shared" si="51"/>
        <v>855.94899999999996</v>
      </c>
      <c r="EH9" s="351" t="s">
        <v>780</v>
      </c>
      <c r="EI9" s="351">
        <v>163035</v>
      </c>
      <c r="EJ9" s="351">
        <v>0</v>
      </c>
      <c r="EK9" s="351">
        <v>163035</v>
      </c>
      <c r="EL9" s="351">
        <v>0</v>
      </c>
      <c r="EM9" s="351">
        <v>0</v>
      </c>
      <c r="EN9" s="351">
        <v>0</v>
      </c>
      <c r="EO9" s="351">
        <f t="shared" si="52"/>
        <v>163.035</v>
      </c>
      <c r="EP9" s="351">
        <f t="shared" si="53"/>
        <v>0</v>
      </c>
      <c r="EQ9" s="351">
        <f t="shared" si="54"/>
        <v>163.035</v>
      </c>
      <c r="ER9" s="351">
        <f t="shared" si="13"/>
        <v>0</v>
      </c>
      <c r="ES9" s="351">
        <f t="shared" si="14"/>
        <v>0</v>
      </c>
      <c r="ET9" s="351">
        <f t="shared" si="55"/>
        <v>0</v>
      </c>
      <c r="EW9" s="346" t="s">
        <v>456</v>
      </c>
      <c r="EX9" s="352">
        <v>855949</v>
      </c>
      <c r="EY9" s="352">
        <f t="shared" si="56"/>
        <v>855.94899999999996</v>
      </c>
      <c r="FA9" s="346" t="s">
        <v>780</v>
      </c>
      <c r="FB9" s="352">
        <v>163035</v>
      </c>
      <c r="FC9" s="352">
        <v>0</v>
      </c>
      <c r="FD9" s="352">
        <v>0</v>
      </c>
      <c r="FE9" s="352">
        <v>163035</v>
      </c>
      <c r="FF9" s="352">
        <v>0</v>
      </c>
      <c r="FG9" s="352">
        <v>0</v>
      </c>
      <c r="FH9" s="352">
        <f t="shared" si="57"/>
        <v>163.035</v>
      </c>
      <c r="FI9" s="352">
        <f t="shared" si="58"/>
        <v>0</v>
      </c>
      <c r="FJ9" s="352">
        <f t="shared" si="59"/>
        <v>0</v>
      </c>
      <c r="FK9" s="352">
        <f t="shared" si="60"/>
        <v>163.035</v>
      </c>
      <c r="FL9" s="352">
        <f t="shared" si="61"/>
        <v>0</v>
      </c>
      <c r="FM9" s="352">
        <f t="shared" si="62"/>
        <v>0</v>
      </c>
      <c r="FP9" s="353" t="s">
        <v>456</v>
      </c>
      <c r="FQ9" s="354">
        <v>855949</v>
      </c>
      <c r="FR9" s="348">
        <f t="shared" si="63"/>
        <v>855.94899999999996</v>
      </c>
      <c r="FT9" s="346" t="s">
        <v>780</v>
      </c>
      <c r="FU9" s="346">
        <v>163035</v>
      </c>
      <c r="FV9" s="354">
        <v>0</v>
      </c>
      <c r="FW9" s="354">
        <v>0</v>
      </c>
      <c r="FX9" s="354">
        <v>163035</v>
      </c>
      <c r="FY9" s="354">
        <v>0</v>
      </c>
      <c r="FZ9" s="354">
        <v>0</v>
      </c>
      <c r="GA9" s="354">
        <f t="shared" si="64"/>
        <v>163.035</v>
      </c>
      <c r="GB9" s="354">
        <f t="shared" si="65"/>
        <v>0</v>
      </c>
      <c r="GC9" s="354">
        <f t="shared" si="66"/>
        <v>0</v>
      </c>
      <c r="GD9" s="354">
        <f t="shared" si="67"/>
        <v>163.035</v>
      </c>
      <c r="GE9" s="354">
        <f t="shared" si="68"/>
        <v>0</v>
      </c>
      <c r="GF9" s="354">
        <f t="shared" si="69"/>
        <v>0</v>
      </c>
      <c r="GG9" s="354"/>
    </row>
    <row r="10" spans="1:189" x14ac:dyDescent="0.2">
      <c r="A10" s="345" t="s">
        <v>456</v>
      </c>
      <c r="B10" s="345">
        <v>9786439</v>
      </c>
      <c r="C10" s="345">
        <v>850505</v>
      </c>
      <c r="D10" s="345">
        <v>850505</v>
      </c>
      <c r="E10" s="345">
        <v>8935934</v>
      </c>
      <c r="F10" s="345">
        <f t="shared" si="0"/>
        <v>10089.818609</v>
      </c>
      <c r="G10" s="345">
        <f t="shared" si="1"/>
        <v>876.87065499999994</v>
      </c>
      <c r="H10" s="345">
        <f t="shared" si="2"/>
        <v>876.87065499999994</v>
      </c>
      <c r="I10" s="345">
        <f t="shared" si="3"/>
        <v>9212.9479539999993</v>
      </c>
      <c r="L10" s="346" t="s">
        <v>457</v>
      </c>
      <c r="M10" s="347">
        <v>185985</v>
      </c>
      <c r="N10" s="347">
        <f t="shared" si="4"/>
        <v>191.75053499999999</v>
      </c>
      <c r="P10" s="346" t="s">
        <v>456</v>
      </c>
      <c r="Q10" s="347">
        <v>9786439</v>
      </c>
      <c r="R10" s="347">
        <v>1701010</v>
      </c>
      <c r="S10" s="347">
        <v>1701010</v>
      </c>
      <c r="T10" s="347">
        <v>8085429</v>
      </c>
      <c r="U10" s="347">
        <f t="shared" si="5"/>
        <v>10089.818609</v>
      </c>
      <c r="V10" s="345">
        <f t="shared" si="6"/>
        <v>1753.7413099999999</v>
      </c>
      <c r="W10" s="345">
        <f t="shared" si="7"/>
        <v>1753.7413099999999</v>
      </c>
      <c r="X10" s="345">
        <f t="shared" si="8"/>
        <v>8336.0772989999987</v>
      </c>
      <c r="AA10" s="346" t="s">
        <v>457</v>
      </c>
      <c r="AB10" s="347">
        <v>185985</v>
      </c>
      <c r="AC10" s="345">
        <f t="shared" si="9"/>
        <v>191.75053499999999</v>
      </c>
      <c r="AE10" s="343" t="s">
        <v>456</v>
      </c>
      <c r="AF10" s="345">
        <v>9786439</v>
      </c>
      <c r="AG10" s="345">
        <v>2551515</v>
      </c>
      <c r="AH10" s="345">
        <v>2551515</v>
      </c>
      <c r="AI10" s="345">
        <v>7234924</v>
      </c>
      <c r="AJ10" s="345">
        <f t="shared" si="17"/>
        <v>10089.818609</v>
      </c>
      <c r="AK10" s="345">
        <f t="shared" si="18"/>
        <v>2630.6119649999996</v>
      </c>
      <c r="AL10" s="345">
        <f t="shared" si="19"/>
        <v>2630.6119649999996</v>
      </c>
      <c r="AM10" s="345">
        <f t="shared" si="20"/>
        <v>7459.206643999999</v>
      </c>
      <c r="AP10" s="346" t="s">
        <v>457</v>
      </c>
      <c r="AQ10" s="347">
        <v>185985</v>
      </c>
      <c r="AR10" s="347">
        <f t="shared" si="21"/>
        <v>191.75053499999999</v>
      </c>
      <c r="AT10" s="346" t="s">
        <v>456</v>
      </c>
      <c r="AU10" s="347">
        <v>9786439</v>
      </c>
      <c r="AV10" s="347">
        <v>3402020</v>
      </c>
      <c r="AW10" s="347">
        <v>3402020</v>
      </c>
      <c r="AX10" s="347">
        <v>6384419</v>
      </c>
      <c r="AY10" s="345">
        <f t="shared" si="22"/>
        <v>10089.818609</v>
      </c>
      <c r="AZ10" s="345">
        <f t="shared" si="23"/>
        <v>3507.4826199999998</v>
      </c>
      <c r="BA10" s="345">
        <f t="shared" si="24"/>
        <v>3507.4826199999998</v>
      </c>
      <c r="BB10" s="345">
        <f t="shared" si="25"/>
        <v>6582.3359889999992</v>
      </c>
      <c r="BD10" s="343" t="s">
        <v>457</v>
      </c>
      <c r="BE10" s="348">
        <v>185985</v>
      </c>
      <c r="BF10" s="349">
        <f t="shared" si="26"/>
        <v>191.75053499999999</v>
      </c>
      <c r="BH10" s="343" t="s">
        <v>456</v>
      </c>
      <c r="BI10" s="348">
        <v>9786439</v>
      </c>
      <c r="BJ10" s="348">
        <v>4252525</v>
      </c>
      <c r="BK10" s="348">
        <v>4252525</v>
      </c>
      <c r="BL10" s="348">
        <v>5533914</v>
      </c>
      <c r="BM10" s="349">
        <f t="shared" si="27"/>
        <v>10089.818609</v>
      </c>
      <c r="BN10" s="349">
        <f t="shared" si="28"/>
        <v>4384.3532749999995</v>
      </c>
      <c r="BO10" s="349">
        <f t="shared" si="29"/>
        <v>4384.3532749999995</v>
      </c>
      <c r="BP10" s="349">
        <f t="shared" si="30"/>
        <v>5705.4653339999995</v>
      </c>
      <c r="BR10" s="343" t="s">
        <v>281</v>
      </c>
      <c r="BS10" s="343" t="s">
        <v>457</v>
      </c>
      <c r="BT10" s="348">
        <v>185985</v>
      </c>
      <c r="BU10" s="348">
        <f t="shared" si="31"/>
        <v>191.75053499999999</v>
      </c>
      <c r="BW10" s="348" t="s">
        <v>456</v>
      </c>
      <c r="BX10" s="348">
        <v>9786439</v>
      </c>
      <c r="BY10" s="348">
        <v>5108474</v>
      </c>
      <c r="BZ10" s="348">
        <v>4677965</v>
      </c>
      <c r="CA10" s="348">
        <v>5108474</v>
      </c>
      <c r="CB10" s="348">
        <f t="shared" si="32"/>
        <v>10089.818609</v>
      </c>
      <c r="CC10" s="348">
        <f t="shared" si="33"/>
        <v>5266.8366939999996</v>
      </c>
      <c r="CD10" s="348">
        <f t="shared" si="34"/>
        <v>4822.9819149999994</v>
      </c>
      <c r="CE10" s="348">
        <f t="shared" si="35"/>
        <v>5266.8366939999996</v>
      </c>
      <c r="CG10" s="343" t="s">
        <v>457</v>
      </c>
      <c r="CH10" s="348">
        <v>185985</v>
      </c>
      <c r="CI10" s="348">
        <f t="shared" si="36"/>
        <v>191.75053499999999</v>
      </c>
      <c r="CK10" s="346" t="s">
        <v>456</v>
      </c>
      <c r="CL10" s="347">
        <v>9786439</v>
      </c>
      <c r="CM10" s="347">
        <v>5964423</v>
      </c>
      <c r="CN10" s="347">
        <v>5964423</v>
      </c>
      <c r="CO10" s="347">
        <v>3822016</v>
      </c>
      <c r="CP10" s="348">
        <f t="shared" si="37"/>
        <v>10089.818609</v>
      </c>
      <c r="CQ10" s="348">
        <f t="shared" si="38"/>
        <v>6149.3201129999989</v>
      </c>
      <c r="CR10" s="348">
        <f t="shared" si="39"/>
        <v>6149.3201129999989</v>
      </c>
      <c r="CS10" s="348">
        <f t="shared" si="40"/>
        <v>3940.4984959999997</v>
      </c>
      <c r="CU10" s="349"/>
      <c r="CV10" s="346" t="s">
        <v>457</v>
      </c>
      <c r="CW10" s="347">
        <v>185985</v>
      </c>
      <c r="CX10" s="347">
        <f t="shared" si="41"/>
        <v>191.75053499999999</v>
      </c>
      <c r="CZ10" s="346" t="s">
        <v>456</v>
      </c>
      <c r="DA10" s="347">
        <v>9786439</v>
      </c>
      <c r="DB10" s="347">
        <v>6820372</v>
      </c>
      <c r="DC10" s="347">
        <v>6820372</v>
      </c>
      <c r="DD10" s="347">
        <v>2966067</v>
      </c>
      <c r="DE10" s="347">
        <f t="shared" si="42"/>
        <v>10089.818609</v>
      </c>
      <c r="DF10" s="347">
        <f t="shared" si="43"/>
        <v>7031.8035319999999</v>
      </c>
      <c r="DG10" s="347">
        <f t="shared" si="44"/>
        <v>7031.8035319999999</v>
      </c>
      <c r="DH10" s="347">
        <f t="shared" si="45"/>
        <v>3058.0150769999996</v>
      </c>
      <c r="DI10" s="343" t="s">
        <v>281</v>
      </c>
      <c r="DL10" s="346" t="s">
        <v>457</v>
      </c>
      <c r="DM10" s="347">
        <v>185985</v>
      </c>
      <c r="DN10" s="347">
        <f t="shared" si="46"/>
        <v>191.75053499999999</v>
      </c>
      <c r="DQ10" s="350" t="s">
        <v>456</v>
      </c>
      <c r="DR10" s="347">
        <v>9786439</v>
      </c>
      <c r="DS10" s="347">
        <v>7676321</v>
      </c>
      <c r="DT10" s="347">
        <v>7676321</v>
      </c>
      <c r="DU10" s="347">
        <v>2110118</v>
      </c>
      <c r="DV10" s="347">
        <f t="shared" si="47"/>
        <v>10089.818609</v>
      </c>
      <c r="DW10" s="347">
        <f t="shared" si="48"/>
        <v>7914.2869509999991</v>
      </c>
      <c r="DX10" s="347">
        <f t="shared" si="49"/>
        <v>7914.2869509999991</v>
      </c>
      <c r="DY10" s="347">
        <f t="shared" si="50"/>
        <v>2175.5316579999999</v>
      </c>
      <c r="EB10" s="346" t="s">
        <v>457</v>
      </c>
      <c r="EC10" s="347">
        <v>185985</v>
      </c>
      <c r="ED10" s="347">
        <f t="shared" si="51"/>
        <v>185.98500000000001</v>
      </c>
      <c r="EH10" s="351" t="s">
        <v>456</v>
      </c>
      <c r="EI10" s="351">
        <v>9786439</v>
      </c>
      <c r="EJ10" s="351">
        <v>8532270</v>
      </c>
      <c r="EK10" s="351">
        <v>1254169</v>
      </c>
      <c r="EL10" s="351">
        <v>8532270</v>
      </c>
      <c r="EM10" s="351">
        <v>8343214</v>
      </c>
      <c r="EN10" s="351">
        <v>189056</v>
      </c>
      <c r="EO10" s="351">
        <f t="shared" si="52"/>
        <v>9786.4390000000003</v>
      </c>
      <c r="EP10" s="351">
        <f t="shared" si="53"/>
        <v>8532.27</v>
      </c>
      <c r="EQ10" s="351">
        <f t="shared" si="54"/>
        <v>1254.1690000000001</v>
      </c>
      <c r="ER10" s="351">
        <f t="shared" si="13"/>
        <v>8532.27</v>
      </c>
      <c r="ES10" s="351">
        <f t="shared" si="14"/>
        <v>8343.2139999999999</v>
      </c>
      <c r="ET10" s="351">
        <f t="shared" si="55"/>
        <v>189.05600000000001</v>
      </c>
      <c r="EW10" s="346" t="s">
        <v>457</v>
      </c>
      <c r="EX10" s="352">
        <v>185985</v>
      </c>
      <c r="EY10" s="352">
        <f t="shared" si="56"/>
        <v>185.98500000000001</v>
      </c>
      <c r="FA10" s="346" t="s">
        <v>456</v>
      </c>
      <c r="FB10" s="352">
        <v>9786439</v>
      </c>
      <c r="FC10" s="352">
        <v>9388219</v>
      </c>
      <c r="FD10" s="352">
        <v>9388219</v>
      </c>
      <c r="FE10" s="352">
        <v>398220</v>
      </c>
      <c r="FF10" s="352">
        <v>8950033</v>
      </c>
      <c r="FG10" s="352">
        <v>438186</v>
      </c>
      <c r="FH10" s="352">
        <f t="shared" si="57"/>
        <v>9786.4390000000003</v>
      </c>
      <c r="FI10" s="352">
        <f t="shared" si="58"/>
        <v>9388.2189999999991</v>
      </c>
      <c r="FJ10" s="352">
        <f t="shared" si="59"/>
        <v>9388.2189999999991</v>
      </c>
      <c r="FK10" s="352">
        <f t="shared" si="60"/>
        <v>398.22</v>
      </c>
      <c r="FL10" s="352">
        <f t="shared" si="61"/>
        <v>8950.0329999999994</v>
      </c>
      <c r="FM10" s="352">
        <f t="shared" si="62"/>
        <v>438.18599999999998</v>
      </c>
      <c r="FP10" s="353" t="s">
        <v>457</v>
      </c>
      <c r="FQ10" s="354">
        <v>185985</v>
      </c>
      <c r="FR10" s="348">
        <f t="shared" si="63"/>
        <v>185.98500000000001</v>
      </c>
      <c r="FT10" s="346" t="s">
        <v>456</v>
      </c>
      <c r="FU10" s="346">
        <v>10244168</v>
      </c>
      <c r="FV10" s="354">
        <v>10244168</v>
      </c>
      <c r="FW10" s="354">
        <v>10244168</v>
      </c>
      <c r="FX10" s="354">
        <v>0</v>
      </c>
      <c r="FY10" s="354">
        <v>9936100</v>
      </c>
      <c r="FZ10" s="354">
        <v>308068</v>
      </c>
      <c r="GA10" s="354">
        <f t="shared" si="64"/>
        <v>10244.168</v>
      </c>
      <c r="GB10" s="354">
        <f t="shared" si="65"/>
        <v>10244.168</v>
      </c>
      <c r="GC10" s="354">
        <f t="shared" si="66"/>
        <v>10244.168</v>
      </c>
      <c r="GD10" s="354">
        <f t="shared" si="67"/>
        <v>0</v>
      </c>
      <c r="GE10" s="354">
        <f t="shared" si="68"/>
        <v>9936.1</v>
      </c>
      <c r="GF10" s="354">
        <f t="shared" si="69"/>
        <v>308.06799999999998</v>
      </c>
      <c r="GG10" s="354"/>
    </row>
    <row r="11" spans="1:189" x14ac:dyDescent="0.2">
      <c r="A11" s="345" t="s">
        <v>457</v>
      </c>
      <c r="B11" s="345">
        <v>2224879</v>
      </c>
      <c r="C11" s="345">
        <v>185985</v>
      </c>
      <c r="D11" s="345">
        <v>185985</v>
      </c>
      <c r="E11" s="345">
        <v>2038894</v>
      </c>
      <c r="F11" s="345">
        <f t="shared" si="0"/>
        <v>2293.8502489999996</v>
      </c>
      <c r="G11" s="345">
        <f t="shared" si="1"/>
        <v>191.75053499999999</v>
      </c>
      <c r="H11" s="345">
        <f t="shared" si="2"/>
        <v>191.75053499999999</v>
      </c>
      <c r="I11" s="345">
        <f t="shared" si="3"/>
        <v>2102.0997139999999</v>
      </c>
      <c r="L11" s="346" t="s">
        <v>458</v>
      </c>
      <c r="M11" s="347">
        <v>3869143</v>
      </c>
      <c r="N11" s="347">
        <f t="shared" si="4"/>
        <v>3989.0864329999995</v>
      </c>
      <c r="P11" s="346" t="s">
        <v>457</v>
      </c>
      <c r="Q11" s="347">
        <v>2224879</v>
      </c>
      <c r="R11" s="347">
        <v>371970</v>
      </c>
      <c r="S11" s="347">
        <v>371970</v>
      </c>
      <c r="T11" s="347">
        <v>1852909</v>
      </c>
      <c r="U11" s="347">
        <f t="shared" si="5"/>
        <v>2293.8502489999996</v>
      </c>
      <c r="V11" s="345">
        <f t="shared" si="6"/>
        <v>383.50106999999997</v>
      </c>
      <c r="W11" s="345">
        <f t="shared" si="7"/>
        <v>383.50106999999997</v>
      </c>
      <c r="X11" s="345">
        <f t="shared" si="8"/>
        <v>1910.349179</v>
      </c>
      <c r="AA11" s="346" t="s">
        <v>458</v>
      </c>
      <c r="AB11" s="347">
        <v>5590138</v>
      </c>
      <c r="AC11" s="345">
        <f t="shared" si="9"/>
        <v>5763.4322779999993</v>
      </c>
      <c r="AE11" s="343" t="s">
        <v>457</v>
      </c>
      <c r="AF11" s="345">
        <v>2224879</v>
      </c>
      <c r="AG11" s="345">
        <v>557955</v>
      </c>
      <c r="AH11" s="345">
        <v>557955</v>
      </c>
      <c r="AI11" s="345">
        <v>1666924</v>
      </c>
      <c r="AJ11" s="345">
        <f t="shared" si="17"/>
        <v>2293.8502489999996</v>
      </c>
      <c r="AK11" s="345">
        <f t="shared" si="18"/>
        <v>575.25160500000004</v>
      </c>
      <c r="AL11" s="345">
        <f t="shared" si="19"/>
        <v>575.25160500000004</v>
      </c>
      <c r="AM11" s="345">
        <f t="shared" si="20"/>
        <v>1718.5986439999999</v>
      </c>
      <c r="AP11" s="346" t="s">
        <v>458</v>
      </c>
      <c r="AQ11" s="347">
        <v>3869143</v>
      </c>
      <c r="AR11" s="347">
        <f t="shared" si="21"/>
        <v>3989.0864329999995</v>
      </c>
      <c r="AT11" s="346" t="s">
        <v>457</v>
      </c>
      <c r="AU11" s="347">
        <v>2224879</v>
      </c>
      <c r="AV11" s="347">
        <v>743940</v>
      </c>
      <c r="AW11" s="347">
        <v>743940</v>
      </c>
      <c r="AX11" s="347">
        <v>1480939</v>
      </c>
      <c r="AY11" s="345">
        <f t="shared" si="22"/>
        <v>2293.8502489999996</v>
      </c>
      <c r="AZ11" s="345">
        <f t="shared" si="23"/>
        <v>767.00213999999994</v>
      </c>
      <c r="BA11" s="345">
        <f t="shared" si="24"/>
        <v>767.00213999999994</v>
      </c>
      <c r="BB11" s="345">
        <f t="shared" si="25"/>
        <v>1526.848109</v>
      </c>
      <c r="BD11" s="343" t="s">
        <v>458</v>
      </c>
      <c r="BE11" s="348">
        <v>3869143</v>
      </c>
      <c r="BF11" s="349">
        <f t="shared" si="26"/>
        <v>3989.0864329999995</v>
      </c>
      <c r="BH11" s="343" t="s">
        <v>457</v>
      </c>
      <c r="BI11" s="348">
        <v>2224879</v>
      </c>
      <c r="BJ11" s="348">
        <v>929925</v>
      </c>
      <c r="BK11" s="348">
        <v>929925</v>
      </c>
      <c r="BL11" s="348">
        <v>1294954</v>
      </c>
      <c r="BM11" s="349">
        <f t="shared" si="27"/>
        <v>2293.8502489999996</v>
      </c>
      <c r="BN11" s="349">
        <f t="shared" si="28"/>
        <v>958.75267499999984</v>
      </c>
      <c r="BO11" s="349">
        <f t="shared" si="29"/>
        <v>958.75267499999984</v>
      </c>
      <c r="BP11" s="349">
        <f t="shared" si="30"/>
        <v>1335.0975739999999</v>
      </c>
      <c r="BR11" s="343" t="s">
        <v>281</v>
      </c>
      <c r="BS11" s="343" t="s">
        <v>458</v>
      </c>
      <c r="BT11" s="348">
        <v>5590138</v>
      </c>
      <c r="BU11" s="348">
        <f t="shared" si="31"/>
        <v>5763.4322779999993</v>
      </c>
      <c r="BW11" s="348" t="s">
        <v>457</v>
      </c>
      <c r="BX11" s="348">
        <v>2224879</v>
      </c>
      <c r="BY11" s="348">
        <v>1115910</v>
      </c>
      <c r="BZ11" s="348">
        <v>1108969</v>
      </c>
      <c r="CA11" s="348">
        <v>1115910</v>
      </c>
      <c r="CB11" s="348">
        <f t="shared" si="32"/>
        <v>2293.8502489999996</v>
      </c>
      <c r="CC11" s="348">
        <f t="shared" si="33"/>
        <v>1150.5032100000001</v>
      </c>
      <c r="CD11" s="348">
        <f t="shared" si="34"/>
        <v>1143.347039</v>
      </c>
      <c r="CE11" s="348">
        <f t="shared" si="35"/>
        <v>1150.5032100000001</v>
      </c>
      <c r="CG11" s="343" t="s">
        <v>458</v>
      </c>
      <c r="CH11" s="348">
        <v>3869143</v>
      </c>
      <c r="CI11" s="348">
        <f t="shared" si="36"/>
        <v>3989.0864329999995</v>
      </c>
      <c r="CK11" s="346" t="s">
        <v>457</v>
      </c>
      <c r="CL11" s="347">
        <v>2224879</v>
      </c>
      <c r="CM11" s="347">
        <v>1301895</v>
      </c>
      <c r="CN11" s="347">
        <v>1301895</v>
      </c>
      <c r="CO11" s="347">
        <v>922984</v>
      </c>
      <c r="CP11" s="348">
        <f t="shared" si="37"/>
        <v>2293.8502489999996</v>
      </c>
      <c r="CQ11" s="348">
        <f t="shared" si="38"/>
        <v>1342.253745</v>
      </c>
      <c r="CR11" s="348">
        <f t="shared" si="39"/>
        <v>1342.253745</v>
      </c>
      <c r="CS11" s="348">
        <f t="shared" si="40"/>
        <v>951.59650399999998</v>
      </c>
      <c r="CU11" s="349"/>
      <c r="CV11" s="346" t="s">
        <v>458</v>
      </c>
      <c r="CW11" s="347">
        <v>3869143</v>
      </c>
      <c r="CX11" s="347">
        <f t="shared" si="41"/>
        <v>3989.0864329999995</v>
      </c>
      <c r="CZ11" s="346" t="s">
        <v>457</v>
      </c>
      <c r="DA11" s="347">
        <v>2224879</v>
      </c>
      <c r="DB11" s="347">
        <v>1487880</v>
      </c>
      <c r="DC11" s="347">
        <v>1487880</v>
      </c>
      <c r="DD11" s="347">
        <v>736999</v>
      </c>
      <c r="DE11" s="347">
        <f t="shared" si="42"/>
        <v>2293.8502489999996</v>
      </c>
      <c r="DF11" s="347">
        <f t="shared" si="43"/>
        <v>1534.0042799999999</v>
      </c>
      <c r="DG11" s="347">
        <f t="shared" si="44"/>
        <v>1534.0042799999999</v>
      </c>
      <c r="DH11" s="347">
        <f t="shared" si="45"/>
        <v>759.84596899999997</v>
      </c>
      <c r="DI11" s="343" t="s">
        <v>281</v>
      </c>
      <c r="DL11" s="346" t="s">
        <v>458</v>
      </c>
      <c r="DM11" s="347">
        <v>5590138</v>
      </c>
      <c r="DN11" s="347">
        <f t="shared" si="46"/>
        <v>5763.4322779999993</v>
      </c>
      <c r="DQ11" s="350" t="s">
        <v>457</v>
      </c>
      <c r="DR11" s="347">
        <v>2224879</v>
      </c>
      <c r="DS11" s="347">
        <v>1673865</v>
      </c>
      <c r="DT11" s="347">
        <v>1673865</v>
      </c>
      <c r="DU11" s="347">
        <v>551014</v>
      </c>
      <c r="DV11" s="347">
        <f t="shared" si="47"/>
        <v>2293.8502489999996</v>
      </c>
      <c r="DW11" s="347">
        <f t="shared" si="48"/>
        <v>1725.7548149999998</v>
      </c>
      <c r="DX11" s="347">
        <f t="shared" si="49"/>
        <v>1725.7548149999998</v>
      </c>
      <c r="DY11" s="347">
        <f t="shared" si="50"/>
        <v>568.09543399999995</v>
      </c>
      <c r="EB11" s="346" t="s">
        <v>458</v>
      </c>
      <c r="EC11" s="347">
        <v>3869143</v>
      </c>
      <c r="ED11" s="347">
        <f t="shared" si="51"/>
        <v>3869.143</v>
      </c>
      <c r="EH11" s="351" t="s">
        <v>457</v>
      </c>
      <c r="EI11" s="351">
        <v>2224879</v>
      </c>
      <c r="EJ11" s="351">
        <v>1859850</v>
      </c>
      <c r="EK11" s="351">
        <v>365029</v>
      </c>
      <c r="EL11" s="351">
        <v>1859850</v>
      </c>
      <c r="EM11" s="351">
        <v>1838716</v>
      </c>
      <c r="EN11" s="351">
        <v>21134</v>
      </c>
      <c r="EO11" s="351">
        <f t="shared" si="52"/>
        <v>2224.8789999999999</v>
      </c>
      <c r="EP11" s="351">
        <f t="shared" si="53"/>
        <v>1859.85</v>
      </c>
      <c r="EQ11" s="351">
        <f t="shared" si="54"/>
        <v>365.029</v>
      </c>
      <c r="ER11" s="351">
        <f t="shared" si="13"/>
        <v>1859.85</v>
      </c>
      <c r="ES11" s="351">
        <f t="shared" si="14"/>
        <v>1838.7159999999999</v>
      </c>
      <c r="ET11" s="351">
        <f t="shared" si="55"/>
        <v>21.134</v>
      </c>
      <c r="EW11" s="346" t="s">
        <v>458</v>
      </c>
      <c r="EX11" s="352">
        <v>3869143</v>
      </c>
      <c r="EY11" s="352">
        <f t="shared" si="56"/>
        <v>3869.143</v>
      </c>
      <c r="FA11" s="346" t="s">
        <v>457</v>
      </c>
      <c r="FB11" s="352">
        <v>2224879</v>
      </c>
      <c r="FC11" s="352">
        <v>2045835</v>
      </c>
      <c r="FD11" s="352">
        <v>2045835</v>
      </c>
      <c r="FE11" s="352">
        <v>179044</v>
      </c>
      <c r="FF11" s="352">
        <v>1979261</v>
      </c>
      <c r="FG11" s="352">
        <v>66574</v>
      </c>
      <c r="FH11" s="352">
        <f t="shared" si="57"/>
        <v>2224.8789999999999</v>
      </c>
      <c r="FI11" s="352">
        <f t="shared" si="58"/>
        <v>2045.835</v>
      </c>
      <c r="FJ11" s="352">
        <f t="shared" si="59"/>
        <v>2045.835</v>
      </c>
      <c r="FK11" s="352">
        <f t="shared" si="60"/>
        <v>179.04400000000001</v>
      </c>
      <c r="FL11" s="352">
        <f t="shared" si="61"/>
        <v>1979.261</v>
      </c>
      <c r="FM11" s="352">
        <f t="shared" si="62"/>
        <v>66.573999999999998</v>
      </c>
      <c r="FP11" s="353" t="s">
        <v>458</v>
      </c>
      <c r="FQ11" s="354">
        <v>5590138</v>
      </c>
      <c r="FR11" s="348">
        <f t="shared" si="63"/>
        <v>5590.1379999999999</v>
      </c>
      <c r="FT11" s="346" t="s">
        <v>457</v>
      </c>
      <c r="FU11" s="346">
        <v>2231820</v>
      </c>
      <c r="FV11" s="354">
        <v>2231820</v>
      </c>
      <c r="FW11" s="354">
        <v>2231820</v>
      </c>
      <c r="FX11" s="354">
        <v>0</v>
      </c>
      <c r="FY11" s="354">
        <v>2175024</v>
      </c>
      <c r="FZ11" s="354">
        <v>56796</v>
      </c>
      <c r="GA11" s="354">
        <f t="shared" si="64"/>
        <v>2231.8200000000002</v>
      </c>
      <c r="GB11" s="354">
        <f t="shared" si="65"/>
        <v>2231.8200000000002</v>
      </c>
      <c r="GC11" s="354">
        <f t="shared" si="66"/>
        <v>2231.8200000000002</v>
      </c>
      <c r="GD11" s="354">
        <f t="shared" si="67"/>
        <v>0</v>
      </c>
      <c r="GE11" s="354">
        <f t="shared" si="68"/>
        <v>2175.0239999999999</v>
      </c>
      <c r="GF11" s="354">
        <f t="shared" si="69"/>
        <v>56.795999999999999</v>
      </c>
      <c r="GG11" s="354"/>
    </row>
    <row r="12" spans="1:189" x14ac:dyDescent="0.2">
      <c r="A12" s="345" t="s">
        <v>458</v>
      </c>
      <c r="B12" s="345">
        <v>53254192</v>
      </c>
      <c r="C12" s="345">
        <v>3869143</v>
      </c>
      <c r="D12" s="345">
        <v>3869143</v>
      </c>
      <c r="E12" s="345">
        <v>49385049</v>
      </c>
      <c r="F12" s="345">
        <f t="shared" si="0"/>
        <v>54905.071951999998</v>
      </c>
      <c r="G12" s="345">
        <f t="shared" si="1"/>
        <v>3989.0864329999995</v>
      </c>
      <c r="H12" s="345">
        <f t="shared" si="2"/>
        <v>3989.0864329999995</v>
      </c>
      <c r="I12" s="345">
        <f t="shared" si="3"/>
        <v>50915.985518999994</v>
      </c>
      <c r="L12" s="346" t="s">
        <v>459</v>
      </c>
      <c r="M12" s="347">
        <v>5366349</v>
      </c>
      <c r="N12" s="347">
        <f t="shared" si="4"/>
        <v>5532.7058189999998</v>
      </c>
      <c r="P12" s="346" t="s">
        <v>458</v>
      </c>
      <c r="Q12" s="347">
        <v>53254192</v>
      </c>
      <c r="R12" s="347">
        <v>7738286</v>
      </c>
      <c r="S12" s="347">
        <v>7738286</v>
      </c>
      <c r="T12" s="347">
        <v>45515906</v>
      </c>
      <c r="U12" s="347">
        <f t="shared" si="5"/>
        <v>54905.071951999998</v>
      </c>
      <c r="V12" s="345">
        <f t="shared" si="6"/>
        <v>7978.172865999999</v>
      </c>
      <c r="W12" s="345">
        <f t="shared" si="7"/>
        <v>7978.172865999999</v>
      </c>
      <c r="X12" s="345">
        <f t="shared" si="8"/>
        <v>46926.899085999998</v>
      </c>
      <c r="AA12" s="346" t="s">
        <v>459</v>
      </c>
      <c r="AB12" s="347">
        <v>5543826</v>
      </c>
      <c r="AC12" s="345">
        <f t="shared" si="9"/>
        <v>5715.6846059999998</v>
      </c>
      <c r="AE12" s="343" t="s">
        <v>458</v>
      </c>
      <c r="AF12" s="345">
        <v>53254192</v>
      </c>
      <c r="AG12" s="345">
        <v>13328424</v>
      </c>
      <c r="AH12" s="345">
        <v>13328424</v>
      </c>
      <c r="AI12" s="345">
        <v>39925768</v>
      </c>
      <c r="AJ12" s="345">
        <f t="shared" si="17"/>
        <v>54905.071951999998</v>
      </c>
      <c r="AK12" s="345">
        <f t="shared" si="18"/>
        <v>13741.605143999999</v>
      </c>
      <c r="AL12" s="345">
        <f t="shared" si="19"/>
        <v>13741.605143999999</v>
      </c>
      <c r="AM12" s="345">
        <f t="shared" si="20"/>
        <v>41163.46680799999</v>
      </c>
      <c r="AP12" s="346" t="s">
        <v>459</v>
      </c>
      <c r="AQ12" s="347">
        <v>4784742</v>
      </c>
      <c r="AR12" s="347">
        <f t="shared" si="21"/>
        <v>4933.0690020000002</v>
      </c>
      <c r="AT12" s="346" t="s">
        <v>458</v>
      </c>
      <c r="AU12" s="347">
        <v>53254192</v>
      </c>
      <c r="AV12" s="347">
        <v>17197567</v>
      </c>
      <c r="AW12" s="347">
        <v>17197567</v>
      </c>
      <c r="AX12" s="347">
        <v>36056625</v>
      </c>
      <c r="AY12" s="345">
        <f t="shared" si="22"/>
        <v>54905.071951999998</v>
      </c>
      <c r="AZ12" s="345">
        <f t="shared" si="23"/>
        <v>17730.691576999998</v>
      </c>
      <c r="BA12" s="345">
        <f t="shared" si="24"/>
        <v>17730.691576999998</v>
      </c>
      <c r="BB12" s="345">
        <f t="shared" si="25"/>
        <v>37174.380374999993</v>
      </c>
      <c r="BD12" s="343" t="s">
        <v>459</v>
      </c>
      <c r="BE12" s="348">
        <v>4585115</v>
      </c>
      <c r="BF12" s="349">
        <f t="shared" si="26"/>
        <v>4727.2535649999991</v>
      </c>
      <c r="BH12" s="343" t="s">
        <v>458</v>
      </c>
      <c r="BI12" s="348">
        <v>53254192</v>
      </c>
      <c r="BJ12" s="348">
        <v>21066710</v>
      </c>
      <c r="BK12" s="348">
        <v>21066710</v>
      </c>
      <c r="BL12" s="348">
        <v>32187482</v>
      </c>
      <c r="BM12" s="349">
        <f t="shared" si="27"/>
        <v>54905.071951999998</v>
      </c>
      <c r="BN12" s="349">
        <f t="shared" si="28"/>
        <v>21719.778009999998</v>
      </c>
      <c r="BO12" s="349">
        <f t="shared" si="29"/>
        <v>21719.778009999998</v>
      </c>
      <c r="BP12" s="349">
        <f t="shared" si="30"/>
        <v>33185.293941999997</v>
      </c>
      <c r="BR12" s="343" t="s">
        <v>281</v>
      </c>
      <c r="BS12" s="343" t="s">
        <v>459</v>
      </c>
      <c r="BT12" s="348">
        <v>5702135</v>
      </c>
      <c r="BU12" s="348">
        <f t="shared" si="31"/>
        <v>5878.9011849999997</v>
      </c>
      <c r="BW12" s="348" t="s">
        <v>458</v>
      </c>
      <c r="BX12" s="348">
        <v>53254192</v>
      </c>
      <c r="BY12" s="348">
        <v>26656848</v>
      </c>
      <c r="BZ12" s="348">
        <v>26597344</v>
      </c>
      <c r="CA12" s="348">
        <v>26656848</v>
      </c>
      <c r="CB12" s="348">
        <f t="shared" si="32"/>
        <v>54905.071951999998</v>
      </c>
      <c r="CC12" s="348">
        <f t="shared" si="33"/>
        <v>27483.210287999998</v>
      </c>
      <c r="CD12" s="348">
        <f t="shared" si="34"/>
        <v>27421.861664</v>
      </c>
      <c r="CE12" s="348">
        <f t="shared" si="35"/>
        <v>27483.210287999998</v>
      </c>
      <c r="CG12" s="343" t="s">
        <v>459</v>
      </c>
      <c r="CH12" s="348">
        <v>4812994</v>
      </c>
      <c r="CI12" s="348">
        <f t="shared" si="36"/>
        <v>4962.196813999999</v>
      </c>
      <c r="CK12" s="346" t="s">
        <v>458</v>
      </c>
      <c r="CL12" s="347">
        <v>53254192</v>
      </c>
      <c r="CM12" s="347">
        <v>30525991</v>
      </c>
      <c r="CN12" s="347">
        <v>30525991</v>
      </c>
      <c r="CO12" s="347">
        <v>22728201</v>
      </c>
      <c r="CP12" s="348">
        <f t="shared" si="37"/>
        <v>54905.071951999998</v>
      </c>
      <c r="CQ12" s="348">
        <f t="shared" si="38"/>
        <v>31472.296720999999</v>
      </c>
      <c r="CR12" s="348">
        <f t="shared" si="39"/>
        <v>31472.296720999999</v>
      </c>
      <c r="CS12" s="348">
        <f t="shared" si="40"/>
        <v>23432.775231</v>
      </c>
      <c r="CU12" s="349"/>
      <c r="CV12" s="346" t="s">
        <v>459</v>
      </c>
      <c r="CW12" s="347">
        <v>4831143</v>
      </c>
      <c r="CX12" s="347">
        <f t="shared" si="41"/>
        <v>4980.9084329999996</v>
      </c>
      <c r="CZ12" s="346" t="s">
        <v>458</v>
      </c>
      <c r="DA12" s="347">
        <v>53254192</v>
      </c>
      <c r="DB12" s="347">
        <v>34395134</v>
      </c>
      <c r="DC12" s="347">
        <v>34395134</v>
      </c>
      <c r="DD12" s="347">
        <v>18859058</v>
      </c>
      <c r="DE12" s="347">
        <f t="shared" si="42"/>
        <v>54905.071951999998</v>
      </c>
      <c r="DF12" s="347">
        <f t="shared" si="43"/>
        <v>35461.383153999996</v>
      </c>
      <c r="DG12" s="347">
        <f t="shared" si="44"/>
        <v>35461.383153999996</v>
      </c>
      <c r="DH12" s="347">
        <f t="shared" si="45"/>
        <v>19443.688797999999</v>
      </c>
      <c r="DI12" s="343" t="s">
        <v>281</v>
      </c>
      <c r="DL12" s="346" t="s">
        <v>459</v>
      </c>
      <c r="DM12" s="347">
        <v>5605488</v>
      </c>
      <c r="DN12" s="347">
        <f t="shared" si="46"/>
        <v>5779.2581279999995</v>
      </c>
      <c r="DQ12" s="350" t="s">
        <v>458</v>
      </c>
      <c r="DR12" s="347">
        <v>53254192</v>
      </c>
      <c r="DS12" s="347">
        <v>39985272</v>
      </c>
      <c r="DT12" s="347">
        <v>39985272</v>
      </c>
      <c r="DU12" s="347">
        <v>13268920</v>
      </c>
      <c r="DV12" s="347">
        <f t="shared" si="47"/>
        <v>54905.071951999998</v>
      </c>
      <c r="DW12" s="347">
        <f t="shared" si="48"/>
        <v>41224.815431999996</v>
      </c>
      <c r="DX12" s="347">
        <f t="shared" si="49"/>
        <v>41224.815431999996</v>
      </c>
      <c r="DY12" s="347">
        <f t="shared" si="50"/>
        <v>13680.256519999999</v>
      </c>
      <c r="EB12" s="346" t="s">
        <v>459</v>
      </c>
      <c r="EC12" s="347">
        <v>4816716</v>
      </c>
      <c r="ED12" s="347">
        <f t="shared" si="51"/>
        <v>4816.7160000000003</v>
      </c>
      <c r="EH12" s="351" t="s">
        <v>458</v>
      </c>
      <c r="EI12" s="351">
        <v>53254192</v>
      </c>
      <c r="EJ12" s="351">
        <v>43854415</v>
      </c>
      <c r="EK12" s="351">
        <v>9399777</v>
      </c>
      <c r="EL12" s="351">
        <v>43854415</v>
      </c>
      <c r="EM12" s="351">
        <v>42461369</v>
      </c>
      <c r="EN12" s="351">
        <v>1393046</v>
      </c>
      <c r="EO12" s="351">
        <f t="shared" si="52"/>
        <v>53254.192000000003</v>
      </c>
      <c r="EP12" s="351">
        <f t="shared" si="53"/>
        <v>43854.415000000001</v>
      </c>
      <c r="EQ12" s="351">
        <f t="shared" si="54"/>
        <v>9399.777</v>
      </c>
      <c r="ER12" s="351">
        <f t="shared" si="13"/>
        <v>43854.415000000001</v>
      </c>
      <c r="ES12" s="351">
        <f t="shared" si="14"/>
        <v>42461.368999999999</v>
      </c>
      <c r="ET12" s="351">
        <f t="shared" si="55"/>
        <v>1393.046</v>
      </c>
      <c r="EW12" s="346" t="s">
        <v>459</v>
      </c>
      <c r="EX12" s="352">
        <v>4431567</v>
      </c>
      <c r="EY12" s="352">
        <f t="shared" si="56"/>
        <v>4431.567</v>
      </c>
      <c r="FA12" s="346" t="s">
        <v>458</v>
      </c>
      <c r="FB12" s="352">
        <v>53254192</v>
      </c>
      <c r="FC12" s="352">
        <v>47723558</v>
      </c>
      <c r="FD12" s="352">
        <v>47723558</v>
      </c>
      <c r="FE12" s="352">
        <v>5530634</v>
      </c>
      <c r="FF12" s="352">
        <v>44885414</v>
      </c>
      <c r="FG12" s="352">
        <v>2838144</v>
      </c>
      <c r="FH12" s="352">
        <f t="shared" si="57"/>
        <v>53254.192000000003</v>
      </c>
      <c r="FI12" s="352">
        <f t="shared" si="58"/>
        <v>47723.557999999997</v>
      </c>
      <c r="FJ12" s="352">
        <f t="shared" si="59"/>
        <v>47723.557999999997</v>
      </c>
      <c r="FK12" s="352">
        <f t="shared" si="60"/>
        <v>5530.634</v>
      </c>
      <c r="FL12" s="352">
        <f t="shared" si="61"/>
        <v>44885.413999999997</v>
      </c>
      <c r="FM12" s="352">
        <f t="shared" si="62"/>
        <v>2838.1439999999998</v>
      </c>
      <c r="FP12" s="353" t="s">
        <v>459</v>
      </c>
      <c r="FQ12" s="354">
        <v>5471812</v>
      </c>
      <c r="FR12" s="348">
        <f t="shared" si="63"/>
        <v>5471.8119999999999</v>
      </c>
      <c r="FT12" s="346" t="s">
        <v>458</v>
      </c>
      <c r="FU12" s="346">
        <v>53313696</v>
      </c>
      <c r="FV12" s="354">
        <v>53313696</v>
      </c>
      <c r="FW12" s="354">
        <v>53313696</v>
      </c>
      <c r="FX12" s="354">
        <v>0</v>
      </c>
      <c r="FY12" s="354">
        <v>50993908</v>
      </c>
      <c r="FZ12" s="354">
        <v>2319788</v>
      </c>
      <c r="GA12" s="354">
        <f t="shared" si="64"/>
        <v>53313.696000000004</v>
      </c>
      <c r="GB12" s="354">
        <f t="shared" si="65"/>
        <v>53313.696000000004</v>
      </c>
      <c r="GC12" s="354">
        <f t="shared" si="66"/>
        <v>53313.696000000004</v>
      </c>
      <c r="GD12" s="354">
        <f t="shared" si="67"/>
        <v>0</v>
      </c>
      <c r="GE12" s="354">
        <f t="shared" si="68"/>
        <v>50993.908000000003</v>
      </c>
      <c r="GF12" s="354">
        <f t="shared" si="69"/>
        <v>2319.788</v>
      </c>
      <c r="GG12" s="354"/>
    </row>
    <row r="13" spans="1:189" x14ac:dyDescent="0.2">
      <c r="A13" s="345" t="s">
        <v>459</v>
      </c>
      <c r="B13" s="345">
        <v>78237199</v>
      </c>
      <c r="C13" s="345">
        <v>5366349</v>
      </c>
      <c r="D13" s="345">
        <v>5366349</v>
      </c>
      <c r="E13" s="345">
        <v>72870850</v>
      </c>
      <c r="F13" s="345">
        <f t="shared" si="0"/>
        <v>80662.552168999988</v>
      </c>
      <c r="G13" s="345">
        <f t="shared" si="1"/>
        <v>5532.7058189999998</v>
      </c>
      <c r="H13" s="345">
        <f t="shared" si="2"/>
        <v>5532.7058189999998</v>
      </c>
      <c r="I13" s="345">
        <f t="shared" si="3"/>
        <v>75129.846350000007</v>
      </c>
      <c r="L13" s="346" t="s">
        <v>460</v>
      </c>
      <c r="M13" s="347">
        <v>13942491</v>
      </c>
      <c r="N13" s="347">
        <f t="shared" si="4"/>
        <v>14374.708220999999</v>
      </c>
      <c r="P13" s="346" t="s">
        <v>459</v>
      </c>
      <c r="Q13" s="347">
        <v>78237199</v>
      </c>
      <c r="R13" s="347">
        <v>10732698</v>
      </c>
      <c r="S13" s="347">
        <v>10732698</v>
      </c>
      <c r="T13" s="347">
        <v>67504501</v>
      </c>
      <c r="U13" s="347">
        <f t="shared" si="5"/>
        <v>80662.552168999988</v>
      </c>
      <c r="V13" s="345">
        <f t="shared" si="6"/>
        <v>11065.411638</v>
      </c>
      <c r="W13" s="345">
        <f t="shared" si="7"/>
        <v>11065.411638</v>
      </c>
      <c r="X13" s="345">
        <f t="shared" si="8"/>
        <v>69597.140530999997</v>
      </c>
      <c r="AA13" s="346" t="s">
        <v>460</v>
      </c>
      <c r="AB13" s="347">
        <v>12476725</v>
      </c>
      <c r="AC13" s="345">
        <f t="shared" si="9"/>
        <v>12863.503475</v>
      </c>
      <c r="AE13" s="343" t="s">
        <v>459</v>
      </c>
      <c r="AF13" s="345">
        <v>78237199</v>
      </c>
      <c r="AG13" s="345">
        <v>16276524</v>
      </c>
      <c r="AH13" s="345">
        <v>16276524</v>
      </c>
      <c r="AI13" s="345">
        <v>61960675</v>
      </c>
      <c r="AJ13" s="345">
        <f t="shared" si="17"/>
        <v>80662.552168999988</v>
      </c>
      <c r="AK13" s="345">
        <f t="shared" si="18"/>
        <v>16781.096243999997</v>
      </c>
      <c r="AL13" s="345">
        <f t="shared" si="19"/>
        <v>16781.096243999997</v>
      </c>
      <c r="AM13" s="345">
        <f t="shared" si="20"/>
        <v>63881.455924999995</v>
      </c>
      <c r="AP13" s="346" t="s">
        <v>460</v>
      </c>
      <c r="AQ13" s="347">
        <v>12476725</v>
      </c>
      <c r="AR13" s="347">
        <f t="shared" si="21"/>
        <v>12863.503475</v>
      </c>
      <c r="AT13" s="346" t="s">
        <v>459</v>
      </c>
      <c r="AU13" s="347">
        <v>78237199</v>
      </c>
      <c r="AV13" s="347">
        <v>21061266</v>
      </c>
      <c r="AW13" s="347">
        <v>21061266</v>
      </c>
      <c r="AX13" s="347">
        <v>57175933</v>
      </c>
      <c r="AY13" s="345">
        <f t="shared" si="22"/>
        <v>80662.552168999988</v>
      </c>
      <c r="AZ13" s="345">
        <f t="shared" si="23"/>
        <v>21714.165245999997</v>
      </c>
      <c r="BA13" s="345">
        <f t="shared" si="24"/>
        <v>21714.165245999997</v>
      </c>
      <c r="BB13" s="345">
        <f t="shared" si="25"/>
        <v>58948.386922999991</v>
      </c>
      <c r="BD13" s="343" t="s">
        <v>460</v>
      </c>
      <c r="BE13" s="348">
        <v>11880153</v>
      </c>
      <c r="BF13" s="349">
        <f t="shared" si="26"/>
        <v>12248.437742999999</v>
      </c>
      <c r="BH13" s="343" t="s">
        <v>459</v>
      </c>
      <c r="BI13" s="348">
        <v>78237199</v>
      </c>
      <c r="BJ13" s="348">
        <v>25646381</v>
      </c>
      <c r="BK13" s="348">
        <v>25646381</v>
      </c>
      <c r="BL13" s="348">
        <v>52590818</v>
      </c>
      <c r="BM13" s="349">
        <f t="shared" si="27"/>
        <v>80662.552168999988</v>
      </c>
      <c r="BN13" s="349">
        <f t="shared" si="28"/>
        <v>26441.418811</v>
      </c>
      <c r="BO13" s="349">
        <f t="shared" si="29"/>
        <v>26441.418811</v>
      </c>
      <c r="BP13" s="349">
        <f t="shared" si="30"/>
        <v>54221.133357999992</v>
      </c>
      <c r="BR13" s="343" t="s">
        <v>281</v>
      </c>
      <c r="BS13" s="343" t="s">
        <v>460</v>
      </c>
      <c r="BT13" s="348">
        <v>12546721</v>
      </c>
      <c r="BU13" s="348">
        <f t="shared" si="31"/>
        <v>12935.669350999999</v>
      </c>
      <c r="BW13" s="348" t="s">
        <v>459</v>
      </c>
      <c r="BX13" s="348">
        <v>78237199</v>
      </c>
      <c r="BY13" s="348">
        <v>31348516</v>
      </c>
      <c r="BZ13" s="348">
        <v>46888683</v>
      </c>
      <c r="CA13" s="348">
        <v>31348516</v>
      </c>
      <c r="CB13" s="348">
        <f t="shared" si="32"/>
        <v>80662.552168999988</v>
      </c>
      <c r="CC13" s="348">
        <f t="shared" si="33"/>
        <v>32320.319995999998</v>
      </c>
      <c r="CD13" s="348">
        <f t="shared" si="34"/>
        <v>48342.232172999997</v>
      </c>
      <c r="CE13" s="348">
        <f t="shared" si="35"/>
        <v>32320.319995999998</v>
      </c>
      <c r="CG13" s="343" t="s">
        <v>460</v>
      </c>
      <c r="CH13" s="348">
        <v>12546721</v>
      </c>
      <c r="CI13" s="348">
        <f t="shared" si="36"/>
        <v>12935.669350999999</v>
      </c>
      <c r="CK13" s="346" t="s">
        <v>459</v>
      </c>
      <c r="CL13" s="347">
        <v>78237199</v>
      </c>
      <c r="CM13" s="347">
        <v>36161510</v>
      </c>
      <c r="CN13" s="347">
        <v>36161510</v>
      </c>
      <c r="CO13" s="347">
        <v>42075689</v>
      </c>
      <c r="CP13" s="348">
        <f t="shared" si="37"/>
        <v>80662.552168999988</v>
      </c>
      <c r="CQ13" s="348">
        <f t="shared" si="38"/>
        <v>37282.516810000001</v>
      </c>
      <c r="CR13" s="348">
        <f t="shared" si="39"/>
        <v>37282.516810000001</v>
      </c>
      <c r="CS13" s="348">
        <f t="shared" si="40"/>
        <v>43380.035358999994</v>
      </c>
      <c r="CU13" s="349"/>
      <c r="CV13" s="346" t="s">
        <v>460</v>
      </c>
      <c r="CW13" s="347">
        <v>12600955</v>
      </c>
      <c r="CX13" s="347">
        <f t="shared" si="41"/>
        <v>12991.584604999998</v>
      </c>
      <c r="CZ13" s="346" t="s">
        <v>459</v>
      </c>
      <c r="DA13" s="347">
        <v>78237199</v>
      </c>
      <c r="DB13" s="347">
        <v>40992653</v>
      </c>
      <c r="DC13" s="347">
        <v>40992653</v>
      </c>
      <c r="DD13" s="347">
        <v>37244546</v>
      </c>
      <c r="DE13" s="347">
        <f t="shared" si="42"/>
        <v>80662.552168999988</v>
      </c>
      <c r="DF13" s="347">
        <f t="shared" si="43"/>
        <v>42263.425242999998</v>
      </c>
      <c r="DG13" s="347">
        <f t="shared" si="44"/>
        <v>42263.425242999998</v>
      </c>
      <c r="DH13" s="347">
        <f t="shared" si="45"/>
        <v>38399.126925999997</v>
      </c>
      <c r="DI13" s="343" t="s">
        <v>281</v>
      </c>
      <c r="DL13" s="346" t="s">
        <v>460</v>
      </c>
      <c r="DM13" s="347">
        <v>12546721</v>
      </c>
      <c r="DN13" s="347">
        <f t="shared" si="46"/>
        <v>12935.669350999999</v>
      </c>
      <c r="DQ13" s="350" t="s">
        <v>459</v>
      </c>
      <c r="DR13" s="347">
        <v>78237199</v>
      </c>
      <c r="DS13" s="347">
        <v>46598141</v>
      </c>
      <c r="DT13" s="347">
        <v>46598141</v>
      </c>
      <c r="DU13" s="347">
        <v>31639058</v>
      </c>
      <c r="DV13" s="347">
        <f t="shared" si="47"/>
        <v>80662.552168999988</v>
      </c>
      <c r="DW13" s="347">
        <f t="shared" si="48"/>
        <v>48042.683370999999</v>
      </c>
      <c r="DX13" s="347">
        <f t="shared" si="49"/>
        <v>48042.683370999999</v>
      </c>
      <c r="DY13" s="347">
        <f t="shared" si="50"/>
        <v>32619.868798</v>
      </c>
      <c r="EB13" s="346" t="s">
        <v>460</v>
      </c>
      <c r="EC13" s="347">
        <v>12546721</v>
      </c>
      <c r="ED13" s="347">
        <f t="shared" si="51"/>
        <v>12546.721</v>
      </c>
      <c r="EH13" s="351" t="s">
        <v>459</v>
      </c>
      <c r="EI13" s="351">
        <v>78237199</v>
      </c>
      <c r="EJ13" s="351">
        <v>51414857</v>
      </c>
      <c r="EK13" s="351">
        <v>26822342</v>
      </c>
      <c r="EL13" s="351">
        <v>51414857</v>
      </c>
      <c r="EM13" s="351">
        <v>49642783</v>
      </c>
      <c r="EN13" s="351">
        <v>1772074</v>
      </c>
      <c r="EO13" s="351">
        <f t="shared" si="52"/>
        <v>78237.198999999993</v>
      </c>
      <c r="EP13" s="351">
        <f t="shared" si="53"/>
        <v>51414.857000000004</v>
      </c>
      <c r="EQ13" s="351">
        <f t="shared" si="54"/>
        <v>26822.342000000001</v>
      </c>
      <c r="ER13" s="351">
        <f t="shared" si="13"/>
        <v>51414.857000000004</v>
      </c>
      <c r="ES13" s="351">
        <f t="shared" si="14"/>
        <v>49642.783000000003</v>
      </c>
      <c r="ET13" s="351">
        <f t="shared" si="55"/>
        <v>1772.0740000000001</v>
      </c>
      <c r="EW13" s="346" t="s">
        <v>460</v>
      </c>
      <c r="EX13" s="352">
        <v>11400521</v>
      </c>
      <c r="EY13" s="352">
        <f t="shared" si="56"/>
        <v>11400.521000000001</v>
      </c>
      <c r="FA13" s="346" t="s">
        <v>459</v>
      </c>
      <c r="FB13" s="352">
        <v>78237199</v>
      </c>
      <c r="FC13" s="352">
        <v>55846424</v>
      </c>
      <c r="FD13" s="352">
        <v>55846424</v>
      </c>
      <c r="FE13" s="352">
        <v>22390775</v>
      </c>
      <c r="FF13" s="352">
        <v>52558343</v>
      </c>
      <c r="FG13" s="352">
        <v>3288081</v>
      </c>
      <c r="FH13" s="352">
        <f t="shared" si="57"/>
        <v>78237.198999999993</v>
      </c>
      <c r="FI13" s="352">
        <f t="shared" si="58"/>
        <v>55846.423999999999</v>
      </c>
      <c r="FJ13" s="352">
        <f t="shared" si="59"/>
        <v>55846.423999999999</v>
      </c>
      <c r="FK13" s="352">
        <f t="shared" si="60"/>
        <v>22390.775000000001</v>
      </c>
      <c r="FL13" s="352">
        <f t="shared" si="61"/>
        <v>52558.343000000001</v>
      </c>
      <c r="FM13" s="352">
        <f t="shared" si="62"/>
        <v>3288.0810000000001</v>
      </c>
      <c r="FP13" s="353" t="s">
        <v>460</v>
      </c>
      <c r="FQ13" s="354">
        <v>11891750</v>
      </c>
      <c r="FR13" s="348">
        <f t="shared" si="63"/>
        <v>11891.75</v>
      </c>
      <c r="FT13" s="346" t="s">
        <v>459</v>
      </c>
      <c r="FU13" s="346">
        <v>61318236</v>
      </c>
      <c r="FV13" s="354">
        <v>61318236</v>
      </c>
      <c r="FW13" s="354">
        <v>61318236</v>
      </c>
      <c r="FX13" s="354">
        <v>0</v>
      </c>
      <c r="FY13" s="354">
        <v>59057612</v>
      </c>
      <c r="FZ13" s="354">
        <v>2260624</v>
      </c>
      <c r="GA13" s="354">
        <f t="shared" si="64"/>
        <v>61318.235999999997</v>
      </c>
      <c r="GB13" s="354">
        <f t="shared" si="65"/>
        <v>61318.235999999997</v>
      </c>
      <c r="GC13" s="354">
        <f t="shared" si="66"/>
        <v>61318.235999999997</v>
      </c>
      <c r="GD13" s="354">
        <f t="shared" si="67"/>
        <v>0</v>
      </c>
      <c r="GE13" s="354">
        <f t="shared" si="68"/>
        <v>59057.612000000001</v>
      </c>
      <c r="GF13" s="354">
        <f t="shared" si="69"/>
        <v>2260.6239999999998</v>
      </c>
      <c r="GG13" s="354"/>
    </row>
    <row r="14" spans="1:189" x14ac:dyDescent="0.2">
      <c r="A14" s="345" t="s">
        <v>460</v>
      </c>
      <c r="B14" s="345">
        <v>193572617</v>
      </c>
      <c r="C14" s="345">
        <v>13942491</v>
      </c>
      <c r="D14" s="345">
        <v>13942491</v>
      </c>
      <c r="E14" s="345">
        <v>179630126</v>
      </c>
      <c r="F14" s="345">
        <f t="shared" si="0"/>
        <v>199573.36812699999</v>
      </c>
      <c r="G14" s="345">
        <f t="shared" si="1"/>
        <v>14374.708220999999</v>
      </c>
      <c r="H14" s="345">
        <f t="shared" si="2"/>
        <v>14374.708220999999</v>
      </c>
      <c r="I14" s="345">
        <f t="shared" si="3"/>
        <v>185198.65990599999</v>
      </c>
      <c r="L14" s="346" t="s">
        <v>462</v>
      </c>
      <c r="M14" s="347">
        <v>1045656</v>
      </c>
      <c r="N14" s="347">
        <f t="shared" si="4"/>
        <v>1078.071336</v>
      </c>
      <c r="P14" s="346" t="s">
        <v>460</v>
      </c>
      <c r="Q14" s="347">
        <v>193572617</v>
      </c>
      <c r="R14" s="347">
        <v>27884982</v>
      </c>
      <c r="S14" s="347">
        <v>27884982</v>
      </c>
      <c r="T14" s="347">
        <v>165687635</v>
      </c>
      <c r="U14" s="347">
        <f t="shared" si="5"/>
        <v>199573.36812699999</v>
      </c>
      <c r="V14" s="345">
        <f t="shared" si="6"/>
        <v>28749.416441999998</v>
      </c>
      <c r="W14" s="345">
        <f t="shared" si="7"/>
        <v>28749.416441999998</v>
      </c>
      <c r="X14" s="345">
        <f t="shared" si="8"/>
        <v>170823.95168500001</v>
      </c>
      <c r="AA14" s="346" t="s">
        <v>461</v>
      </c>
      <c r="AB14" s="347">
        <v>12309765</v>
      </c>
      <c r="AC14" s="345">
        <f t="shared" si="9"/>
        <v>12691.367714999998</v>
      </c>
      <c r="AE14" s="343" t="s">
        <v>460</v>
      </c>
      <c r="AF14" s="345">
        <v>193572617</v>
      </c>
      <c r="AG14" s="345">
        <v>40361707</v>
      </c>
      <c r="AH14" s="345">
        <v>40361707</v>
      </c>
      <c r="AI14" s="345">
        <v>153210910</v>
      </c>
      <c r="AJ14" s="345">
        <f t="shared" si="17"/>
        <v>199573.36812699999</v>
      </c>
      <c r="AK14" s="345">
        <f t="shared" si="18"/>
        <v>41612.919916999999</v>
      </c>
      <c r="AL14" s="345">
        <f t="shared" si="19"/>
        <v>41612.919916999999</v>
      </c>
      <c r="AM14" s="345">
        <f t="shared" si="20"/>
        <v>157960.44821</v>
      </c>
      <c r="AP14" s="346" t="s">
        <v>461</v>
      </c>
      <c r="AQ14" s="347">
        <v>441826</v>
      </c>
      <c r="AR14" s="347">
        <f t="shared" si="21"/>
        <v>455.522606</v>
      </c>
      <c r="AT14" s="346" t="s">
        <v>460</v>
      </c>
      <c r="AU14" s="347">
        <v>193572617</v>
      </c>
      <c r="AV14" s="347">
        <v>52838432</v>
      </c>
      <c r="AW14" s="347">
        <v>52838432</v>
      </c>
      <c r="AX14" s="347">
        <v>140734185</v>
      </c>
      <c r="AY14" s="345">
        <f t="shared" si="22"/>
        <v>199573.36812699999</v>
      </c>
      <c r="AZ14" s="345">
        <f t="shared" si="23"/>
        <v>54476.423391999997</v>
      </c>
      <c r="BA14" s="345">
        <f t="shared" si="24"/>
        <v>54476.423391999997</v>
      </c>
      <c r="BB14" s="345">
        <f t="shared" si="25"/>
        <v>145096.944735</v>
      </c>
      <c r="BD14" s="343" t="s">
        <v>462</v>
      </c>
      <c r="BE14" s="348">
        <v>917854</v>
      </c>
      <c r="BF14" s="349">
        <f t="shared" si="26"/>
        <v>946.30747399999996</v>
      </c>
      <c r="BH14" s="343" t="s">
        <v>460</v>
      </c>
      <c r="BI14" s="348">
        <v>193572617</v>
      </c>
      <c r="BJ14" s="348">
        <v>64718585</v>
      </c>
      <c r="BK14" s="348">
        <v>64718585</v>
      </c>
      <c r="BL14" s="348">
        <v>128854032</v>
      </c>
      <c r="BM14" s="349">
        <f t="shared" si="27"/>
        <v>199573.36812699999</v>
      </c>
      <c r="BN14" s="349">
        <f t="shared" si="28"/>
        <v>66724.861134999999</v>
      </c>
      <c r="BO14" s="349">
        <f t="shared" si="29"/>
        <v>66724.861134999999</v>
      </c>
      <c r="BP14" s="349">
        <f t="shared" si="30"/>
        <v>132848.50699200001</v>
      </c>
      <c r="BR14" s="343" t="s">
        <v>281</v>
      </c>
      <c r="BS14" s="343" t="s">
        <v>461</v>
      </c>
      <c r="BT14" s="348">
        <v>12138550</v>
      </c>
      <c r="BU14" s="348">
        <f t="shared" si="31"/>
        <v>12514.845049999998</v>
      </c>
      <c r="BW14" s="348" t="s">
        <v>460</v>
      </c>
      <c r="BX14" s="348">
        <v>193572617</v>
      </c>
      <c r="BY14" s="348">
        <v>77265306</v>
      </c>
      <c r="BZ14" s="348">
        <v>116307311</v>
      </c>
      <c r="CA14" s="348">
        <v>77265306</v>
      </c>
      <c r="CB14" s="348">
        <f t="shared" si="32"/>
        <v>199573.36812699999</v>
      </c>
      <c r="CC14" s="348">
        <f t="shared" si="33"/>
        <v>79660.530485999989</v>
      </c>
      <c r="CD14" s="348">
        <f t="shared" si="34"/>
        <v>119912.83764099999</v>
      </c>
      <c r="CE14" s="348">
        <f t="shared" si="35"/>
        <v>79660.530485999989</v>
      </c>
      <c r="CG14" s="343" t="s">
        <v>462</v>
      </c>
      <c r="CH14" s="348">
        <v>1052349</v>
      </c>
      <c r="CI14" s="348">
        <f t="shared" si="36"/>
        <v>1084.9718189999999</v>
      </c>
      <c r="CK14" s="346" t="s">
        <v>460</v>
      </c>
      <c r="CL14" s="347">
        <v>193572617</v>
      </c>
      <c r="CM14" s="347">
        <v>89812027</v>
      </c>
      <c r="CN14" s="347">
        <v>89812027</v>
      </c>
      <c r="CO14" s="347">
        <v>103760590</v>
      </c>
      <c r="CP14" s="348">
        <f t="shared" si="37"/>
        <v>199573.36812699999</v>
      </c>
      <c r="CQ14" s="348">
        <f t="shared" si="38"/>
        <v>92596.199836999993</v>
      </c>
      <c r="CR14" s="348">
        <f t="shared" si="39"/>
        <v>92596.199836999993</v>
      </c>
      <c r="CS14" s="348">
        <f t="shared" si="40"/>
        <v>106977.16828999999</v>
      </c>
      <c r="CU14" s="349"/>
      <c r="CV14" s="346" t="s">
        <v>461</v>
      </c>
      <c r="CW14" s="347">
        <v>17720</v>
      </c>
      <c r="CX14" s="347">
        <f t="shared" si="41"/>
        <v>18.269319999999997</v>
      </c>
      <c r="CZ14" s="346" t="s">
        <v>460</v>
      </c>
      <c r="DA14" s="347">
        <v>193572617</v>
      </c>
      <c r="DB14" s="347">
        <v>102412982</v>
      </c>
      <c r="DC14" s="347">
        <v>102412982</v>
      </c>
      <c r="DD14" s="347">
        <v>91159635</v>
      </c>
      <c r="DE14" s="347">
        <f t="shared" si="42"/>
        <v>199573.36812699999</v>
      </c>
      <c r="DF14" s="347">
        <f t="shared" si="43"/>
        <v>105587.78444199999</v>
      </c>
      <c r="DG14" s="347">
        <f t="shared" si="44"/>
        <v>105587.78444199999</v>
      </c>
      <c r="DH14" s="347">
        <f t="shared" si="45"/>
        <v>93985.583684999991</v>
      </c>
      <c r="DI14" s="343" t="s">
        <v>281</v>
      </c>
      <c r="DL14" s="346" t="s">
        <v>461</v>
      </c>
      <c r="DM14" s="347">
        <v>12380889</v>
      </c>
      <c r="DN14" s="347">
        <f t="shared" si="46"/>
        <v>12764.696558999998</v>
      </c>
      <c r="DQ14" s="350" t="s">
        <v>460</v>
      </c>
      <c r="DR14" s="347">
        <v>193572617</v>
      </c>
      <c r="DS14" s="347">
        <v>114959703</v>
      </c>
      <c r="DT14" s="347">
        <v>114959703</v>
      </c>
      <c r="DU14" s="347">
        <v>78612914</v>
      </c>
      <c r="DV14" s="347">
        <f t="shared" si="47"/>
        <v>199573.36812699999</v>
      </c>
      <c r="DW14" s="347">
        <f t="shared" si="48"/>
        <v>118523.45379299998</v>
      </c>
      <c r="DX14" s="347">
        <f t="shared" si="49"/>
        <v>118523.45379299998</v>
      </c>
      <c r="DY14" s="347">
        <f t="shared" si="50"/>
        <v>81049.914334000001</v>
      </c>
      <c r="EB14" s="346" t="s">
        <v>462</v>
      </c>
      <c r="EC14" s="347">
        <v>1052349</v>
      </c>
      <c r="ED14" s="347">
        <f t="shared" si="51"/>
        <v>1052.3489999999999</v>
      </c>
      <c r="EH14" s="351" t="s">
        <v>460</v>
      </c>
      <c r="EI14" s="351">
        <v>193572617</v>
      </c>
      <c r="EJ14" s="351">
        <v>127506424</v>
      </c>
      <c r="EK14" s="351">
        <v>66066193</v>
      </c>
      <c r="EL14" s="351">
        <v>127506424</v>
      </c>
      <c r="EM14" s="351">
        <v>121884886</v>
      </c>
      <c r="EN14" s="351">
        <v>5621538</v>
      </c>
      <c r="EO14" s="351">
        <f t="shared" si="52"/>
        <v>193572.617</v>
      </c>
      <c r="EP14" s="351">
        <f t="shared" si="53"/>
        <v>127506.424</v>
      </c>
      <c r="EQ14" s="351">
        <f t="shared" si="54"/>
        <v>66066.192999999999</v>
      </c>
      <c r="ER14" s="351">
        <f t="shared" si="13"/>
        <v>127506.424</v>
      </c>
      <c r="ES14" s="351">
        <f t="shared" si="14"/>
        <v>121884.886</v>
      </c>
      <c r="ET14" s="351">
        <f t="shared" si="55"/>
        <v>5621.5379999999996</v>
      </c>
      <c r="EW14" s="346" t="s">
        <v>462</v>
      </c>
      <c r="EX14" s="352">
        <v>806801</v>
      </c>
      <c r="EY14" s="352">
        <f t="shared" si="56"/>
        <v>806.80100000000004</v>
      </c>
      <c r="FA14" s="346" t="s">
        <v>460</v>
      </c>
      <c r="FB14" s="352">
        <v>193572617</v>
      </c>
      <c r="FC14" s="352">
        <v>138906945</v>
      </c>
      <c r="FD14" s="352">
        <v>138906945</v>
      </c>
      <c r="FE14" s="352">
        <v>54665672</v>
      </c>
      <c r="FF14" s="352">
        <v>130360076</v>
      </c>
      <c r="FG14" s="352">
        <v>8546869</v>
      </c>
      <c r="FH14" s="352">
        <f t="shared" si="57"/>
        <v>193572.617</v>
      </c>
      <c r="FI14" s="352">
        <f t="shared" si="58"/>
        <v>138906.94500000001</v>
      </c>
      <c r="FJ14" s="352">
        <f t="shared" si="59"/>
        <v>138906.94500000001</v>
      </c>
      <c r="FK14" s="352">
        <f t="shared" si="60"/>
        <v>54665.671999999999</v>
      </c>
      <c r="FL14" s="352">
        <f t="shared" si="61"/>
        <v>130360.076</v>
      </c>
      <c r="FM14" s="352">
        <f t="shared" si="62"/>
        <v>8546.8690000000006</v>
      </c>
      <c r="FP14" s="353" t="s">
        <v>461</v>
      </c>
      <c r="FQ14" s="354">
        <v>11792377</v>
      </c>
      <c r="FR14" s="348">
        <f t="shared" si="63"/>
        <v>11792.377</v>
      </c>
      <c r="FT14" s="346" t="s">
        <v>460</v>
      </c>
      <c r="FU14" s="346">
        <v>150798695</v>
      </c>
      <c r="FV14" s="354">
        <v>150798695</v>
      </c>
      <c r="FW14" s="354">
        <v>150798695</v>
      </c>
      <c r="FX14" s="354">
        <v>0</v>
      </c>
      <c r="FY14" s="354">
        <v>144600656</v>
      </c>
      <c r="FZ14" s="354">
        <v>6198039</v>
      </c>
      <c r="GA14" s="354">
        <f t="shared" si="64"/>
        <v>150798.69500000001</v>
      </c>
      <c r="GB14" s="354">
        <f t="shared" si="65"/>
        <v>150798.69500000001</v>
      </c>
      <c r="GC14" s="354">
        <f t="shared" si="66"/>
        <v>150798.69500000001</v>
      </c>
      <c r="GD14" s="354">
        <f t="shared" si="67"/>
        <v>0</v>
      </c>
      <c r="GE14" s="354">
        <f t="shared" si="68"/>
        <v>144600.65599999999</v>
      </c>
      <c r="GF14" s="354">
        <f t="shared" si="69"/>
        <v>6198.0389999999998</v>
      </c>
      <c r="GG14" s="354"/>
    </row>
    <row r="15" spans="1:189" x14ac:dyDescent="0.2">
      <c r="A15" s="345" t="s">
        <v>461</v>
      </c>
      <c r="B15" s="345">
        <v>62483361</v>
      </c>
      <c r="C15" s="345">
        <v>0</v>
      </c>
      <c r="D15" s="345">
        <v>0</v>
      </c>
      <c r="E15" s="345">
        <v>62483361</v>
      </c>
      <c r="F15" s="345">
        <f t="shared" si="0"/>
        <v>64420.345190999993</v>
      </c>
      <c r="G15" s="345">
        <f t="shared" si="1"/>
        <v>0</v>
      </c>
      <c r="H15" s="345">
        <f t="shared" si="2"/>
        <v>0</v>
      </c>
      <c r="I15" s="345">
        <f t="shared" si="3"/>
        <v>64420.345190999993</v>
      </c>
      <c r="L15" s="346" t="s">
        <v>294</v>
      </c>
      <c r="M15" s="347">
        <v>1104197</v>
      </c>
      <c r="N15" s="347">
        <f t="shared" si="4"/>
        <v>1138.4271069999998</v>
      </c>
      <c r="P15" s="346" t="s">
        <v>461</v>
      </c>
      <c r="Q15" s="347">
        <v>62483361</v>
      </c>
      <c r="R15" s="347">
        <v>0</v>
      </c>
      <c r="S15" s="347">
        <v>0</v>
      </c>
      <c r="T15" s="347">
        <v>62483361</v>
      </c>
      <c r="U15" s="347">
        <f t="shared" si="5"/>
        <v>64420.345190999993</v>
      </c>
      <c r="V15" s="345">
        <f t="shared" si="6"/>
        <v>0</v>
      </c>
      <c r="W15" s="345">
        <f t="shared" si="7"/>
        <v>0</v>
      </c>
      <c r="X15" s="345">
        <f t="shared" si="8"/>
        <v>64420.345190999993</v>
      </c>
      <c r="AA15" s="346" t="s">
        <v>462</v>
      </c>
      <c r="AB15" s="347">
        <v>1045656</v>
      </c>
      <c r="AC15" s="345">
        <f t="shared" si="9"/>
        <v>1078.071336</v>
      </c>
      <c r="AE15" s="343" t="s">
        <v>461</v>
      </c>
      <c r="AF15" s="345">
        <v>62483361</v>
      </c>
      <c r="AG15" s="345">
        <v>12309765</v>
      </c>
      <c r="AH15" s="345">
        <v>12309765</v>
      </c>
      <c r="AI15" s="345">
        <v>50173596</v>
      </c>
      <c r="AJ15" s="345">
        <f t="shared" si="17"/>
        <v>64420.345190999993</v>
      </c>
      <c r="AK15" s="345">
        <f t="shared" si="18"/>
        <v>12691.367714999998</v>
      </c>
      <c r="AL15" s="345">
        <f t="shared" si="19"/>
        <v>12691.367714999998</v>
      </c>
      <c r="AM15" s="345">
        <f t="shared" si="20"/>
        <v>51728.977475999993</v>
      </c>
      <c r="AP15" s="346" t="s">
        <v>462</v>
      </c>
      <c r="AQ15" s="347">
        <v>1045656</v>
      </c>
      <c r="AR15" s="347">
        <f t="shared" si="21"/>
        <v>1078.071336</v>
      </c>
      <c r="AT15" s="346" t="s">
        <v>461</v>
      </c>
      <c r="AU15" s="347">
        <v>62483361</v>
      </c>
      <c r="AV15" s="347">
        <v>12751591</v>
      </c>
      <c r="AW15" s="347">
        <v>12751591</v>
      </c>
      <c r="AX15" s="347">
        <v>49731770</v>
      </c>
      <c r="AY15" s="345">
        <f t="shared" si="22"/>
        <v>64420.345190999993</v>
      </c>
      <c r="AZ15" s="345">
        <f t="shared" si="23"/>
        <v>13146.890320999999</v>
      </c>
      <c r="BA15" s="345">
        <f t="shared" si="24"/>
        <v>13146.890320999999</v>
      </c>
      <c r="BB15" s="345">
        <f t="shared" si="25"/>
        <v>51273.454869999994</v>
      </c>
      <c r="BD15" s="343" t="s">
        <v>294</v>
      </c>
      <c r="BE15" s="348">
        <v>1084812</v>
      </c>
      <c r="BF15" s="349">
        <f t="shared" si="26"/>
        <v>1118.4411719999998</v>
      </c>
      <c r="BH15" s="343" t="s">
        <v>461</v>
      </c>
      <c r="BI15" s="348">
        <v>62483361</v>
      </c>
      <c r="BJ15" s="348">
        <v>12751591</v>
      </c>
      <c r="BK15" s="348">
        <v>12751591</v>
      </c>
      <c r="BL15" s="348">
        <v>49731770</v>
      </c>
      <c r="BM15" s="349">
        <f t="shared" si="27"/>
        <v>64420.345190999993</v>
      </c>
      <c r="BN15" s="349">
        <f t="shared" si="28"/>
        <v>13146.890320999999</v>
      </c>
      <c r="BO15" s="349">
        <f t="shared" si="29"/>
        <v>13146.890320999999</v>
      </c>
      <c r="BP15" s="349">
        <f t="shared" si="30"/>
        <v>51273.454869999994</v>
      </c>
      <c r="BR15" s="343" t="s">
        <v>281</v>
      </c>
      <c r="BS15" s="343" t="s">
        <v>462</v>
      </c>
      <c r="BT15" s="348">
        <v>1052349</v>
      </c>
      <c r="BU15" s="348">
        <f t="shared" si="31"/>
        <v>1084.9718189999999</v>
      </c>
      <c r="BW15" s="348" t="s">
        <v>461</v>
      </c>
      <c r="BX15" s="348">
        <v>62483361</v>
      </c>
      <c r="BY15" s="348">
        <v>24890141</v>
      </c>
      <c r="BZ15" s="348">
        <v>37593220</v>
      </c>
      <c r="CA15" s="348">
        <v>24890141</v>
      </c>
      <c r="CB15" s="348">
        <f t="shared" si="32"/>
        <v>64420.345190999993</v>
      </c>
      <c r="CC15" s="348">
        <f t="shared" si="33"/>
        <v>25661.735370999999</v>
      </c>
      <c r="CD15" s="348">
        <f t="shared" si="34"/>
        <v>38758.609819999998</v>
      </c>
      <c r="CE15" s="348">
        <f t="shared" si="35"/>
        <v>25661.735370999999</v>
      </c>
      <c r="CG15" s="343" t="s">
        <v>294</v>
      </c>
      <c r="CH15" s="348">
        <v>1256515</v>
      </c>
      <c r="CI15" s="348">
        <f t="shared" si="36"/>
        <v>1295.4669650000001</v>
      </c>
      <c r="CK15" s="346" t="s">
        <v>461</v>
      </c>
      <c r="CL15" s="347">
        <v>62483361</v>
      </c>
      <c r="CM15" s="347">
        <v>24890141</v>
      </c>
      <c r="CN15" s="347">
        <v>24890141</v>
      </c>
      <c r="CO15" s="347">
        <v>37593220</v>
      </c>
      <c r="CP15" s="348">
        <f t="shared" si="37"/>
        <v>64420.345190999993</v>
      </c>
      <c r="CQ15" s="348">
        <f t="shared" si="38"/>
        <v>25661.735370999999</v>
      </c>
      <c r="CR15" s="348">
        <f t="shared" si="39"/>
        <v>25661.735370999999</v>
      </c>
      <c r="CS15" s="348">
        <f t="shared" si="40"/>
        <v>38758.609819999998</v>
      </c>
      <c r="CU15" s="349"/>
      <c r="CV15" s="346" t="s">
        <v>462</v>
      </c>
      <c r="CW15" s="347">
        <v>1063967</v>
      </c>
      <c r="CX15" s="347">
        <f t="shared" si="41"/>
        <v>1096.949977</v>
      </c>
      <c r="CZ15" s="346" t="s">
        <v>461</v>
      </c>
      <c r="DA15" s="347">
        <v>62483361</v>
      </c>
      <c r="DB15" s="347">
        <v>24907861</v>
      </c>
      <c r="DC15" s="347">
        <v>24907861</v>
      </c>
      <c r="DD15" s="347">
        <v>37575500</v>
      </c>
      <c r="DE15" s="347">
        <f t="shared" si="42"/>
        <v>64420.345190999993</v>
      </c>
      <c r="DF15" s="347">
        <f t="shared" si="43"/>
        <v>25680.004690999998</v>
      </c>
      <c r="DG15" s="347">
        <f t="shared" si="44"/>
        <v>25680.004690999998</v>
      </c>
      <c r="DH15" s="347">
        <f t="shared" si="45"/>
        <v>38740.340499999998</v>
      </c>
      <c r="DI15" s="343" t="s">
        <v>281</v>
      </c>
      <c r="DL15" s="346" t="s">
        <v>462</v>
      </c>
      <c r="DM15" s="347">
        <v>1052349</v>
      </c>
      <c r="DN15" s="347">
        <f t="shared" si="46"/>
        <v>1084.9718189999999</v>
      </c>
      <c r="DQ15" s="350" t="s">
        <v>461</v>
      </c>
      <c r="DR15" s="347">
        <v>62483361</v>
      </c>
      <c r="DS15" s="347">
        <v>37288750</v>
      </c>
      <c r="DT15" s="347">
        <v>37288750</v>
      </c>
      <c r="DU15" s="347">
        <v>25194611</v>
      </c>
      <c r="DV15" s="347">
        <f t="shared" si="47"/>
        <v>64420.345190999993</v>
      </c>
      <c r="DW15" s="347">
        <f t="shared" si="48"/>
        <v>38444.701249999998</v>
      </c>
      <c r="DX15" s="347">
        <f t="shared" si="49"/>
        <v>38444.701249999998</v>
      </c>
      <c r="DY15" s="347">
        <f t="shared" si="50"/>
        <v>25975.643940999998</v>
      </c>
      <c r="EB15" s="346" t="s">
        <v>294</v>
      </c>
      <c r="EC15" s="347">
        <v>1227617</v>
      </c>
      <c r="ED15" s="347">
        <f t="shared" si="51"/>
        <v>1227.617</v>
      </c>
      <c r="EH15" s="351" t="s">
        <v>461</v>
      </c>
      <c r="EI15" s="351">
        <v>62483361</v>
      </c>
      <c r="EJ15" s="351">
        <v>37288750</v>
      </c>
      <c r="EK15" s="351">
        <v>25194611</v>
      </c>
      <c r="EL15" s="351">
        <v>37288750</v>
      </c>
      <c r="EM15" s="351">
        <v>36956711</v>
      </c>
      <c r="EN15" s="351">
        <v>332039</v>
      </c>
      <c r="EO15" s="351">
        <f t="shared" si="52"/>
        <v>62483.360999999997</v>
      </c>
      <c r="EP15" s="351">
        <f t="shared" si="53"/>
        <v>37288.75</v>
      </c>
      <c r="EQ15" s="351">
        <f t="shared" si="54"/>
        <v>25194.611000000001</v>
      </c>
      <c r="ER15" s="351">
        <f t="shared" si="13"/>
        <v>37288.75</v>
      </c>
      <c r="ES15" s="351">
        <f t="shared" si="14"/>
        <v>36956.711000000003</v>
      </c>
      <c r="ET15" s="351">
        <f t="shared" si="55"/>
        <v>332.03899999999999</v>
      </c>
      <c r="EW15" s="346" t="s">
        <v>294</v>
      </c>
      <c r="EX15" s="352">
        <v>1140430</v>
      </c>
      <c r="EY15" s="352">
        <f t="shared" si="56"/>
        <v>1140.43</v>
      </c>
      <c r="FA15" s="346" t="s">
        <v>461</v>
      </c>
      <c r="FB15" s="352">
        <v>62483361</v>
      </c>
      <c r="FC15" s="352">
        <v>37288750</v>
      </c>
      <c r="FD15" s="352">
        <v>37288750</v>
      </c>
      <c r="FE15" s="352">
        <v>25194611</v>
      </c>
      <c r="FF15" s="352">
        <v>36956711</v>
      </c>
      <c r="FG15" s="352">
        <v>332039</v>
      </c>
      <c r="FH15" s="352">
        <f t="shared" si="57"/>
        <v>62483.360999999997</v>
      </c>
      <c r="FI15" s="352">
        <f t="shared" si="58"/>
        <v>37288.75</v>
      </c>
      <c r="FJ15" s="352">
        <f t="shared" si="59"/>
        <v>37288.75</v>
      </c>
      <c r="FK15" s="352">
        <f t="shared" si="60"/>
        <v>25194.611000000001</v>
      </c>
      <c r="FL15" s="352">
        <f t="shared" si="61"/>
        <v>36956.711000000003</v>
      </c>
      <c r="FM15" s="352">
        <f t="shared" si="62"/>
        <v>332.03899999999999</v>
      </c>
      <c r="FP15" s="353" t="s">
        <v>462</v>
      </c>
      <c r="FQ15" s="354">
        <v>912036</v>
      </c>
      <c r="FR15" s="348">
        <f t="shared" si="63"/>
        <v>912.03599999999994</v>
      </c>
      <c r="FT15" s="346" t="s">
        <v>461</v>
      </c>
      <c r="FU15" s="346">
        <v>62483361</v>
      </c>
      <c r="FV15" s="354">
        <v>49081127</v>
      </c>
      <c r="FW15" s="354">
        <v>49081127</v>
      </c>
      <c r="FX15" s="354">
        <v>13402234</v>
      </c>
      <c r="FY15" s="354">
        <v>42623854</v>
      </c>
      <c r="FZ15" s="354">
        <v>6457273</v>
      </c>
      <c r="GA15" s="354">
        <f t="shared" si="64"/>
        <v>62483.360999999997</v>
      </c>
      <c r="GB15" s="354">
        <f t="shared" si="65"/>
        <v>49081.127</v>
      </c>
      <c r="GC15" s="354">
        <f t="shared" si="66"/>
        <v>49081.127</v>
      </c>
      <c r="GD15" s="354">
        <f t="shared" si="67"/>
        <v>13402.234</v>
      </c>
      <c r="GE15" s="354">
        <f t="shared" si="68"/>
        <v>42623.853999999999</v>
      </c>
      <c r="GF15" s="354">
        <f t="shared" si="69"/>
        <v>6457.2730000000001</v>
      </c>
      <c r="GG15" s="354"/>
    </row>
    <row r="16" spans="1:189" x14ac:dyDescent="0.2">
      <c r="A16" s="345" t="s">
        <v>462</v>
      </c>
      <c r="B16" s="345">
        <v>12034025</v>
      </c>
      <c r="C16" s="345">
        <v>1045656</v>
      </c>
      <c r="D16" s="345">
        <v>1045656</v>
      </c>
      <c r="E16" s="345">
        <v>10988369</v>
      </c>
      <c r="F16" s="345">
        <f t="shared" si="0"/>
        <v>12407.079774999998</v>
      </c>
      <c r="G16" s="345">
        <f t="shared" si="1"/>
        <v>1078.071336</v>
      </c>
      <c r="H16" s="345">
        <f t="shared" si="2"/>
        <v>1078.071336</v>
      </c>
      <c r="I16" s="345">
        <f t="shared" si="3"/>
        <v>11329.008438999999</v>
      </c>
      <c r="L16" s="346" t="s">
        <v>464</v>
      </c>
      <c r="M16" s="347">
        <v>1104197</v>
      </c>
      <c r="N16" s="347">
        <f t="shared" si="4"/>
        <v>1138.4271069999998</v>
      </c>
      <c r="P16" s="346" t="s">
        <v>462</v>
      </c>
      <c r="Q16" s="347">
        <v>12034025</v>
      </c>
      <c r="R16" s="347">
        <v>2091312</v>
      </c>
      <c r="S16" s="347">
        <v>2091312</v>
      </c>
      <c r="T16" s="347">
        <v>9942713</v>
      </c>
      <c r="U16" s="347">
        <f t="shared" si="5"/>
        <v>12407.079774999998</v>
      </c>
      <c r="V16" s="345">
        <f t="shared" si="6"/>
        <v>2156.1426719999999</v>
      </c>
      <c r="W16" s="345">
        <f t="shared" si="7"/>
        <v>2156.1426719999999</v>
      </c>
      <c r="X16" s="345">
        <f t="shared" si="8"/>
        <v>10250.937102999998</v>
      </c>
      <c r="AA16" s="346" t="s">
        <v>294</v>
      </c>
      <c r="AB16" s="347">
        <v>1381649</v>
      </c>
      <c r="AC16" s="345">
        <f t="shared" si="9"/>
        <v>1424.4801189999998</v>
      </c>
      <c r="AE16" s="343" t="s">
        <v>462</v>
      </c>
      <c r="AF16" s="345">
        <v>12034025</v>
      </c>
      <c r="AG16" s="345">
        <v>3136968</v>
      </c>
      <c r="AH16" s="345">
        <v>3136968</v>
      </c>
      <c r="AI16" s="345">
        <v>8897057</v>
      </c>
      <c r="AJ16" s="345">
        <f t="shared" si="17"/>
        <v>12407.079774999998</v>
      </c>
      <c r="AK16" s="345">
        <f t="shared" si="18"/>
        <v>3234.2140079999995</v>
      </c>
      <c r="AL16" s="345">
        <f t="shared" si="19"/>
        <v>3234.2140079999995</v>
      </c>
      <c r="AM16" s="345">
        <f t="shared" si="20"/>
        <v>9172.8657669999993</v>
      </c>
      <c r="AP16" s="346" t="s">
        <v>294</v>
      </c>
      <c r="AQ16" s="347">
        <v>1230508</v>
      </c>
      <c r="AR16" s="347">
        <f t="shared" si="21"/>
        <v>1268.653748</v>
      </c>
      <c r="AT16" s="346" t="s">
        <v>462</v>
      </c>
      <c r="AU16" s="347">
        <v>12034025</v>
      </c>
      <c r="AV16" s="347">
        <v>4182624</v>
      </c>
      <c r="AW16" s="347">
        <v>4182624</v>
      </c>
      <c r="AX16" s="347">
        <v>7851401</v>
      </c>
      <c r="AY16" s="345">
        <f t="shared" si="22"/>
        <v>12407.079774999998</v>
      </c>
      <c r="AZ16" s="345">
        <f t="shared" si="23"/>
        <v>4312.2853439999999</v>
      </c>
      <c r="BA16" s="345">
        <f t="shared" si="24"/>
        <v>4312.2853439999999</v>
      </c>
      <c r="BB16" s="345">
        <f t="shared" si="25"/>
        <v>8094.7944309999993</v>
      </c>
      <c r="BD16" s="343" t="s">
        <v>464</v>
      </c>
      <c r="BE16" s="348">
        <v>1084812</v>
      </c>
      <c r="BF16" s="349">
        <f t="shared" si="26"/>
        <v>1118.4411719999998</v>
      </c>
      <c r="BH16" s="343" t="s">
        <v>462</v>
      </c>
      <c r="BI16" s="348">
        <v>12034025</v>
      </c>
      <c r="BJ16" s="348">
        <v>5100478</v>
      </c>
      <c r="BK16" s="348">
        <v>5100478</v>
      </c>
      <c r="BL16" s="348">
        <v>6933547</v>
      </c>
      <c r="BM16" s="349">
        <f t="shared" si="27"/>
        <v>12407.079774999998</v>
      </c>
      <c r="BN16" s="349">
        <f t="shared" si="28"/>
        <v>5258.5928180000001</v>
      </c>
      <c r="BO16" s="349">
        <f t="shared" si="29"/>
        <v>5258.5928180000001</v>
      </c>
      <c r="BP16" s="349">
        <f t="shared" si="30"/>
        <v>7148.4869569999992</v>
      </c>
      <c r="BR16" s="343" t="s">
        <v>281</v>
      </c>
      <c r="BS16" s="343" t="s">
        <v>294</v>
      </c>
      <c r="BT16" s="348">
        <v>1468118</v>
      </c>
      <c r="BU16" s="348">
        <f t="shared" si="31"/>
        <v>1513.6296579999998</v>
      </c>
      <c r="BW16" s="348" t="s">
        <v>462</v>
      </c>
      <c r="BX16" s="348">
        <v>12034025</v>
      </c>
      <c r="BY16" s="348">
        <v>6152827</v>
      </c>
      <c r="BZ16" s="348">
        <v>5881198</v>
      </c>
      <c r="CA16" s="348">
        <v>6152827</v>
      </c>
      <c r="CB16" s="348">
        <f t="shared" si="32"/>
        <v>12407.079774999998</v>
      </c>
      <c r="CC16" s="348">
        <f t="shared" si="33"/>
        <v>6343.5646369999995</v>
      </c>
      <c r="CD16" s="348">
        <f t="shared" si="34"/>
        <v>6063.5151379999998</v>
      </c>
      <c r="CE16" s="348">
        <f t="shared" si="35"/>
        <v>6343.5646369999995</v>
      </c>
      <c r="CG16" s="343" t="s">
        <v>463</v>
      </c>
      <c r="CH16" s="348">
        <v>90660</v>
      </c>
      <c r="CI16" s="348">
        <f t="shared" si="36"/>
        <v>93.470459999999989</v>
      </c>
      <c r="CK16" s="346" t="s">
        <v>462</v>
      </c>
      <c r="CL16" s="347">
        <v>12034025</v>
      </c>
      <c r="CM16" s="347">
        <v>7205176</v>
      </c>
      <c r="CN16" s="347">
        <v>7205176</v>
      </c>
      <c r="CO16" s="347">
        <v>4828849</v>
      </c>
      <c r="CP16" s="348">
        <f t="shared" si="37"/>
        <v>12407.079774999998</v>
      </c>
      <c r="CQ16" s="348">
        <f t="shared" si="38"/>
        <v>7428.5364559999998</v>
      </c>
      <c r="CR16" s="348">
        <f t="shared" si="39"/>
        <v>7428.5364559999998</v>
      </c>
      <c r="CS16" s="348">
        <f t="shared" si="40"/>
        <v>4978.5433189999994</v>
      </c>
      <c r="CU16" s="349"/>
      <c r="CV16" s="346" t="s">
        <v>294</v>
      </c>
      <c r="CW16" s="347">
        <v>1477447</v>
      </c>
      <c r="CX16" s="347">
        <f t="shared" si="41"/>
        <v>1523.2478569999998</v>
      </c>
      <c r="CZ16" s="346" t="s">
        <v>462</v>
      </c>
      <c r="DA16" s="347">
        <v>12034025</v>
      </c>
      <c r="DB16" s="347">
        <v>8269143</v>
      </c>
      <c r="DC16" s="347">
        <v>8269143</v>
      </c>
      <c r="DD16" s="347">
        <v>3764882</v>
      </c>
      <c r="DE16" s="347">
        <f t="shared" si="42"/>
        <v>12407.079774999998</v>
      </c>
      <c r="DF16" s="347">
        <f t="shared" si="43"/>
        <v>8525.486433</v>
      </c>
      <c r="DG16" s="347">
        <f t="shared" si="44"/>
        <v>8525.486433</v>
      </c>
      <c r="DH16" s="347">
        <f t="shared" si="45"/>
        <v>3881.5933419999997</v>
      </c>
      <c r="DI16" s="343" t="s">
        <v>281</v>
      </c>
      <c r="DL16" s="346" t="s">
        <v>294</v>
      </c>
      <c r="DM16" s="347">
        <v>1307402</v>
      </c>
      <c r="DN16" s="347">
        <f t="shared" si="46"/>
        <v>1347.931462</v>
      </c>
      <c r="DQ16" s="350" t="s">
        <v>462</v>
      </c>
      <c r="DR16" s="347">
        <v>12034025</v>
      </c>
      <c r="DS16" s="347">
        <v>9321492</v>
      </c>
      <c r="DT16" s="347">
        <v>9321492</v>
      </c>
      <c r="DU16" s="347">
        <v>2712533</v>
      </c>
      <c r="DV16" s="347">
        <f t="shared" si="47"/>
        <v>12407.079774999998</v>
      </c>
      <c r="DW16" s="347">
        <f t="shared" si="48"/>
        <v>9610.4582519999985</v>
      </c>
      <c r="DX16" s="347">
        <f t="shared" si="49"/>
        <v>9610.4582519999985</v>
      </c>
      <c r="DY16" s="347">
        <f t="shared" si="50"/>
        <v>2796.6215229999998</v>
      </c>
      <c r="EB16" s="346" t="s">
        <v>464</v>
      </c>
      <c r="EC16" s="347">
        <v>1227617</v>
      </c>
      <c r="ED16" s="347">
        <f t="shared" si="51"/>
        <v>1227.617</v>
      </c>
      <c r="EH16" s="351" t="s">
        <v>462</v>
      </c>
      <c r="EI16" s="351">
        <v>12034025</v>
      </c>
      <c r="EJ16" s="351">
        <v>10373841</v>
      </c>
      <c r="EK16" s="351">
        <v>1660184</v>
      </c>
      <c r="EL16" s="351">
        <v>10373841</v>
      </c>
      <c r="EM16" s="351">
        <v>10107511</v>
      </c>
      <c r="EN16" s="351">
        <v>266330</v>
      </c>
      <c r="EO16" s="351">
        <f t="shared" si="52"/>
        <v>12034.025</v>
      </c>
      <c r="EP16" s="351">
        <f t="shared" si="53"/>
        <v>10373.841</v>
      </c>
      <c r="EQ16" s="351">
        <f t="shared" si="54"/>
        <v>1660.184</v>
      </c>
      <c r="ER16" s="351">
        <f t="shared" si="13"/>
        <v>10373.841</v>
      </c>
      <c r="ES16" s="351">
        <f t="shared" si="14"/>
        <v>10107.511</v>
      </c>
      <c r="ET16" s="351">
        <f t="shared" si="55"/>
        <v>266.33</v>
      </c>
      <c r="EW16" s="346" t="s">
        <v>463</v>
      </c>
      <c r="EX16" s="352">
        <v>181320</v>
      </c>
      <c r="EY16" s="352">
        <f t="shared" si="56"/>
        <v>181.32</v>
      </c>
      <c r="FA16" s="346" t="s">
        <v>462</v>
      </c>
      <c r="FB16" s="352">
        <v>12034025</v>
      </c>
      <c r="FC16" s="352">
        <v>11180642</v>
      </c>
      <c r="FD16" s="352">
        <v>11180642</v>
      </c>
      <c r="FE16" s="352">
        <v>853383</v>
      </c>
      <c r="FF16" s="352">
        <v>10775221</v>
      </c>
      <c r="FG16" s="352">
        <v>405421</v>
      </c>
      <c r="FH16" s="352">
        <f t="shared" si="57"/>
        <v>12034.025</v>
      </c>
      <c r="FI16" s="352">
        <f t="shared" si="58"/>
        <v>11180.642</v>
      </c>
      <c r="FJ16" s="352">
        <f t="shared" si="59"/>
        <v>11180.642</v>
      </c>
      <c r="FK16" s="352">
        <f t="shared" si="60"/>
        <v>853.38300000000004</v>
      </c>
      <c r="FL16" s="352">
        <f t="shared" si="61"/>
        <v>10775.221</v>
      </c>
      <c r="FM16" s="352">
        <f t="shared" si="62"/>
        <v>405.42099999999999</v>
      </c>
      <c r="FP16" s="353" t="s">
        <v>294</v>
      </c>
      <c r="FQ16" s="354">
        <v>1334381</v>
      </c>
      <c r="FR16" s="348">
        <f t="shared" si="63"/>
        <v>1334.3810000000001</v>
      </c>
      <c r="FT16" s="346" t="s">
        <v>462</v>
      </c>
      <c r="FU16" s="346">
        <v>12092678</v>
      </c>
      <c r="FV16" s="354">
        <v>12092678</v>
      </c>
      <c r="FW16" s="354">
        <v>12092678</v>
      </c>
      <c r="FX16" s="354">
        <v>0</v>
      </c>
      <c r="FY16" s="354">
        <v>11762175</v>
      </c>
      <c r="FZ16" s="354">
        <v>330503</v>
      </c>
      <c r="GA16" s="354">
        <f t="shared" si="64"/>
        <v>12092.678</v>
      </c>
      <c r="GB16" s="354">
        <f t="shared" si="65"/>
        <v>12092.678</v>
      </c>
      <c r="GC16" s="354">
        <f t="shared" si="66"/>
        <v>12092.678</v>
      </c>
      <c r="GD16" s="354">
        <f t="shared" si="67"/>
        <v>0</v>
      </c>
      <c r="GE16" s="354">
        <f t="shared" si="68"/>
        <v>11762.174999999999</v>
      </c>
      <c r="GF16" s="354">
        <f t="shared" si="69"/>
        <v>330.50299999999999</v>
      </c>
      <c r="GG16" s="354"/>
    </row>
    <row r="17" spans="1:189" x14ac:dyDescent="0.2">
      <c r="A17" s="345" t="s">
        <v>294</v>
      </c>
      <c r="B17" s="345">
        <v>19540340</v>
      </c>
      <c r="C17" s="345">
        <v>1334019</v>
      </c>
      <c r="D17" s="345">
        <v>1334019</v>
      </c>
      <c r="E17" s="345">
        <v>18206321</v>
      </c>
      <c r="F17" s="345">
        <f t="shared" si="0"/>
        <v>20146.090539999997</v>
      </c>
      <c r="G17" s="345">
        <f t="shared" si="1"/>
        <v>1375.3735889999998</v>
      </c>
      <c r="H17" s="345">
        <f t="shared" si="2"/>
        <v>1375.3735889999998</v>
      </c>
      <c r="I17" s="345">
        <f t="shared" si="3"/>
        <v>18770.716950999999</v>
      </c>
      <c r="L17" s="346" t="s">
        <v>296</v>
      </c>
      <c r="M17" s="347">
        <v>7052308</v>
      </c>
      <c r="N17" s="347">
        <f t="shared" si="4"/>
        <v>7270.9295479999992</v>
      </c>
      <c r="P17" s="346" t="s">
        <v>294</v>
      </c>
      <c r="Q17" s="347">
        <v>19540340</v>
      </c>
      <c r="R17" s="347">
        <v>2438216</v>
      </c>
      <c r="S17" s="347">
        <v>2438216</v>
      </c>
      <c r="T17" s="347">
        <v>17102124</v>
      </c>
      <c r="U17" s="347">
        <f t="shared" si="5"/>
        <v>20146.090539999997</v>
      </c>
      <c r="V17" s="345">
        <f t="shared" si="6"/>
        <v>2513.8006959999998</v>
      </c>
      <c r="W17" s="345">
        <f t="shared" si="7"/>
        <v>2513.8006959999998</v>
      </c>
      <c r="X17" s="345">
        <f t="shared" si="8"/>
        <v>17632.289843999999</v>
      </c>
      <c r="AA17" s="346" t="s">
        <v>463</v>
      </c>
      <c r="AB17" s="347">
        <v>241760</v>
      </c>
      <c r="AC17" s="345">
        <f t="shared" si="9"/>
        <v>249.25455999999997</v>
      </c>
      <c r="AE17" s="343" t="s">
        <v>294</v>
      </c>
      <c r="AF17" s="345">
        <v>19540340</v>
      </c>
      <c r="AG17" s="345">
        <v>3819865</v>
      </c>
      <c r="AH17" s="345">
        <v>3819865</v>
      </c>
      <c r="AI17" s="345">
        <v>15720475</v>
      </c>
      <c r="AJ17" s="345">
        <f t="shared" si="17"/>
        <v>20146.090539999997</v>
      </c>
      <c r="AK17" s="345">
        <f t="shared" si="18"/>
        <v>3938.2808149999996</v>
      </c>
      <c r="AL17" s="345">
        <f t="shared" si="19"/>
        <v>3938.2808149999996</v>
      </c>
      <c r="AM17" s="345">
        <f t="shared" si="20"/>
        <v>16207.809724999999</v>
      </c>
      <c r="AP17" s="346" t="s">
        <v>463</v>
      </c>
      <c r="AQ17" s="347">
        <v>105770</v>
      </c>
      <c r="AR17" s="347">
        <f t="shared" si="21"/>
        <v>109.04886999999999</v>
      </c>
      <c r="AT17" s="346" t="s">
        <v>294</v>
      </c>
      <c r="AU17" s="347">
        <v>19540340</v>
      </c>
      <c r="AV17" s="347">
        <v>5050373</v>
      </c>
      <c r="AW17" s="347">
        <v>5050373</v>
      </c>
      <c r="AX17" s="347">
        <v>14489967</v>
      </c>
      <c r="AY17" s="345">
        <f t="shared" si="22"/>
        <v>20146.090539999997</v>
      </c>
      <c r="AZ17" s="345">
        <f t="shared" si="23"/>
        <v>5206.9345629999989</v>
      </c>
      <c r="BA17" s="345">
        <f t="shared" si="24"/>
        <v>5206.9345629999989</v>
      </c>
      <c r="BB17" s="345">
        <f t="shared" si="25"/>
        <v>14939.155976999999</v>
      </c>
      <c r="BD17" s="343" t="s">
        <v>296</v>
      </c>
      <c r="BE17" s="348">
        <v>4649159</v>
      </c>
      <c r="BF17" s="349">
        <f t="shared" si="26"/>
        <v>4793.2829289999991</v>
      </c>
      <c r="BH17" s="343" t="s">
        <v>294</v>
      </c>
      <c r="BI17" s="348">
        <v>19540340</v>
      </c>
      <c r="BJ17" s="348">
        <v>6135185</v>
      </c>
      <c r="BK17" s="348">
        <v>6135185</v>
      </c>
      <c r="BL17" s="348">
        <v>13405155</v>
      </c>
      <c r="BM17" s="349">
        <f t="shared" si="27"/>
        <v>20146.090539999997</v>
      </c>
      <c r="BN17" s="349">
        <f t="shared" si="28"/>
        <v>6325.3757349999996</v>
      </c>
      <c r="BO17" s="349">
        <f t="shared" si="29"/>
        <v>6325.3757349999996</v>
      </c>
      <c r="BP17" s="349">
        <f t="shared" si="30"/>
        <v>13820.714805</v>
      </c>
      <c r="BR17" s="343" t="s">
        <v>281</v>
      </c>
      <c r="BS17" s="343" t="s">
        <v>463</v>
      </c>
      <c r="BT17" s="348">
        <v>196430</v>
      </c>
      <c r="BU17" s="348">
        <f t="shared" si="31"/>
        <v>202.51933</v>
      </c>
      <c r="BW17" s="348" t="s">
        <v>294</v>
      </c>
      <c r="BX17" s="348">
        <v>19540340</v>
      </c>
      <c r="BY17" s="348">
        <v>7603303</v>
      </c>
      <c r="BZ17" s="348">
        <v>11937037</v>
      </c>
      <c r="CA17" s="348">
        <v>7603303</v>
      </c>
      <c r="CB17" s="348">
        <f t="shared" si="32"/>
        <v>20146.090539999997</v>
      </c>
      <c r="CC17" s="348">
        <f t="shared" si="33"/>
        <v>7839.0053929999995</v>
      </c>
      <c r="CD17" s="348">
        <f t="shared" si="34"/>
        <v>12307.085147</v>
      </c>
      <c r="CE17" s="348">
        <f t="shared" si="35"/>
        <v>7839.0053929999995</v>
      </c>
      <c r="CG17" s="343" t="s">
        <v>464</v>
      </c>
      <c r="CH17" s="348">
        <v>1165855</v>
      </c>
      <c r="CI17" s="348">
        <f t="shared" si="36"/>
        <v>1201.9965049999998</v>
      </c>
      <c r="CK17" s="346" t="s">
        <v>294</v>
      </c>
      <c r="CL17" s="347">
        <v>19540340</v>
      </c>
      <c r="CM17" s="347">
        <v>8859818</v>
      </c>
      <c r="CN17" s="347">
        <v>8859818</v>
      </c>
      <c r="CO17" s="347">
        <v>10680522</v>
      </c>
      <c r="CP17" s="348">
        <f t="shared" si="37"/>
        <v>20146.090539999997</v>
      </c>
      <c r="CQ17" s="348">
        <f t="shared" si="38"/>
        <v>9134.4723579999991</v>
      </c>
      <c r="CR17" s="348">
        <f t="shared" si="39"/>
        <v>9134.4723579999991</v>
      </c>
      <c r="CS17" s="348">
        <f t="shared" si="40"/>
        <v>11011.618182</v>
      </c>
      <c r="CU17" s="349"/>
      <c r="CV17" s="346" t="s">
        <v>463</v>
      </c>
      <c r="CW17" s="347">
        <v>90660</v>
      </c>
      <c r="CX17" s="347">
        <f t="shared" si="41"/>
        <v>93.470459999999989</v>
      </c>
      <c r="CZ17" s="346" t="s">
        <v>294</v>
      </c>
      <c r="DA17" s="347">
        <v>19540340</v>
      </c>
      <c r="DB17" s="347">
        <v>10337265</v>
      </c>
      <c r="DC17" s="347">
        <v>10337265</v>
      </c>
      <c r="DD17" s="347">
        <v>9203075</v>
      </c>
      <c r="DE17" s="347">
        <f t="shared" si="42"/>
        <v>20146.090539999997</v>
      </c>
      <c r="DF17" s="347">
        <f t="shared" si="43"/>
        <v>10657.720214999999</v>
      </c>
      <c r="DG17" s="347">
        <f t="shared" si="44"/>
        <v>10657.720214999999</v>
      </c>
      <c r="DH17" s="347">
        <f t="shared" si="45"/>
        <v>9488.3703249999999</v>
      </c>
      <c r="DI17" s="343" t="s">
        <v>281</v>
      </c>
      <c r="DL17" s="346" t="s">
        <v>463</v>
      </c>
      <c r="DM17" s="347">
        <v>90660</v>
      </c>
      <c r="DN17" s="347">
        <f t="shared" si="46"/>
        <v>93.470459999999989</v>
      </c>
      <c r="DQ17" s="350" t="s">
        <v>294</v>
      </c>
      <c r="DR17" s="347">
        <v>19540340</v>
      </c>
      <c r="DS17" s="347">
        <v>11644667</v>
      </c>
      <c r="DT17" s="347">
        <v>11644667</v>
      </c>
      <c r="DU17" s="347">
        <v>7895673</v>
      </c>
      <c r="DV17" s="347">
        <f t="shared" si="47"/>
        <v>20146.090539999997</v>
      </c>
      <c r="DW17" s="347">
        <f t="shared" si="48"/>
        <v>12005.651676999998</v>
      </c>
      <c r="DX17" s="347">
        <f t="shared" si="49"/>
        <v>12005.651676999998</v>
      </c>
      <c r="DY17" s="347">
        <f t="shared" si="50"/>
        <v>8140.4388629999994</v>
      </c>
      <c r="EB17" s="346" t="s">
        <v>296</v>
      </c>
      <c r="EC17" s="347">
        <v>7603216</v>
      </c>
      <c r="ED17" s="347">
        <f t="shared" si="51"/>
        <v>7603.2160000000003</v>
      </c>
      <c r="EH17" s="351" t="s">
        <v>294</v>
      </c>
      <c r="EI17" s="351">
        <v>19540340</v>
      </c>
      <c r="EJ17" s="351">
        <v>12872284</v>
      </c>
      <c r="EK17" s="351">
        <v>6668056</v>
      </c>
      <c r="EL17" s="351">
        <v>12872284</v>
      </c>
      <c r="EM17" s="351">
        <v>12618910</v>
      </c>
      <c r="EN17" s="351">
        <v>253374</v>
      </c>
      <c r="EO17" s="351">
        <f t="shared" si="52"/>
        <v>19540.34</v>
      </c>
      <c r="EP17" s="351">
        <f t="shared" si="53"/>
        <v>12872.284</v>
      </c>
      <c r="EQ17" s="351">
        <f t="shared" si="54"/>
        <v>6668.0559999999996</v>
      </c>
      <c r="ER17" s="351">
        <f t="shared" si="13"/>
        <v>12872.284</v>
      </c>
      <c r="ES17" s="351">
        <f t="shared" si="14"/>
        <v>12618.91</v>
      </c>
      <c r="ET17" s="351">
        <f t="shared" si="55"/>
        <v>253.374</v>
      </c>
      <c r="EW17" s="346" t="s">
        <v>464</v>
      </c>
      <c r="EX17" s="352">
        <v>959110</v>
      </c>
      <c r="EY17" s="352">
        <f t="shared" si="56"/>
        <v>959.11</v>
      </c>
      <c r="FA17" s="346" t="s">
        <v>294</v>
      </c>
      <c r="FB17" s="352">
        <v>19540340</v>
      </c>
      <c r="FC17" s="352">
        <v>14012714</v>
      </c>
      <c r="FD17" s="352">
        <v>14012714</v>
      </c>
      <c r="FE17" s="352">
        <v>5527626</v>
      </c>
      <c r="FF17" s="352">
        <v>13502596</v>
      </c>
      <c r="FG17" s="352">
        <v>510118</v>
      </c>
      <c r="FH17" s="352">
        <f t="shared" si="57"/>
        <v>19540.34</v>
      </c>
      <c r="FI17" s="352">
        <f t="shared" si="58"/>
        <v>14012.714</v>
      </c>
      <c r="FJ17" s="352">
        <f t="shared" si="59"/>
        <v>14012.714</v>
      </c>
      <c r="FK17" s="352">
        <f t="shared" si="60"/>
        <v>5527.6260000000002</v>
      </c>
      <c r="FL17" s="352">
        <f t="shared" si="61"/>
        <v>13502.596</v>
      </c>
      <c r="FM17" s="352">
        <f t="shared" si="62"/>
        <v>510.11799999999999</v>
      </c>
      <c r="FP17" s="353" t="s">
        <v>463</v>
      </c>
      <c r="FQ17" s="354">
        <v>181320</v>
      </c>
      <c r="FR17" s="348">
        <f t="shared" si="63"/>
        <v>181.32</v>
      </c>
      <c r="FT17" s="346" t="s">
        <v>294</v>
      </c>
      <c r="FU17" s="346">
        <v>19540340</v>
      </c>
      <c r="FV17" s="354">
        <v>15347095</v>
      </c>
      <c r="FW17" s="354">
        <v>15347095</v>
      </c>
      <c r="FX17" s="354">
        <v>4193245</v>
      </c>
      <c r="FY17" s="354">
        <v>14829522</v>
      </c>
      <c r="FZ17" s="354">
        <v>517573</v>
      </c>
      <c r="GA17" s="354">
        <f t="shared" si="64"/>
        <v>19540.34</v>
      </c>
      <c r="GB17" s="354">
        <f t="shared" si="65"/>
        <v>15347.094999999999</v>
      </c>
      <c r="GC17" s="354">
        <f t="shared" si="66"/>
        <v>15347.094999999999</v>
      </c>
      <c r="GD17" s="354">
        <f t="shared" si="67"/>
        <v>4193.2449999999999</v>
      </c>
      <c r="GE17" s="354">
        <f t="shared" si="68"/>
        <v>14829.522000000001</v>
      </c>
      <c r="GF17" s="354">
        <f t="shared" si="69"/>
        <v>517.57299999999998</v>
      </c>
      <c r="GG17" s="354"/>
    </row>
    <row r="18" spans="1:189" x14ac:dyDescent="0.2">
      <c r="A18" s="345" t="s">
        <v>463</v>
      </c>
      <c r="B18" s="345">
        <v>1667615</v>
      </c>
      <c r="C18" s="345">
        <v>130509</v>
      </c>
      <c r="D18" s="345">
        <v>130509</v>
      </c>
      <c r="E18" s="345">
        <v>1537106</v>
      </c>
      <c r="F18" s="345">
        <f t="shared" si="0"/>
        <v>1719.3110649999999</v>
      </c>
      <c r="G18" s="345">
        <f t="shared" si="1"/>
        <v>134.55477899999997</v>
      </c>
      <c r="H18" s="345">
        <f t="shared" si="2"/>
        <v>134.55477899999997</v>
      </c>
      <c r="I18" s="345">
        <f t="shared" si="3"/>
        <v>1584.7562859999998</v>
      </c>
      <c r="L18" s="346" t="s">
        <v>467</v>
      </c>
      <c r="M18" s="347">
        <v>6519711</v>
      </c>
      <c r="N18" s="347">
        <f t="shared" si="4"/>
        <v>6721.8220409999994</v>
      </c>
      <c r="P18" s="346" t="s">
        <v>463</v>
      </c>
      <c r="Q18" s="347">
        <v>1667615</v>
      </c>
      <c r="R18" s="347">
        <v>130509</v>
      </c>
      <c r="S18" s="347">
        <v>130509</v>
      </c>
      <c r="T18" s="347">
        <v>1537106</v>
      </c>
      <c r="U18" s="347">
        <f t="shared" si="5"/>
        <v>1719.3110649999999</v>
      </c>
      <c r="V18" s="345">
        <f t="shared" si="6"/>
        <v>134.55477899999997</v>
      </c>
      <c r="W18" s="345">
        <f t="shared" si="7"/>
        <v>134.55477899999997</v>
      </c>
      <c r="X18" s="345">
        <f t="shared" si="8"/>
        <v>1584.7562859999998</v>
      </c>
      <c r="AA18" s="346" t="s">
        <v>464</v>
      </c>
      <c r="AB18" s="347">
        <v>1139889</v>
      </c>
      <c r="AC18" s="345">
        <f t="shared" si="9"/>
        <v>1175.2255589999997</v>
      </c>
      <c r="AE18" s="343" t="s">
        <v>463</v>
      </c>
      <c r="AF18" s="345">
        <v>1667615</v>
      </c>
      <c r="AG18" s="345">
        <v>372269</v>
      </c>
      <c r="AH18" s="345">
        <v>372269</v>
      </c>
      <c r="AI18" s="345">
        <v>1295346</v>
      </c>
      <c r="AJ18" s="345">
        <f t="shared" si="17"/>
        <v>1719.3110649999999</v>
      </c>
      <c r="AK18" s="345">
        <f t="shared" si="18"/>
        <v>383.80933899999997</v>
      </c>
      <c r="AL18" s="345">
        <f t="shared" si="19"/>
        <v>383.80933899999997</v>
      </c>
      <c r="AM18" s="345">
        <f t="shared" si="20"/>
        <v>1335.501726</v>
      </c>
      <c r="AP18" s="346" t="s">
        <v>464</v>
      </c>
      <c r="AQ18" s="347">
        <v>1124738</v>
      </c>
      <c r="AR18" s="347">
        <f t="shared" si="21"/>
        <v>1159.6048779999999</v>
      </c>
      <c r="AT18" s="346" t="s">
        <v>463</v>
      </c>
      <c r="AU18" s="347">
        <v>1667615</v>
      </c>
      <c r="AV18" s="347">
        <v>478039</v>
      </c>
      <c r="AW18" s="347">
        <v>478039</v>
      </c>
      <c r="AX18" s="347">
        <v>1189576</v>
      </c>
      <c r="AY18" s="345">
        <f t="shared" si="22"/>
        <v>1719.3110649999999</v>
      </c>
      <c r="AZ18" s="345">
        <f t="shared" si="23"/>
        <v>492.85820899999993</v>
      </c>
      <c r="BA18" s="345">
        <f t="shared" si="24"/>
        <v>492.85820899999993</v>
      </c>
      <c r="BB18" s="345">
        <f t="shared" si="25"/>
        <v>1226.4528559999999</v>
      </c>
      <c r="BD18" s="343" t="s">
        <v>467</v>
      </c>
      <c r="BE18" s="348">
        <v>4339909</v>
      </c>
      <c r="BF18" s="349">
        <f t="shared" si="26"/>
        <v>4474.4461789999996</v>
      </c>
      <c r="BH18" s="343" t="s">
        <v>463</v>
      </c>
      <c r="BI18" s="348">
        <v>1667615</v>
      </c>
      <c r="BJ18" s="348">
        <v>478039</v>
      </c>
      <c r="BK18" s="348">
        <v>478039</v>
      </c>
      <c r="BL18" s="348">
        <v>1189576</v>
      </c>
      <c r="BM18" s="349">
        <f t="shared" si="27"/>
        <v>1719.3110649999999</v>
      </c>
      <c r="BN18" s="349">
        <f t="shared" si="28"/>
        <v>492.85820899999993</v>
      </c>
      <c r="BO18" s="349">
        <f t="shared" si="29"/>
        <v>492.85820899999993</v>
      </c>
      <c r="BP18" s="349">
        <f t="shared" si="30"/>
        <v>1226.4528559999999</v>
      </c>
      <c r="BR18" s="343" t="s">
        <v>281</v>
      </c>
      <c r="BS18" s="343" t="s">
        <v>464</v>
      </c>
      <c r="BT18" s="348">
        <v>1271688</v>
      </c>
      <c r="BU18" s="348">
        <f t="shared" si="31"/>
        <v>1311.110328</v>
      </c>
      <c r="BW18" s="348" t="s">
        <v>463</v>
      </c>
      <c r="BX18" s="348">
        <v>1667615</v>
      </c>
      <c r="BY18" s="348">
        <v>674469</v>
      </c>
      <c r="BZ18" s="348">
        <v>993146</v>
      </c>
      <c r="CA18" s="348">
        <v>674469</v>
      </c>
      <c r="CB18" s="348">
        <f t="shared" si="32"/>
        <v>1719.3110649999999</v>
      </c>
      <c r="CC18" s="348">
        <f t="shared" si="33"/>
        <v>695.37753899999996</v>
      </c>
      <c r="CD18" s="348">
        <f t="shared" si="34"/>
        <v>1023.9335259999999</v>
      </c>
      <c r="CE18" s="348">
        <f t="shared" si="35"/>
        <v>695.37753899999996</v>
      </c>
      <c r="CG18" s="343" t="s">
        <v>296</v>
      </c>
      <c r="CH18" s="348">
        <v>11054354</v>
      </c>
      <c r="CI18" s="348">
        <f t="shared" si="36"/>
        <v>11397.038973999999</v>
      </c>
      <c r="CK18" s="346" t="s">
        <v>463</v>
      </c>
      <c r="CL18" s="347">
        <v>1667615</v>
      </c>
      <c r="CM18" s="347">
        <v>765129</v>
      </c>
      <c r="CN18" s="347">
        <v>765129</v>
      </c>
      <c r="CO18" s="347">
        <v>902486</v>
      </c>
      <c r="CP18" s="348">
        <f t="shared" si="37"/>
        <v>1719.3110649999999</v>
      </c>
      <c r="CQ18" s="348">
        <f t="shared" si="38"/>
        <v>788.84799899999996</v>
      </c>
      <c r="CR18" s="348">
        <f t="shared" si="39"/>
        <v>788.84799899999996</v>
      </c>
      <c r="CS18" s="348">
        <f t="shared" si="40"/>
        <v>930.46306599999991</v>
      </c>
      <c r="CU18" s="349"/>
      <c r="CV18" s="346" t="s">
        <v>464</v>
      </c>
      <c r="CW18" s="347">
        <v>1386787</v>
      </c>
      <c r="CX18" s="347">
        <f t="shared" si="41"/>
        <v>1429.7773969999998</v>
      </c>
      <c r="CZ18" s="346" t="s">
        <v>463</v>
      </c>
      <c r="DA18" s="347">
        <v>1667615</v>
      </c>
      <c r="DB18" s="347">
        <v>855789</v>
      </c>
      <c r="DC18" s="347">
        <v>855789</v>
      </c>
      <c r="DD18" s="347">
        <v>811826</v>
      </c>
      <c r="DE18" s="347">
        <f t="shared" si="42"/>
        <v>1719.3110649999999</v>
      </c>
      <c r="DF18" s="347">
        <f t="shared" si="43"/>
        <v>882.31845899999996</v>
      </c>
      <c r="DG18" s="347">
        <f t="shared" si="44"/>
        <v>882.31845899999996</v>
      </c>
      <c r="DH18" s="347">
        <f t="shared" si="45"/>
        <v>836.99260599999991</v>
      </c>
      <c r="DI18" s="343" t="s">
        <v>281</v>
      </c>
      <c r="DL18" s="346" t="s">
        <v>464</v>
      </c>
      <c r="DM18" s="347">
        <v>1216742</v>
      </c>
      <c r="DN18" s="347">
        <f t="shared" si="46"/>
        <v>1254.4610019999998</v>
      </c>
      <c r="DQ18" s="350" t="s">
        <v>463</v>
      </c>
      <c r="DR18" s="347">
        <v>1667615</v>
      </c>
      <c r="DS18" s="347">
        <v>946449</v>
      </c>
      <c r="DT18" s="347">
        <v>946449</v>
      </c>
      <c r="DU18" s="347">
        <v>721166</v>
      </c>
      <c r="DV18" s="347">
        <f t="shared" si="47"/>
        <v>1719.3110649999999</v>
      </c>
      <c r="DW18" s="347">
        <f t="shared" si="48"/>
        <v>975.78891899999985</v>
      </c>
      <c r="DX18" s="347">
        <f t="shared" si="49"/>
        <v>975.78891899999985</v>
      </c>
      <c r="DY18" s="347">
        <f t="shared" si="50"/>
        <v>743.52214600000002</v>
      </c>
      <c r="EB18" s="346" t="s">
        <v>467</v>
      </c>
      <c r="EC18" s="347">
        <v>6519711</v>
      </c>
      <c r="ED18" s="347">
        <f t="shared" si="51"/>
        <v>6519.7110000000002</v>
      </c>
      <c r="EH18" s="351" t="s">
        <v>463</v>
      </c>
      <c r="EI18" s="351">
        <v>1667615</v>
      </c>
      <c r="EJ18" s="351">
        <v>946449</v>
      </c>
      <c r="EK18" s="351">
        <v>721166</v>
      </c>
      <c r="EL18" s="351">
        <v>946449</v>
      </c>
      <c r="EM18" s="351">
        <v>946449</v>
      </c>
      <c r="EN18" s="351">
        <v>0</v>
      </c>
      <c r="EO18" s="351">
        <f t="shared" si="52"/>
        <v>1667.615</v>
      </c>
      <c r="EP18" s="351">
        <f t="shared" si="53"/>
        <v>946.44899999999996</v>
      </c>
      <c r="EQ18" s="351">
        <f t="shared" si="54"/>
        <v>721.16600000000005</v>
      </c>
      <c r="ER18" s="351">
        <f t="shared" si="13"/>
        <v>946.44899999999996</v>
      </c>
      <c r="ES18" s="351">
        <f t="shared" si="14"/>
        <v>946.44899999999996</v>
      </c>
      <c r="ET18" s="351">
        <f t="shared" si="55"/>
        <v>0</v>
      </c>
      <c r="EW18" s="346" t="s">
        <v>296</v>
      </c>
      <c r="EX18" s="352">
        <v>5616310</v>
      </c>
      <c r="EY18" s="352">
        <f t="shared" si="56"/>
        <v>5616.31</v>
      </c>
      <c r="FA18" s="346" t="s">
        <v>463</v>
      </c>
      <c r="FB18" s="352">
        <v>1667615</v>
      </c>
      <c r="FC18" s="352">
        <v>1127769</v>
      </c>
      <c r="FD18" s="352">
        <v>1127769</v>
      </c>
      <c r="FE18" s="352">
        <v>539846</v>
      </c>
      <c r="FF18" s="352">
        <v>1127769</v>
      </c>
      <c r="FG18" s="352">
        <v>0</v>
      </c>
      <c r="FH18" s="352">
        <f t="shared" si="57"/>
        <v>1667.615</v>
      </c>
      <c r="FI18" s="352">
        <f t="shared" si="58"/>
        <v>1127.769</v>
      </c>
      <c r="FJ18" s="352">
        <f t="shared" si="59"/>
        <v>1127.769</v>
      </c>
      <c r="FK18" s="352">
        <f t="shared" si="60"/>
        <v>539.846</v>
      </c>
      <c r="FL18" s="352">
        <f t="shared" si="61"/>
        <v>1127.769</v>
      </c>
      <c r="FM18" s="352">
        <f t="shared" si="62"/>
        <v>0</v>
      </c>
      <c r="FP18" s="353" t="s">
        <v>464</v>
      </c>
      <c r="FQ18" s="354">
        <v>1153061</v>
      </c>
      <c r="FR18" s="348">
        <f t="shared" si="63"/>
        <v>1153.0609999999999</v>
      </c>
      <c r="FT18" s="346" t="s">
        <v>463</v>
      </c>
      <c r="FU18" s="346">
        <v>1667615</v>
      </c>
      <c r="FV18" s="354">
        <v>1309089</v>
      </c>
      <c r="FW18" s="354">
        <v>1309089</v>
      </c>
      <c r="FX18" s="354">
        <v>358526</v>
      </c>
      <c r="FY18" s="354">
        <v>1218429</v>
      </c>
      <c r="FZ18" s="354">
        <v>90660</v>
      </c>
      <c r="GA18" s="354">
        <f t="shared" si="64"/>
        <v>1667.615</v>
      </c>
      <c r="GB18" s="354">
        <f t="shared" si="65"/>
        <v>1309.0889999999999</v>
      </c>
      <c r="GC18" s="354">
        <f t="shared" si="66"/>
        <v>1309.0889999999999</v>
      </c>
      <c r="GD18" s="354">
        <f t="shared" si="67"/>
        <v>358.52600000000001</v>
      </c>
      <c r="GE18" s="354">
        <f t="shared" si="68"/>
        <v>1218.4290000000001</v>
      </c>
      <c r="GF18" s="354">
        <f t="shared" si="69"/>
        <v>90.66</v>
      </c>
      <c r="GG18" s="354"/>
    </row>
    <row r="19" spans="1:189" x14ac:dyDescent="0.2">
      <c r="A19" s="345" t="s">
        <v>464</v>
      </c>
      <c r="B19" s="345">
        <v>17872725</v>
      </c>
      <c r="C19" s="345">
        <v>1203510</v>
      </c>
      <c r="D19" s="345">
        <v>1203510</v>
      </c>
      <c r="E19" s="345">
        <v>16669215</v>
      </c>
      <c r="F19" s="345">
        <f t="shared" si="0"/>
        <v>18426.779474999996</v>
      </c>
      <c r="G19" s="345">
        <f t="shared" si="1"/>
        <v>1240.81881</v>
      </c>
      <c r="H19" s="345">
        <f t="shared" si="2"/>
        <v>1240.81881</v>
      </c>
      <c r="I19" s="345">
        <f t="shared" si="3"/>
        <v>17185.960664999999</v>
      </c>
      <c r="L19" s="346" t="s">
        <v>515</v>
      </c>
      <c r="M19" s="347">
        <v>532597</v>
      </c>
      <c r="N19" s="347">
        <f t="shared" si="4"/>
        <v>549.10750699999994</v>
      </c>
      <c r="P19" s="346" t="s">
        <v>464</v>
      </c>
      <c r="Q19" s="347">
        <v>17872725</v>
      </c>
      <c r="R19" s="347">
        <v>2307707</v>
      </c>
      <c r="S19" s="347">
        <v>2307707</v>
      </c>
      <c r="T19" s="347">
        <v>15565018</v>
      </c>
      <c r="U19" s="347">
        <f t="shared" si="5"/>
        <v>18426.779474999996</v>
      </c>
      <c r="V19" s="345">
        <f t="shared" si="6"/>
        <v>2379.2459169999997</v>
      </c>
      <c r="W19" s="345">
        <f t="shared" si="7"/>
        <v>2379.2459169999997</v>
      </c>
      <c r="X19" s="345">
        <f t="shared" si="8"/>
        <v>16047.533557999999</v>
      </c>
      <c r="AA19" s="346" t="s">
        <v>465</v>
      </c>
      <c r="AB19" s="347">
        <v>11798235</v>
      </c>
      <c r="AC19" s="345">
        <f t="shared" si="9"/>
        <v>12163.980285</v>
      </c>
      <c r="AE19" s="343" t="s">
        <v>464</v>
      </c>
      <c r="AF19" s="345">
        <v>17872725</v>
      </c>
      <c r="AG19" s="345">
        <v>3447596</v>
      </c>
      <c r="AH19" s="345">
        <v>3447596</v>
      </c>
      <c r="AI19" s="345">
        <v>14425129</v>
      </c>
      <c r="AJ19" s="345">
        <f t="shared" si="17"/>
        <v>18426.779474999996</v>
      </c>
      <c r="AK19" s="345">
        <f t="shared" si="18"/>
        <v>3554.4714759999997</v>
      </c>
      <c r="AL19" s="345">
        <f t="shared" si="19"/>
        <v>3554.4714759999997</v>
      </c>
      <c r="AM19" s="345">
        <f t="shared" si="20"/>
        <v>14872.307998999999</v>
      </c>
      <c r="AP19" s="346" t="s">
        <v>465</v>
      </c>
      <c r="AQ19" s="347">
        <v>459498</v>
      </c>
      <c r="AR19" s="347">
        <f t="shared" si="21"/>
        <v>473.74243799999994</v>
      </c>
      <c r="AT19" s="346" t="s">
        <v>464</v>
      </c>
      <c r="AU19" s="347">
        <v>17872725</v>
      </c>
      <c r="AV19" s="347">
        <v>4572334</v>
      </c>
      <c r="AW19" s="347">
        <v>4572334</v>
      </c>
      <c r="AX19" s="347">
        <v>13300391</v>
      </c>
      <c r="AY19" s="345">
        <f t="shared" si="22"/>
        <v>18426.779474999996</v>
      </c>
      <c r="AZ19" s="345">
        <f t="shared" si="23"/>
        <v>4714.0763539999998</v>
      </c>
      <c r="BA19" s="345">
        <f t="shared" si="24"/>
        <v>4714.0763539999998</v>
      </c>
      <c r="BB19" s="345">
        <f t="shared" si="25"/>
        <v>13712.703120999999</v>
      </c>
      <c r="BD19" s="343" t="s">
        <v>515</v>
      </c>
      <c r="BE19" s="348">
        <v>309250</v>
      </c>
      <c r="BF19" s="349">
        <f t="shared" si="26"/>
        <v>318.83674999999999</v>
      </c>
      <c r="BH19" s="343" t="s">
        <v>464</v>
      </c>
      <c r="BI19" s="348">
        <v>17872725</v>
      </c>
      <c r="BJ19" s="348">
        <v>5657146</v>
      </c>
      <c r="BK19" s="348">
        <v>5657146</v>
      </c>
      <c r="BL19" s="348">
        <v>12215579</v>
      </c>
      <c r="BM19" s="349">
        <f t="shared" si="27"/>
        <v>18426.779474999996</v>
      </c>
      <c r="BN19" s="349">
        <f t="shared" si="28"/>
        <v>5832.5175259999996</v>
      </c>
      <c r="BO19" s="349">
        <f t="shared" si="29"/>
        <v>5832.5175259999996</v>
      </c>
      <c r="BP19" s="349">
        <f t="shared" si="30"/>
        <v>12594.261948999998</v>
      </c>
      <c r="BR19" s="343" t="s">
        <v>281</v>
      </c>
      <c r="BS19" s="343" t="s">
        <v>465</v>
      </c>
      <c r="BT19" s="348">
        <v>11155268</v>
      </c>
      <c r="BU19" s="348">
        <f t="shared" si="31"/>
        <v>11501.081307999999</v>
      </c>
      <c r="BW19" s="348" t="s">
        <v>464</v>
      </c>
      <c r="BX19" s="348">
        <v>17872725</v>
      </c>
      <c r="BY19" s="348">
        <v>6928834</v>
      </c>
      <c r="BZ19" s="348">
        <v>10943891</v>
      </c>
      <c r="CA19" s="348">
        <v>6928834</v>
      </c>
      <c r="CB19" s="348">
        <f t="shared" si="32"/>
        <v>18426.779474999996</v>
      </c>
      <c r="CC19" s="348">
        <f t="shared" si="33"/>
        <v>7143.6278539999994</v>
      </c>
      <c r="CD19" s="348">
        <f t="shared" si="34"/>
        <v>11283.151620999999</v>
      </c>
      <c r="CE19" s="348">
        <f t="shared" si="35"/>
        <v>7143.6278539999994</v>
      </c>
      <c r="CG19" s="343" t="s">
        <v>467</v>
      </c>
      <c r="CH19" s="348">
        <v>10152714</v>
      </c>
      <c r="CI19" s="348">
        <f t="shared" si="36"/>
        <v>10467.448133999998</v>
      </c>
      <c r="CK19" s="346" t="s">
        <v>464</v>
      </c>
      <c r="CL19" s="347">
        <v>17872725</v>
      </c>
      <c r="CM19" s="347">
        <v>8094689</v>
      </c>
      <c r="CN19" s="347">
        <v>8094689</v>
      </c>
      <c r="CO19" s="347">
        <v>9778036</v>
      </c>
      <c r="CP19" s="348">
        <f t="shared" si="37"/>
        <v>18426.779474999996</v>
      </c>
      <c r="CQ19" s="348">
        <f t="shared" si="38"/>
        <v>8345.6243589999995</v>
      </c>
      <c r="CR19" s="348">
        <f t="shared" si="39"/>
        <v>8345.6243589999995</v>
      </c>
      <c r="CS19" s="348">
        <f t="shared" si="40"/>
        <v>10081.155116</v>
      </c>
      <c r="CU19" s="349"/>
      <c r="CV19" s="346" t="s">
        <v>465</v>
      </c>
      <c r="CW19" s="347">
        <v>8978</v>
      </c>
      <c r="CX19" s="347">
        <f t="shared" si="41"/>
        <v>9.2563179999999985</v>
      </c>
      <c r="CZ19" s="346" t="s">
        <v>464</v>
      </c>
      <c r="DA19" s="347">
        <v>17872725</v>
      </c>
      <c r="DB19" s="347">
        <v>9481476</v>
      </c>
      <c r="DC19" s="347">
        <v>9481476</v>
      </c>
      <c r="DD19" s="347">
        <v>8391249</v>
      </c>
      <c r="DE19" s="347">
        <f t="shared" si="42"/>
        <v>18426.779474999996</v>
      </c>
      <c r="DF19" s="347">
        <f t="shared" si="43"/>
        <v>9775.4017559999993</v>
      </c>
      <c r="DG19" s="347">
        <f t="shared" si="44"/>
        <v>9775.4017559999993</v>
      </c>
      <c r="DH19" s="347">
        <f t="shared" si="45"/>
        <v>8651.3777189999983</v>
      </c>
      <c r="DI19" s="343" t="s">
        <v>281</v>
      </c>
      <c r="DL19" s="346" t="s">
        <v>465</v>
      </c>
      <c r="DM19" s="347">
        <v>11016192</v>
      </c>
      <c r="DN19" s="347">
        <f t="shared" si="46"/>
        <v>11357.693951999998</v>
      </c>
      <c r="DQ19" s="350" t="s">
        <v>464</v>
      </c>
      <c r="DR19" s="347">
        <v>17872725</v>
      </c>
      <c r="DS19" s="347">
        <v>10698218</v>
      </c>
      <c r="DT19" s="347">
        <v>10698218</v>
      </c>
      <c r="DU19" s="347">
        <v>7174507</v>
      </c>
      <c r="DV19" s="347">
        <f t="shared" si="47"/>
        <v>18426.779474999996</v>
      </c>
      <c r="DW19" s="347">
        <f t="shared" si="48"/>
        <v>11029.862757999999</v>
      </c>
      <c r="DX19" s="347">
        <f t="shared" si="49"/>
        <v>11029.862757999999</v>
      </c>
      <c r="DY19" s="347">
        <f t="shared" si="50"/>
        <v>7396.9167169999992</v>
      </c>
      <c r="EB19" s="346" t="s">
        <v>515</v>
      </c>
      <c r="EC19" s="347">
        <v>-262132</v>
      </c>
      <c r="ED19" s="347">
        <f t="shared" si="51"/>
        <v>-262.13200000000001</v>
      </c>
      <c r="EH19" s="351" t="s">
        <v>464</v>
      </c>
      <c r="EI19" s="351">
        <v>17872725</v>
      </c>
      <c r="EJ19" s="351">
        <v>11925835</v>
      </c>
      <c r="EK19" s="351">
        <v>5946890</v>
      </c>
      <c r="EL19" s="351">
        <v>11925835</v>
      </c>
      <c r="EM19" s="351">
        <v>11672461</v>
      </c>
      <c r="EN19" s="351">
        <v>253374</v>
      </c>
      <c r="EO19" s="351">
        <f t="shared" si="52"/>
        <v>17872.724999999999</v>
      </c>
      <c r="EP19" s="351">
        <f t="shared" si="53"/>
        <v>11925.834999999999</v>
      </c>
      <c r="EQ19" s="351">
        <f t="shared" si="54"/>
        <v>5946.89</v>
      </c>
      <c r="ER19" s="351">
        <f t="shared" si="13"/>
        <v>11925.834999999999</v>
      </c>
      <c r="ES19" s="351">
        <f t="shared" si="14"/>
        <v>11672.460999999999</v>
      </c>
      <c r="ET19" s="351">
        <f t="shared" si="55"/>
        <v>253.374</v>
      </c>
      <c r="EW19" s="346" t="s">
        <v>467</v>
      </c>
      <c r="EX19" s="352">
        <v>4993850</v>
      </c>
      <c r="EY19" s="352">
        <f t="shared" si="56"/>
        <v>4993.8500000000004</v>
      </c>
      <c r="FA19" s="346" t="s">
        <v>464</v>
      </c>
      <c r="FB19" s="352">
        <v>17872725</v>
      </c>
      <c r="FC19" s="352">
        <v>12884945</v>
      </c>
      <c r="FD19" s="352">
        <v>12884945</v>
      </c>
      <c r="FE19" s="352">
        <v>4987780</v>
      </c>
      <c r="FF19" s="352">
        <v>12374827</v>
      </c>
      <c r="FG19" s="352">
        <v>510118</v>
      </c>
      <c r="FH19" s="352">
        <f t="shared" si="57"/>
        <v>17872.724999999999</v>
      </c>
      <c r="FI19" s="352">
        <f t="shared" si="58"/>
        <v>12884.945</v>
      </c>
      <c r="FJ19" s="352">
        <f t="shared" si="59"/>
        <v>12884.945</v>
      </c>
      <c r="FK19" s="352">
        <f t="shared" si="60"/>
        <v>4987.78</v>
      </c>
      <c r="FL19" s="352">
        <f t="shared" si="61"/>
        <v>12374.826999999999</v>
      </c>
      <c r="FM19" s="352">
        <f t="shared" si="62"/>
        <v>510.11799999999999</v>
      </c>
      <c r="FP19" s="353" t="s">
        <v>465</v>
      </c>
      <c r="FQ19" s="354">
        <v>10518276</v>
      </c>
      <c r="FR19" s="348">
        <f t="shared" si="63"/>
        <v>10518.276</v>
      </c>
      <c r="FT19" s="346" t="s">
        <v>464</v>
      </c>
      <c r="FU19" s="346">
        <v>17872725</v>
      </c>
      <c r="FV19" s="354">
        <v>14038006</v>
      </c>
      <c r="FW19" s="354">
        <v>14038006</v>
      </c>
      <c r="FX19" s="354">
        <v>3834719</v>
      </c>
      <c r="FY19" s="354">
        <v>13611093</v>
      </c>
      <c r="FZ19" s="354">
        <v>426913</v>
      </c>
      <c r="GA19" s="354">
        <f t="shared" si="64"/>
        <v>17872.724999999999</v>
      </c>
      <c r="GB19" s="354">
        <f t="shared" si="65"/>
        <v>14038.005999999999</v>
      </c>
      <c r="GC19" s="354">
        <f t="shared" si="66"/>
        <v>14038.005999999999</v>
      </c>
      <c r="GD19" s="354">
        <f t="shared" si="67"/>
        <v>3834.7190000000001</v>
      </c>
      <c r="GE19" s="354">
        <f t="shared" si="68"/>
        <v>13611.093000000001</v>
      </c>
      <c r="GF19" s="354">
        <f t="shared" si="69"/>
        <v>426.91300000000001</v>
      </c>
      <c r="GG19" s="354"/>
    </row>
    <row r="20" spans="1:189" x14ac:dyDescent="0.2">
      <c r="A20" s="345" t="s">
        <v>465</v>
      </c>
      <c r="B20" s="345">
        <v>56619780</v>
      </c>
      <c r="C20" s="345">
        <v>0</v>
      </c>
      <c r="D20" s="345">
        <v>0</v>
      </c>
      <c r="E20" s="345">
        <v>56619780</v>
      </c>
      <c r="F20" s="345">
        <f t="shared" si="0"/>
        <v>58374.993179999998</v>
      </c>
      <c r="G20" s="345">
        <f t="shared" si="1"/>
        <v>0</v>
      </c>
      <c r="H20" s="345">
        <f t="shared" si="2"/>
        <v>0</v>
      </c>
      <c r="I20" s="345">
        <f t="shared" si="3"/>
        <v>58374.993179999998</v>
      </c>
      <c r="L20" s="346" t="s">
        <v>300</v>
      </c>
      <c r="M20" s="347">
        <v>1216706960</v>
      </c>
      <c r="N20" s="347">
        <f t="shared" si="4"/>
        <v>1254424.87576</v>
      </c>
      <c r="P20" s="346" t="s">
        <v>465</v>
      </c>
      <c r="Q20" s="347">
        <v>56619780</v>
      </c>
      <c r="R20" s="347">
        <v>0</v>
      </c>
      <c r="S20" s="347">
        <v>0</v>
      </c>
      <c r="T20" s="347">
        <v>56619780</v>
      </c>
      <c r="U20" s="347">
        <f t="shared" si="5"/>
        <v>58374.993179999998</v>
      </c>
      <c r="V20" s="345">
        <f t="shared" si="6"/>
        <v>0</v>
      </c>
      <c r="W20" s="345">
        <f t="shared" si="7"/>
        <v>0</v>
      </c>
      <c r="X20" s="345">
        <f t="shared" si="8"/>
        <v>58374.993179999998</v>
      </c>
      <c r="AA20" s="346" t="s">
        <v>466</v>
      </c>
      <c r="AB20" s="347">
        <v>5870433</v>
      </c>
      <c r="AC20" s="345">
        <f t="shared" si="9"/>
        <v>6052.4164229999997</v>
      </c>
      <c r="AE20" s="343" t="s">
        <v>465</v>
      </c>
      <c r="AF20" s="345">
        <v>56619780</v>
      </c>
      <c r="AG20" s="345">
        <v>11798235</v>
      </c>
      <c r="AH20" s="345">
        <v>11798235</v>
      </c>
      <c r="AI20" s="345">
        <v>44821545</v>
      </c>
      <c r="AJ20" s="345">
        <f t="shared" si="17"/>
        <v>58374.993179999998</v>
      </c>
      <c r="AK20" s="345">
        <f t="shared" si="18"/>
        <v>12163.980285</v>
      </c>
      <c r="AL20" s="345">
        <f t="shared" si="19"/>
        <v>12163.980285</v>
      </c>
      <c r="AM20" s="345">
        <f t="shared" si="20"/>
        <v>46211.012894999993</v>
      </c>
      <c r="AP20" s="346" t="s">
        <v>466</v>
      </c>
      <c r="AQ20" s="347">
        <v>223858</v>
      </c>
      <c r="AR20" s="347">
        <f t="shared" si="21"/>
        <v>230.79759799999999</v>
      </c>
      <c r="AT20" s="346" t="s">
        <v>465</v>
      </c>
      <c r="AU20" s="347">
        <v>56619780</v>
      </c>
      <c r="AV20" s="347">
        <v>12257733</v>
      </c>
      <c r="AW20" s="347">
        <v>12257733</v>
      </c>
      <c r="AX20" s="347">
        <v>44362047</v>
      </c>
      <c r="AY20" s="345">
        <f t="shared" si="22"/>
        <v>58374.993179999998</v>
      </c>
      <c r="AZ20" s="345">
        <f t="shared" si="23"/>
        <v>12637.722722999999</v>
      </c>
      <c r="BA20" s="345">
        <f t="shared" si="24"/>
        <v>12637.722722999999</v>
      </c>
      <c r="BB20" s="345">
        <f t="shared" si="25"/>
        <v>45737.270456999991</v>
      </c>
      <c r="BD20" s="343" t="s">
        <v>300</v>
      </c>
      <c r="BE20" s="348">
        <v>1223104551</v>
      </c>
      <c r="BF20" s="349">
        <f t="shared" si="26"/>
        <v>1261020.7920809998</v>
      </c>
      <c r="BH20" s="343" t="s">
        <v>465</v>
      </c>
      <c r="BI20" s="348">
        <v>56619780</v>
      </c>
      <c r="BJ20" s="348">
        <v>12257733</v>
      </c>
      <c r="BK20" s="348">
        <v>12257733</v>
      </c>
      <c r="BL20" s="348">
        <v>44362047</v>
      </c>
      <c r="BM20" s="349">
        <f t="shared" si="27"/>
        <v>58374.993179999998</v>
      </c>
      <c r="BN20" s="349">
        <f t="shared" si="28"/>
        <v>12637.722722999999</v>
      </c>
      <c r="BO20" s="349">
        <f t="shared" si="29"/>
        <v>12637.722722999999</v>
      </c>
      <c r="BP20" s="349">
        <f t="shared" si="30"/>
        <v>45737.270456999991</v>
      </c>
      <c r="BR20" s="343" t="s">
        <v>281</v>
      </c>
      <c r="BS20" s="343" t="s">
        <v>466</v>
      </c>
      <c r="BT20" s="348">
        <v>5783686</v>
      </c>
      <c r="BU20" s="348">
        <f t="shared" si="31"/>
        <v>5962.9802659999996</v>
      </c>
      <c r="BW20" s="348" t="s">
        <v>465</v>
      </c>
      <c r="BX20" s="348">
        <v>56619780</v>
      </c>
      <c r="BY20" s="348">
        <v>23413001</v>
      </c>
      <c r="BZ20" s="348">
        <v>33206779</v>
      </c>
      <c r="CA20" s="348">
        <v>23413001</v>
      </c>
      <c r="CB20" s="348">
        <f t="shared" si="32"/>
        <v>58374.993179999998</v>
      </c>
      <c r="CC20" s="348">
        <f t="shared" si="33"/>
        <v>24138.804031</v>
      </c>
      <c r="CD20" s="348">
        <f t="shared" si="34"/>
        <v>34236.189148999998</v>
      </c>
      <c r="CE20" s="348">
        <f t="shared" si="35"/>
        <v>24138.804031</v>
      </c>
      <c r="CG20" s="343" t="s">
        <v>515</v>
      </c>
      <c r="CH20" s="348">
        <v>901640</v>
      </c>
      <c r="CI20" s="348">
        <f t="shared" si="36"/>
        <v>929.59083999999996</v>
      </c>
      <c r="CK20" s="346" t="s">
        <v>465</v>
      </c>
      <c r="CL20" s="347">
        <v>56619780</v>
      </c>
      <c r="CM20" s="347">
        <v>23413001</v>
      </c>
      <c r="CN20" s="347">
        <v>23413001</v>
      </c>
      <c r="CO20" s="347">
        <v>33206779</v>
      </c>
      <c r="CP20" s="348">
        <f t="shared" si="37"/>
        <v>58374.993179999998</v>
      </c>
      <c r="CQ20" s="348">
        <f t="shared" si="38"/>
        <v>24138.804031</v>
      </c>
      <c r="CR20" s="348">
        <f t="shared" si="39"/>
        <v>24138.804031</v>
      </c>
      <c r="CS20" s="348">
        <f t="shared" si="40"/>
        <v>34236.189148999998</v>
      </c>
      <c r="CU20" s="349"/>
      <c r="CV20" s="346" t="s">
        <v>466</v>
      </c>
      <c r="CW20" s="347">
        <v>8978</v>
      </c>
      <c r="CX20" s="347">
        <f t="shared" si="41"/>
        <v>9.2563179999999985</v>
      </c>
      <c r="CZ20" s="346" t="s">
        <v>465</v>
      </c>
      <c r="DA20" s="347">
        <v>56619780</v>
      </c>
      <c r="DB20" s="347">
        <v>23421979</v>
      </c>
      <c r="DC20" s="347">
        <v>23421979</v>
      </c>
      <c r="DD20" s="347">
        <v>33197801</v>
      </c>
      <c r="DE20" s="347">
        <f t="shared" si="42"/>
        <v>58374.993179999998</v>
      </c>
      <c r="DF20" s="347">
        <f t="shared" si="43"/>
        <v>24148.060348999996</v>
      </c>
      <c r="DG20" s="347">
        <f t="shared" si="44"/>
        <v>24148.060348999996</v>
      </c>
      <c r="DH20" s="347">
        <f t="shared" si="45"/>
        <v>34226.932830999998</v>
      </c>
      <c r="DI20" s="343" t="s">
        <v>281</v>
      </c>
      <c r="DL20" s="346" t="s">
        <v>466</v>
      </c>
      <c r="DM20" s="347">
        <v>5906475</v>
      </c>
      <c r="DN20" s="347">
        <f t="shared" si="46"/>
        <v>6089.5757249999997</v>
      </c>
      <c r="DQ20" s="350" t="s">
        <v>465</v>
      </c>
      <c r="DR20" s="347">
        <v>56619780</v>
      </c>
      <c r="DS20" s="347">
        <v>34438171</v>
      </c>
      <c r="DT20" s="347">
        <v>34438171</v>
      </c>
      <c r="DU20" s="347">
        <v>22181609</v>
      </c>
      <c r="DV20" s="347">
        <f t="shared" si="47"/>
        <v>58374.993179999998</v>
      </c>
      <c r="DW20" s="347">
        <f t="shared" si="48"/>
        <v>35505.754301000001</v>
      </c>
      <c r="DX20" s="347">
        <f t="shared" si="49"/>
        <v>35505.754301000001</v>
      </c>
      <c r="DY20" s="347">
        <f t="shared" si="50"/>
        <v>22869.238878999997</v>
      </c>
      <c r="EB20" s="346" t="s">
        <v>469</v>
      </c>
      <c r="EC20" s="347">
        <v>1345637</v>
      </c>
      <c r="ED20" s="347">
        <f t="shared" si="51"/>
        <v>1345.6369999999999</v>
      </c>
      <c r="EH20" s="351" t="s">
        <v>465</v>
      </c>
      <c r="EI20" s="351">
        <v>56619780</v>
      </c>
      <c r="EJ20" s="351">
        <v>34438171</v>
      </c>
      <c r="EK20" s="351">
        <v>22181609</v>
      </c>
      <c r="EL20" s="351">
        <v>34438171</v>
      </c>
      <c r="EM20" s="351">
        <v>33978673</v>
      </c>
      <c r="EN20" s="351">
        <v>459498</v>
      </c>
      <c r="EO20" s="351">
        <f t="shared" si="52"/>
        <v>56619.78</v>
      </c>
      <c r="EP20" s="351">
        <f t="shared" si="53"/>
        <v>34438.171000000002</v>
      </c>
      <c r="EQ20" s="351">
        <f t="shared" si="54"/>
        <v>22181.609</v>
      </c>
      <c r="ER20" s="351">
        <f t="shared" si="13"/>
        <v>34438.171000000002</v>
      </c>
      <c r="ES20" s="351">
        <f t="shared" si="14"/>
        <v>33978.673000000003</v>
      </c>
      <c r="ET20" s="351">
        <f t="shared" si="55"/>
        <v>459.49799999999999</v>
      </c>
      <c r="EW20" s="346" t="s">
        <v>515</v>
      </c>
      <c r="EX20" s="352">
        <v>622460</v>
      </c>
      <c r="EY20" s="352">
        <f t="shared" si="56"/>
        <v>622.46</v>
      </c>
      <c r="FA20" s="346" t="s">
        <v>465</v>
      </c>
      <c r="FB20" s="352">
        <v>56619780</v>
      </c>
      <c r="FC20" s="352">
        <v>34438171</v>
      </c>
      <c r="FD20" s="352">
        <v>34438171</v>
      </c>
      <c r="FE20" s="352">
        <v>22181609</v>
      </c>
      <c r="FF20" s="352">
        <v>33978673</v>
      </c>
      <c r="FG20" s="352">
        <v>459498</v>
      </c>
      <c r="FH20" s="352">
        <f t="shared" si="57"/>
        <v>56619.78</v>
      </c>
      <c r="FI20" s="352">
        <f t="shared" si="58"/>
        <v>34438.171000000002</v>
      </c>
      <c r="FJ20" s="352">
        <f t="shared" si="59"/>
        <v>34438.171000000002</v>
      </c>
      <c r="FK20" s="352">
        <f t="shared" si="60"/>
        <v>22181.609</v>
      </c>
      <c r="FL20" s="352">
        <f t="shared" si="61"/>
        <v>33978.673000000003</v>
      </c>
      <c r="FM20" s="352">
        <f t="shared" si="62"/>
        <v>459.49799999999999</v>
      </c>
      <c r="FP20" s="353" t="s">
        <v>466</v>
      </c>
      <c r="FQ20" s="354">
        <v>5608296</v>
      </c>
      <c r="FR20" s="348">
        <f t="shared" si="63"/>
        <v>5608.2960000000003</v>
      </c>
      <c r="FT20" s="346" t="s">
        <v>465</v>
      </c>
      <c r="FU20" s="346">
        <v>51742649</v>
      </c>
      <c r="FV20" s="354">
        <v>44956447</v>
      </c>
      <c r="FW20" s="354">
        <v>44956447</v>
      </c>
      <c r="FX20" s="354">
        <v>6786202</v>
      </c>
      <c r="FY20" s="354">
        <v>40201488</v>
      </c>
      <c r="FZ20" s="354">
        <v>4754959</v>
      </c>
      <c r="GA20" s="354">
        <f t="shared" si="64"/>
        <v>51742.648999999998</v>
      </c>
      <c r="GB20" s="354">
        <f t="shared" si="65"/>
        <v>44956.447</v>
      </c>
      <c r="GC20" s="354">
        <f t="shared" si="66"/>
        <v>44956.447</v>
      </c>
      <c r="GD20" s="354">
        <f t="shared" si="67"/>
        <v>6786.2020000000002</v>
      </c>
      <c r="GE20" s="354">
        <f t="shared" si="68"/>
        <v>40201.487999999998</v>
      </c>
      <c r="GF20" s="354">
        <f t="shared" si="69"/>
        <v>4754.9589999999998</v>
      </c>
      <c r="GG20" s="354"/>
    </row>
    <row r="21" spans="1:189" x14ac:dyDescent="0.2">
      <c r="A21" s="345" t="s">
        <v>466</v>
      </c>
      <c r="B21" s="345">
        <v>30187928</v>
      </c>
      <c r="C21" s="345">
        <v>0</v>
      </c>
      <c r="D21" s="345">
        <v>0</v>
      </c>
      <c r="E21" s="345">
        <v>30187928</v>
      </c>
      <c r="F21" s="345">
        <f t="shared" si="0"/>
        <v>31123.753767999999</v>
      </c>
      <c r="G21" s="345">
        <f t="shared" si="1"/>
        <v>0</v>
      </c>
      <c r="H21" s="345">
        <f t="shared" si="2"/>
        <v>0</v>
      </c>
      <c r="I21" s="345">
        <f t="shared" si="3"/>
        <v>31123.753767999999</v>
      </c>
      <c r="L21" s="346" t="s">
        <v>301</v>
      </c>
      <c r="M21" s="347">
        <v>1146159471</v>
      </c>
      <c r="N21" s="347">
        <f t="shared" si="4"/>
        <v>1181690.4146009998</v>
      </c>
      <c r="P21" s="346" t="s">
        <v>466</v>
      </c>
      <c r="Q21" s="347">
        <v>30187928</v>
      </c>
      <c r="R21" s="347">
        <v>0</v>
      </c>
      <c r="S21" s="347">
        <v>0</v>
      </c>
      <c r="T21" s="347">
        <v>30187928</v>
      </c>
      <c r="U21" s="347">
        <f t="shared" si="5"/>
        <v>31123.753767999999</v>
      </c>
      <c r="V21" s="345">
        <f t="shared" si="6"/>
        <v>0</v>
      </c>
      <c r="W21" s="345">
        <f t="shared" si="7"/>
        <v>0</v>
      </c>
      <c r="X21" s="345">
        <f t="shared" si="8"/>
        <v>31123.753767999999</v>
      </c>
      <c r="AA21" s="346" t="s">
        <v>295</v>
      </c>
      <c r="AB21" s="347">
        <v>5927802</v>
      </c>
      <c r="AC21" s="345">
        <f t="shared" si="9"/>
        <v>6111.5638619999991</v>
      </c>
      <c r="AE21" s="343" t="s">
        <v>466</v>
      </c>
      <c r="AF21" s="345">
        <v>30187928</v>
      </c>
      <c r="AG21" s="345">
        <v>5870433</v>
      </c>
      <c r="AH21" s="345">
        <v>5870433</v>
      </c>
      <c r="AI21" s="345">
        <v>24317495</v>
      </c>
      <c r="AJ21" s="345">
        <f t="shared" si="17"/>
        <v>31123.753767999999</v>
      </c>
      <c r="AK21" s="345">
        <f t="shared" si="18"/>
        <v>6052.4164229999997</v>
      </c>
      <c r="AL21" s="345">
        <f t="shared" si="19"/>
        <v>6052.4164229999997</v>
      </c>
      <c r="AM21" s="345">
        <f t="shared" si="20"/>
        <v>25071.337344999996</v>
      </c>
      <c r="AP21" s="346" t="s">
        <v>295</v>
      </c>
      <c r="AQ21" s="347">
        <v>235640</v>
      </c>
      <c r="AR21" s="347">
        <f t="shared" si="21"/>
        <v>242.94483999999997</v>
      </c>
      <c r="AT21" s="346" t="s">
        <v>466</v>
      </c>
      <c r="AU21" s="347">
        <v>30187928</v>
      </c>
      <c r="AV21" s="347">
        <v>6094291</v>
      </c>
      <c r="AW21" s="347">
        <v>6094291</v>
      </c>
      <c r="AX21" s="347">
        <v>24093637</v>
      </c>
      <c r="AY21" s="345">
        <f t="shared" si="22"/>
        <v>31123.753767999999</v>
      </c>
      <c r="AZ21" s="345">
        <f t="shared" si="23"/>
        <v>6283.2140209999998</v>
      </c>
      <c r="BA21" s="345">
        <f t="shared" si="24"/>
        <v>6283.2140209999998</v>
      </c>
      <c r="BB21" s="345">
        <f t="shared" si="25"/>
        <v>24840.539746999995</v>
      </c>
      <c r="BD21" s="343" t="s">
        <v>301</v>
      </c>
      <c r="BE21" s="348">
        <v>1146233534</v>
      </c>
      <c r="BF21" s="349">
        <f t="shared" si="26"/>
        <v>1181766.7735539998</v>
      </c>
      <c r="BH21" s="343" t="s">
        <v>466</v>
      </c>
      <c r="BI21" s="348">
        <v>30187928</v>
      </c>
      <c r="BJ21" s="348">
        <v>6094291</v>
      </c>
      <c r="BK21" s="348">
        <v>6094291</v>
      </c>
      <c r="BL21" s="348">
        <v>24093637</v>
      </c>
      <c r="BM21" s="349">
        <f t="shared" si="27"/>
        <v>31123.753767999999</v>
      </c>
      <c r="BN21" s="349">
        <f t="shared" si="28"/>
        <v>6283.2140209999998</v>
      </c>
      <c r="BO21" s="349">
        <f t="shared" si="29"/>
        <v>6283.2140209999998</v>
      </c>
      <c r="BP21" s="349">
        <f t="shared" si="30"/>
        <v>24840.539746999995</v>
      </c>
      <c r="BR21" s="343" t="s">
        <v>281</v>
      </c>
      <c r="BS21" s="343" t="s">
        <v>295</v>
      </c>
      <c r="BT21" s="348">
        <v>5371582</v>
      </c>
      <c r="BU21" s="348">
        <f t="shared" si="31"/>
        <v>5538.1010420000002</v>
      </c>
      <c r="BW21" s="348" t="s">
        <v>466</v>
      </c>
      <c r="BX21" s="348">
        <v>30187928</v>
      </c>
      <c r="BY21" s="348">
        <v>11877977</v>
      </c>
      <c r="BZ21" s="348">
        <v>18309951</v>
      </c>
      <c r="CA21" s="348">
        <v>11877977</v>
      </c>
      <c r="CB21" s="348">
        <f t="shared" si="32"/>
        <v>31123.753767999999</v>
      </c>
      <c r="CC21" s="348">
        <f t="shared" si="33"/>
        <v>12246.194287</v>
      </c>
      <c r="CD21" s="348">
        <f t="shared" si="34"/>
        <v>18877.559481</v>
      </c>
      <c r="CE21" s="348">
        <f t="shared" si="35"/>
        <v>12246.194287</v>
      </c>
      <c r="CG21" s="343" t="s">
        <v>300</v>
      </c>
      <c r="CH21" s="348">
        <v>1249779342</v>
      </c>
      <c r="CI21" s="348">
        <f t="shared" si="36"/>
        <v>1288522.5016019999</v>
      </c>
      <c r="CK21" s="346" t="s">
        <v>466</v>
      </c>
      <c r="CL21" s="347">
        <v>30187928</v>
      </c>
      <c r="CM21" s="347">
        <v>11877977</v>
      </c>
      <c r="CN21" s="347">
        <v>11877977</v>
      </c>
      <c r="CO21" s="347">
        <v>18309951</v>
      </c>
      <c r="CP21" s="348">
        <f t="shared" si="37"/>
        <v>31123.753767999999</v>
      </c>
      <c r="CQ21" s="348">
        <f t="shared" si="38"/>
        <v>12246.194287</v>
      </c>
      <c r="CR21" s="348">
        <f t="shared" si="39"/>
        <v>12246.194287</v>
      </c>
      <c r="CS21" s="348">
        <f t="shared" si="40"/>
        <v>18877.559481</v>
      </c>
      <c r="CU21" s="349"/>
      <c r="CV21" s="346" t="s">
        <v>296</v>
      </c>
      <c r="CW21" s="347">
        <v>7609016</v>
      </c>
      <c r="CX21" s="347">
        <f t="shared" si="41"/>
        <v>7844.8954959999992</v>
      </c>
      <c r="CZ21" s="346" t="s">
        <v>466</v>
      </c>
      <c r="DA21" s="347">
        <v>30187928</v>
      </c>
      <c r="DB21" s="347">
        <v>11886955</v>
      </c>
      <c r="DC21" s="347">
        <v>11886955</v>
      </c>
      <c r="DD21" s="347">
        <v>18300973</v>
      </c>
      <c r="DE21" s="347">
        <f t="shared" si="42"/>
        <v>31123.753767999999</v>
      </c>
      <c r="DF21" s="347">
        <f t="shared" si="43"/>
        <v>12255.450604999998</v>
      </c>
      <c r="DG21" s="347">
        <f t="shared" si="44"/>
        <v>12255.450604999998</v>
      </c>
      <c r="DH21" s="347">
        <f t="shared" si="45"/>
        <v>18868.303163</v>
      </c>
      <c r="DI21" s="343" t="s">
        <v>281</v>
      </c>
      <c r="DL21" s="346" t="s">
        <v>295</v>
      </c>
      <c r="DM21" s="347">
        <v>5109717</v>
      </c>
      <c r="DN21" s="347">
        <f t="shared" si="46"/>
        <v>5268.118226999999</v>
      </c>
      <c r="DQ21" s="350" t="s">
        <v>466</v>
      </c>
      <c r="DR21" s="347">
        <v>30187928</v>
      </c>
      <c r="DS21" s="347">
        <v>17793430</v>
      </c>
      <c r="DT21" s="347">
        <v>17793430</v>
      </c>
      <c r="DU21" s="347">
        <v>12394498</v>
      </c>
      <c r="DV21" s="347">
        <f t="shared" si="47"/>
        <v>31123.753767999999</v>
      </c>
      <c r="DW21" s="347">
        <f t="shared" si="48"/>
        <v>18345.026330000001</v>
      </c>
      <c r="DX21" s="347">
        <f t="shared" si="49"/>
        <v>18345.026330000001</v>
      </c>
      <c r="DY21" s="347">
        <f t="shared" si="50"/>
        <v>12778.727437999998</v>
      </c>
      <c r="EB21" s="346" t="s">
        <v>300</v>
      </c>
      <c r="EC21" s="347">
        <v>1245758003</v>
      </c>
      <c r="ED21" s="347">
        <f t="shared" si="51"/>
        <v>1245758.003</v>
      </c>
      <c r="EH21" s="351" t="s">
        <v>466</v>
      </c>
      <c r="EI21" s="351">
        <v>30187928</v>
      </c>
      <c r="EJ21" s="351">
        <v>17793430</v>
      </c>
      <c r="EK21" s="351">
        <v>12394498</v>
      </c>
      <c r="EL21" s="351">
        <v>17793430</v>
      </c>
      <c r="EM21" s="351">
        <v>17569572</v>
      </c>
      <c r="EN21" s="351">
        <v>223858</v>
      </c>
      <c r="EO21" s="351">
        <f t="shared" si="52"/>
        <v>30187.928</v>
      </c>
      <c r="EP21" s="351">
        <f t="shared" si="53"/>
        <v>17793.43</v>
      </c>
      <c r="EQ21" s="351">
        <f t="shared" si="54"/>
        <v>12394.498</v>
      </c>
      <c r="ER21" s="351">
        <f t="shared" si="13"/>
        <v>17793.43</v>
      </c>
      <c r="ES21" s="351">
        <f t="shared" si="14"/>
        <v>17569.572</v>
      </c>
      <c r="ET21" s="351">
        <f t="shared" si="55"/>
        <v>223.858</v>
      </c>
      <c r="EW21" s="346" t="s">
        <v>300</v>
      </c>
      <c r="EX21" s="352">
        <v>1252708122</v>
      </c>
      <c r="EY21" s="352">
        <f t="shared" si="56"/>
        <v>1252708.122</v>
      </c>
      <c r="FA21" s="346" t="s">
        <v>466</v>
      </c>
      <c r="FB21" s="352">
        <v>30187928</v>
      </c>
      <c r="FC21" s="352">
        <v>17793430</v>
      </c>
      <c r="FD21" s="352">
        <v>17793430</v>
      </c>
      <c r="FE21" s="352">
        <v>12394498</v>
      </c>
      <c r="FF21" s="352">
        <v>17569572</v>
      </c>
      <c r="FG21" s="352">
        <v>223858</v>
      </c>
      <c r="FH21" s="352">
        <f t="shared" si="57"/>
        <v>30187.928</v>
      </c>
      <c r="FI21" s="352">
        <f t="shared" si="58"/>
        <v>17793.43</v>
      </c>
      <c r="FJ21" s="352">
        <f t="shared" si="59"/>
        <v>17793.43</v>
      </c>
      <c r="FK21" s="352">
        <f t="shared" si="60"/>
        <v>12394.498</v>
      </c>
      <c r="FL21" s="352">
        <f t="shared" si="61"/>
        <v>17569.572</v>
      </c>
      <c r="FM21" s="352">
        <f t="shared" si="62"/>
        <v>223.858</v>
      </c>
      <c r="FP21" s="353" t="s">
        <v>295</v>
      </c>
      <c r="FQ21" s="354">
        <v>4909980</v>
      </c>
      <c r="FR21" s="348">
        <f t="shared" si="63"/>
        <v>4909.9799999999996</v>
      </c>
      <c r="FT21" s="346" t="s">
        <v>466</v>
      </c>
      <c r="FU21" s="346">
        <v>30187928</v>
      </c>
      <c r="FV21" s="354">
        <v>23401726</v>
      </c>
      <c r="FW21" s="354">
        <v>23401726</v>
      </c>
      <c r="FX21" s="354">
        <v>6786202</v>
      </c>
      <c r="FY21" s="354">
        <v>20855558</v>
      </c>
      <c r="FZ21" s="354">
        <v>2546168</v>
      </c>
      <c r="GA21" s="354">
        <f t="shared" si="64"/>
        <v>30187.928</v>
      </c>
      <c r="GB21" s="354">
        <f t="shared" si="65"/>
        <v>23401.725999999999</v>
      </c>
      <c r="GC21" s="354">
        <f t="shared" si="66"/>
        <v>23401.725999999999</v>
      </c>
      <c r="GD21" s="354">
        <f t="shared" si="67"/>
        <v>6786.2020000000002</v>
      </c>
      <c r="GE21" s="354">
        <f t="shared" si="68"/>
        <v>20855.558000000001</v>
      </c>
      <c r="GF21" s="354">
        <f t="shared" si="69"/>
        <v>2546.1680000000001</v>
      </c>
      <c r="GG21" s="354"/>
    </row>
    <row r="22" spans="1:189" x14ac:dyDescent="0.2">
      <c r="A22" s="345" t="s">
        <v>295</v>
      </c>
      <c r="B22" s="345">
        <v>26431852</v>
      </c>
      <c r="C22" s="345">
        <v>0</v>
      </c>
      <c r="D22" s="345">
        <v>0</v>
      </c>
      <c r="E22" s="345">
        <v>26431852</v>
      </c>
      <c r="F22" s="345">
        <f t="shared" si="0"/>
        <v>27251.239411999995</v>
      </c>
      <c r="G22" s="345">
        <f t="shared" si="1"/>
        <v>0</v>
      </c>
      <c r="H22" s="345">
        <f t="shared" si="2"/>
        <v>0</v>
      </c>
      <c r="I22" s="345">
        <f t="shared" si="3"/>
        <v>27251.239411999995</v>
      </c>
      <c r="L22" s="346" t="s">
        <v>302</v>
      </c>
      <c r="M22" s="347">
        <v>274451923</v>
      </c>
      <c r="N22" s="347">
        <f t="shared" si="4"/>
        <v>282959.93261299998</v>
      </c>
      <c r="P22" s="346" t="s">
        <v>295</v>
      </c>
      <c r="Q22" s="347">
        <v>26431852</v>
      </c>
      <c r="R22" s="347">
        <v>0</v>
      </c>
      <c r="S22" s="347">
        <v>0</v>
      </c>
      <c r="T22" s="347">
        <v>26431852</v>
      </c>
      <c r="U22" s="347">
        <f t="shared" si="5"/>
        <v>27251.239411999995</v>
      </c>
      <c r="V22" s="345">
        <f t="shared" si="6"/>
        <v>0</v>
      </c>
      <c r="W22" s="345">
        <f t="shared" si="7"/>
        <v>0</v>
      </c>
      <c r="X22" s="345">
        <f t="shared" si="8"/>
        <v>27251.239411999995</v>
      </c>
      <c r="AA22" s="346" t="s">
        <v>296</v>
      </c>
      <c r="AB22" s="347">
        <v>7103849</v>
      </c>
      <c r="AC22" s="345">
        <f t="shared" si="9"/>
        <v>7324.068319</v>
      </c>
      <c r="AE22" s="343" t="s">
        <v>295</v>
      </c>
      <c r="AF22" s="345">
        <v>26431852</v>
      </c>
      <c r="AG22" s="345">
        <v>5927802</v>
      </c>
      <c r="AH22" s="345">
        <v>5927802</v>
      </c>
      <c r="AI22" s="345">
        <v>20504050</v>
      </c>
      <c r="AJ22" s="345">
        <f t="shared" si="17"/>
        <v>27251.239411999995</v>
      </c>
      <c r="AK22" s="345">
        <f t="shared" si="18"/>
        <v>6111.5638619999991</v>
      </c>
      <c r="AL22" s="345">
        <f t="shared" si="19"/>
        <v>6111.5638619999991</v>
      </c>
      <c r="AM22" s="345">
        <f t="shared" si="20"/>
        <v>21139.675549999996</v>
      </c>
      <c r="AP22" s="346" t="s">
        <v>296</v>
      </c>
      <c r="AQ22" s="347">
        <v>7310017</v>
      </c>
      <c r="AR22" s="347">
        <f t="shared" si="21"/>
        <v>7536.6275269999996</v>
      </c>
      <c r="AT22" s="346" t="s">
        <v>295</v>
      </c>
      <c r="AU22" s="347">
        <v>26431852</v>
      </c>
      <c r="AV22" s="347">
        <v>6163442</v>
      </c>
      <c r="AW22" s="347">
        <v>6163442</v>
      </c>
      <c r="AX22" s="347">
        <v>20268410</v>
      </c>
      <c r="AY22" s="345">
        <f t="shared" si="22"/>
        <v>27251.239411999995</v>
      </c>
      <c r="AZ22" s="345">
        <f t="shared" si="23"/>
        <v>6354.5087019999992</v>
      </c>
      <c r="BA22" s="345">
        <f t="shared" si="24"/>
        <v>6354.5087019999992</v>
      </c>
      <c r="BB22" s="345">
        <f t="shared" si="25"/>
        <v>20896.73071</v>
      </c>
      <c r="BD22" s="343" t="s">
        <v>302</v>
      </c>
      <c r="BE22" s="348">
        <v>274372697</v>
      </c>
      <c r="BF22" s="349">
        <f t="shared" si="26"/>
        <v>282878.25060699997</v>
      </c>
      <c r="BH22" s="343" t="s">
        <v>295</v>
      </c>
      <c r="BI22" s="348">
        <v>26431852</v>
      </c>
      <c r="BJ22" s="348">
        <v>6163442</v>
      </c>
      <c r="BK22" s="348">
        <v>6163442</v>
      </c>
      <c r="BL22" s="348">
        <v>20268410</v>
      </c>
      <c r="BM22" s="349">
        <f t="shared" si="27"/>
        <v>27251.239411999995</v>
      </c>
      <c r="BN22" s="349">
        <f t="shared" si="28"/>
        <v>6354.5087019999992</v>
      </c>
      <c r="BO22" s="349">
        <f t="shared" si="29"/>
        <v>6354.5087019999992</v>
      </c>
      <c r="BP22" s="349">
        <f t="shared" si="30"/>
        <v>20896.73071</v>
      </c>
      <c r="BR22" s="343" t="s">
        <v>281</v>
      </c>
      <c r="BS22" s="343" t="s">
        <v>296</v>
      </c>
      <c r="BT22" s="348">
        <v>4959839</v>
      </c>
      <c r="BU22" s="348">
        <f t="shared" si="31"/>
        <v>5113.5940089999995</v>
      </c>
      <c r="BW22" s="348" t="s">
        <v>295</v>
      </c>
      <c r="BX22" s="348">
        <v>26431852</v>
      </c>
      <c r="BY22" s="348">
        <v>11535024</v>
      </c>
      <c r="BZ22" s="348">
        <v>14896828</v>
      </c>
      <c r="CA22" s="348">
        <v>11535024</v>
      </c>
      <c r="CB22" s="348">
        <f t="shared" si="32"/>
        <v>27251.239411999995</v>
      </c>
      <c r="CC22" s="348">
        <f t="shared" si="33"/>
        <v>11892.609743999998</v>
      </c>
      <c r="CD22" s="348">
        <f t="shared" si="34"/>
        <v>15358.629667999998</v>
      </c>
      <c r="CE22" s="348">
        <f t="shared" si="35"/>
        <v>11892.609743999998</v>
      </c>
      <c r="CG22" s="343" t="s">
        <v>301</v>
      </c>
      <c r="CH22" s="348">
        <v>1167572366</v>
      </c>
      <c r="CI22" s="348">
        <f t="shared" si="36"/>
        <v>1203767.1093459998</v>
      </c>
      <c r="CK22" s="346" t="s">
        <v>295</v>
      </c>
      <c r="CL22" s="347">
        <v>26431852</v>
      </c>
      <c r="CM22" s="347">
        <v>11535024</v>
      </c>
      <c r="CN22" s="347">
        <v>11535024</v>
      </c>
      <c r="CO22" s="347">
        <v>14896828</v>
      </c>
      <c r="CP22" s="348">
        <f t="shared" si="37"/>
        <v>27251.239411999995</v>
      </c>
      <c r="CQ22" s="348">
        <f t="shared" si="38"/>
        <v>11892.609743999998</v>
      </c>
      <c r="CR22" s="348">
        <f t="shared" si="39"/>
        <v>11892.609743999998</v>
      </c>
      <c r="CS22" s="348">
        <f t="shared" si="40"/>
        <v>15358.629667999998</v>
      </c>
      <c r="CU22" s="349"/>
      <c r="CV22" s="346" t="s">
        <v>467</v>
      </c>
      <c r="CW22" s="347">
        <v>6519711</v>
      </c>
      <c r="CX22" s="347">
        <f t="shared" si="41"/>
        <v>6721.8220409999994</v>
      </c>
      <c r="CZ22" s="346" t="s">
        <v>295</v>
      </c>
      <c r="DA22" s="347">
        <v>26431852</v>
      </c>
      <c r="DB22" s="347">
        <v>11535024</v>
      </c>
      <c r="DC22" s="347">
        <v>11535024</v>
      </c>
      <c r="DD22" s="347">
        <v>14896828</v>
      </c>
      <c r="DE22" s="347">
        <f t="shared" si="42"/>
        <v>27251.239411999995</v>
      </c>
      <c r="DF22" s="347">
        <f t="shared" si="43"/>
        <v>11892.609743999998</v>
      </c>
      <c r="DG22" s="347">
        <f t="shared" si="44"/>
        <v>11892.609743999998</v>
      </c>
      <c r="DH22" s="347">
        <f t="shared" si="45"/>
        <v>15358.629667999998</v>
      </c>
      <c r="DI22" s="343" t="s">
        <v>281</v>
      </c>
      <c r="DL22" s="346" t="s">
        <v>296</v>
      </c>
      <c r="DM22" s="347">
        <v>6588873</v>
      </c>
      <c r="DN22" s="347">
        <f t="shared" si="46"/>
        <v>6793.1280629999992</v>
      </c>
      <c r="DQ22" s="350" t="s">
        <v>295</v>
      </c>
      <c r="DR22" s="347">
        <v>26431852</v>
      </c>
      <c r="DS22" s="347">
        <v>16644741</v>
      </c>
      <c r="DT22" s="347">
        <v>16644741</v>
      </c>
      <c r="DU22" s="347">
        <v>9787111</v>
      </c>
      <c r="DV22" s="347">
        <f t="shared" si="47"/>
        <v>27251.239411999995</v>
      </c>
      <c r="DW22" s="347">
        <f t="shared" si="48"/>
        <v>17160.727971</v>
      </c>
      <c r="DX22" s="347">
        <f t="shared" si="49"/>
        <v>17160.727971</v>
      </c>
      <c r="DY22" s="347">
        <f t="shared" si="50"/>
        <v>10090.511441000001</v>
      </c>
      <c r="EB22" s="346" t="s">
        <v>301</v>
      </c>
      <c r="EC22" s="347">
        <v>1154260835</v>
      </c>
      <c r="ED22" s="347">
        <f t="shared" si="51"/>
        <v>1154260.835</v>
      </c>
      <c r="EH22" s="351" t="s">
        <v>295</v>
      </c>
      <c r="EI22" s="351">
        <v>26431852</v>
      </c>
      <c r="EJ22" s="351">
        <v>16644741</v>
      </c>
      <c r="EK22" s="351">
        <v>9787111</v>
      </c>
      <c r="EL22" s="351">
        <v>16644741</v>
      </c>
      <c r="EM22" s="351">
        <v>16409101</v>
      </c>
      <c r="EN22" s="351">
        <v>235640</v>
      </c>
      <c r="EO22" s="351">
        <f t="shared" si="52"/>
        <v>26431.851999999999</v>
      </c>
      <c r="EP22" s="351">
        <f t="shared" si="53"/>
        <v>16644.741000000002</v>
      </c>
      <c r="EQ22" s="351">
        <f t="shared" si="54"/>
        <v>9787.1110000000008</v>
      </c>
      <c r="ER22" s="351">
        <f t="shared" si="13"/>
        <v>16644.741000000002</v>
      </c>
      <c r="ES22" s="351">
        <f t="shared" si="14"/>
        <v>16409.100999999999</v>
      </c>
      <c r="ET22" s="351">
        <f t="shared" si="55"/>
        <v>235.64</v>
      </c>
      <c r="EW22" s="346" t="s">
        <v>301</v>
      </c>
      <c r="EX22" s="352">
        <v>1165357474</v>
      </c>
      <c r="EY22" s="352">
        <f t="shared" si="56"/>
        <v>1165357.4739999999</v>
      </c>
      <c r="FA22" s="346" t="s">
        <v>295</v>
      </c>
      <c r="FB22" s="352">
        <v>26431852</v>
      </c>
      <c r="FC22" s="352">
        <v>16644741</v>
      </c>
      <c r="FD22" s="352">
        <v>16644741</v>
      </c>
      <c r="FE22" s="352">
        <v>9787111</v>
      </c>
      <c r="FF22" s="352">
        <v>16409101</v>
      </c>
      <c r="FG22" s="352">
        <v>235640</v>
      </c>
      <c r="FH22" s="352">
        <f t="shared" si="57"/>
        <v>26431.851999999999</v>
      </c>
      <c r="FI22" s="352">
        <f t="shared" si="58"/>
        <v>16644.741000000002</v>
      </c>
      <c r="FJ22" s="352">
        <f t="shared" si="59"/>
        <v>16644.741000000002</v>
      </c>
      <c r="FK22" s="352">
        <f t="shared" si="60"/>
        <v>9787.1110000000008</v>
      </c>
      <c r="FL22" s="352">
        <f t="shared" si="61"/>
        <v>16409.100999999999</v>
      </c>
      <c r="FM22" s="352">
        <f t="shared" si="62"/>
        <v>235.64</v>
      </c>
      <c r="FP22" s="353" t="s">
        <v>296</v>
      </c>
      <c r="FQ22" s="354">
        <v>6268015</v>
      </c>
      <c r="FR22" s="348">
        <f t="shared" si="63"/>
        <v>6268.0150000000003</v>
      </c>
      <c r="FT22" s="346" t="s">
        <v>295</v>
      </c>
      <c r="FU22" s="346">
        <v>21554721</v>
      </c>
      <c r="FV22" s="354">
        <v>21554721</v>
      </c>
      <c r="FW22" s="354">
        <v>21554721</v>
      </c>
      <c r="FX22" s="354">
        <v>0</v>
      </c>
      <c r="FY22" s="354">
        <v>19345930</v>
      </c>
      <c r="FZ22" s="354">
        <v>2208791</v>
      </c>
      <c r="GA22" s="354">
        <f t="shared" si="64"/>
        <v>21554.721000000001</v>
      </c>
      <c r="GB22" s="354">
        <f t="shared" si="65"/>
        <v>21554.721000000001</v>
      </c>
      <c r="GC22" s="354">
        <f t="shared" si="66"/>
        <v>21554.721000000001</v>
      </c>
      <c r="GD22" s="354">
        <f t="shared" si="67"/>
        <v>0</v>
      </c>
      <c r="GE22" s="354">
        <f t="shared" si="68"/>
        <v>19345.93</v>
      </c>
      <c r="GF22" s="354">
        <f t="shared" si="69"/>
        <v>2208.7910000000002</v>
      </c>
      <c r="GG22" s="354"/>
    </row>
    <row r="23" spans="1:189" x14ac:dyDescent="0.2">
      <c r="A23" s="345" t="s">
        <v>296</v>
      </c>
      <c r="B23" s="345">
        <v>97527416</v>
      </c>
      <c r="C23" s="345">
        <v>7092505</v>
      </c>
      <c r="D23" s="345">
        <v>7092505</v>
      </c>
      <c r="E23" s="345">
        <v>90434911</v>
      </c>
      <c r="F23" s="345">
        <f t="shared" si="0"/>
        <v>100550.76589599998</v>
      </c>
      <c r="G23" s="345">
        <f t="shared" si="1"/>
        <v>7312.3726549999992</v>
      </c>
      <c r="H23" s="345">
        <f t="shared" si="2"/>
        <v>7312.3726549999992</v>
      </c>
      <c r="I23" s="345">
        <f t="shared" si="3"/>
        <v>93238.393240999983</v>
      </c>
      <c r="L23" s="346" t="s">
        <v>470</v>
      </c>
      <c r="M23" s="347">
        <v>12734592</v>
      </c>
      <c r="N23" s="347">
        <f t="shared" si="4"/>
        <v>13129.364351999999</v>
      </c>
      <c r="P23" s="346" t="s">
        <v>296</v>
      </c>
      <c r="Q23" s="347">
        <v>97527416</v>
      </c>
      <c r="R23" s="347">
        <v>14144813</v>
      </c>
      <c r="S23" s="347">
        <v>14144813</v>
      </c>
      <c r="T23" s="347">
        <v>83382603</v>
      </c>
      <c r="U23" s="347">
        <f t="shared" si="5"/>
        <v>100550.76589599998</v>
      </c>
      <c r="V23" s="345">
        <f t="shared" si="6"/>
        <v>14583.302202999999</v>
      </c>
      <c r="W23" s="345">
        <f t="shared" si="7"/>
        <v>14583.302202999999</v>
      </c>
      <c r="X23" s="345">
        <f t="shared" si="8"/>
        <v>85967.463692999998</v>
      </c>
      <c r="AA23" s="346" t="s">
        <v>467</v>
      </c>
      <c r="AB23" s="347">
        <v>6519711</v>
      </c>
      <c r="AC23" s="345">
        <f t="shared" si="9"/>
        <v>6721.8220409999994</v>
      </c>
      <c r="AE23" s="343" t="s">
        <v>296</v>
      </c>
      <c r="AF23" s="345">
        <v>97527416</v>
      </c>
      <c r="AG23" s="345">
        <v>21248662</v>
      </c>
      <c r="AH23" s="345">
        <v>21248662</v>
      </c>
      <c r="AI23" s="345">
        <v>76278754</v>
      </c>
      <c r="AJ23" s="345">
        <f t="shared" si="17"/>
        <v>100550.76589599998</v>
      </c>
      <c r="AK23" s="345">
        <f t="shared" si="18"/>
        <v>21907.370521999997</v>
      </c>
      <c r="AL23" s="345">
        <f t="shared" si="19"/>
        <v>21907.370521999997</v>
      </c>
      <c r="AM23" s="345">
        <f t="shared" si="20"/>
        <v>78643.395374</v>
      </c>
      <c r="AP23" s="346" t="s">
        <v>467</v>
      </c>
      <c r="AQ23" s="347">
        <v>6519711</v>
      </c>
      <c r="AR23" s="347">
        <f t="shared" si="21"/>
        <v>6721.8220409999994</v>
      </c>
      <c r="AT23" s="346" t="s">
        <v>296</v>
      </c>
      <c r="AU23" s="347">
        <v>97527416</v>
      </c>
      <c r="AV23" s="347">
        <v>28558679</v>
      </c>
      <c r="AW23" s="347">
        <v>28558679</v>
      </c>
      <c r="AX23" s="347">
        <v>68968737</v>
      </c>
      <c r="AY23" s="345">
        <f t="shared" si="22"/>
        <v>100550.76589599998</v>
      </c>
      <c r="AZ23" s="345">
        <f t="shared" si="23"/>
        <v>29443.998048999998</v>
      </c>
      <c r="BA23" s="345">
        <f t="shared" si="24"/>
        <v>29443.998048999998</v>
      </c>
      <c r="BB23" s="345">
        <f t="shared" si="25"/>
        <v>71106.767846999981</v>
      </c>
      <c r="BD23" s="343" t="s">
        <v>470</v>
      </c>
      <c r="BE23" s="348">
        <v>13050011</v>
      </c>
      <c r="BF23" s="349">
        <f t="shared" si="26"/>
        <v>13454.561340999999</v>
      </c>
      <c r="BH23" s="343" t="s">
        <v>296</v>
      </c>
      <c r="BI23" s="348">
        <v>98027416</v>
      </c>
      <c r="BJ23" s="348">
        <v>33207838</v>
      </c>
      <c r="BK23" s="348">
        <v>33207838</v>
      </c>
      <c r="BL23" s="348">
        <v>64819578</v>
      </c>
      <c r="BM23" s="349">
        <f t="shared" si="27"/>
        <v>101066.26589599998</v>
      </c>
      <c r="BN23" s="349">
        <f t="shared" si="28"/>
        <v>34237.280978000003</v>
      </c>
      <c r="BO23" s="349">
        <f t="shared" si="29"/>
        <v>34237.280978000003</v>
      </c>
      <c r="BP23" s="349">
        <f t="shared" si="30"/>
        <v>66828.984918000002</v>
      </c>
      <c r="BR23" s="343" t="s">
        <v>281</v>
      </c>
      <c r="BS23" s="343" t="s">
        <v>467</v>
      </c>
      <c r="BT23" s="348">
        <v>4339909</v>
      </c>
      <c r="BU23" s="348">
        <f t="shared" si="31"/>
        <v>4474.4461789999996</v>
      </c>
      <c r="BW23" s="348" t="s">
        <v>296</v>
      </c>
      <c r="BX23" s="348">
        <v>98027416</v>
      </c>
      <c r="BY23" s="348">
        <v>38167677</v>
      </c>
      <c r="BZ23" s="348">
        <v>59859739</v>
      </c>
      <c r="CA23" s="348">
        <v>38167677</v>
      </c>
      <c r="CB23" s="348">
        <f t="shared" si="32"/>
        <v>101066.26589599998</v>
      </c>
      <c r="CC23" s="348">
        <f t="shared" si="33"/>
        <v>39350.874987000003</v>
      </c>
      <c r="CD23" s="348">
        <f t="shared" si="34"/>
        <v>61715.390908999994</v>
      </c>
      <c r="CE23" s="348">
        <f t="shared" si="35"/>
        <v>39350.874987000003</v>
      </c>
      <c r="CG23" s="343" t="s">
        <v>302</v>
      </c>
      <c r="CH23" s="348">
        <v>277503873</v>
      </c>
      <c r="CI23" s="348">
        <f t="shared" si="36"/>
        <v>286106.49306299997</v>
      </c>
      <c r="CK23" s="346" t="s">
        <v>296</v>
      </c>
      <c r="CL23" s="347">
        <v>97027416</v>
      </c>
      <c r="CM23" s="347">
        <v>49222031</v>
      </c>
      <c r="CN23" s="347">
        <v>49222031</v>
      </c>
      <c r="CO23" s="347">
        <v>47805385</v>
      </c>
      <c r="CP23" s="348">
        <f t="shared" si="37"/>
        <v>100035.26589599998</v>
      </c>
      <c r="CQ23" s="348">
        <f t="shared" si="38"/>
        <v>50747.913960999998</v>
      </c>
      <c r="CR23" s="348">
        <f t="shared" si="39"/>
        <v>50747.913960999998</v>
      </c>
      <c r="CS23" s="348">
        <f t="shared" si="40"/>
        <v>49287.351934999999</v>
      </c>
      <c r="CU23" s="349"/>
      <c r="CV23" s="346" t="s">
        <v>515</v>
      </c>
      <c r="CW23" s="347">
        <v>1089305</v>
      </c>
      <c r="CX23" s="347">
        <f t="shared" si="41"/>
        <v>1123.073455</v>
      </c>
      <c r="CZ23" s="346" t="s">
        <v>296</v>
      </c>
      <c r="DA23" s="347">
        <v>97150422</v>
      </c>
      <c r="DB23" s="347">
        <v>56831047</v>
      </c>
      <c r="DC23" s="347">
        <v>56831047</v>
      </c>
      <c r="DD23" s="347">
        <v>40319375</v>
      </c>
      <c r="DE23" s="347">
        <f t="shared" si="42"/>
        <v>100162.08508200001</v>
      </c>
      <c r="DF23" s="347">
        <f t="shared" si="43"/>
        <v>58592.809456999996</v>
      </c>
      <c r="DG23" s="347">
        <f t="shared" si="44"/>
        <v>58592.809456999996</v>
      </c>
      <c r="DH23" s="347">
        <f t="shared" si="45"/>
        <v>41569.275624999995</v>
      </c>
      <c r="DI23" s="343" t="s">
        <v>281</v>
      </c>
      <c r="DL23" s="346" t="s">
        <v>467</v>
      </c>
      <c r="DM23" s="347">
        <v>6519711</v>
      </c>
      <c r="DN23" s="347">
        <f t="shared" si="46"/>
        <v>6721.8220409999994</v>
      </c>
      <c r="DQ23" s="350" t="s">
        <v>296</v>
      </c>
      <c r="DR23" s="347">
        <v>96992798</v>
      </c>
      <c r="DS23" s="347">
        <v>63419920</v>
      </c>
      <c r="DT23" s="347">
        <v>63419920</v>
      </c>
      <c r="DU23" s="347">
        <v>33572878</v>
      </c>
      <c r="DV23" s="347">
        <f t="shared" si="47"/>
        <v>99999.574737999981</v>
      </c>
      <c r="DW23" s="347">
        <f t="shared" si="48"/>
        <v>65385.937519999992</v>
      </c>
      <c r="DX23" s="347">
        <f t="shared" si="49"/>
        <v>65385.937519999992</v>
      </c>
      <c r="DY23" s="347">
        <f t="shared" si="50"/>
        <v>34613.637217999996</v>
      </c>
      <c r="EB23" s="346" t="s">
        <v>302</v>
      </c>
      <c r="EC23" s="347">
        <v>275597060</v>
      </c>
      <c r="ED23" s="347">
        <f t="shared" si="51"/>
        <v>275597.06</v>
      </c>
      <c r="EH23" s="351" t="s">
        <v>296</v>
      </c>
      <c r="EI23" s="351">
        <v>101227416</v>
      </c>
      <c r="EJ23" s="351">
        <v>71023136</v>
      </c>
      <c r="EK23" s="351">
        <v>30204280</v>
      </c>
      <c r="EL23" s="351">
        <v>71023136</v>
      </c>
      <c r="EM23" s="351">
        <v>68427978</v>
      </c>
      <c r="EN23" s="351">
        <v>2595158</v>
      </c>
      <c r="EO23" s="351">
        <f t="shared" si="52"/>
        <v>101227.416</v>
      </c>
      <c r="EP23" s="351">
        <f t="shared" si="53"/>
        <v>71023.135999999999</v>
      </c>
      <c r="EQ23" s="351">
        <f t="shared" si="54"/>
        <v>30204.28</v>
      </c>
      <c r="ER23" s="351">
        <f t="shared" si="13"/>
        <v>71023.135999999999</v>
      </c>
      <c r="ES23" s="351">
        <f t="shared" si="14"/>
        <v>68427.978000000003</v>
      </c>
      <c r="ET23" s="351">
        <f t="shared" si="55"/>
        <v>2595.1579999999999</v>
      </c>
      <c r="EW23" s="346" t="s">
        <v>302</v>
      </c>
      <c r="EX23" s="352">
        <v>286742481</v>
      </c>
      <c r="EY23" s="352">
        <f t="shared" si="56"/>
        <v>286742.48100000003</v>
      </c>
      <c r="FA23" s="346" t="s">
        <v>296</v>
      </c>
      <c r="FB23" s="352">
        <v>101227416</v>
      </c>
      <c r="FC23" s="352">
        <v>76639446</v>
      </c>
      <c r="FD23" s="352">
        <v>76639446</v>
      </c>
      <c r="FE23" s="352">
        <v>24587970</v>
      </c>
      <c r="FF23" s="352">
        <v>72901540</v>
      </c>
      <c r="FG23" s="352">
        <v>3737906</v>
      </c>
      <c r="FH23" s="352">
        <f t="shared" si="57"/>
        <v>101227.416</v>
      </c>
      <c r="FI23" s="352">
        <f t="shared" si="58"/>
        <v>76639.445999999996</v>
      </c>
      <c r="FJ23" s="352">
        <f t="shared" si="59"/>
        <v>76639.445999999996</v>
      </c>
      <c r="FK23" s="352">
        <f t="shared" si="60"/>
        <v>24587.97</v>
      </c>
      <c r="FL23" s="352">
        <f t="shared" si="61"/>
        <v>72901.539999999994</v>
      </c>
      <c r="FM23" s="352">
        <f t="shared" si="62"/>
        <v>3737.9059999999999</v>
      </c>
      <c r="FP23" s="353" t="s">
        <v>467</v>
      </c>
      <c r="FQ23" s="354">
        <v>5647790</v>
      </c>
      <c r="FR23" s="348">
        <f t="shared" si="63"/>
        <v>5647.79</v>
      </c>
      <c r="FT23" s="346" t="s">
        <v>296</v>
      </c>
      <c r="FU23" s="346">
        <v>101654670</v>
      </c>
      <c r="FV23" s="354">
        <v>82907461</v>
      </c>
      <c r="FW23" s="354">
        <v>82907461</v>
      </c>
      <c r="FX23" s="354">
        <v>18747209</v>
      </c>
      <c r="FY23" s="354">
        <v>80300713</v>
      </c>
      <c r="FZ23" s="354">
        <v>2606748</v>
      </c>
      <c r="GA23" s="354">
        <f t="shared" si="64"/>
        <v>101654.67</v>
      </c>
      <c r="GB23" s="354">
        <f t="shared" si="65"/>
        <v>82907.460999999996</v>
      </c>
      <c r="GC23" s="354">
        <f t="shared" si="66"/>
        <v>82907.460999999996</v>
      </c>
      <c r="GD23" s="354">
        <f t="shared" si="67"/>
        <v>18747.208999999999</v>
      </c>
      <c r="GE23" s="354">
        <f t="shared" si="68"/>
        <v>80300.713000000003</v>
      </c>
      <c r="GF23" s="354">
        <f t="shared" si="69"/>
        <v>2606.748</v>
      </c>
      <c r="GG23" s="354"/>
    </row>
    <row r="24" spans="1:189" x14ac:dyDescent="0.2">
      <c r="A24" s="345" t="s">
        <v>467</v>
      </c>
      <c r="B24" s="345">
        <v>89789216</v>
      </c>
      <c r="C24" s="345">
        <v>6519711</v>
      </c>
      <c r="D24" s="345">
        <v>6519711</v>
      </c>
      <c r="E24" s="345">
        <v>83269505</v>
      </c>
      <c r="F24" s="345">
        <f t="shared" si="0"/>
        <v>92572.681696</v>
      </c>
      <c r="G24" s="345">
        <f t="shared" si="1"/>
        <v>6721.8220409999994</v>
      </c>
      <c r="H24" s="345">
        <f t="shared" si="2"/>
        <v>6721.8220409999994</v>
      </c>
      <c r="I24" s="345">
        <f t="shared" si="3"/>
        <v>85850.859654999993</v>
      </c>
      <c r="L24" s="346" t="s">
        <v>303</v>
      </c>
      <c r="M24" s="347">
        <v>195129001</v>
      </c>
      <c r="N24" s="347">
        <f t="shared" si="4"/>
        <v>201178.00003099997</v>
      </c>
      <c r="P24" s="346" t="s">
        <v>467</v>
      </c>
      <c r="Q24" s="347">
        <v>89789216</v>
      </c>
      <c r="R24" s="347">
        <v>13039422</v>
      </c>
      <c r="S24" s="347">
        <v>13039422</v>
      </c>
      <c r="T24" s="347">
        <v>76749794</v>
      </c>
      <c r="U24" s="347">
        <f t="shared" si="5"/>
        <v>92572.681696</v>
      </c>
      <c r="V24" s="345">
        <f t="shared" si="6"/>
        <v>13443.644081999999</v>
      </c>
      <c r="W24" s="345">
        <f t="shared" si="7"/>
        <v>13443.644081999999</v>
      </c>
      <c r="X24" s="345">
        <f t="shared" si="8"/>
        <v>79129.037613999986</v>
      </c>
      <c r="AA24" s="346" t="s">
        <v>515</v>
      </c>
      <c r="AB24" s="347">
        <v>584138</v>
      </c>
      <c r="AC24" s="345">
        <f t="shared" si="9"/>
        <v>602.24627799999996</v>
      </c>
      <c r="AE24" s="343" t="s">
        <v>467</v>
      </c>
      <c r="AF24" s="345">
        <v>89789216</v>
      </c>
      <c r="AG24" s="345">
        <v>19559133</v>
      </c>
      <c r="AH24" s="345">
        <v>19559133</v>
      </c>
      <c r="AI24" s="345">
        <v>70230083</v>
      </c>
      <c r="AJ24" s="345">
        <f t="shared" si="17"/>
        <v>92572.681696</v>
      </c>
      <c r="AK24" s="345">
        <f t="shared" si="18"/>
        <v>20165.466122999998</v>
      </c>
      <c r="AL24" s="345">
        <f t="shared" si="19"/>
        <v>20165.466122999998</v>
      </c>
      <c r="AM24" s="345">
        <f t="shared" si="20"/>
        <v>72407.215572999994</v>
      </c>
      <c r="AP24" s="346" t="s">
        <v>515</v>
      </c>
      <c r="AQ24" s="347">
        <v>790306</v>
      </c>
      <c r="AR24" s="347">
        <f t="shared" si="21"/>
        <v>814.80548599999997</v>
      </c>
      <c r="AT24" s="346" t="s">
        <v>467</v>
      </c>
      <c r="AU24" s="347">
        <v>89789216</v>
      </c>
      <c r="AV24" s="347">
        <v>26078844</v>
      </c>
      <c r="AW24" s="347">
        <v>26078844</v>
      </c>
      <c r="AX24" s="347">
        <v>63710372</v>
      </c>
      <c r="AY24" s="345">
        <f t="shared" si="22"/>
        <v>92572.681696</v>
      </c>
      <c r="AZ24" s="345">
        <f t="shared" si="23"/>
        <v>26887.288163999998</v>
      </c>
      <c r="BA24" s="345">
        <f t="shared" si="24"/>
        <v>26887.288163999998</v>
      </c>
      <c r="BB24" s="345">
        <f t="shared" si="25"/>
        <v>65685.393532000002</v>
      </c>
      <c r="BD24" s="343" t="s">
        <v>303</v>
      </c>
      <c r="BE24" s="348">
        <v>194965711</v>
      </c>
      <c r="BF24" s="349">
        <f t="shared" si="26"/>
        <v>201009.64804100001</v>
      </c>
      <c r="BH24" s="343" t="s">
        <v>467</v>
      </c>
      <c r="BI24" s="348">
        <v>89789216</v>
      </c>
      <c r="BJ24" s="348">
        <v>30418753</v>
      </c>
      <c r="BK24" s="348">
        <v>30418753</v>
      </c>
      <c r="BL24" s="348">
        <v>59370463</v>
      </c>
      <c r="BM24" s="349">
        <f t="shared" si="27"/>
        <v>92572.681696</v>
      </c>
      <c r="BN24" s="349">
        <f t="shared" si="28"/>
        <v>31361.734342999996</v>
      </c>
      <c r="BO24" s="349">
        <f t="shared" si="29"/>
        <v>31361.734342999996</v>
      </c>
      <c r="BP24" s="349">
        <f t="shared" si="30"/>
        <v>61210.947352999996</v>
      </c>
      <c r="BR24" s="343" t="s">
        <v>281</v>
      </c>
      <c r="BS24" s="343" t="s">
        <v>515</v>
      </c>
      <c r="BT24" s="348">
        <v>619930</v>
      </c>
      <c r="BU24" s="348">
        <f t="shared" si="31"/>
        <v>639.14782999999989</v>
      </c>
      <c r="BW24" s="348" t="s">
        <v>467</v>
      </c>
      <c r="BX24" s="348">
        <v>89789216</v>
      </c>
      <c r="BY24" s="348">
        <v>34758662</v>
      </c>
      <c r="BZ24" s="348">
        <v>55030554</v>
      </c>
      <c r="CA24" s="348">
        <v>34758662</v>
      </c>
      <c r="CB24" s="348">
        <f t="shared" si="32"/>
        <v>92572.681696</v>
      </c>
      <c r="CC24" s="348">
        <f t="shared" si="33"/>
        <v>35836.180521999995</v>
      </c>
      <c r="CD24" s="348">
        <f t="shared" si="34"/>
        <v>56736.50117399999</v>
      </c>
      <c r="CE24" s="348">
        <f t="shared" si="35"/>
        <v>35836.180521999995</v>
      </c>
      <c r="CG24" s="343" t="s">
        <v>470</v>
      </c>
      <c r="CH24" s="348">
        <v>17927380</v>
      </c>
      <c r="CI24" s="348">
        <f t="shared" si="36"/>
        <v>18483.128779999999</v>
      </c>
      <c r="CK24" s="346" t="s">
        <v>467</v>
      </c>
      <c r="CL24" s="347">
        <v>89789216</v>
      </c>
      <c r="CM24" s="347">
        <v>44911376</v>
      </c>
      <c r="CN24" s="347">
        <v>44911376</v>
      </c>
      <c r="CO24" s="347">
        <v>44877840</v>
      </c>
      <c r="CP24" s="348">
        <f t="shared" si="37"/>
        <v>92572.681696</v>
      </c>
      <c r="CQ24" s="348">
        <f t="shared" si="38"/>
        <v>46303.628655999993</v>
      </c>
      <c r="CR24" s="348">
        <f t="shared" si="39"/>
        <v>46303.628655999993</v>
      </c>
      <c r="CS24" s="348">
        <f t="shared" si="40"/>
        <v>46269.053039999992</v>
      </c>
      <c r="CU24" s="349"/>
      <c r="CV24" s="346" t="s">
        <v>300</v>
      </c>
      <c r="CW24" s="347">
        <v>1253922905</v>
      </c>
      <c r="CX24" s="347">
        <f t="shared" si="41"/>
        <v>1292794.5150549999</v>
      </c>
      <c r="CZ24" s="346" t="s">
        <v>467</v>
      </c>
      <c r="DA24" s="347">
        <v>89789216</v>
      </c>
      <c r="DB24" s="347">
        <v>51431087</v>
      </c>
      <c r="DC24" s="347">
        <v>51431087</v>
      </c>
      <c r="DD24" s="347">
        <v>38358129</v>
      </c>
      <c r="DE24" s="347">
        <f t="shared" si="42"/>
        <v>92572.681696</v>
      </c>
      <c r="DF24" s="347">
        <f t="shared" si="43"/>
        <v>53025.450696999993</v>
      </c>
      <c r="DG24" s="347">
        <f t="shared" si="44"/>
        <v>53025.450696999993</v>
      </c>
      <c r="DH24" s="347">
        <f t="shared" si="45"/>
        <v>39547.230998999999</v>
      </c>
      <c r="DI24" s="343" t="s">
        <v>281</v>
      </c>
      <c r="DL24" s="346" t="s">
        <v>515</v>
      </c>
      <c r="DM24" s="347">
        <v>69162</v>
      </c>
      <c r="DN24" s="347">
        <f t="shared" si="46"/>
        <v>71.306021999999999</v>
      </c>
      <c r="DQ24" s="350" t="s">
        <v>467</v>
      </c>
      <c r="DR24" s="347">
        <v>89789216</v>
      </c>
      <c r="DS24" s="347">
        <v>57950798</v>
      </c>
      <c r="DT24" s="347">
        <v>57950798</v>
      </c>
      <c r="DU24" s="347">
        <v>31838418</v>
      </c>
      <c r="DV24" s="347">
        <f t="shared" si="47"/>
        <v>92572.681696</v>
      </c>
      <c r="DW24" s="347">
        <f t="shared" si="48"/>
        <v>59747.272738</v>
      </c>
      <c r="DX24" s="347">
        <f t="shared" si="49"/>
        <v>59747.272738</v>
      </c>
      <c r="DY24" s="347">
        <f t="shared" si="50"/>
        <v>32825.408958</v>
      </c>
      <c r="EB24" s="346" t="s">
        <v>470</v>
      </c>
      <c r="EC24" s="347">
        <v>12878437</v>
      </c>
      <c r="ED24" s="347">
        <f t="shared" si="51"/>
        <v>12878.437</v>
      </c>
      <c r="EH24" s="351" t="s">
        <v>467</v>
      </c>
      <c r="EI24" s="351">
        <v>89789216</v>
      </c>
      <c r="EJ24" s="351">
        <v>64470509</v>
      </c>
      <c r="EK24" s="351">
        <v>25318707</v>
      </c>
      <c r="EL24" s="351">
        <v>64470509</v>
      </c>
      <c r="EM24" s="351">
        <v>61875351</v>
      </c>
      <c r="EN24" s="351">
        <v>2595158</v>
      </c>
      <c r="EO24" s="351">
        <f t="shared" si="52"/>
        <v>89789.216</v>
      </c>
      <c r="EP24" s="351">
        <f t="shared" si="53"/>
        <v>64470.508999999998</v>
      </c>
      <c r="EQ24" s="351">
        <f t="shared" si="54"/>
        <v>25318.706999999999</v>
      </c>
      <c r="ER24" s="351">
        <f t="shared" si="13"/>
        <v>64470.508999999998</v>
      </c>
      <c r="ES24" s="351">
        <f t="shared" si="14"/>
        <v>61875.351000000002</v>
      </c>
      <c r="ET24" s="351">
        <f t="shared" si="55"/>
        <v>2595.1579999999999</v>
      </c>
      <c r="EW24" s="346" t="s">
        <v>470</v>
      </c>
      <c r="EX24" s="352">
        <v>12881796</v>
      </c>
      <c r="EY24" s="352">
        <f t="shared" si="56"/>
        <v>12881.796</v>
      </c>
      <c r="FA24" s="346" t="s">
        <v>467</v>
      </c>
      <c r="FB24" s="352">
        <v>89789216</v>
      </c>
      <c r="FC24" s="352">
        <v>69464359</v>
      </c>
      <c r="FD24" s="352">
        <v>69464359</v>
      </c>
      <c r="FE24" s="352">
        <v>20324857</v>
      </c>
      <c r="FF24" s="352">
        <v>65726453</v>
      </c>
      <c r="FG24" s="352">
        <v>3737906</v>
      </c>
      <c r="FH24" s="352">
        <f t="shared" si="57"/>
        <v>89789.216</v>
      </c>
      <c r="FI24" s="352">
        <f t="shared" si="58"/>
        <v>69464.358999999997</v>
      </c>
      <c r="FJ24" s="352">
        <f t="shared" si="59"/>
        <v>69464.358999999997</v>
      </c>
      <c r="FK24" s="352">
        <f t="shared" si="60"/>
        <v>20324.857</v>
      </c>
      <c r="FL24" s="352">
        <f t="shared" si="61"/>
        <v>65726.452999999994</v>
      </c>
      <c r="FM24" s="352">
        <f t="shared" si="62"/>
        <v>3737.9059999999999</v>
      </c>
      <c r="FP24" s="353" t="s">
        <v>468</v>
      </c>
      <c r="FQ24" s="354">
        <v>516482</v>
      </c>
      <c r="FR24" s="348">
        <f t="shared" si="63"/>
        <v>516.48199999999997</v>
      </c>
      <c r="FT24" s="346" t="s">
        <v>467</v>
      </c>
      <c r="FU24" s="346">
        <v>89789216</v>
      </c>
      <c r="FV24" s="354">
        <v>75112149</v>
      </c>
      <c r="FW24" s="354">
        <v>75112149</v>
      </c>
      <c r="FX24" s="354">
        <v>14677067</v>
      </c>
      <c r="FY24" s="354">
        <v>72763534</v>
      </c>
      <c r="FZ24" s="354">
        <v>2348615</v>
      </c>
      <c r="GA24" s="354">
        <f t="shared" si="64"/>
        <v>89789.216</v>
      </c>
      <c r="GB24" s="354">
        <f t="shared" si="65"/>
        <v>75112.149000000005</v>
      </c>
      <c r="GC24" s="354">
        <f t="shared" si="66"/>
        <v>75112.149000000005</v>
      </c>
      <c r="GD24" s="354">
        <f t="shared" si="67"/>
        <v>14677.066999999999</v>
      </c>
      <c r="GE24" s="354">
        <f t="shared" si="68"/>
        <v>72763.534</v>
      </c>
      <c r="GF24" s="354">
        <f t="shared" si="69"/>
        <v>2348.6149999999998</v>
      </c>
      <c r="GG24" s="354"/>
    </row>
    <row r="25" spans="1:189" x14ac:dyDescent="0.2">
      <c r="A25" s="345" t="s">
        <v>468</v>
      </c>
      <c r="B25" s="345">
        <v>138200</v>
      </c>
      <c r="C25" s="345">
        <v>48972</v>
      </c>
      <c r="D25" s="345">
        <v>48972</v>
      </c>
      <c r="E25" s="345">
        <v>89228</v>
      </c>
      <c r="F25" s="345">
        <f t="shared" si="0"/>
        <v>142.48419999999999</v>
      </c>
      <c r="G25" s="345">
        <f t="shared" si="1"/>
        <v>50.490131999999996</v>
      </c>
      <c r="H25" s="345">
        <f t="shared" si="2"/>
        <v>50.490131999999996</v>
      </c>
      <c r="I25" s="345">
        <f t="shared" si="3"/>
        <v>91.994067999999984</v>
      </c>
      <c r="L25" s="346" t="s">
        <v>304</v>
      </c>
      <c r="M25" s="347">
        <v>24582067</v>
      </c>
      <c r="N25" s="347">
        <f t="shared" si="4"/>
        <v>25344.111076999998</v>
      </c>
      <c r="P25" s="346" t="s">
        <v>468</v>
      </c>
      <c r="Q25" s="347">
        <v>138200</v>
      </c>
      <c r="R25" s="347">
        <v>48972</v>
      </c>
      <c r="S25" s="347">
        <v>48972</v>
      </c>
      <c r="T25" s="347">
        <v>89228</v>
      </c>
      <c r="U25" s="347">
        <f t="shared" si="5"/>
        <v>142.48419999999999</v>
      </c>
      <c r="V25" s="345">
        <f t="shared" si="6"/>
        <v>50.490131999999996</v>
      </c>
      <c r="W25" s="345">
        <f t="shared" si="7"/>
        <v>50.490131999999996</v>
      </c>
      <c r="X25" s="345">
        <f t="shared" si="8"/>
        <v>91.994067999999984</v>
      </c>
      <c r="AA25" s="346" t="s">
        <v>297</v>
      </c>
      <c r="AB25" s="347">
        <v>172464</v>
      </c>
      <c r="AC25" s="345">
        <f t="shared" si="9"/>
        <v>177.81038399999997</v>
      </c>
      <c r="AE25" s="343" t="s">
        <v>468</v>
      </c>
      <c r="AF25" s="345">
        <v>138200</v>
      </c>
      <c r="AG25" s="345">
        <v>48972</v>
      </c>
      <c r="AH25" s="345">
        <v>48972</v>
      </c>
      <c r="AI25" s="345">
        <v>89228</v>
      </c>
      <c r="AJ25" s="345">
        <f t="shared" si="17"/>
        <v>142.48419999999999</v>
      </c>
      <c r="AK25" s="345">
        <f t="shared" si="18"/>
        <v>50.490131999999996</v>
      </c>
      <c r="AL25" s="345">
        <f t="shared" si="19"/>
        <v>50.490131999999996</v>
      </c>
      <c r="AM25" s="345">
        <f t="shared" si="20"/>
        <v>91.994067999999984</v>
      </c>
      <c r="AP25" s="346" t="s">
        <v>300</v>
      </c>
      <c r="AQ25" s="347">
        <v>1244271849</v>
      </c>
      <c r="AR25" s="347">
        <f t="shared" si="21"/>
        <v>1282844.2763189999</v>
      </c>
      <c r="AT25" s="346" t="s">
        <v>468</v>
      </c>
      <c r="AU25" s="347">
        <v>138200</v>
      </c>
      <c r="AV25" s="347">
        <v>48972</v>
      </c>
      <c r="AW25" s="347">
        <v>48972</v>
      </c>
      <c r="AX25" s="347">
        <v>89228</v>
      </c>
      <c r="AY25" s="345">
        <f t="shared" si="22"/>
        <v>142.48419999999999</v>
      </c>
      <c r="AZ25" s="345">
        <f t="shared" si="23"/>
        <v>50.490131999999996</v>
      </c>
      <c r="BA25" s="345">
        <f t="shared" si="24"/>
        <v>50.490131999999996</v>
      </c>
      <c r="BB25" s="345">
        <f t="shared" si="25"/>
        <v>91.994067999999984</v>
      </c>
      <c r="BD25" s="343" t="s">
        <v>304</v>
      </c>
      <c r="BE25" s="348">
        <v>24716987</v>
      </c>
      <c r="BF25" s="349">
        <f t="shared" si="26"/>
        <v>25483.213596999998</v>
      </c>
      <c r="BH25" s="343" t="s">
        <v>468</v>
      </c>
      <c r="BI25" s="348">
        <v>138200</v>
      </c>
      <c r="BJ25" s="348">
        <v>48972</v>
      </c>
      <c r="BK25" s="348">
        <v>48972</v>
      </c>
      <c r="BL25" s="348">
        <v>89228</v>
      </c>
      <c r="BM25" s="349">
        <f t="shared" si="27"/>
        <v>142.48419999999999</v>
      </c>
      <c r="BN25" s="349">
        <f t="shared" si="28"/>
        <v>50.490131999999996</v>
      </c>
      <c r="BO25" s="349">
        <f t="shared" si="29"/>
        <v>50.490131999999996</v>
      </c>
      <c r="BP25" s="349">
        <f t="shared" si="30"/>
        <v>91.994067999999984</v>
      </c>
      <c r="BR25" s="343" t="s">
        <v>281</v>
      </c>
      <c r="BS25" s="343" t="s">
        <v>297</v>
      </c>
      <c r="BT25" s="348">
        <v>172464</v>
      </c>
      <c r="BU25" s="348">
        <f t="shared" si="31"/>
        <v>177.81038399999997</v>
      </c>
      <c r="BW25" s="348" t="s">
        <v>468</v>
      </c>
      <c r="BX25" s="348">
        <v>138200</v>
      </c>
      <c r="BY25" s="348">
        <v>48972</v>
      </c>
      <c r="BZ25" s="348">
        <v>89228</v>
      </c>
      <c r="CA25" s="348">
        <v>48972</v>
      </c>
      <c r="CB25" s="348">
        <f t="shared" si="32"/>
        <v>142.48419999999999</v>
      </c>
      <c r="CC25" s="348">
        <f t="shared" si="33"/>
        <v>50.490131999999996</v>
      </c>
      <c r="CD25" s="348">
        <f t="shared" si="34"/>
        <v>91.994067999999984</v>
      </c>
      <c r="CE25" s="348">
        <f t="shared" si="35"/>
        <v>50.490131999999996</v>
      </c>
      <c r="CG25" s="343" t="s">
        <v>303</v>
      </c>
      <c r="CH25" s="348">
        <v>197967109</v>
      </c>
      <c r="CI25" s="348">
        <f t="shared" si="36"/>
        <v>204104.08937899998</v>
      </c>
      <c r="CK25" s="346" t="s">
        <v>468</v>
      </c>
      <c r="CL25" s="347">
        <v>138200</v>
      </c>
      <c r="CM25" s="347">
        <v>48972</v>
      </c>
      <c r="CN25" s="347">
        <v>48972</v>
      </c>
      <c r="CO25" s="347">
        <v>89228</v>
      </c>
      <c r="CP25" s="348">
        <f t="shared" si="37"/>
        <v>142.48419999999999</v>
      </c>
      <c r="CQ25" s="348">
        <f t="shared" si="38"/>
        <v>50.490131999999996</v>
      </c>
      <c r="CR25" s="348">
        <f t="shared" si="39"/>
        <v>50.490131999999996</v>
      </c>
      <c r="CS25" s="348">
        <f t="shared" si="40"/>
        <v>91.994067999999984</v>
      </c>
      <c r="CU25" s="349"/>
      <c r="CV25" s="346" t="s">
        <v>301</v>
      </c>
      <c r="CW25" s="347">
        <v>1158782787</v>
      </c>
      <c r="CX25" s="347">
        <f t="shared" si="41"/>
        <v>1194705.0533969998</v>
      </c>
      <c r="CZ25" s="346" t="s">
        <v>468</v>
      </c>
      <c r="DA25" s="347">
        <v>138200</v>
      </c>
      <c r="DB25" s="347">
        <v>48972</v>
      </c>
      <c r="DC25" s="347">
        <v>48972</v>
      </c>
      <c r="DD25" s="347">
        <v>89228</v>
      </c>
      <c r="DE25" s="347">
        <f t="shared" si="42"/>
        <v>142.48419999999999</v>
      </c>
      <c r="DF25" s="347">
        <f t="shared" si="43"/>
        <v>50.490131999999996</v>
      </c>
      <c r="DG25" s="347">
        <f t="shared" si="44"/>
        <v>50.490131999999996</v>
      </c>
      <c r="DH25" s="347">
        <f t="shared" si="45"/>
        <v>91.994067999999984</v>
      </c>
      <c r="DI25" s="343" t="s">
        <v>281</v>
      </c>
      <c r="DL25" s="346" t="s">
        <v>297</v>
      </c>
      <c r="DM25" s="347">
        <v>211771</v>
      </c>
      <c r="DN25" s="347">
        <f t="shared" si="46"/>
        <v>218.33590099999998</v>
      </c>
      <c r="DQ25" s="350" t="s">
        <v>468</v>
      </c>
      <c r="DR25" s="347">
        <v>138200</v>
      </c>
      <c r="DS25" s="347">
        <v>48972</v>
      </c>
      <c r="DT25" s="347">
        <v>48972</v>
      </c>
      <c r="DU25" s="347">
        <v>89228</v>
      </c>
      <c r="DV25" s="347">
        <f t="shared" si="47"/>
        <v>142.48419999999999</v>
      </c>
      <c r="DW25" s="347">
        <f t="shared" si="48"/>
        <v>50.490131999999996</v>
      </c>
      <c r="DX25" s="347">
        <f t="shared" si="49"/>
        <v>50.490131999999996</v>
      </c>
      <c r="DY25" s="347">
        <f t="shared" si="50"/>
        <v>91.994067999999984</v>
      </c>
      <c r="EB25" s="346" t="s">
        <v>303</v>
      </c>
      <c r="EC25" s="347">
        <v>196805660</v>
      </c>
      <c r="ED25" s="347">
        <f t="shared" si="51"/>
        <v>196805.66</v>
      </c>
      <c r="EH25" s="351" t="s">
        <v>468</v>
      </c>
      <c r="EI25" s="351">
        <v>138200</v>
      </c>
      <c r="EJ25" s="351">
        <v>48972</v>
      </c>
      <c r="EK25" s="351">
        <v>89228</v>
      </c>
      <c r="EL25" s="351">
        <v>48972</v>
      </c>
      <c r="EM25" s="351">
        <v>48972</v>
      </c>
      <c r="EN25" s="351">
        <v>0</v>
      </c>
      <c r="EO25" s="351">
        <f t="shared" si="52"/>
        <v>138.19999999999999</v>
      </c>
      <c r="EP25" s="351">
        <f t="shared" si="53"/>
        <v>48.972000000000001</v>
      </c>
      <c r="EQ25" s="351">
        <f t="shared" si="54"/>
        <v>89.227999999999994</v>
      </c>
      <c r="ER25" s="351">
        <f t="shared" si="13"/>
        <v>48.972000000000001</v>
      </c>
      <c r="ES25" s="351">
        <f t="shared" si="14"/>
        <v>48.972000000000001</v>
      </c>
      <c r="ET25" s="351">
        <f>+EN25/$ES$1*$ET$1</f>
        <v>0</v>
      </c>
      <c r="EW25" s="346" t="s">
        <v>303</v>
      </c>
      <c r="EX25" s="352">
        <v>196736036</v>
      </c>
      <c r="EY25" s="352">
        <f t="shared" si="56"/>
        <v>196736.03599999999</v>
      </c>
      <c r="FA25" s="346" t="s">
        <v>468</v>
      </c>
      <c r="FB25" s="352">
        <v>138200</v>
      </c>
      <c r="FC25" s="352">
        <v>48972</v>
      </c>
      <c r="FD25" s="352">
        <v>48972</v>
      </c>
      <c r="FE25" s="352">
        <v>89228</v>
      </c>
      <c r="FF25" s="352">
        <v>48972</v>
      </c>
      <c r="FG25" s="352">
        <v>0</v>
      </c>
      <c r="FH25" s="352">
        <f t="shared" si="57"/>
        <v>138.19999999999999</v>
      </c>
      <c r="FI25" s="352">
        <f t="shared" si="58"/>
        <v>48.972000000000001</v>
      </c>
      <c r="FJ25" s="352">
        <f t="shared" si="59"/>
        <v>48.972000000000001</v>
      </c>
      <c r="FK25" s="352">
        <f t="shared" si="60"/>
        <v>89.227999999999994</v>
      </c>
      <c r="FL25" s="352">
        <f t="shared" si="61"/>
        <v>48.972000000000001</v>
      </c>
      <c r="FM25" s="352">
        <f t="shared" si="62"/>
        <v>0</v>
      </c>
      <c r="FP25" s="353" t="s">
        <v>515</v>
      </c>
      <c r="FQ25" s="354">
        <v>103743</v>
      </c>
      <c r="FR25" s="348">
        <f t="shared" si="63"/>
        <v>103.74299999999999</v>
      </c>
      <c r="FT25" s="346" t="s">
        <v>468</v>
      </c>
      <c r="FU25" s="346">
        <v>565454</v>
      </c>
      <c r="FV25" s="354">
        <v>565454</v>
      </c>
      <c r="FW25" s="354">
        <v>565454</v>
      </c>
      <c r="FX25" s="354">
        <v>0</v>
      </c>
      <c r="FY25" s="354">
        <v>307321</v>
      </c>
      <c r="FZ25" s="354">
        <v>258133</v>
      </c>
      <c r="GA25" s="354">
        <f t="shared" si="64"/>
        <v>565.45399999999995</v>
      </c>
      <c r="GB25" s="354">
        <f t="shared" si="65"/>
        <v>565.45399999999995</v>
      </c>
      <c r="GC25" s="354">
        <f t="shared" si="66"/>
        <v>565.45399999999995</v>
      </c>
      <c r="GD25" s="354">
        <f t="shared" si="67"/>
        <v>0</v>
      </c>
      <c r="GE25" s="354">
        <f t="shared" si="68"/>
        <v>307.32100000000003</v>
      </c>
      <c r="GF25" s="354">
        <f t="shared" si="69"/>
        <v>258.13299999999998</v>
      </c>
      <c r="GG25" s="354"/>
    </row>
    <row r="26" spans="1:189" x14ac:dyDescent="0.2">
      <c r="A26" s="345" t="s">
        <v>515</v>
      </c>
      <c r="B26" s="345">
        <v>5600000</v>
      </c>
      <c r="C26" s="345">
        <v>523822</v>
      </c>
      <c r="D26" s="345">
        <v>523822</v>
      </c>
      <c r="E26" s="345">
        <v>5076178</v>
      </c>
      <c r="F26" s="345">
        <f t="shared" si="0"/>
        <v>5773.5999999999995</v>
      </c>
      <c r="G26" s="345">
        <f t="shared" si="1"/>
        <v>540.06048199999998</v>
      </c>
      <c r="H26" s="345">
        <f t="shared" si="2"/>
        <v>540.06048199999998</v>
      </c>
      <c r="I26" s="345">
        <f t="shared" si="3"/>
        <v>5233.5395179999996</v>
      </c>
      <c r="L26" s="346" t="s">
        <v>471</v>
      </c>
      <c r="M26" s="347">
        <v>9492859</v>
      </c>
      <c r="N26" s="347">
        <f t="shared" si="4"/>
        <v>9787.1376289999989</v>
      </c>
      <c r="P26" s="346" t="s">
        <v>515</v>
      </c>
      <c r="Q26" s="347">
        <v>5600000</v>
      </c>
      <c r="R26" s="347">
        <v>1056419</v>
      </c>
      <c r="S26" s="347">
        <v>1056419</v>
      </c>
      <c r="T26" s="347">
        <v>4543581</v>
      </c>
      <c r="U26" s="347">
        <f t="shared" si="5"/>
        <v>5773.5999999999995</v>
      </c>
      <c r="V26" s="345">
        <f t="shared" si="6"/>
        <v>1089.167989</v>
      </c>
      <c r="W26" s="345">
        <f t="shared" si="7"/>
        <v>1089.167989</v>
      </c>
      <c r="X26" s="345">
        <f t="shared" si="8"/>
        <v>4684.4320109999999</v>
      </c>
      <c r="AA26" s="346" t="s">
        <v>406</v>
      </c>
      <c r="AB26" s="347">
        <v>172464</v>
      </c>
      <c r="AC26" s="345">
        <f t="shared" si="9"/>
        <v>177.81038399999997</v>
      </c>
      <c r="AE26" s="343" t="s">
        <v>515</v>
      </c>
      <c r="AF26" s="345">
        <v>5600000</v>
      </c>
      <c r="AG26" s="345">
        <v>1640557</v>
      </c>
      <c r="AH26" s="345">
        <v>1640557</v>
      </c>
      <c r="AI26" s="345">
        <v>3959443</v>
      </c>
      <c r="AJ26" s="345">
        <f t="shared" si="17"/>
        <v>5773.5999999999995</v>
      </c>
      <c r="AK26" s="345">
        <f t="shared" si="18"/>
        <v>1691.4142669999999</v>
      </c>
      <c r="AL26" s="345">
        <f t="shared" si="19"/>
        <v>1691.4142669999999</v>
      </c>
      <c r="AM26" s="345">
        <f t="shared" si="20"/>
        <v>4082.1857329999998</v>
      </c>
      <c r="AP26" s="346" t="s">
        <v>301</v>
      </c>
      <c r="AQ26" s="347">
        <v>1155305396</v>
      </c>
      <c r="AR26" s="347">
        <f t="shared" si="21"/>
        <v>1191119.8632759999</v>
      </c>
      <c r="AT26" s="346" t="s">
        <v>515</v>
      </c>
      <c r="AU26" s="347">
        <v>5600000</v>
      </c>
      <c r="AV26" s="347">
        <v>2430863</v>
      </c>
      <c r="AW26" s="347">
        <v>2430863</v>
      </c>
      <c r="AX26" s="347">
        <v>3169137</v>
      </c>
      <c r="AY26" s="345">
        <f t="shared" si="22"/>
        <v>5773.5999999999995</v>
      </c>
      <c r="AZ26" s="345">
        <f t="shared" si="23"/>
        <v>2506.2197529999994</v>
      </c>
      <c r="BA26" s="345">
        <f t="shared" si="24"/>
        <v>2506.2197529999994</v>
      </c>
      <c r="BB26" s="345">
        <f t="shared" si="25"/>
        <v>3267.3802470000001</v>
      </c>
      <c r="BD26" s="343" t="s">
        <v>471</v>
      </c>
      <c r="BE26" s="348">
        <v>9796155</v>
      </c>
      <c r="BF26" s="349">
        <f t="shared" si="26"/>
        <v>10099.835805000001</v>
      </c>
      <c r="BH26" s="343" t="s">
        <v>515</v>
      </c>
      <c r="BI26" s="348">
        <v>5600000</v>
      </c>
      <c r="BJ26" s="348">
        <v>2740113</v>
      </c>
      <c r="BK26" s="348">
        <v>2740113</v>
      </c>
      <c r="BL26" s="348">
        <v>2859887</v>
      </c>
      <c r="BM26" s="349">
        <f t="shared" si="27"/>
        <v>5773.5999999999995</v>
      </c>
      <c r="BN26" s="349">
        <f t="shared" si="28"/>
        <v>2825.0565029999998</v>
      </c>
      <c r="BO26" s="349">
        <f t="shared" si="29"/>
        <v>2825.0565029999998</v>
      </c>
      <c r="BP26" s="349">
        <f t="shared" si="30"/>
        <v>2948.5434970000001</v>
      </c>
      <c r="BR26" s="343" t="s">
        <v>281</v>
      </c>
      <c r="BS26" s="343" t="s">
        <v>406</v>
      </c>
      <c r="BT26" s="348">
        <v>172464</v>
      </c>
      <c r="BU26" s="348">
        <f t="shared" si="31"/>
        <v>177.81038399999997</v>
      </c>
      <c r="BW26" s="348" t="s">
        <v>515</v>
      </c>
      <c r="BX26" s="348">
        <v>5600000</v>
      </c>
      <c r="BY26" s="348">
        <v>3360043</v>
      </c>
      <c r="BZ26" s="348">
        <v>2239957</v>
      </c>
      <c r="CA26" s="348">
        <v>3360043</v>
      </c>
      <c r="CB26" s="348">
        <f t="shared" si="32"/>
        <v>5773.5999999999995</v>
      </c>
      <c r="CC26" s="348">
        <f t="shared" si="33"/>
        <v>3464.2043329999997</v>
      </c>
      <c r="CD26" s="348">
        <f t="shared" si="34"/>
        <v>2309.3956669999998</v>
      </c>
      <c r="CE26" s="348">
        <f t="shared" si="35"/>
        <v>3464.2043329999997</v>
      </c>
      <c r="CG26" s="343" t="s">
        <v>304</v>
      </c>
      <c r="CH26" s="348">
        <v>25840341</v>
      </c>
      <c r="CI26" s="348">
        <f t="shared" si="36"/>
        <v>26641.391570999996</v>
      </c>
      <c r="CK26" s="346" t="s">
        <v>515</v>
      </c>
      <c r="CL26" s="347">
        <v>5600000</v>
      </c>
      <c r="CM26" s="347">
        <v>4261683</v>
      </c>
      <c r="CN26" s="347">
        <v>4261683</v>
      </c>
      <c r="CO26" s="347">
        <v>1338317</v>
      </c>
      <c r="CP26" s="348">
        <f t="shared" si="37"/>
        <v>5773.5999999999995</v>
      </c>
      <c r="CQ26" s="348">
        <f t="shared" si="38"/>
        <v>4393.7951729999995</v>
      </c>
      <c r="CR26" s="348">
        <f t="shared" si="39"/>
        <v>4393.7951729999995</v>
      </c>
      <c r="CS26" s="348">
        <f t="shared" si="40"/>
        <v>1379.8048269999999</v>
      </c>
      <c r="CU26" s="349"/>
      <c r="CV26" s="346" t="s">
        <v>302</v>
      </c>
      <c r="CW26" s="347">
        <v>276566503</v>
      </c>
      <c r="CX26" s="347">
        <f t="shared" si="41"/>
        <v>285140.06459299999</v>
      </c>
      <c r="CZ26" s="346" t="s">
        <v>515</v>
      </c>
      <c r="DA26" s="347">
        <v>5723006</v>
      </c>
      <c r="DB26" s="347">
        <v>5350988</v>
      </c>
      <c r="DC26" s="347">
        <v>5350988</v>
      </c>
      <c r="DD26" s="347">
        <v>372018</v>
      </c>
      <c r="DE26" s="347">
        <f t="shared" si="42"/>
        <v>5900.4191860000001</v>
      </c>
      <c r="DF26" s="347">
        <f t="shared" si="43"/>
        <v>5516.8686280000002</v>
      </c>
      <c r="DG26" s="347">
        <f t="shared" si="44"/>
        <v>5516.8686280000002</v>
      </c>
      <c r="DH26" s="347">
        <f t="shared" si="45"/>
        <v>383.55055799999997</v>
      </c>
      <c r="DI26" s="343" t="s">
        <v>281</v>
      </c>
      <c r="DL26" s="346" t="s">
        <v>298</v>
      </c>
      <c r="DM26" s="347">
        <v>211771</v>
      </c>
      <c r="DN26" s="347">
        <f t="shared" si="46"/>
        <v>218.33590099999998</v>
      </c>
      <c r="DQ26" s="350" t="s">
        <v>515</v>
      </c>
      <c r="DR26" s="347">
        <v>5565382</v>
      </c>
      <c r="DS26" s="347">
        <v>5420150</v>
      </c>
      <c r="DT26" s="347">
        <v>5420150</v>
      </c>
      <c r="DU26" s="347">
        <v>145232</v>
      </c>
      <c r="DV26" s="347">
        <f t="shared" si="47"/>
        <v>5737.9088419999989</v>
      </c>
      <c r="DW26" s="347">
        <f t="shared" si="48"/>
        <v>5588.174649999999</v>
      </c>
      <c r="DX26" s="347">
        <f t="shared" si="49"/>
        <v>5588.174649999999</v>
      </c>
      <c r="DY26" s="347">
        <f t="shared" si="50"/>
        <v>149.73419199999998</v>
      </c>
      <c r="EB26" s="346" t="s">
        <v>304</v>
      </c>
      <c r="EC26" s="347">
        <v>24773070</v>
      </c>
      <c r="ED26" s="347">
        <f t="shared" si="51"/>
        <v>24773.07</v>
      </c>
      <c r="EH26" s="351" t="s">
        <v>515</v>
      </c>
      <c r="EI26" s="351">
        <v>9800000</v>
      </c>
      <c r="EJ26" s="351">
        <v>5158018</v>
      </c>
      <c r="EK26" s="351">
        <v>4641982</v>
      </c>
      <c r="EL26" s="351">
        <v>5158018</v>
      </c>
      <c r="EM26" s="351">
        <v>5158018</v>
      </c>
      <c r="EN26" s="351">
        <v>0</v>
      </c>
      <c r="EO26" s="351">
        <f t="shared" si="52"/>
        <v>9800</v>
      </c>
      <c r="EP26" s="351">
        <f t="shared" si="53"/>
        <v>5158.018</v>
      </c>
      <c r="EQ26" s="351">
        <f t="shared" si="54"/>
        <v>4641.982</v>
      </c>
      <c r="ER26" s="351">
        <f t="shared" si="13"/>
        <v>5158.018</v>
      </c>
      <c r="ES26" s="351">
        <f t="shared" si="14"/>
        <v>5158.018</v>
      </c>
      <c r="ET26" s="351">
        <f t="shared" si="55"/>
        <v>0</v>
      </c>
      <c r="EW26" s="346" t="s">
        <v>304</v>
      </c>
      <c r="EX26" s="352">
        <v>25277711</v>
      </c>
      <c r="EY26" s="352">
        <f t="shared" si="56"/>
        <v>25277.710999999999</v>
      </c>
      <c r="FA26" s="346" t="s">
        <v>515</v>
      </c>
      <c r="FB26" s="352">
        <v>9800000</v>
      </c>
      <c r="FC26" s="352">
        <v>5780478</v>
      </c>
      <c r="FD26" s="352">
        <v>5780478</v>
      </c>
      <c r="FE26" s="352">
        <v>4019522</v>
      </c>
      <c r="FF26" s="352">
        <v>5780478</v>
      </c>
      <c r="FG26" s="352">
        <v>0</v>
      </c>
      <c r="FH26" s="352">
        <f t="shared" si="57"/>
        <v>9800</v>
      </c>
      <c r="FI26" s="352">
        <f t="shared" si="58"/>
        <v>5780.4780000000001</v>
      </c>
      <c r="FJ26" s="352">
        <f t="shared" si="59"/>
        <v>5780.4780000000001</v>
      </c>
      <c r="FK26" s="352">
        <f t="shared" si="60"/>
        <v>4019.5219999999999</v>
      </c>
      <c r="FL26" s="352">
        <f t="shared" si="61"/>
        <v>5780.4780000000001</v>
      </c>
      <c r="FM26" s="352">
        <f t="shared" si="62"/>
        <v>0</v>
      </c>
      <c r="FP26" s="353" t="s">
        <v>297</v>
      </c>
      <c r="FQ26" s="354">
        <v>360123</v>
      </c>
      <c r="FR26" s="348">
        <f t="shared" si="63"/>
        <v>360.12299999999999</v>
      </c>
      <c r="FT26" s="346" t="s">
        <v>515</v>
      </c>
      <c r="FU26" s="346">
        <v>9800000</v>
      </c>
      <c r="FV26" s="354">
        <v>5884221</v>
      </c>
      <c r="FW26" s="354">
        <v>5884221</v>
      </c>
      <c r="FX26" s="354">
        <v>3915779</v>
      </c>
      <c r="FY26" s="354">
        <v>5884221</v>
      </c>
      <c r="FZ26" s="354">
        <v>0</v>
      </c>
      <c r="GA26" s="354">
        <f t="shared" si="64"/>
        <v>9800</v>
      </c>
      <c r="GB26" s="354">
        <f t="shared" si="65"/>
        <v>5884.2209999999995</v>
      </c>
      <c r="GC26" s="354">
        <f t="shared" si="66"/>
        <v>5884.2209999999995</v>
      </c>
      <c r="GD26" s="354">
        <f t="shared" si="67"/>
        <v>3915.779</v>
      </c>
      <c r="GE26" s="354">
        <f t="shared" si="68"/>
        <v>5884.2209999999995</v>
      </c>
      <c r="GF26" s="354">
        <f t="shared" si="69"/>
        <v>0</v>
      </c>
      <c r="GG26" s="354"/>
    </row>
    <row r="27" spans="1:189" x14ac:dyDescent="0.2">
      <c r="A27" s="345" t="s">
        <v>469</v>
      </c>
      <c r="B27" s="345">
        <v>2000000</v>
      </c>
      <c r="C27" s="345">
        <v>0</v>
      </c>
      <c r="D27" s="345">
        <v>0</v>
      </c>
      <c r="E27" s="345">
        <v>2000000</v>
      </c>
      <c r="F27" s="345">
        <f t="shared" si="0"/>
        <v>2062</v>
      </c>
      <c r="G27" s="345">
        <f t="shared" si="1"/>
        <v>0</v>
      </c>
      <c r="H27" s="345">
        <f t="shared" si="2"/>
        <v>0</v>
      </c>
      <c r="I27" s="345">
        <f t="shared" si="3"/>
        <v>2062</v>
      </c>
      <c r="L27" s="346" t="s">
        <v>472</v>
      </c>
      <c r="M27" s="347">
        <v>186027320</v>
      </c>
      <c r="N27" s="347">
        <f t="shared" si="4"/>
        <v>191794.16691999999</v>
      </c>
      <c r="P27" s="346" t="s">
        <v>469</v>
      </c>
      <c r="Q27" s="347">
        <v>2000000</v>
      </c>
      <c r="R27" s="347">
        <v>0</v>
      </c>
      <c r="S27" s="347">
        <v>0</v>
      </c>
      <c r="T27" s="347">
        <v>2000000</v>
      </c>
      <c r="U27" s="347">
        <f t="shared" si="5"/>
        <v>2062</v>
      </c>
      <c r="V27" s="345">
        <f t="shared" si="6"/>
        <v>0</v>
      </c>
      <c r="W27" s="345">
        <f t="shared" si="7"/>
        <v>0</v>
      </c>
      <c r="X27" s="345">
        <f t="shared" si="8"/>
        <v>2062</v>
      </c>
      <c r="AA27" s="346" t="s">
        <v>300</v>
      </c>
      <c r="AB27" s="347">
        <v>2194493864</v>
      </c>
      <c r="AC27" s="345">
        <f t="shared" si="9"/>
        <v>2262523.1737839999</v>
      </c>
      <c r="AE27" s="343" t="s">
        <v>469</v>
      </c>
      <c r="AF27" s="345">
        <v>2000000</v>
      </c>
      <c r="AG27" s="345">
        <v>0</v>
      </c>
      <c r="AH27" s="345">
        <v>0</v>
      </c>
      <c r="AI27" s="345">
        <v>2000000</v>
      </c>
      <c r="AJ27" s="345">
        <f t="shared" si="17"/>
        <v>2062</v>
      </c>
      <c r="AK27" s="345">
        <f t="shared" si="18"/>
        <v>0</v>
      </c>
      <c r="AL27" s="345">
        <f t="shared" si="19"/>
        <v>0</v>
      </c>
      <c r="AM27" s="345">
        <f t="shared" si="20"/>
        <v>2062</v>
      </c>
      <c r="AP27" s="346" t="s">
        <v>302</v>
      </c>
      <c r="AQ27" s="347">
        <v>275135128</v>
      </c>
      <c r="AR27" s="347">
        <f t="shared" si="21"/>
        <v>283664.31696800003</v>
      </c>
      <c r="AT27" s="346" t="s">
        <v>469</v>
      </c>
      <c r="AU27" s="347">
        <v>2000000</v>
      </c>
      <c r="AV27" s="347">
        <v>0</v>
      </c>
      <c r="AW27" s="347">
        <v>0</v>
      </c>
      <c r="AX27" s="347">
        <v>2000000</v>
      </c>
      <c r="AY27" s="345">
        <f t="shared" si="22"/>
        <v>2062</v>
      </c>
      <c r="AZ27" s="345">
        <f t="shared" si="23"/>
        <v>0</v>
      </c>
      <c r="BA27" s="345">
        <f t="shared" si="24"/>
        <v>0</v>
      </c>
      <c r="BB27" s="345">
        <f t="shared" si="25"/>
        <v>2062</v>
      </c>
      <c r="BD27" s="343" t="s">
        <v>472</v>
      </c>
      <c r="BE27" s="348">
        <v>186039575</v>
      </c>
      <c r="BF27" s="349">
        <f t="shared" si="26"/>
        <v>191806.801825</v>
      </c>
      <c r="BH27" s="343" t="s">
        <v>469</v>
      </c>
      <c r="BI27" s="348">
        <v>2500000</v>
      </c>
      <c r="BJ27" s="348">
        <v>0</v>
      </c>
      <c r="BK27" s="348">
        <v>0</v>
      </c>
      <c r="BL27" s="348">
        <v>2500000</v>
      </c>
      <c r="BM27" s="349">
        <f t="shared" si="27"/>
        <v>2577.5</v>
      </c>
      <c r="BN27" s="349">
        <f t="shared" si="28"/>
        <v>0</v>
      </c>
      <c r="BO27" s="349">
        <f t="shared" si="29"/>
        <v>0</v>
      </c>
      <c r="BP27" s="349">
        <f t="shared" si="30"/>
        <v>2577.5</v>
      </c>
      <c r="BR27" s="343" t="s">
        <v>281</v>
      </c>
      <c r="BS27" s="343" t="s">
        <v>300</v>
      </c>
      <c r="BT27" s="348">
        <v>2226166964</v>
      </c>
      <c r="BU27" s="348">
        <f t="shared" si="31"/>
        <v>2295178.1398840002</v>
      </c>
      <c r="BW27" s="348" t="s">
        <v>469</v>
      </c>
      <c r="BX27" s="348">
        <v>2500000</v>
      </c>
      <c r="BY27" s="348">
        <v>0</v>
      </c>
      <c r="BZ27" s="348">
        <v>2500000</v>
      </c>
      <c r="CA27" s="348">
        <v>0</v>
      </c>
      <c r="CB27" s="348">
        <f t="shared" si="32"/>
        <v>2577.5</v>
      </c>
      <c r="CC27" s="348">
        <f t="shared" si="33"/>
        <v>0</v>
      </c>
      <c r="CD27" s="348">
        <f t="shared" si="34"/>
        <v>2577.5</v>
      </c>
      <c r="CE27" s="348">
        <f t="shared" si="35"/>
        <v>0</v>
      </c>
      <c r="CG27" s="343" t="s">
        <v>471</v>
      </c>
      <c r="CH27" s="348">
        <v>11434784</v>
      </c>
      <c r="CI27" s="348">
        <f t="shared" si="36"/>
        <v>11789.262303999998</v>
      </c>
      <c r="CK27" s="346" t="s">
        <v>469</v>
      </c>
      <c r="CL27" s="347">
        <v>1500000</v>
      </c>
      <c r="CM27" s="347">
        <v>0</v>
      </c>
      <c r="CN27" s="347">
        <v>0</v>
      </c>
      <c r="CO27" s="347">
        <v>1500000</v>
      </c>
      <c r="CP27" s="348">
        <f t="shared" si="37"/>
        <v>1546.4999999999998</v>
      </c>
      <c r="CQ27" s="348">
        <f t="shared" si="38"/>
        <v>0</v>
      </c>
      <c r="CR27" s="348">
        <f t="shared" si="39"/>
        <v>0</v>
      </c>
      <c r="CS27" s="348">
        <f t="shared" si="40"/>
        <v>1546.4999999999998</v>
      </c>
      <c r="CU27" s="349"/>
      <c r="CV27" s="346" t="s">
        <v>470</v>
      </c>
      <c r="CW27" s="347">
        <v>12761774</v>
      </c>
      <c r="CX27" s="347">
        <f t="shared" si="41"/>
        <v>13157.388993999999</v>
      </c>
      <c r="CZ27" s="346" t="s">
        <v>469</v>
      </c>
      <c r="DA27" s="347">
        <v>1500000</v>
      </c>
      <c r="DB27" s="347">
        <v>0</v>
      </c>
      <c r="DC27" s="347">
        <v>0</v>
      </c>
      <c r="DD27" s="347">
        <v>1500000</v>
      </c>
      <c r="DE27" s="347">
        <f t="shared" si="42"/>
        <v>1546.4999999999998</v>
      </c>
      <c r="DF27" s="347">
        <f t="shared" si="43"/>
        <v>0</v>
      </c>
      <c r="DG27" s="347">
        <f t="shared" si="44"/>
        <v>0</v>
      </c>
      <c r="DH27" s="347">
        <f t="shared" si="45"/>
        <v>1546.4999999999998</v>
      </c>
      <c r="DI27" s="343" t="s">
        <v>281</v>
      </c>
      <c r="DL27" s="346" t="s">
        <v>300</v>
      </c>
      <c r="DM27" s="347">
        <v>2229350461</v>
      </c>
      <c r="DN27" s="347">
        <f t="shared" si="46"/>
        <v>2298460.3252909998</v>
      </c>
      <c r="DQ27" s="350" t="s">
        <v>469</v>
      </c>
      <c r="DR27" s="347">
        <v>1500000</v>
      </c>
      <c r="DS27" s="347">
        <v>0</v>
      </c>
      <c r="DT27" s="347">
        <v>0</v>
      </c>
      <c r="DU27" s="347">
        <v>1500000</v>
      </c>
      <c r="DV27" s="347">
        <f t="shared" si="47"/>
        <v>1546.4999999999998</v>
      </c>
      <c r="DW27" s="347">
        <f t="shared" si="48"/>
        <v>0</v>
      </c>
      <c r="DX27" s="347">
        <f t="shared" si="49"/>
        <v>0</v>
      </c>
      <c r="DY27" s="347">
        <f t="shared" si="50"/>
        <v>1546.4999999999998</v>
      </c>
      <c r="EB27" s="346" t="s">
        <v>471</v>
      </c>
      <c r="EC27" s="347">
        <v>11434784</v>
      </c>
      <c r="ED27" s="347">
        <f t="shared" si="51"/>
        <v>11434.784</v>
      </c>
      <c r="EH27" s="351" t="s">
        <v>469</v>
      </c>
      <c r="EI27" s="351">
        <v>1500000</v>
      </c>
      <c r="EJ27" s="351">
        <v>1345637</v>
      </c>
      <c r="EK27" s="351">
        <v>154363</v>
      </c>
      <c r="EL27" s="351">
        <v>1345637</v>
      </c>
      <c r="EM27" s="351">
        <v>1345637</v>
      </c>
      <c r="EN27" s="351">
        <v>0</v>
      </c>
      <c r="EO27" s="351">
        <f t="shared" si="52"/>
        <v>1500</v>
      </c>
      <c r="EP27" s="351">
        <f t="shared" si="53"/>
        <v>1345.6369999999999</v>
      </c>
      <c r="EQ27" s="351">
        <f t="shared" si="54"/>
        <v>154.363</v>
      </c>
      <c r="ER27" s="351">
        <f t="shared" si="13"/>
        <v>1345.6369999999999</v>
      </c>
      <c r="ES27" s="351">
        <f t="shared" si="14"/>
        <v>1345.6369999999999</v>
      </c>
      <c r="ET27" s="351">
        <f t="shared" si="55"/>
        <v>0</v>
      </c>
      <c r="EW27" s="346" t="s">
        <v>471</v>
      </c>
      <c r="EX27" s="352">
        <v>11770776</v>
      </c>
      <c r="EY27" s="352">
        <f t="shared" si="56"/>
        <v>11770.776</v>
      </c>
      <c r="FA27" s="346" t="s">
        <v>469</v>
      </c>
      <c r="FB27" s="352">
        <v>1500000</v>
      </c>
      <c r="FC27" s="352">
        <v>1345637</v>
      </c>
      <c r="FD27" s="352">
        <v>1345637</v>
      </c>
      <c r="FE27" s="352">
        <v>154363</v>
      </c>
      <c r="FF27" s="352">
        <v>1345637</v>
      </c>
      <c r="FG27" s="352">
        <v>0</v>
      </c>
      <c r="FH27" s="352">
        <f t="shared" si="57"/>
        <v>1500</v>
      </c>
      <c r="FI27" s="352">
        <f t="shared" si="58"/>
        <v>1345.6369999999999</v>
      </c>
      <c r="FJ27" s="352">
        <f t="shared" si="59"/>
        <v>1345.6369999999999</v>
      </c>
      <c r="FK27" s="352">
        <f t="shared" si="60"/>
        <v>154.363</v>
      </c>
      <c r="FL27" s="352">
        <f t="shared" si="61"/>
        <v>1345.6369999999999</v>
      </c>
      <c r="FM27" s="352">
        <f t="shared" si="62"/>
        <v>0</v>
      </c>
      <c r="FP27" s="353" t="s">
        <v>298</v>
      </c>
      <c r="FQ27" s="354">
        <v>141719</v>
      </c>
      <c r="FR27" s="348">
        <f t="shared" si="63"/>
        <v>141.71899999999999</v>
      </c>
      <c r="FT27" s="346" t="s">
        <v>469</v>
      </c>
      <c r="FU27" s="346">
        <v>1500000</v>
      </c>
      <c r="FV27" s="354">
        <v>1345637</v>
      </c>
      <c r="FW27" s="354">
        <v>1345637</v>
      </c>
      <c r="FX27" s="354">
        <v>154363</v>
      </c>
      <c r="FY27" s="354">
        <v>1345637</v>
      </c>
      <c r="FZ27" s="354">
        <v>0</v>
      </c>
      <c r="GA27" s="354">
        <f t="shared" si="64"/>
        <v>1500</v>
      </c>
      <c r="GB27" s="354">
        <f t="shared" si="65"/>
        <v>1345.6369999999999</v>
      </c>
      <c r="GC27" s="354">
        <f t="shared" si="66"/>
        <v>1345.6369999999999</v>
      </c>
      <c r="GD27" s="354">
        <f t="shared" si="67"/>
        <v>154.363</v>
      </c>
      <c r="GE27" s="354">
        <f t="shared" si="68"/>
        <v>1345.6369999999999</v>
      </c>
      <c r="GF27" s="354">
        <f t="shared" si="69"/>
        <v>0</v>
      </c>
      <c r="GG27" s="354"/>
    </row>
    <row r="28" spans="1:189" x14ac:dyDescent="0.2">
      <c r="A28" s="345" t="s">
        <v>297</v>
      </c>
      <c r="B28" s="345">
        <v>1210551</v>
      </c>
      <c r="C28" s="345">
        <v>218404</v>
      </c>
      <c r="D28" s="345">
        <v>218404</v>
      </c>
      <c r="E28" s="345">
        <v>992147</v>
      </c>
      <c r="F28" s="345">
        <f t="shared" si="0"/>
        <v>1248.0780809999999</v>
      </c>
      <c r="G28" s="345">
        <f t="shared" si="1"/>
        <v>225.17452399999999</v>
      </c>
      <c r="H28" s="345">
        <f t="shared" si="2"/>
        <v>225.17452399999999</v>
      </c>
      <c r="I28" s="345">
        <f t="shared" si="3"/>
        <v>1022.903557</v>
      </c>
      <c r="L28" s="346" t="s">
        <v>473</v>
      </c>
      <c r="M28" s="347">
        <v>443012881</v>
      </c>
      <c r="N28" s="347">
        <f t="shared" si="4"/>
        <v>456746.28031099995</v>
      </c>
      <c r="P28" s="346" t="s">
        <v>297</v>
      </c>
      <c r="Q28" s="347">
        <v>1210551</v>
      </c>
      <c r="R28" s="347">
        <v>218404</v>
      </c>
      <c r="S28" s="347">
        <v>218404</v>
      </c>
      <c r="T28" s="347">
        <v>992147</v>
      </c>
      <c r="U28" s="347">
        <f t="shared" si="5"/>
        <v>1248.0780809999999</v>
      </c>
      <c r="V28" s="345">
        <f t="shared" si="6"/>
        <v>225.17452399999999</v>
      </c>
      <c r="W28" s="345">
        <f t="shared" si="7"/>
        <v>225.17452399999999</v>
      </c>
      <c r="X28" s="345">
        <f t="shared" si="8"/>
        <v>1022.903557</v>
      </c>
      <c r="AA28" s="346" t="s">
        <v>301</v>
      </c>
      <c r="AB28" s="347">
        <v>1671590953</v>
      </c>
      <c r="AC28" s="345">
        <f t="shared" si="9"/>
        <v>1723410.2725429998</v>
      </c>
      <c r="AE28" s="343" t="s">
        <v>297</v>
      </c>
      <c r="AF28" s="345">
        <v>1210551</v>
      </c>
      <c r="AG28" s="345">
        <v>390868</v>
      </c>
      <c r="AH28" s="345">
        <v>390868</v>
      </c>
      <c r="AI28" s="345">
        <v>819683</v>
      </c>
      <c r="AJ28" s="345">
        <f t="shared" si="17"/>
        <v>1248.0780809999999</v>
      </c>
      <c r="AK28" s="345">
        <f t="shared" si="18"/>
        <v>402.98490799999996</v>
      </c>
      <c r="AL28" s="345">
        <f t="shared" si="19"/>
        <v>402.98490799999996</v>
      </c>
      <c r="AM28" s="345">
        <f t="shared" si="20"/>
        <v>845.09317299999998</v>
      </c>
      <c r="AP28" s="346" t="s">
        <v>470</v>
      </c>
      <c r="AQ28" s="347">
        <v>12999513</v>
      </c>
      <c r="AR28" s="347">
        <f t="shared" si="21"/>
        <v>13402.497902999999</v>
      </c>
      <c r="AT28" s="346" t="s">
        <v>297</v>
      </c>
      <c r="AU28" s="347">
        <v>1210551</v>
      </c>
      <c r="AV28" s="347">
        <v>390868</v>
      </c>
      <c r="AW28" s="347">
        <v>390868</v>
      </c>
      <c r="AX28" s="347">
        <v>819683</v>
      </c>
      <c r="AY28" s="345">
        <f t="shared" si="22"/>
        <v>1248.0780809999999</v>
      </c>
      <c r="AZ28" s="345">
        <f t="shared" si="23"/>
        <v>402.98490799999996</v>
      </c>
      <c r="BA28" s="345">
        <f t="shared" si="24"/>
        <v>402.98490799999996</v>
      </c>
      <c r="BB28" s="345">
        <f t="shared" si="25"/>
        <v>845.09317299999998</v>
      </c>
      <c r="BD28" s="343" t="s">
        <v>473</v>
      </c>
      <c r="BE28" s="348">
        <v>442563570</v>
      </c>
      <c r="BF28" s="349">
        <f t="shared" si="26"/>
        <v>456283.04066999996</v>
      </c>
      <c r="BH28" s="343" t="s">
        <v>297</v>
      </c>
      <c r="BI28" s="348">
        <v>1210551</v>
      </c>
      <c r="BJ28" s="348">
        <v>390868</v>
      </c>
      <c r="BK28" s="348">
        <v>390868</v>
      </c>
      <c r="BL28" s="348">
        <v>819683</v>
      </c>
      <c r="BM28" s="349">
        <f t="shared" si="27"/>
        <v>1248.0780809999999</v>
      </c>
      <c r="BN28" s="349">
        <f t="shared" si="28"/>
        <v>402.98490799999996</v>
      </c>
      <c r="BO28" s="349">
        <f t="shared" si="29"/>
        <v>402.98490799999996</v>
      </c>
      <c r="BP28" s="349">
        <f t="shared" si="30"/>
        <v>845.09317299999998</v>
      </c>
      <c r="BR28" s="343" t="s">
        <v>281</v>
      </c>
      <c r="BS28" s="343" t="s">
        <v>301</v>
      </c>
      <c r="BT28" s="348">
        <v>1693369788</v>
      </c>
      <c r="BU28" s="348">
        <f t="shared" si="31"/>
        <v>1745864.2514279997</v>
      </c>
      <c r="BW28" s="348" t="s">
        <v>297</v>
      </c>
      <c r="BX28" s="348">
        <v>1230551</v>
      </c>
      <c r="BY28" s="348">
        <v>563332</v>
      </c>
      <c r="BZ28" s="348">
        <v>667219</v>
      </c>
      <c r="CA28" s="348">
        <v>563332</v>
      </c>
      <c r="CB28" s="348">
        <f t="shared" si="32"/>
        <v>1268.6980809999998</v>
      </c>
      <c r="CC28" s="348">
        <f t="shared" si="33"/>
        <v>580.7952919999999</v>
      </c>
      <c r="CD28" s="348">
        <f t="shared" si="34"/>
        <v>687.90278899999998</v>
      </c>
      <c r="CE28" s="348">
        <f t="shared" si="35"/>
        <v>580.7952919999999</v>
      </c>
      <c r="CG28" s="343" t="s">
        <v>472</v>
      </c>
      <c r="CH28" s="348">
        <v>189239595</v>
      </c>
      <c r="CI28" s="348">
        <f t="shared" si="36"/>
        <v>195106.02244499998</v>
      </c>
      <c r="CK28" s="346" t="s">
        <v>297</v>
      </c>
      <c r="CL28" s="347">
        <v>1230551</v>
      </c>
      <c r="CM28" s="347">
        <v>563332</v>
      </c>
      <c r="CN28" s="347">
        <v>563332</v>
      </c>
      <c r="CO28" s="347">
        <v>667219</v>
      </c>
      <c r="CP28" s="348">
        <f t="shared" si="37"/>
        <v>1268.6980809999998</v>
      </c>
      <c r="CQ28" s="348">
        <f t="shared" si="38"/>
        <v>580.7952919999999</v>
      </c>
      <c r="CR28" s="348">
        <f t="shared" si="39"/>
        <v>580.7952919999999</v>
      </c>
      <c r="CS28" s="348">
        <f t="shared" si="40"/>
        <v>687.90278899999998</v>
      </c>
      <c r="CU28" s="349"/>
      <c r="CV28" s="346" t="s">
        <v>303</v>
      </c>
      <c r="CW28" s="347">
        <v>197594112</v>
      </c>
      <c r="CX28" s="347">
        <f t="shared" si="41"/>
        <v>203719.52947199997</v>
      </c>
      <c r="CZ28" s="346" t="s">
        <v>297</v>
      </c>
      <c r="DA28" s="347">
        <v>1230551</v>
      </c>
      <c r="DB28" s="347">
        <v>563332</v>
      </c>
      <c r="DC28" s="347">
        <v>563332</v>
      </c>
      <c r="DD28" s="347">
        <v>667219</v>
      </c>
      <c r="DE28" s="347">
        <f t="shared" si="42"/>
        <v>1268.6980809999998</v>
      </c>
      <c r="DF28" s="347">
        <f t="shared" si="43"/>
        <v>580.7952919999999</v>
      </c>
      <c r="DG28" s="347">
        <f t="shared" si="44"/>
        <v>580.7952919999999</v>
      </c>
      <c r="DH28" s="347">
        <f t="shared" si="45"/>
        <v>687.90278899999998</v>
      </c>
      <c r="DI28" s="343" t="s">
        <v>281</v>
      </c>
      <c r="DL28" s="346" t="s">
        <v>301</v>
      </c>
      <c r="DM28" s="347">
        <v>1695688586</v>
      </c>
      <c r="DN28" s="347">
        <f t="shared" si="46"/>
        <v>1748254.9321659997</v>
      </c>
      <c r="DQ28" s="350" t="s">
        <v>297</v>
      </c>
      <c r="DR28" s="347">
        <v>1230551</v>
      </c>
      <c r="DS28" s="347">
        <v>775103</v>
      </c>
      <c r="DT28" s="347">
        <v>775103</v>
      </c>
      <c r="DU28" s="347">
        <v>455448</v>
      </c>
      <c r="DV28" s="347">
        <f t="shared" si="47"/>
        <v>1268.6980809999998</v>
      </c>
      <c r="DW28" s="347">
        <f t="shared" si="48"/>
        <v>799.13119299999994</v>
      </c>
      <c r="DX28" s="347">
        <f t="shared" si="49"/>
        <v>799.13119299999994</v>
      </c>
      <c r="DY28" s="347">
        <f t="shared" si="50"/>
        <v>469.56688799999995</v>
      </c>
      <c r="EB28" s="346" t="s">
        <v>472</v>
      </c>
      <c r="EC28" s="347">
        <v>187843481</v>
      </c>
      <c r="ED28" s="347">
        <f t="shared" si="51"/>
        <v>187843.481</v>
      </c>
      <c r="EH28" s="351" t="s">
        <v>297</v>
      </c>
      <c r="EI28" s="351">
        <v>1230551</v>
      </c>
      <c r="EJ28" s="351">
        <v>775103</v>
      </c>
      <c r="EK28" s="351">
        <v>455448</v>
      </c>
      <c r="EL28" s="351">
        <v>775103</v>
      </c>
      <c r="EM28" s="351">
        <v>775103</v>
      </c>
      <c r="EN28" s="351">
        <v>0</v>
      </c>
      <c r="EO28" s="351">
        <f t="shared" si="52"/>
        <v>1230.5509999999999</v>
      </c>
      <c r="EP28" s="351">
        <f t="shared" si="53"/>
        <v>775.10299999999995</v>
      </c>
      <c r="EQ28" s="351">
        <f t="shared" si="54"/>
        <v>455.44799999999998</v>
      </c>
      <c r="ER28" s="351">
        <f t="shared" si="13"/>
        <v>775.10299999999995</v>
      </c>
      <c r="ES28" s="351">
        <f t="shared" si="14"/>
        <v>775.10299999999995</v>
      </c>
      <c r="ET28" s="351">
        <f t="shared" si="55"/>
        <v>0</v>
      </c>
      <c r="EW28" s="346" t="s">
        <v>472</v>
      </c>
      <c r="EX28" s="352">
        <v>187820689</v>
      </c>
      <c r="EY28" s="352">
        <f t="shared" si="56"/>
        <v>187820.68900000001</v>
      </c>
      <c r="FA28" s="346" t="s">
        <v>297</v>
      </c>
      <c r="FB28" s="352">
        <v>1230551</v>
      </c>
      <c r="FC28" s="352">
        <v>775103</v>
      </c>
      <c r="FD28" s="352">
        <v>775103</v>
      </c>
      <c r="FE28" s="352">
        <v>455448</v>
      </c>
      <c r="FF28" s="352">
        <v>775103</v>
      </c>
      <c r="FG28" s="352">
        <v>0</v>
      </c>
      <c r="FH28" s="352">
        <f t="shared" si="57"/>
        <v>1230.5509999999999</v>
      </c>
      <c r="FI28" s="352">
        <f t="shared" si="58"/>
        <v>775.10299999999995</v>
      </c>
      <c r="FJ28" s="352">
        <f t="shared" si="59"/>
        <v>775.10299999999995</v>
      </c>
      <c r="FK28" s="352">
        <f t="shared" si="60"/>
        <v>455.44799999999998</v>
      </c>
      <c r="FL28" s="352">
        <f t="shared" si="61"/>
        <v>775.10299999999995</v>
      </c>
      <c r="FM28" s="352">
        <f t="shared" si="62"/>
        <v>0</v>
      </c>
      <c r="FP28" s="353" t="s">
        <v>299</v>
      </c>
      <c r="FQ28" s="354">
        <v>218404</v>
      </c>
      <c r="FR28" s="348">
        <f t="shared" si="63"/>
        <v>218.404</v>
      </c>
      <c r="FT28" s="346" t="s">
        <v>297</v>
      </c>
      <c r="FU28" s="346">
        <v>1239087</v>
      </c>
      <c r="FV28" s="354">
        <v>1135226</v>
      </c>
      <c r="FW28" s="354">
        <v>1135226</v>
      </c>
      <c r="FX28" s="354">
        <v>103861</v>
      </c>
      <c r="FY28" s="354">
        <v>1135226</v>
      </c>
      <c r="FZ28" s="354">
        <v>0</v>
      </c>
      <c r="GA28" s="354">
        <f t="shared" si="64"/>
        <v>1239.087</v>
      </c>
      <c r="GB28" s="354">
        <f t="shared" si="65"/>
        <v>1135.2260000000001</v>
      </c>
      <c r="GC28" s="354">
        <f t="shared" si="66"/>
        <v>1135.2260000000001</v>
      </c>
      <c r="GD28" s="354">
        <f t="shared" si="67"/>
        <v>103.861</v>
      </c>
      <c r="GE28" s="354">
        <f t="shared" si="68"/>
        <v>1135.2260000000001</v>
      </c>
      <c r="GF28" s="354">
        <f t="shared" si="69"/>
        <v>0</v>
      </c>
      <c r="GG28" s="354"/>
    </row>
    <row r="29" spans="1:189" x14ac:dyDescent="0.2">
      <c r="A29" s="345" t="s">
        <v>298</v>
      </c>
      <c r="B29" s="345">
        <v>344954</v>
      </c>
      <c r="C29" s="345">
        <v>0</v>
      </c>
      <c r="D29" s="345">
        <v>0</v>
      </c>
      <c r="E29" s="345">
        <v>344954</v>
      </c>
      <c r="F29" s="345">
        <f t="shared" si="0"/>
        <v>355.64757399999996</v>
      </c>
      <c r="G29" s="345">
        <f t="shared" si="1"/>
        <v>0</v>
      </c>
      <c r="H29" s="345">
        <f t="shared" si="2"/>
        <v>0</v>
      </c>
      <c r="I29" s="345">
        <f t="shared" si="3"/>
        <v>355.64757399999996</v>
      </c>
      <c r="L29" s="346" t="s">
        <v>476</v>
      </c>
      <c r="M29" s="347">
        <v>728828</v>
      </c>
      <c r="N29" s="347">
        <f t="shared" si="4"/>
        <v>751.42166799999995</v>
      </c>
      <c r="P29" s="346" t="s">
        <v>298</v>
      </c>
      <c r="Q29" s="347">
        <v>344954</v>
      </c>
      <c r="R29" s="347">
        <v>0</v>
      </c>
      <c r="S29" s="347">
        <v>0</v>
      </c>
      <c r="T29" s="347">
        <v>344954</v>
      </c>
      <c r="U29" s="347">
        <f t="shared" si="5"/>
        <v>355.64757399999996</v>
      </c>
      <c r="V29" s="345">
        <f t="shared" si="6"/>
        <v>0</v>
      </c>
      <c r="W29" s="345">
        <f t="shared" si="7"/>
        <v>0</v>
      </c>
      <c r="X29" s="345">
        <f t="shared" si="8"/>
        <v>355.64757399999996</v>
      </c>
      <c r="AA29" s="346" t="s">
        <v>302</v>
      </c>
      <c r="AB29" s="347">
        <v>271832748</v>
      </c>
      <c r="AC29" s="345">
        <f t="shared" si="9"/>
        <v>280259.563188</v>
      </c>
      <c r="AE29" s="343" t="s">
        <v>298</v>
      </c>
      <c r="AF29" s="345">
        <v>344954</v>
      </c>
      <c r="AG29" s="345">
        <v>0</v>
      </c>
      <c r="AH29" s="345">
        <v>0</v>
      </c>
      <c r="AI29" s="345">
        <v>344954</v>
      </c>
      <c r="AJ29" s="345">
        <f t="shared" si="17"/>
        <v>355.64757399999996</v>
      </c>
      <c r="AK29" s="345">
        <f t="shared" si="18"/>
        <v>0</v>
      </c>
      <c r="AL29" s="345">
        <f t="shared" si="19"/>
        <v>0</v>
      </c>
      <c r="AM29" s="345">
        <f t="shared" si="20"/>
        <v>355.64757399999996</v>
      </c>
      <c r="AP29" s="346" t="s">
        <v>303</v>
      </c>
      <c r="AQ29" s="347">
        <v>195746611</v>
      </c>
      <c r="AR29" s="347">
        <f t="shared" si="21"/>
        <v>201814.75594099998</v>
      </c>
      <c r="AT29" s="346" t="s">
        <v>298</v>
      </c>
      <c r="AU29" s="347">
        <v>344954</v>
      </c>
      <c r="AV29" s="347">
        <v>0</v>
      </c>
      <c r="AW29" s="347">
        <v>0</v>
      </c>
      <c r="AX29" s="347">
        <v>344954</v>
      </c>
      <c r="AY29" s="345">
        <f t="shared" si="22"/>
        <v>355.64757399999996</v>
      </c>
      <c r="AZ29" s="345">
        <f t="shared" si="23"/>
        <v>0</v>
      </c>
      <c r="BA29" s="345">
        <f t="shared" si="24"/>
        <v>0</v>
      </c>
      <c r="BB29" s="345">
        <f t="shared" si="25"/>
        <v>355.64757399999996</v>
      </c>
      <c r="BD29" s="343" t="s">
        <v>476</v>
      </c>
      <c r="BE29" s="348">
        <v>728828</v>
      </c>
      <c r="BF29" s="349">
        <f t="shared" si="26"/>
        <v>751.42166799999995</v>
      </c>
      <c r="BH29" s="343" t="s">
        <v>298</v>
      </c>
      <c r="BI29" s="348">
        <v>344954</v>
      </c>
      <c r="BJ29" s="348">
        <v>0</v>
      </c>
      <c r="BK29" s="348">
        <v>0</v>
      </c>
      <c r="BL29" s="348">
        <v>344954</v>
      </c>
      <c r="BM29" s="349">
        <f t="shared" si="27"/>
        <v>355.64757399999996</v>
      </c>
      <c r="BN29" s="349">
        <f t="shared" si="28"/>
        <v>0</v>
      </c>
      <c r="BO29" s="349">
        <f t="shared" si="29"/>
        <v>0</v>
      </c>
      <c r="BP29" s="349">
        <f t="shared" si="30"/>
        <v>355.64757399999996</v>
      </c>
      <c r="BR29" s="343" t="s">
        <v>281</v>
      </c>
      <c r="BS29" s="343" t="s">
        <v>302</v>
      </c>
      <c r="BT29" s="348">
        <v>275505691</v>
      </c>
      <c r="BU29" s="348">
        <f t="shared" si="31"/>
        <v>284046.36742099997</v>
      </c>
      <c r="BW29" s="348" t="s">
        <v>298</v>
      </c>
      <c r="BX29" s="348">
        <v>344954</v>
      </c>
      <c r="BY29" s="348">
        <v>0</v>
      </c>
      <c r="BZ29" s="348">
        <v>344954</v>
      </c>
      <c r="CA29" s="348">
        <v>0</v>
      </c>
      <c r="CB29" s="348">
        <f t="shared" si="32"/>
        <v>355.64757399999996</v>
      </c>
      <c r="CC29" s="348">
        <f t="shared" si="33"/>
        <v>0</v>
      </c>
      <c r="CD29" s="348">
        <f t="shared" si="34"/>
        <v>355.64757399999996</v>
      </c>
      <c r="CE29" s="348">
        <f t="shared" si="35"/>
        <v>0</v>
      </c>
      <c r="CG29" s="343" t="s">
        <v>473</v>
      </c>
      <c r="CH29" s="348">
        <v>446925790</v>
      </c>
      <c r="CI29" s="348">
        <f t="shared" si="36"/>
        <v>460780.48948999995</v>
      </c>
      <c r="CK29" s="346" t="s">
        <v>298</v>
      </c>
      <c r="CL29" s="347">
        <v>344954</v>
      </c>
      <c r="CM29" s="347">
        <v>0</v>
      </c>
      <c r="CN29" s="347">
        <v>0</v>
      </c>
      <c r="CO29" s="347">
        <v>344954</v>
      </c>
      <c r="CP29" s="348">
        <f t="shared" si="37"/>
        <v>355.64757399999996</v>
      </c>
      <c r="CQ29" s="348">
        <f t="shared" si="38"/>
        <v>0</v>
      </c>
      <c r="CR29" s="348">
        <f t="shared" si="39"/>
        <v>0</v>
      </c>
      <c r="CS29" s="348">
        <f t="shared" si="40"/>
        <v>355.64757399999996</v>
      </c>
      <c r="CU29" s="349"/>
      <c r="CV29" s="346" t="s">
        <v>304</v>
      </c>
      <c r="CW29" s="347">
        <v>25876460</v>
      </c>
      <c r="CX29" s="347">
        <f t="shared" si="41"/>
        <v>26678.630259999998</v>
      </c>
      <c r="CZ29" s="346" t="s">
        <v>298</v>
      </c>
      <c r="DA29" s="347">
        <v>344954</v>
      </c>
      <c r="DB29" s="347">
        <v>0</v>
      </c>
      <c r="DC29" s="347">
        <v>0</v>
      </c>
      <c r="DD29" s="347">
        <v>344954</v>
      </c>
      <c r="DE29" s="347">
        <f t="shared" si="42"/>
        <v>355.64757399999996</v>
      </c>
      <c r="DF29" s="347">
        <f t="shared" si="43"/>
        <v>0</v>
      </c>
      <c r="DG29" s="347">
        <f t="shared" si="44"/>
        <v>0</v>
      </c>
      <c r="DH29" s="347">
        <f t="shared" si="45"/>
        <v>355.64757399999996</v>
      </c>
      <c r="DI29" s="343" t="s">
        <v>281</v>
      </c>
      <c r="DL29" s="346" t="s">
        <v>302</v>
      </c>
      <c r="DM29" s="347">
        <v>275437739</v>
      </c>
      <c r="DN29" s="347">
        <f t="shared" si="46"/>
        <v>283976.30890899996</v>
      </c>
      <c r="DQ29" s="350" t="s">
        <v>298</v>
      </c>
      <c r="DR29" s="347">
        <v>344954</v>
      </c>
      <c r="DS29" s="347">
        <v>211771</v>
      </c>
      <c r="DT29" s="347">
        <v>211771</v>
      </c>
      <c r="DU29" s="347">
        <v>133183</v>
      </c>
      <c r="DV29" s="347">
        <f t="shared" si="47"/>
        <v>355.64757399999996</v>
      </c>
      <c r="DW29" s="347">
        <f t="shared" si="48"/>
        <v>218.33590099999998</v>
      </c>
      <c r="DX29" s="347">
        <f t="shared" si="49"/>
        <v>218.33590099999998</v>
      </c>
      <c r="DY29" s="347">
        <f t="shared" si="50"/>
        <v>137.31167299999998</v>
      </c>
      <c r="EB29" s="346" t="s">
        <v>473</v>
      </c>
      <c r="EC29" s="347">
        <v>443624270</v>
      </c>
      <c r="ED29" s="347">
        <f t="shared" si="51"/>
        <v>443624.27</v>
      </c>
      <c r="EH29" s="351" t="s">
        <v>298</v>
      </c>
      <c r="EI29" s="351">
        <v>344954</v>
      </c>
      <c r="EJ29" s="351">
        <v>211771</v>
      </c>
      <c r="EK29" s="351">
        <v>133183</v>
      </c>
      <c r="EL29" s="351">
        <v>211771</v>
      </c>
      <c r="EM29" s="351">
        <v>211771</v>
      </c>
      <c r="EN29" s="351">
        <v>0</v>
      </c>
      <c r="EO29" s="351">
        <f t="shared" si="52"/>
        <v>344.95400000000001</v>
      </c>
      <c r="EP29" s="351">
        <f t="shared" si="53"/>
        <v>211.77099999999999</v>
      </c>
      <c r="EQ29" s="351">
        <f t="shared" si="54"/>
        <v>133.18299999999999</v>
      </c>
      <c r="ER29" s="351">
        <f t="shared" si="13"/>
        <v>211.77099999999999</v>
      </c>
      <c r="ES29" s="351">
        <f t="shared" si="14"/>
        <v>211.77099999999999</v>
      </c>
      <c r="ET29" s="351">
        <f t="shared" si="55"/>
        <v>0</v>
      </c>
      <c r="EW29" s="346" t="s">
        <v>473</v>
      </c>
      <c r="EX29" s="352">
        <v>443394491</v>
      </c>
      <c r="EY29" s="352">
        <f t="shared" si="56"/>
        <v>443394.49099999998</v>
      </c>
      <c r="FA29" s="346" t="s">
        <v>298</v>
      </c>
      <c r="FB29" s="352">
        <v>344954</v>
      </c>
      <c r="FC29" s="352">
        <v>211771</v>
      </c>
      <c r="FD29" s="352">
        <v>211771</v>
      </c>
      <c r="FE29" s="352">
        <v>133183</v>
      </c>
      <c r="FF29" s="352">
        <v>211771</v>
      </c>
      <c r="FG29" s="352">
        <v>0</v>
      </c>
      <c r="FH29" s="352">
        <f t="shared" si="57"/>
        <v>344.95400000000001</v>
      </c>
      <c r="FI29" s="352">
        <f t="shared" si="58"/>
        <v>211.77099999999999</v>
      </c>
      <c r="FJ29" s="352">
        <f t="shared" si="59"/>
        <v>211.77099999999999</v>
      </c>
      <c r="FK29" s="352">
        <f t="shared" si="60"/>
        <v>133.18299999999999</v>
      </c>
      <c r="FL29" s="352">
        <f t="shared" si="61"/>
        <v>211.77099999999999</v>
      </c>
      <c r="FM29" s="352">
        <f t="shared" si="62"/>
        <v>0</v>
      </c>
      <c r="FP29" s="353" t="s">
        <v>300</v>
      </c>
      <c r="FQ29" s="354">
        <v>2279187733</v>
      </c>
      <c r="FR29" s="348">
        <f t="shared" si="63"/>
        <v>2279187.733</v>
      </c>
      <c r="FT29" s="346" t="s">
        <v>298</v>
      </c>
      <c r="FU29" s="346">
        <v>353490</v>
      </c>
      <c r="FV29" s="354">
        <v>353490</v>
      </c>
      <c r="FW29" s="354">
        <v>353490</v>
      </c>
      <c r="FX29" s="354">
        <v>0</v>
      </c>
      <c r="FY29" s="354">
        <v>353490</v>
      </c>
      <c r="FZ29" s="354">
        <v>0</v>
      </c>
      <c r="GA29" s="354">
        <f t="shared" si="64"/>
        <v>353.49</v>
      </c>
      <c r="GB29" s="354">
        <f t="shared" si="65"/>
        <v>353.49</v>
      </c>
      <c r="GC29" s="354">
        <f t="shared" si="66"/>
        <v>353.49</v>
      </c>
      <c r="GD29" s="354">
        <f t="shared" si="67"/>
        <v>0</v>
      </c>
      <c r="GE29" s="354">
        <f t="shared" si="68"/>
        <v>353.49</v>
      </c>
      <c r="GF29" s="354">
        <f t="shared" si="69"/>
        <v>0</v>
      </c>
      <c r="GG29" s="354"/>
    </row>
    <row r="30" spans="1:189" x14ac:dyDescent="0.2">
      <c r="A30" s="345" t="s">
        <v>406</v>
      </c>
      <c r="B30" s="345">
        <v>326529</v>
      </c>
      <c r="C30" s="345">
        <v>0</v>
      </c>
      <c r="D30" s="345">
        <v>0</v>
      </c>
      <c r="E30" s="345">
        <v>326529</v>
      </c>
      <c r="F30" s="345">
        <f t="shared" si="0"/>
        <v>336.65139899999997</v>
      </c>
      <c r="G30" s="345">
        <f t="shared" si="1"/>
        <v>0</v>
      </c>
      <c r="H30" s="345">
        <f t="shared" si="2"/>
        <v>0</v>
      </c>
      <c r="I30" s="345">
        <f t="shared" si="3"/>
        <v>336.65139899999997</v>
      </c>
      <c r="L30" s="346" t="s">
        <v>305</v>
      </c>
      <c r="M30" s="347">
        <v>40988816</v>
      </c>
      <c r="N30" s="347">
        <f t="shared" si="4"/>
        <v>42259.469295999996</v>
      </c>
      <c r="P30" s="346" t="s">
        <v>406</v>
      </c>
      <c r="Q30" s="347">
        <v>326529</v>
      </c>
      <c r="R30" s="347">
        <v>0</v>
      </c>
      <c r="S30" s="347">
        <v>0</v>
      </c>
      <c r="T30" s="347">
        <v>326529</v>
      </c>
      <c r="U30" s="347">
        <f t="shared" si="5"/>
        <v>336.65139899999997</v>
      </c>
      <c r="V30" s="345">
        <f t="shared" si="6"/>
        <v>0</v>
      </c>
      <c r="W30" s="345">
        <f t="shared" si="7"/>
        <v>0</v>
      </c>
      <c r="X30" s="345">
        <f t="shared" si="8"/>
        <v>336.65139899999997</v>
      </c>
      <c r="AA30" s="346" t="s">
        <v>470</v>
      </c>
      <c r="AB30" s="347">
        <v>12933252</v>
      </c>
      <c r="AC30" s="345">
        <f t="shared" si="9"/>
        <v>13334.182811999999</v>
      </c>
      <c r="AE30" s="343" t="s">
        <v>406</v>
      </c>
      <c r="AF30" s="345">
        <v>326529</v>
      </c>
      <c r="AG30" s="345">
        <v>172464</v>
      </c>
      <c r="AH30" s="345">
        <v>172464</v>
      </c>
      <c r="AI30" s="345">
        <v>154065</v>
      </c>
      <c r="AJ30" s="345">
        <f t="shared" si="17"/>
        <v>336.65139899999997</v>
      </c>
      <c r="AK30" s="345">
        <f t="shared" si="18"/>
        <v>177.81038399999997</v>
      </c>
      <c r="AL30" s="345">
        <f t="shared" si="19"/>
        <v>177.81038399999997</v>
      </c>
      <c r="AM30" s="345">
        <f t="shared" si="20"/>
        <v>158.841015</v>
      </c>
      <c r="AP30" s="346" t="s">
        <v>304</v>
      </c>
      <c r="AQ30" s="347">
        <v>24695777</v>
      </c>
      <c r="AR30" s="347">
        <f t="shared" si="21"/>
        <v>25461.346086999994</v>
      </c>
      <c r="AT30" s="346" t="s">
        <v>406</v>
      </c>
      <c r="AU30" s="347">
        <v>326529</v>
      </c>
      <c r="AV30" s="347">
        <v>172464</v>
      </c>
      <c r="AW30" s="347">
        <v>172464</v>
      </c>
      <c r="AX30" s="347">
        <v>154065</v>
      </c>
      <c r="AY30" s="345">
        <f t="shared" si="22"/>
        <v>336.65139899999997</v>
      </c>
      <c r="AZ30" s="345">
        <f t="shared" si="23"/>
        <v>177.81038399999997</v>
      </c>
      <c r="BA30" s="345">
        <f t="shared" si="24"/>
        <v>177.81038399999997</v>
      </c>
      <c r="BB30" s="345">
        <f t="shared" si="25"/>
        <v>158.841015</v>
      </c>
      <c r="BD30" s="343" t="s">
        <v>305</v>
      </c>
      <c r="BE30" s="348">
        <v>45404146</v>
      </c>
      <c r="BF30" s="349">
        <f t="shared" si="26"/>
        <v>46811.674525999995</v>
      </c>
      <c r="BH30" s="343" t="s">
        <v>406</v>
      </c>
      <c r="BI30" s="348">
        <v>326529</v>
      </c>
      <c r="BJ30" s="348">
        <v>172464</v>
      </c>
      <c r="BK30" s="348">
        <v>172464</v>
      </c>
      <c r="BL30" s="348">
        <v>154065</v>
      </c>
      <c r="BM30" s="349">
        <f t="shared" si="27"/>
        <v>336.65139899999997</v>
      </c>
      <c r="BN30" s="349">
        <f t="shared" si="28"/>
        <v>177.81038399999997</v>
      </c>
      <c r="BO30" s="349">
        <f t="shared" si="29"/>
        <v>177.81038399999997</v>
      </c>
      <c r="BP30" s="349">
        <f t="shared" si="30"/>
        <v>158.841015</v>
      </c>
      <c r="BR30" s="343" t="s">
        <v>281</v>
      </c>
      <c r="BS30" s="343" t="s">
        <v>470</v>
      </c>
      <c r="BT30" s="348">
        <v>13120012</v>
      </c>
      <c r="BU30" s="348">
        <f t="shared" si="31"/>
        <v>13526.732372</v>
      </c>
      <c r="BW30" s="348" t="s">
        <v>406</v>
      </c>
      <c r="BX30" s="348">
        <v>346529</v>
      </c>
      <c r="BY30" s="348">
        <v>344928</v>
      </c>
      <c r="BZ30" s="348">
        <v>1601</v>
      </c>
      <c r="CA30" s="348">
        <v>344928</v>
      </c>
      <c r="CB30" s="348">
        <f t="shared" si="32"/>
        <v>357.27139899999997</v>
      </c>
      <c r="CC30" s="348">
        <f t="shared" si="33"/>
        <v>355.62076799999994</v>
      </c>
      <c r="CD30" s="348">
        <f t="shared" si="34"/>
        <v>1.6506309999999997</v>
      </c>
      <c r="CE30" s="348">
        <f t="shared" si="35"/>
        <v>355.62076799999994</v>
      </c>
      <c r="CG30" s="343" t="s">
        <v>476</v>
      </c>
      <c r="CH30" s="348">
        <v>733494</v>
      </c>
      <c r="CI30" s="348">
        <f t="shared" si="36"/>
        <v>756.23231399999997</v>
      </c>
      <c r="CK30" s="346" t="s">
        <v>406</v>
      </c>
      <c r="CL30" s="347">
        <v>346529</v>
      </c>
      <c r="CM30" s="347">
        <v>344928</v>
      </c>
      <c r="CN30" s="347">
        <v>344928</v>
      </c>
      <c r="CO30" s="347">
        <v>1601</v>
      </c>
      <c r="CP30" s="348">
        <f t="shared" si="37"/>
        <v>357.27139899999997</v>
      </c>
      <c r="CQ30" s="348">
        <f t="shared" si="38"/>
        <v>355.62076799999994</v>
      </c>
      <c r="CR30" s="348">
        <f t="shared" si="39"/>
        <v>355.62076799999994</v>
      </c>
      <c r="CS30" s="348">
        <f t="shared" si="40"/>
        <v>1.6506309999999997</v>
      </c>
      <c r="CU30" s="349"/>
      <c r="CV30" s="346" t="s">
        <v>471</v>
      </c>
      <c r="CW30" s="347">
        <v>11434784</v>
      </c>
      <c r="CX30" s="347">
        <f t="shared" si="41"/>
        <v>11789.262303999998</v>
      </c>
      <c r="CZ30" s="346" t="s">
        <v>406</v>
      </c>
      <c r="DA30" s="347">
        <v>346529</v>
      </c>
      <c r="DB30" s="347">
        <v>344928</v>
      </c>
      <c r="DC30" s="347">
        <v>344928</v>
      </c>
      <c r="DD30" s="347">
        <v>1601</v>
      </c>
      <c r="DE30" s="347">
        <f t="shared" si="42"/>
        <v>357.27139899999997</v>
      </c>
      <c r="DF30" s="347">
        <f t="shared" si="43"/>
        <v>355.62076799999994</v>
      </c>
      <c r="DG30" s="347">
        <f t="shared" si="44"/>
        <v>355.62076799999994</v>
      </c>
      <c r="DH30" s="347">
        <f t="shared" si="45"/>
        <v>1.6506309999999997</v>
      </c>
      <c r="DI30" s="343" t="s">
        <v>281</v>
      </c>
      <c r="DL30" s="346" t="s">
        <v>470</v>
      </c>
      <c r="DM30" s="347">
        <v>12891699</v>
      </c>
      <c r="DN30" s="347">
        <f t="shared" si="46"/>
        <v>13291.341668999999</v>
      </c>
      <c r="DQ30" s="350" t="s">
        <v>406</v>
      </c>
      <c r="DR30" s="347">
        <v>346529</v>
      </c>
      <c r="DS30" s="347">
        <v>344928</v>
      </c>
      <c r="DT30" s="347">
        <v>344928</v>
      </c>
      <c r="DU30" s="347">
        <v>1601</v>
      </c>
      <c r="DV30" s="347">
        <f t="shared" si="47"/>
        <v>357.27139899999997</v>
      </c>
      <c r="DW30" s="347">
        <f t="shared" si="48"/>
        <v>355.62076799999994</v>
      </c>
      <c r="DX30" s="347">
        <f t="shared" si="49"/>
        <v>355.62076799999994</v>
      </c>
      <c r="DY30" s="347">
        <f t="shared" si="50"/>
        <v>1.6506309999999997</v>
      </c>
      <c r="EB30" s="346" t="s">
        <v>474</v>
      </c>
      <c r="EC30" s="347">
        <v>570579</v>
      </c>
      <c r="ED30" s="347">
        <f t="shared" si="51"/>
        <v>570.57899999999995</v>
      </c>
      <c r="EH30" s="351" t="s">
        <v>406</v>
      </c>
      <c r="EI30" s="351">
        <v>346529</v>
      </c>
      <c r="EJ30" s="351">
        <v>344928</v>
      </c>
      <c r="EK30" s="351">
        <v>1601</v>
      </c>
      <c r="EL30" s="351">
        <v>344928</v>
      </c>
      <c r="EM30" s="351">
        <v>344928</v>
      </c>
      <c r="EN30" s="351">
        <v>0</v>
      </c>
      <c r="EO30" s="351">
        <f t="shared" si="52"/>
        <v>346.529</v>
      </c>
      <c r="EP30" s="351">
        <f t="shared" si="53"/>
        <v>344.928</v>
      </c>
      <c r="EQ30" s="351">
        <f t="shared" si="54"/>
        <v>1.601</v>
      </c>
      <c r="ER30" s="351">
        <f t="shared" si="13"/>
        <v>344.928</v>
      </c>
      <c r="ES30" s="351">
        <f t="shared" si="14"/>
        <v>344.928</v>
      </c>
      <c r="ET30" s="351">
        <f t="shared" si="55"/>
        <v>0</v>
      </c>
      <c r="EW30" s="346" t="s">
        <v>476</v>
      </c>
      <c r="EX30" s="352">
        <v>733494</v>
      </c>
      <c r="EY30" s="352">
        <f t="shared" si="56"/>
        <v>733.49400000000003</v>
      </c>
      <c r="FA30" s="346" t="s">
        <v>406</v>
      </c>
      <c r="FB30" s="352">
        <v>346529</v>
      </c>
      <c r="FC30" s="352">
        <v>344928</v>
      </c>
      <c r="FD30" s="352">
        <v>344928</v>
      </c>
      <c r="FE30" s="352">
        <v>1601</v>
      </c>
      <c r="FF30" s="352">
        <v>344928</v>
      </c>
      <c r="FG30" s="352">
        <v>0</v>
      </c>
      <c r="FH30" s="352">
        <f t="shared" si="57"/>
        <v>346.529</v>
      </c>
      <c r="FI30" s="352">
        <f t="shared" si="58"/>
        <v>344.928</v>
      </c>
      <c r="FJ30" s="352">
        <f t="shared" si="59"/>
        <v>344.928</v>
      </c>
      <c r="FK30" s="352">
        <f t="shared" si="60"/>
        <v>1.601</v>
      </c>
      <c r="FL30" s="352">
        <f t="shared" si="61"/>
        <v>344.928</v>
      </c>
      <c r="FM30" s="352">
        <f t="shared" si="62"/>
        <v>0</v>
      </c>
      <c r="FP30" s="353" t="s">
        <v>301</v>
      </c>
      <c r="FQ30" s="354">
        <v>1716893887</v>
      </c>
      <c r="FR30" s="348">
        <f t="shared" si="63"/>
        <v>1716893.8870000001</v>
      </c>
      <c r="FT30" s="346" t="s">
        <v>406</v>
      </c>
      <c r="FU30" s="346">
        <v>346529</v>
      </c>
      <c r="FV30" s="354">
        <v>344928</v>
      </c>
      <c r="FW30" s="354">
        <v>344928</v>
      </c>
      <c r="FX30" s="354">
        <v>1601</v>
      </c>
      <c r="FY30" s="354">
        <v>344928</v>
      </c>
      <c r="FZ30" s="354">
        <v>0</v>
      </c>
      <c r="GA30" s="354">
        <f t="shared" si="64"/>
        <v>346.529</v>
      </c>
      <c r="GB30" s="354">
        <f t="shared" si="65"/>
        <v>344.928</v>
      </c>
      <c r="GC30" s="354">
        <f t="shared" si="66"/>
        <v>344.928</v>
      </c>
      <c r="GD30" s="354">
        <f t="shared" si="67"/>
        <v>1.601</v>
      </c>
      <c r="GE30" s="354">
        <f t="shared" si="68"/>
        <v>344.928</v>
      </c>
      <c r="GF30" s="354">
        <f t="shared" si="69"/>
        <v>0</v>
      </c>
      <c r="GG30" s="354"/>
    </row>
    <row r="31" spans="1:189" x14ac:dyDescent="0.2">
      <c r="A31" s="345" t="s">
        <v>299</v>
      </c>
      <c r="B31" s="345">
        <v>539068</v>
      </c>
      <c r="C31" s="345">
        <v>218404</v>
      </c>
      <c r="D31" s="345">
        <v>218404</v>
      </c>
      <c r="E31" s="345">
        <v>320664</v>
      </c>
      <c r="F31" s="345">
        <f t="shared" si="0"/>
        <v>555.77910799999995</v>
      </c>
      <c r="G31" s="345">
        <f t="shared" si="1"/>
        <v>225.17452399999999</v>
      </c>
      <c r="H31" s="345">
        <f t="shared" si="2"/>
        <v>225.17452399999999</v>
      </c>
      <c r="I31" s="345">
        <f t="shared" si="3"/>
        <v>330.60458399999999</v>
      </c>
      <c r="L31" s="346" t="s">
        <v>478</v>
      </c>
      <c r="M31" s="347">
        <v>40988816</v>
      </c>
      <c r="N31" s="347">
        <f t="shared" si="4"/>
        <v>42259.469295999996</v>
      </c>
      <c r="P31" s="346" t="s">
        <v>299</v>
      </c>
      <c r="Q31" s="347">
        <v>539068</v>
      </c>
      <c r="R31" s="347">
        <v>218404</v>
      </c>
      <c r="S31" s="347">
        <v>218404</v>
      </c>
      <c r="T31" s="347">
        <v>320664</v>
      </c>
      <c r="U31" s="347">
        <f t="shared" si="5"/>
        <v>555.77910799999995</v>
      </c>
      <c r="V31" s="345">
        <f t="shared" si="6"/>
        <v>225.17452399999999</v>
      </c>
      <c r="W31" s="345">
        <f t="shared" si="7"/>
        <v>225.17452399999999</v>
      </c>
      <c r="X31" s="345">
        <f t="shared" si="8"/>
        <v>330.60458399999999</v>
      </c>
      <c r="AA31" s="346" t="s">
        <v>303</v>
      </c>
      <c r="AB31" s="347">
        <v>194460593</v>
      </c>
      <c r="AC31" s="345">
        <f t="shared" si="9"/>
        <v>200488.87138299999</v>
      </c>
      <c r="AE31" s="343" t="s">
        <v>299</v>
      </c>
      <c r="AF31" s="345">
        <v>539068</v>
      </c>
      <c r="AG31" s="345">
        <v>218404</v>
      </c>
      <c r="AH31" s="345">
        <v>218404</v>
      </c>
      <c r="AI31" s="345">
        <v>320664</v>
      </c>
      <c r="AJ31" s="345">
        <f t="shared" si="17"/>
        <v>555.77910799999995</v>
      </c>
      <c r="AK31" s="345">
        <f t="shared" si="18"/>
        <v>225.17452399999999</v>
      </c>
      <c r="AL31" s="345">
        <f t="shared" si="19"/>
        <v>225.17452399999999</v>
      </c>
      <c r="AM31" s="345">
        <f t="shared" si="20"/>
        <v>330.60458399999999</v>
      </c>
      <c r="AP31" s="346" t="s">
        <v>471</v>
      </c>
      <c r="AQ31" s="347">
        <v>10343364</v>
      </c>
      <c r="AR31" s="347">
        <f t="shared" si="21"/>
        <v>10664.008284</v>
      </c>
      <c r="AT31" s="346" t="s">
        <v>299</v>
      </c>
      <c r="AU31" s="347">
        <v>539068</v>
      </c>
      <c r="AV31" s="347">
        <v>218404</v>
      </c>
      <c r="AW31" s="347">
        <v>218404</v>
      </c>
      <c r="AX31" s="347">
        <v>320664</v>
      </c>
      <c r="AY31" s="345">
        <f t="shared" si="22"/>
        <v>555.77910799999995</v>
      </c>
      <c r="AZ31" s="345">
        <f t="shared" si="23"/>
        <v>225.17452399999999</v>
      </c>
      <c r="BA31" s="345">
        <f t="shared" si="24"/>
        <v>225.17452399999999</v>
      </c>
      <c r="BB31" s="345">
        <f t="shared" si="25"/>
        <v>330.60458399999999</v>
      </c>
      <c r="BD31" s="343" t="s">
        <v>478</v>
      </c>
      <c r="BE31" s="348">
        <v>45404146</v>
      </c>
      <c r="BF31" s="349">
        <f t="shared" si="26"/>
        <v>46811.674525999995</v>
      </c>
      <c r="BH31" s="343" t="s">
        <v>299</v>
      </c>
      <c r="BI31" s="348">
        <v>539068</v>
      </c>
      <c r="BJ31" s="348">
        <v>218404</v>
      </c>
      <c r="BK31" s="348">
        <v>218404</v>
      </c>
      <c r="BL31" s="348">
        <v>320664</v>
      </c>
      <c r="BM31" s="349">
        <f t="shared" si="27"/>
        <v>555.77910799999995</v>
      </c>
      <c r="BN31" s="349">
        <f t="shared" si="28"/>
        <v>225.17452399999999</v>
      </c>
      <c r="BO31" s="349">
        <f t="shared" si="29"/>
        <v>225.17452399999999</v>
      </c>
      <c r="BP31" s="349">
        <f t="shared" si="30"/>
        <v>330.60458399999999</v>
      </c>
      <c r="BR31" s="343" t="s">
        <v>281</v>
      </c>
      <c r="BS31" s="343" t="s">
        <v>303</v>
      </c>
      <c r="BT31" s="348">
        <v>196614927</v>
      </c>
      <c r="BU31" s="348">
        <f t="shared" si="31"/>
        <v>202709.98973699997</v>
      </c>
      <c r="BW31" s="348" t="s">
        <v>299</v>
      </c>
      <c r="BX31" s="348">
        <v>539068</v>
      </c>
      <c r="BY31" s="348">
        <v>218404</v>
      </c>
      <c r="BZ31" s="348">
        <v>320664</v>
      </c>
      <c r="CA31" s="348">
        <v>218404</v>
      </c>
      <c r="CB31" s="348">
        <f t="shared" si="32"/>
        <v>555.77910799999995</v>
      </c>
      <c r="CC31" s="348">
        <f t="shared" si="33"/>
        <v>225.17452399999999</v>
      </c>
      <c r="CD31" s="348">
        <f t="shared" si="34"/>
        <v>330.60458399999999</v>
      </c>
      <c r="CE31" s="348">
        <f t="shared" si="35"/>
        <v>225.17452399999999</v>
      </c>
      <c r="CG31" s="343" t="s">
        <v>305</v>
      </c>
      <c r="CH31" s="348">
        <v>51558483</v>
      </c>
      <c r="CI31" s="348">
        <f t="shared" si="36"/>
        <v>53156.795972999993</v>
      </c>
      <c r="CK31" s="346" t="s">
        <v>299</v>
      </c>
      <c r="CL31" s="347">
        <v>539068</v>
      </c>
      <c r="CM31" s="347">
        <v>218404</v>
      </c>
      <c r="CN31" s="347">
        <v>218404</v>
      </c>
      <c r="CO31" s="347">
        <v>320664</v>
      </c>
      <c r="CP31" s="348">
        <f t="shared" si="37"/>
        <v>555.77910799999995</v>
      </c>
      <c r="CQ31" s="348">
        <f t="shared" si="38"/>
        <v>225.17452399999999</v>
      </c>
      <c r="CR31" s="348">
        <f t="shared" si="39"/>
        <v>225.17452399999999</v>
      </c>
      <c r="CS31" s="348">
        <f t="shared" si="40"/>
        <v>330.60458399999999</v>
      </c>
      <c r="CU31" s="349"/>
      <c r="CV31" s="346" t="s">
        <v>472</v>
      </c>
      <c r="CW31" s="347">
        <v>188458002</v>
      </c>
      <c r="CX31" s="347">
        <f t="shared" si="41"/>
        <v>194300.20006199999</v>
      </c>
      <c r="CZ31" s="346" t="s">
        <v>299</v>
      </c>
      <c r="DA31" s="347">
        <v>539068</v>
      </c>
      <c r="DB31" s="347">
        <v>218404</v>
      </c>
      <c r="DC31" s="347">
        <v>218404</v>
      </c>
      <c r="DD31" s="347">
        <v>320664</v>
      </c>
      <c r="DE31" s="347">
        <f t="shared" si="42"/>
        <v>555.77910799999995</v>
      </c>
      <c r="DF31" s="347">
        <f t="shared" si="43"/>
        <v>225.17452399999999</v>
      </c>
      <c r="DG31" s="347">
        <f t="shared" si="44"/>
        <v>225.17452399999999</v>
      </c>
      <c r="DH31" s="347">
        <f t="shared" si="45"/>
        <v>330.60458399999999</v>
      </c>
      <c r="DI31" s="343" t="s">
        <v>281</v>
      </c>
      <c r="DL31" s="346" t="s">
        <v>303</v>
      </c>
      <c r="DM31" s="347">
        <v>197004215</v>
      </c>
      <c r="DN31" s="347">
        <f t="shared" si="46"/>
        <v>203111.34566499997</v>
      </c>
      <c r="DQ31" s="350" t="s">
        <v>299</v>
      </c>
      <c r="DR31" s="347">
        <v>539068</v>
      </c>
      <c r="DS31" s="347">
        <v>218404</v>
      </c>
      <c r="DT31" s="347">
        <v>218404</v>
      </c>
      <c r="DU31" s="347">
        <v>320664</v>
      </c>
      <c r="DV31" s="347">
        <f t="shared" si="47"/>
        <v>555.77910799999995</v>
      </c>
      <c r="DW31" s="347">
        <f t="shared" si="48"/>
        <v>225.17452399999999</v>
      </c>
      <c r="DX31" s="347">
        <f t="shared" si="49"/>
        <v>225.17452399999999</v>
      </c>
      <c r="DY31" s="347">
        <f t="shared" si="50"/>
        <v>330.60458399999999</v>
      </c>
      <c r="EB31" s="346" t="s">
        <v>476</v>
      </c>
      <c r="EC31" s="347">
        <v>733494</v>
      </c>
      <c r="ED31" s="347">
        <f t="shared" si="51"/>
        <v>733.49400000000003</v>
      </c>
      <c r="EH31" s="351" t="s">
        <v>299</v>
      </c>
      <c r="EI31" s="351">
        <v>539068</v>
      </c>
      <c r="EJ31" s="351">
        <v>218404</v>
      </c>
      <c r="EK31" s="351">
        <v>320664</v>
      </c>
      <c r="EL31" s="351">
        <v>218404</v>
      </c>
      <c r="EM31" s="351">
        <v>218404</v>
      </c>
      <c r="EN31" s="351">
        <v>0</v>
      </c>
      <c r="EO31" s="351">
        <f t="shared" si="52"/>
        <v>539.06799999999998</v>
      </c>
      <c r="EP31" s="351">
        <f t="shared" si="53"/>
        <v>218.404</v>
      </c>
      <c r="EQ31" s="351">
        <f t="shared" si="54"/>
        <v>320.66399999999999</v>
      </c>
      <c r="ER31" s="351">
        <f t="shared" si="13"/>
        <v>218.404</v>
      </c>
      <c r="ES31" s="351">
        <f t="shared" si="14"/>
        <v>218.404</v>
      </c>
      <c r="ET31" s="351">
        <f t="shared" si="55"/>
        <v>0</v>
      </c>
      <c r="EW31" s="346" t="s">
        <v>305</v>
      </c>
      <c r="EX31" s="352">
        <v>51211088</v>
      </c>
      <c r="EY31" s="352">
        <f t="shared" si="56"/>
        <v>51211.088000000003</v>
      </c>
      <c r="FA31" s="346" t="s">
        <v>299</v>
      </c>
      <c r="FB31" s="352">
        <v>539068</v>
      </c>
      <c r="FC31" s="352">
        <v>218404</v>
      </c>
      <c r="FD31" s="352">
        <v>218404</v>
      </c>
      <c r="FE31" s="352">
        <v>320664</v>
      </c>
      <c r="FF31" s="352">
        <v>218404</v>
      </c>
      <c r="FG31" s="352">
        <v>0</v>
      </c>
      <c r="FH31" s="352">
        <f t="shared" si="57"/>
        <v>539.06799999999998</v>
      </c>
      <c r="FI31" s="352">
        <f t="shared" si="58"/>
        <v>218.404</v>
      </c>
      <c r="FJ31" s="352">
        <f t="shared" si="59"/>
        <v>218.404</v>
      </c>
      <c r="FK31" s="352">
        <f t="shared" si="60"/>
        <v>320.66399999999999</v>
      </c>
      <c r="FL31" s="352">
        <f t="shared" si="61"/>
        <v>218.404</v>
      </c>
      <c r="FM31" s="352">
        <f t="shared" si="62"/>
        <v>0</v>
      </c>
      <c r="FP31" s="353" t="s">
        <v>302</v>
      </c>
      <c r="FQ31" s="354">
        <v>288507813</v>
      </c>
      <c r="FR31" s="348">
        <f t="shared" si="63"/>
        <v>288507.81300000002</v>
      </c>
      <c r="FT31" s="346" t="s">
        <v>299</v>
      </c>
      <c r="FU31" s="346">
        <v>539068</v>
      </c>
      <c r="FV31" s="354">
        <v>436808</v>
      </c>
      <c r="FW31" s="354">
        <v>436808</v>
      </c>
      <c r="FX31" s="354">
        <v>102260</v>
      </c>
      <c r="FY31" s="354">
        <v>436808</v>
      </c>
      <c r="FZ31" s="354">
        <v>0</v>
      </c>
      <c r="GA31" s="354">
        <f t="shared" si="64"/>
        <v>539.06799999999998</v>
      </c>
      <c r="GB31" s="354">
        <f t="shared" si="65"/>
        <v>436.80799999999999</v>
      </c>
      <c r="GC31" s="354">
        <f t="shared" si="66"/>
        <v>436.80799999999999</v>
      </c>
      <c r="GD31" s="354">
        <f t="shared" si="67"/>
        <v>102.26</v>
      </c>
      <c r="GE31" s="354">
        <f t="shared" si="68"/>
        <v>436.80799999999999</v>
      </c>
      <c r="GF31" s="354">
        <f t="shared" si="69"/>
        <v>0</v>
      </c>
      <c r="GG31" s="354"/>
    </row>
    <row r="32" spans="1:189" x14ac:dyDescent="0.2">
      <c r="A32" s="345" t="s">
        <v>300</v>
      </c>
      <c r="B32" s="345">
        <v>17887240325</v>
      </c>
      <c r="C32" s="345">
        <v>1228669421</v>
      </c>
      <c r="D32" s="345">
        <v>1228669421</v>
      </c>
      <c r="E32" s="345">
        <v>16658570904</v>
      </c>
      <c r="F32" s="345">
        <f t="shared" si="0"/>
        <v>18441744.775074996</v>
      </c>
      <c r="G32" s="345">
        <f t="shared" si="1"/>
        <v>1266758.1730509999</v>
      </c>
      <c r="H32" s="345">
        <f t="shared" si="2"/>
        <v>1266758.1730509999</v>
      </c>
      <c r="I32" s="345">
        <f t="shared" si="3"/>
        <v>17174986.602023996</v>
      </c>
      <c r="L32" s="346" t="s">
        <v>307</v>
      </c>
      <c r="M32" s="347">
        <v>29558673</v>
      </c>
      <c r="N32" s="347">
        <f t="shared" si="4"/>
        <v>30474.991862999996</v>
      </c>
      <c r="P32" s="346" t="s">
        <v>300</v>
      </c>
      <c r="Q32" s="347">
        <v>17887240325</v>
      </c>
      <c r="R32" s="347">
        <v>2445376381</v>
      </c>
      <c r="S32" s="347">
        <v>2445376381</v>
      </c>
      <c r="T32" s="347">
        <v>15441863944</v>
      </c>
      <c r="U32" s="347">
        <f t="shared" si="5"/>
        <v>18441744.775074996</v>
      </c>
      <c r="V32" s="345">
        <f t="shared" si="6"/>
        <v>2521183.0488109998</v>
      </c>
      <c r="W32" s="345">
        <f t="shared" si="7"/>
        <v>2521183.0488109998</v>
      </c>
      <c r="X32" s="345">
        <f t="shared" si="8"/>
        <v>15920561.726263998</v>
      </c>
      <c r="AA32" s="346" t="s">
        <v>304</v>
      </c>
      <c r="AB32" s="347">
        <v>24524521</v>
      </c>
      <c r="AC32" s="345">
        <f t="shared" si="9"/>
        <v>25284.781150999999</v>
      </c>
      <c r="AE32" s="343" t="s">
        <v>300</v>
      </c>
      <c r="AF32" s="345">
        <v>17887240325</v>
      </c>
      <c r="AG32" s="345">
        <v>4639870245</v>
      </c>
      <c r="AH32" s="345">
        <v>4639870245</v>
      </c>
      <c r="AI32" s="345">
        <v>13247370080</v>
      </c>
      <c r="AJ32" s="345">
        <f t="shared" si="17"/>
        <v>18441744.775074996</v>
      </c>
      <c r="AK32" s="345">
        <f t="shared" si="18"/>
        <v>4783706.2225949997</v>
      </c>
      <c r="AL32" s="345">
        <f t="shared" si="19"/>
        <v>4783706.2225949997</v>
      </c>
      <c r="AM32" s="345">
        <f t="shared" si="20"/>
        <v>13658038.552479999</v>
      </c>
      <c r="AP32" s="346" t="s">
        <v>472</v>
      </c>
      <c r="AQ32" s="347">
        <v>191904034</v>
      </c>
      <c r="AR32" s="347">
        <f t="shared" si="21"/>
        <v>197853.05905400001</v>
      </c>
      <c r="AT32" s="346" t="s">
        <v>300</v>
      </c>
      <c r="AU32" s="347">
        <v>17887207276</v>
      </c>
      <c r="AV32" s="347">
        <v>5884142094</v>
      </c>
      <c r="AW32" s="347">
        <v>5884142094</v>
      </c>
      <c r="AX32" s="347">
        <v>12003065182</v>
      </c>
      <c r="AY32" s="345">
        <f t="shared" si="22"/>
        <v>18441710.701556001</v>
      </c>
      <c r="AZ32" s="345">
        <f t="shared" si="23"/>
        <v>6066550.4989139987</v>
      </c>
      <c r="BA32" s="345">
        <f t="shared" si="24"/>
        <v>6066550.4989139987</v>
      </c>
      <c r="BB32" s="345">
        <f t="shared" si="25"/>
        <v>12375160.202641999</v>
      </c>
      <c r="BD32" s="343" t="s">
        <v>307</v>
      </c>
      <c r="BE32" s="348">
        <v>31466871</v>
      </c>
      <c r="BF32" s="349">
        <f t="shared" si="26"/>
        <v>32442.344000999998</v>
      </c>
      <c r="BH32" s="343" t="s">
        <v>300</v>
      </c>
      <c r="BI32" s="348">
        <v>17884404758</v>
      </c>
      <c r="BJ32" s="348">
        <v>7107246645</v>
      </c>
      <c r="BK32" s="348">
        <v>7107246645</v>
      </c>
      <c r="BL32" s="348">
        <v>10777158113</v>
      </c>
      <c r="BM32" s="349">
        <f t="shared" si="27"/>
        <v>18438821.305498</v>
      </c>
      <c r="BN32" s="349">
        <f t="shared" si="28"/>
        <v>7327571.290994999</v>
      </c>
      <c r="BO32" s="349">
        <f t="shared" si="29"/>
        <v>7327571.290994999</v>
      </c>
      <c r="BP32" s="349">
        <f t="shared" si="30"/>
        <v>11111250.014502998</v>
      </c>
      <c r="BR32" s="343" t="s">
        <v>281</v>
      </c>
      <c r="BS32" s="343" t="s">
        <v>304</v>
      </c>
      <c r="BT32" s="348">
        <v>25363046</v>
      </c>
      <c r="BU32" s="348">
        <f t="shared" si="31"/>
        <v>26149.300425999998</v>
      </c>
      <c r="BW32" s="348" t="s">
        <v>300</v>
      </c>
      <c r="BX32" s="348">
        <v>17846431758</v>
      </c>
      <c r="BY32" s="348">
        <v>9333413609</v>
      </c>
      <c r="BZ32" s="348">
        <v>8513018149</v>
      </c>
      <c r="CA32" s="348">
        <v>9333413609</v>
      </c>
      <c r="CB32" s="348">
        <f t="shared" si="32"/>
        <v>18399671.142498001</v>
      </c>
      <c r="CC32" s="348">
        <f t="shared" si="33"/>
        <v>9622749.4308789987</v>
      </c>
      <c r="CD32" s="348">
        <f t="shared" si="34"/>
        <v>8776921.711618999</v>
      </c>
      <c r="CE32" s="348">
        <f t="shared" si="35"/>
        <v>9622749.4308789987</v>
      </c>
      <c r="CG32" s="343" t="s">
        <v>477</v>
      </c>
      <c r="CH32" s="348">
        <v>4457450</v>
      </c>
      <c r="CI32" s="348">
        <f t="shared" si="36"/>
        <v>4595.6309499999998</v>
      </c>
      <c r="CK32" s="346" t="s">
        <v>300</v>
      </c>
      <c r="CL32" s="347">
        <v>17847464807</v>
      </c>
      <c r="CM32" s="347">
        <v>10583192951</v>
      </c>
      <c r="CN32" s="347">
        <v>10583192951</v>
      </c>
      <c r="CO32" s="347">
        <v>7264271856</v>
      </c>
      <c r="CP32" s="348">
        <f t="shared" si="37"/>
        <v>18400736.216017</v>
      </c>
      <c r="CQ32" s="348">
        <f t="shared" si="38"/>
        <v>10911271.932480998</v>
      </c>
      <c r="CR32" s="348">
        <f t="shared" si="39"/>
        <v>10911271.932480998</v>
      </c>
      <c r="CS32" s="348">
        <f t="shared" si="40"/>
        <v>7489464.2835359992</v>
      </c>
      <c r="CU32" s="349"/>
      <c r="CV32" s="346" t="s">
        <v>473</v>
      </c>
      <c r="CW32" s="347">
        <v>445357658</v>
      </c>
      <c r="CX32" s="347">
        <f t="shared" si="41"/>
        <v>459163.74539799994</v>
      </c>
      <c r="CZ32" s="346" t="s">
        <v>300</v>
      </c>
      <c r="DA32" s="347">
        <v>17847341801</v>
      </c>
      <c r="DB32" s="347">
        <v>11837115856</v>
      </c>
      <c r="DC32" s="347">
        <v>11837115856</v>
      </c>
      <c r="DD32" s="347">
        <v>6010225945</v>
      </c>
      <c r="DE32" s="347">
        <f t="shared" si="42"/>
        <v>18400609.396830998</v>
      </c>
      <c r="DF32" s="347">
        <f t="shared" si="43"/>
        <v>12204066.447535999</v>
      </c>
      <c r="DG32" s="347">
        <f t="shared" si="44"/>
        <v>12204066.447535999</v>
      </c>
      <c r="DH32" s="347">
        <f t="shared" si="45"/>
        <v>6196542.9492950002</v>
      </c>
      <c r="DI32" s="343" t="s">
        <v>281</v>
      </c>
      <c r="DL32" s="346" t="s">
        <v>304</v>
      </c>
      <c r="DM32" s="347">
        <v>25804497</v>
      </c>
      <c r="DN32" s="347">
        <f t="shared" si="46"/>
        <v>26604.436406999997</v>
      </c>
      <c r="DQ32" s="350" t="s">
        <v>300</v>
      </c>
      <c r="DR32" s="347">
        <v>17846309171</v>
      </c>
      <c r="DS32" s="347">
        <v>14066466317</v>
      </c>
      <c r="DT32" s="347">
        <v>14066466317</v>
      </c>
      <c r="DU32" s="347">
        <v>3779842854</v>
      </c>
      <c r="DV32" s="347">
        <f t="shared" si="47"/>
        <v>18399544.755300999</v>
      </c>
      <c r="DW32" s="347">
        <f t="shared" si="48"/>
        <v>14502526.772826999</v>
      </c>
      <c r="DX32" s="347">
        <f t="shared" si="49"/>
        <v>14502526.772826999</v>
      </c>
      <c r="DY32" s="347">
        <f t="shared" si="50"/>
        <v>3897017.9824739997</v>
      </c>
      <c r="EB32" s="346" t="s">
        <v>305</v>
      </c>
      <c r="EC32" s="347">
        <v>56465704</v>
      </c>
      <c r="ED32" s="347">
        <f t="shared" si="51"/>
        <v>56465.703999999998</v>
      </c>
      <c r="EH32" s="351" t="s">
        <v>300</v>
      </c>
      <c r="EI32" s="351">
        <v>17842074553</v>
      </c>
      <c r="EJ32" s="351">
        <v>15312224320</v>
      </c>
      <c r="EK32" s="351">
        <v>2529850233</v>
      </c>
      <c r="EL32" s="351">
        <v>15312224320</v>
      </c>
      <c r="EM32" s="351">
        <v>15015886761</v>
      </c>
      <c r="EN32" s="351">
        <v>296337559</v>
      </c>
      <c r="EO32" s="351">
        <f t="shared" si="52"/>
        <v>17842074.552999999</v>
      </c>
      <c r="EP32" s="351">
        <f t="shared" si="53"/>
        <v>15312224.32</v>
      </c>
      <c r="EQ32" s="351">
        <f t="shared" si="54"/>
        <v>2529850.233</v>
      </c>
      <c r="ER32" s="351">
        <f t="shared" si="13"/>
        <v>15312224.32</v>
      </c>
      <c r="ES32" s="351">
        <f t="shared" si="14"/>
        <v>15015886.761</v>
      </c>
      <c r="ET32" s="351">
        <f t="shared" si="55"/>
        <v>296337.55900000001</v>
      </c>
      <c r="EW32" s="346" t="s">
        <v>477</v>
      </c>
      <c r="EX32" s="352">
        <v>8945120</v>
      </c>
      <c r="EY32" s="352">
        <f t="shared" si="56"/>
        <v>8945.1200000000008</v>
      </c>
      <c r="FA32" s="346" t="s">
        <v>300</v>
      </c>
      <c r="FB32" s="352">
        <v>17841919553</v>
      </c>
      <c r="FC32" s="352">
        <v>16564932442</v>
      </c>
      <c r="FD32" s="352">
        <v>16564932442</v>
      </c>
      <c r="FE32" s="352">
        <v>1276987111</v>
      </c>
      <c r="FF32" s="352">
        <v>16233909664</v>
      </c>
      <c r="FG32" s="352">
        <v>331022778</v>
      </c>
      <c r="FH32" s="352">
        <f t="shared" si="57"/>
        <v>17841919.552999999</v>
      </c>
      <c r="FI32" s="352">
        <f t="shared" si="58"/>
        <v>16564932.442</v>
      </c>
      <c r="FJ32" s="352">
        <f t="shared" si="59"/>
        <v>16564932.442</v>
      </c>
      <c r="FK32" s="352">
        <f t="shared" si="60"/>
        <v>1276987.111</v>
      </c>
      <c r="FL32" s="352">
        <f t="shared" si="61"/>
        <v>16233909.664000001</v>
      </c>
      <c r="FM32" s="352">
        <f t="shared" si="62"/>
        <v>331022.77799999999</v>
      </c>
      <c r="FP32" s="353" t="s">
        <v>470</v>
      </c>
      <c r="FQ32" s="354">
        <v>12923854</v>
      </c>
      <c r="FR32" s="348">
        <f t="shared" si="63"/>
        <v>12923.853999999999</v>
      </c>
      <c r="FT32" s="346" t="s">
        <v>300</v>
      </c>
      <c r="FU32" s="346">
        <v>18981801749</v>
      </c>
      <c r="FV32" s="354">
        <v>18844120175</v>
      </c>
      <c r="FW32" s="354">
        <v>18844120175</v>
      </c>
      <c r="FX32" s="354">
        <v>137681574</v>
      </c>
      <c r="FY32" s="354">
        <v>18385665570</v>
      </c>
      <c r="FZ32" s="354">
        <v>458454605</v>
      </c>
      <c r="GA32" s="354">
        <f t="shared" si="64"/>
        <v>18981801.749000002</v>
      </c>
      <c r="GB32" s="354">
        <f t="shared" si="65"/>
        <v>18844120.175000001</v>
      </c>
      <c r="GC32" s="354">
        <f t="shared" si="66"/>
        <v>18844120.175000001</v>
      </c>
      <c r="GD32" s="354">
        <f t="shared" si="67"/>
        <v>137681.57399999999</v>
      </c>
      <c r="GE32" s="354">
        <f t="shared" si="68"/>
        <v>18385665.57</v>
      </c>
      <c r="GF32" s="354">
        <f t="shared" si="69"/>
        <v>458454.60499999998</v>
      </c>
      <c r="GG32" s="354"/>
    </row>
    <row r="33" spans="1:189" x14ac:dyDescent="0.2">
      <c r="A33" s="345" t="s">
        <v>301</v>
      </c>
      <c r="B33" s="345">
        <v>15141014982</v>
      </c>
      <c r="C33" s="345">
        <v>1126633495</v>
      </c>
      <c r="D33" s="345">
        <v>1126633495</v>
      </c>
      <c r="E33" s="345">
        <v>14014381487</v>
      </c>
      <c r="F33" s="345">
        <f t="shared" si="0"/>
        <v>15610386.446441999</v>
      </c>
      <c r="G33" s="345">
        <f t="shared" si="1"/>
        <v>1161559.133345</v>
      </c>
      <c r="H33" s="345">
        <f t="shared" si="2"/>
        <v>1161559.133345</v>
      </c>
      <c r="I33" s="345">
        <f t="shared" si="3"/>
        <v>14448827.313096998</v>
      </c>
      <c r="L33" s="346" t="s">
        <v>481</v>
      </c>
      <c r="M33" s="347">
        <v>18554160</v>
      </c>
      <c r="N33" s="347">
        <f t="shared" si="4"/>
        <v>19129.338959999997</v>
      </c>
      <c r="P33" s="346" t="s">
        <v>301</v>
      </c>
      <c r="Q33" s="347">
        <v>15141014982</v>
      </c>
      <c r="R33" s="347">
        <v>2272792966</v>
      </c>
      <c r="S33" s="347">
        <v>2272792966</v>
      </c>
      <c r="T33" s="347">
        <v>12868222016</v>
      </c>
      <c r="U33" s="347">
        <f t="shared" si="5"/>
        <v>15610386.446441999</v>
      </c>
      <c r="V33" s="345">
        <f t="shared" si="6"/>
        <v>2343249.547946</v>
      </c>
      <c r="W33" s="345">
        <f t="shared" si="7"/>
        <v>2343249.547946</v>
      </c>
      <c r="X33" s="345">
        <f t="shared" si="8"/>
        <v>13267136.898496</v>
      </c>
      <c r="AA33" s="346" t="s">
        <v>471</v>
      </c>
      <c r="AB33" s="347">
        <v>10343364</v>
      </c>
      <c r="AC33" s="345">
        <f t="shared" si="9"/>
        <v>10664.008284</v>
      </c>
      <c r="AE33" s="343" t="s">
        <v>301</v>
      </c>
      <c r="AF33" s="345">
        <v>15141014982</v>
      </c>
      <c r="AG33" s="345">
        <v>3944383919</v>
      </c>
      <c r="AH33" s="345">
        <v>3944383919</v>
      </c>
      <c r="AI33" s="345">
        <v>11196631063</v>
      </c>
      <c r="AJ33" s="345">
        <f t="shared" si="17"/>
        <v>15610386.446441999</v>
      </c>
      <c r="AK33" s="345">
        <f t="shared" si="18"/>
        <v>4066659.8204890001</v>
      </c>
      <c r="AL33" s="345">
        <f t="shared" si="19"/>
        <v>4066659.8204890001</v>
      </c>
      <c r="AM33" s="345">
        <f t="shared" si="20"/>
        <v>11543726.625952998</v>
      </c>
      <c r="AP33" s="346" t="s">
        <v>473</v>
      </c>
      <c r="AQ33" s="347">
        <v>443500644</v>
      </c>
      <c r="AR33" s="347">
        <f t="shared" si="21"/>
        <v>457249.16396399995</v>
      </c>
      <c r="AT33" s="346" t="s">
        <v>301</v>
      </c>
      <c r="AU33" s="347">
        <v>15141014982</v>
      </c>
      <c r="AV33" s="347">
        <v>5099689315</v>
      </c>
      <c r="AW33" s="347">
        <v>5099689315</v>
      </c>
      <c r="AX33" s="347">
        <v>10041325667</v>
      </c>
      <c r="AY33" s="345">
        <f t="shared" si="22"/>
        <v>15610386.446441999</v>
      </c>
      <c r="AZ33" s="345">
        <f t="shared" si="23"/>
        <v>5257779.6837649997</v>
      </c>
      <c r="BA33" s="345">
        <f t="shared" si="24"/>
        <v>5257779.6837649997</v>
      </c>
      <c r="BB33" s="345">
        <f t="shared" si="25"/>
        <v>10352606.762676999</v>
      </c>
      <c r="BD33" s="343" t="s">
        <v>481</v>
      </c>
      <c r="BE33" s="348">
        <v>20708315</v>
      </c>
      <c r="BF33" s="349">
        <f t="shared" si="26"/>
        <v>21350.272764999998</v>
      </c>
      <c r="BH33" s="343" t="s">
        <v>301</v>
      </c>
      <c r="BI33" s="348">
        <v>15138212464</v>
      </c>
      <c r="BJ33" s="348">
        <v>6245922849</v>
      </c>
      <c r="BK33" s="348">
        <v>6245922849</v>
      </c>
      <c r="BL33" s="348">
        <v>8892289615</v>
      </c>
      <c r="BM33" s="349">
        <f t="shared" si="27"/>
        <v>15607497.050383998</v>
      </c>
      <c r="BN33" s="349">
        <f t="shared" si="28"/>
        <v>6439546.4573189998</v>
      </c>
      <c r="BO33" s="349">
        <f t="shared" si="29"/>
        <v>6439546.4573189998</v>
      </c>
      <c r="BP33" s="349">
        <f t="shared" si="30"/>
        <v>9167950.5930649992</v>
      </c>
      <c r="BR33" s="343" t="s">
        <v>281</v>
      </c>
      <c r="BS33" s="343" t="s">
        <v>471</v>
      </c>
      <c r="BT33" s="348">
        <v>10805133</v>
      </c>
      <c r="BU33" s="348">
        <f t="shared" si="31"/>
        <v>11140.092122999999</v>
      </c>
      <c r="BW33" s="348" t="s">
        <v>301</v>
      </c>
      <c r="BX33" s="348">
        <v>15100206415</v>
      </c>
      <c r="BY33" s="348">
        <v>7939292637</v>
      </c>
      <c r="BZ33" s="348">
        <v>7160913778</v>
      </c>
      <c r="CA33" s="348">
        <v>7939292637</v>
      </c>
      <c r="CB33" s="348">
        <f t="shared" si="32"/>
        <v>15568312.813864999</v>
      </c>
      <c r="CC33" s="348">
        <f t="shared" si="33"/>
        <v>8185410.7087469995</v>
      </c>
      <c r="CD33" s="348">
        <f t="shared" si="34"/>
        <v>7382902.105117999</v>
      </c>
      <c r="CE33" s="348">
        <f t="shared" si="35"/>
        <v>8185410.7087469995</v>
      </c>
      <c r="CG33" s="343" t="s">
        <v>478</v>
      </c>
      <c r="CH33" s="348">
        <v>47101033</v>
      </c>
      <c r="CI33" s="348">
        <f t="shared" si="36"/>
        <v>48561.165023000001</v>
      </c>
      <c r="CK33" s="346" t="s">
        <v>301</v>
      </c>
      <c r="CL33" s="347">
        <v>15100239464</v>
      </c>
      <c r="CM33" s="347">
        <v>9106865003</v>
      </c>
      <c r="CN33" s="347">
        <v>9106865003</v>
      </c>
      <c r="CO33" s="347">
        <v>5993374461</v>
      </c>
      <c r="CP33" s="348">
        <f t="shared" si="37"/>
        <v>15568346.887383999</v>
      </c>
      <c r="CQ33" s="348">
        <f t="shared" si="38"/>
        <v>9389177.818093</v>
      </c>
      <c r="CR33" s="348">
        <f t="shared" si="39"/>
        <v>9389177.818093</v>
      </c>
      <c r="CS33" s="348">
        <f t="shared" si="40"/>
        <v>6179169.0692909993</v>
      </c>
      <c r="CU33" s="349"/>
      <c r="CV33" s="346" t="s">
        <v>476</v>
      </c>
      <c r="CW33" s="347">
        <v>733494</v>
      </c>
      <c r="CX33" s="347">
        <f t="shared" si="41"/>
        <v>756.23231399999997</v>
      </c>
      <c r="CZ33" s="346" t="s">
        <v>301</v>
      </c>
      <c r="DA33" s="347">
        <v>15100239464</v>
      </c>
      <c r="DB33" s="347">
        <v>10265647790</v>
      </c>
      <c r="DC33" s="347">
        <v>10265647790</v>
      </c>
      <c r="DD33" s="347">
        <v>4834591674</v>
      </c>
      <c r="DE33" s="347">
        <f t="shared" si="42"/>
        <v>15568346.887383999</v>
      </c>
      <c r="DF33" s="347">
        <f t="shared" si="43"/>
        <v>10583882.871489998</v>
      </c>
      <c r="DG33" s="347">
        <f t="shared" si="44"/>
        <v>10583882.871489998</v>
      </c>
      <c r="DH33" s="347">
        <f t="shared" si="45"/>
        <v>4984464.0158939995</v>
      </c>
      <c r="DI33" s="343" t="s">
        <v>281</v>
      </c>
      <c r="DL33" s="346" t="s">
        <v>471</v>
      </c>
      <c r="DM33" s="347">
        <v>11434784</v>
      </c>
      <c r="DN33" s="347">
        <f t="shared" si="46"/>
        <v>11789.262303999998</v>
      </c>
      <c r="DQ33" s="350" t="s">
        <v>301</v>
      </c>
      <c r="DR33" s="347">
        <v>15099049210</v>
      </c>
      <c r="DS33" s="347">
        <v>11961336376</v>
      </c>
      <c r="DT33" s="347">
        <v>11961336376</v>
      </c>
      <c r="DU33" s="347">
        <v>3137712834</v>
      </c>
      <c r="DV33" s="347">
        <f t="shared" si="47"/>
        <v>15567119.735509999</v>
      </c>
      <c r="DW33" s="347">
        <f t="shared" si="48"/>
        <v>12332137.803655999</v>
      </c>
      <c r="DX33" s="347">
        <f t="shared" si="49"/>
        <v>12332137.803655999</v>
      </c>
      <c r="DY33" s="347">
        <f t="shared" si="50"/>
        <v>3234981.9318539994</v>
      </c>
      <c r="EB33" s="346" t="s">
        <v>478</v>
      </c>
      <c r="EC33" s="347">
        <v>56465704</v>
      </c>
      <c r="ED33" s="347">
        <f t="shared" si="51"/>
        <v>56465.703999999998</v>
      </c>
      <c r="EH33" s="351" t="s">
        <v>301</v>
      </c>
      <c r="EI33" s="351">
        <v>15058834210</v>
      </c>
      <c r="EJ33" s="351">
        <v>13115597211</v>
      </c>
      <c r="EK33" s="351">
        <v>1943236999</v>
      </c>
      <c r="EL33" s="351">
        <v>13115597211</v>
      </c>
      <c r="EM33" s="351">
        <v>12852180921</v>
      </c>
      <c r="EN33" s="351">
        <v>263416290</v>
      </c>
      <c r="EO33" s="351">
        <f t="shared" si="52"/>
        <v>15058834.210000001</v>
      </c>
      <c r="EP33" s="351">
        <f t="shared" si="53"/>
        <v>13115597.210999999</v>
      </c>
      <c r="EQ33" s="351">
        <f t="shared" si="54"/>
        <v>1943236.9990000001</v>
      </c>
      <c r="ER33" s="351">
        <f t="shared" si="13"/>
        <v>13115597.210999999</v>
      </c>
      <c r="ES33" s="351">
        <f t="shared" si="14"/>
        <v>12852180.921</v>
      </c>
      <c r="ET33" s="351">
        <f t="shared" si="55"/>
        <v>263416.28999999998</v>
      </c>
      <c r="EW33" s="346" t="s">
        <v>478</v>
      </c>
      <c r="EX33" s="352">
        <v>42265968</v>
      </c>
      <c r="EY33" s="352">
        <f t="shared" si="56"/>
        <v>42265.968000000001</v>
      </c>
      <c r="FA33" s="346" t="s">
        <v>301</v>
      </c>
      <c r="FB33" s="352">
        <v>14999131552</v>
      </c>
      <c r="FC33" s="352">
        <v>14280954685</v>
      </c>
      <c r="FD33" s="352">
        <v>14280954685</v>
      </c>
      <c r="FE33" s="352">
        <v>718176867</v>
      </c>
      <c r="FF33" s="352">
        <v>13992112755</v>
      </c>
      <c r="FG33" s="352">
        <v>288841930</v>
      </c>
      <c r="FH33" s="352">
        <f t="shared" si="57"/>
        <v>14999131.551999999</v>
      </c>
      <c r="FI33" s="352">
        <f t="shared" si="58"/>
        <v>14280954.685000001</v>
      </c>
      <c r="FJ33" s="352">
        <f t="shared" si="59"/>
        <v>14280954.685000001</v>
      </c>
      <c r="FK33" s="352">
        <f t="shared" si="60"/>
        <v>718176.86699999997</v>
      </c>
      <c r="FL33" s="352">
        <f t="shared" si="61"/>
        <v>13992112.755000001</v>
      </c>
      <c r="FM33" s="352">
        <f t="shared" si="62"/>
        <v>288841.93</v>
      </c>
      <c r="FP33" s="353" t="s">
        <v>303</v>
      </c>
      <c r="FQ33" s="354">
        <v>198168851</v>
      </c>
      <c r="FR33" s="348">
        <f t="shared" si="63"/>
        <v>198168.851</v>
      </c>
      <c r="FT33" s="346" t="s">
        <v>301</v>
      </c>
      <c r="FU33" s="346">
        <v>16008528436</v>
      </c>
      <c r="FV33" s="354">
        <v>15997848572</v>
      </c>
      <c r="FW33" s="354">
        <v>15997848572</v>
      </c>
      <c r="FX33" s="354">
        <v>10679864</v>
      </c>
      <c r="FY33" s="354">
        <v>15696599527</v>
      </c>
      <c r="FZ33" s="354">
        <v>301249045</v>
      </c>
      <c r="GA33" s="354">
        <f t="shared" si="64"/>
        <v>16008528.436000001</v>
      </c>
      <c r="GB33" s="354">
        <f t="shared" si="65"/>
        <v>15997848.572000001</v>
      </c>
      <c r="GC33" s="354">
        <f t="shared" si="66"/>
        <v>15997848.572000001</v>
      </c>
      <c r="GD33" s="354">
        <f t="shared" si="67"/>
        <v>10679.864</v>
      </c>
      <c r="GE33" s="354">
        <f t="shared" si="68"/>
        <v>15696599.527000001</v>
      </c>
      <c r="GF33" s="354">
        <f t="shared" si="69"/>
        <v>301249.04499999998</v>
      </c>
      <c r="GG33" s="354"/>
    </row>
    <row r="34" spans="1:189" x14ac:dyDescent="0.2">
      <c r="A34" s="345" t="s">
        <v>302</v>
      </c>
      <c r="B34" s="345">
        <v>3247279827</v>
      </c>
      <c r="C34" s="345">
        <v>269720898</v>
      </c>
      <c r="D34" s="345">
        <v>269720898</v>
      </c>
      <c r="E34" s="345">
        <v>2977558929</v>
      </c>
      <c r="F34" s="345">
        <f t="shared" si="0"/>
        <v>3347945.5016369997</v>
      </c>
      <c r="G34" s="345">
        <f t="shared" si="1"/>
        <v>278082.24583799997</v>
      </c>
      <c r="H34" s="345">
        <f t="shared" si="2"/>
        <v>278082.24583799997</v>
      </c>
      <c r="I34" s="345">
        <f t="shared" si="3"/>
        <v>3069863.2557989997</v>
      </c>
      <c r="L34" s="346" t="s">
        <v>482</v>
      </c>
      <c r="M34" s="347">
        <v>3793795</v>
      </c>
      <c r="N34" s="347">
        <f t="shared" si="4"/>
        <v>3911.4026449999997</v>
      </c>
      <c r="P34" s="346" t="s">
        <v>302</v>
      </c>
      <c r="Q34" s="347">
        <v>3247279827</v>
      </c>
      <c r="R34" s="347">
        <v>544172821</v>
      </c>
      <c r="S34" s="347">
        <v>544172821</v>
      </c>
      <c r="T34" s="347">
        <v>2703107006</v>
      </c>
      <c r="U34" s="347">
        <f t="shared" si="5"/>
        <v>3347945.5016369997</v>
      </c>
      <c r="V34" s="345">
        <f t="shared" si="6"/>
        <v>561042.1784509999</v>
      </c>
      <c r="W34" s="345">
        <f t="shared" si="7"/>
        <v>561042.1784509999</v>
      </c>
      <c r="X34" s="345">
        <f t="shared" si="8"/>
        <v>2786903.3231859999</v>
      </c>
      <c r="AA34" s="346" t="s">
        <v>472</v>
      </c>
      <c r="AB34" s="347">
        <v>292338846</v>
      </c>
      <c r="AC34" s="345">
        <f t="shared" si="9"/>
        <v>301401.35022600001</v>
      </c>
      <c r="AE34" s="343" t="s">
        <v>302</v>
      </c>
      <c r="AF34" s="345">
        <v>3247279827</v>
      </c>
      <c r="AG34" s="345">
        <v>816005569</v>
      </c>
      <c r="AH34" s="345">
        <v>816005569</v>
      </c>
      <c r="AI34" s="345">
        <v>2431274258</v>
      </c>
      <c r="AJ34" s="345">
        <f t="shared" si="17"/>
        <v>3347945.5016369997</v>
      </c>
      <c r="AK34" s="345">
        <f t="shared" si="18"/>
        <v>841301.7416389999</v>
      </c>
      <c r="AL34" s="345">
        <f t="shared" si="19"/>
        <v>841301.7416389999</v>
      </c>
      <c r="AM34" s="345">
        <f t="shared" si="20"/>
        <v>2506643.7599979998</v>
      </c>
      <c r="AP34" s="346" t="s">
        <v>474</v>
      </c>
      <c r="AQ34" s="347">
        <v>251497</v>
      </c>
      <c r="AR34" s="347">
        <f t="shared" si="21"/>
        <v>259.293407</v>
      </c>
      <c r="AT34" s="346" t="s">
        <v>302</v>
      </c>
      <c r="AU34" s="347">
        <v>3247279827</v>
      </c>
      <c r="AV34" s="347">
        <v>1091140697</v>
      </c>
      <c r="AW34" s="347">
        <v>1091140697</v>
      </c>
      <c r="AX34" s="347">
        <v>2156139130</v>
      </c>
      <c r="AY34" s="345">
        <f t="shared" si="22"/>
        <v>3347945.5016369997</v>
      </c>
      <c r="AZ34" s="345">
        <f t="shared" si="23"/>
        <v>1124966.0586069999</v>
      </c>
      <c r="BA34" s="345">
        <f t="shared" si="24"/>
        <v>1124966.0586069999</v>
      </c>
      <c r="BB34" s="345">
        <f t="shared" si="25"/>
        <v>2222979.4430299997</v>
      </c>
      <c r="BD34" s="343" t="s">
        <v>482</v>
      </c>
      <c r="BE34" s="348">
        <v>3138437</v>
      </c>
      <c r="BF34" s="349">
        <f t="shared" si="26"/>
        <v>3235.7285469999997</v>
      </c>
      <c r="BH34" s="343" t="s">
        <v>302</v>
      </c>
      <c r="BI34" s="348">
        <v>3244477309</v>
      </c>
      <c r="BJ34" s="348">
        <v>1365513394</v>
      </c>
      <c r="BK34" s="348">
        <v>1365513394</v>
      </c>
      <c r="BL34" s="348">
        <v>1878963915</v>
      </c>
      <c r="BM34" s="349">
        <f t="shared" si="27"/>
        <v>3345056.1055789995</v>
      </c>
      <c r="BN34" s="349">
        <f t="shared" si="28"/>
        <v>1407844.3092139999</v>
      </c>
      <c r="BO34" s="349">
        <f t="shared" si="29"/>
        <v>1407844.3092139999</v>
      </c>
      <c r="BP34" s="349">
        <f t="shared" si="30"/>
        <v>1937211.7963649998</v>
      </c>
      <c r="BR34" s="343" t="s">
        <v>281</v>
      </c>
      <c r="BS34" s="343" t="s">
        <v>472</v>
      </c>
      <c r="BT34" s="348">
        <v>297302825</v>
      </c>
      <c r="BU34" s="348">
        <f t="shared" si="31"/>
        <v>306519.21257500001</v>
      </c>
      <c r="BW34" s="348" t="s">
        <v>302</v>
      </c>
      <c r="BX34" s="348">
        <v>3201471260</v>
      </c>
      <c r="BY34" s="348">
        <v>1641019085</v>
      </c>
      <c r="BZ34" s="348">
        <v>1560452175</v>
      </c>
      <c r="CA34" s="348">
        <v>1641019085</v>
      </c>
      <c r="CB34" s="348">
        <f t="shared" si="32"/>
        <v>3300716.8690599995</v>
      </c>
      <c r="CC34" s="348">
        <f t="shared" si="33"/>
        <v>1691890.6766349999</v>
      </c>
      <c r="CD34" s="348">
        <f t="shared" si="34"/>
        <v>1608826.192425</v>
      </c>
      <c r="CE34" s="348">
        <f t="shared" si="35"/>
        <v>1691890.6766349999</v>
      </c>
      <c r="CG34" s="343" t="s">
        <v>307</v>
      </c>
      <c r="CH34" s="348">
        <v>30648493</v>
      </c>
      <c r="CI34" s="348">
        <f t="shared" si="36"/>
        <v>31598.596282999995</v>
      </c>
      <c r="CK34" s="346" t="s">
        <v>302</v>
      </c>
      <c r="CL34" s="347">
        <v>3201504309</v>
      </c>
      <c r="CM34" s="347">
        <v>1918522958</v>
      </c>
      <c r="CN34" s="347">
        <v>1918522958</v>
      </c>
      <c r="CO34" s="347">
        <v>1282981351</v>
      </c>
      <c r="CP34" s="348">
        <f t="shared" si="37"/>
        <v>3300750.9425789998</v>
      </c>
      <c r="CQ34" s="348">
        <f t="shared" si="38"/>
        <v>1977997.169698</v>
      </c>
      <c r="CR34" s="348">
        <f t="shared" si="39"/>
        <v>1977997.169698</v>
      </c>
      <c r="CS34" s="348">
        <f t="shared" si="40"/>
        <v>1322753.7728809998</v>
      </c>
      <c r="CU34" s="349"/>
      <c r="CV34" s="346" t="s">
        <v>305</v>
      </c>
      <c r="CW34" s="347">
        <v>62171700</v>
      </c>
      <c r="CX34" s="347">
        <f>+CW34/$CW$1*$CX$1</f>
        <v>64099.022699999994</v>
      </c>
      <c r="CZ34" s="346" t="s">
        <v>302</v>
      </c>
      <c r="DA34" s="347">
        <v>3201504309</v>
      </c>
      <c r="DB34" s="347">
        <v>2195089461</v>
      </c>
      <c r="DC34" s="347">
        <v>2195089461</v>
      </c>
      <c r="DD34" s="347">
        <v>1006414848</v>
      </c>
      <c r="DE34" s="347">
        <f t="shared" si="42"/>
        <v>3300750.9425789998</v>
      </c>
      <c r="DF34" s="347">
        <f t="shared" si="43"/>
        <v>2263137.2342909998</v>
      </c>
      <c r="DG34" s="347">
        <f t="shared" si="44"/>
        <v>2263137.2342909998</v>
      </c>
      <c r="DH34" s="347">
        <f t="shared" si="45"/>
        <v>1037613.708288</v>
      </c>
      <c r="DI34" s="343" t="s">
        <v>281</v>
      </c>
      <c r="DL34" s="346" t="s">
        <v>472</v>
      </c>
      <c r="DM34" s="347">
        <v>297556276</v>
      </c>
      <c r="DN34" s="347">
        <f t="shared" si="46"/>
        <v>306780.520556</v>
      </c>
      <c r="DQ34" s="350" t="s">
        <v>302</v>
      </c>
      <c r="DR34" s="347">
        <v>3200314055</v>
      </c>
      <c r="DS34" s="347">
        <v>2470527200</v>
      </c>
      <c r="DT34" s="347">
        <v>2470527200</v>
      </c>
      <c r="DU34" s="347">
        <v>729786855</v>
      </c>
      <c r="DV34" s="347">
        <f t="shared" si="47"/>
        <v>3299523.7907050001</v>
      </c>
      <c r="DW34" s="347">
        <f t="shared" si="48"/>
        <v>2547113.5432000002</v>
      </c>
      <c r="DX34" s="347">
        <f t="shared" si="49"/>
        <v>2547113.5432000002</v>
      </c>
      <c r="DY34" s="347">
        <f t="shared" si="50"/>
        <v>752410.24750499998</v>
      </c>
      <c r="EB34" s="346" t="s">
        <v>479</v>
      </c>
      <c r="EC34" s="347">
        <v>526242</v>
      </c>
      <c r="ED34" s="347">
        <f t="shared" si="51"/>
        <v>526.24199999999996</v>
      </c>
      <c r="EH34" s="351" t="s">
        <v>302</v>
      </c>
      <c r="EI34" s="351">
        <v>3160099055</v>
      </c>
      <c r="EJ34" s="351">
        <v>2746124260</v>
      </c>
      <c r="EK34" s="351">
        <v>413974795</v>
      </c>
      <c r="EL34" s="351">
        <v>2746124260</v>
      </c>
      <c r="EM34" s="351">
        <v>2686262414</v>
      </c>
      <c r="EN34" s="351">
        <v>59861846</v>
      </c>
      <c r="EO34" s="351">
        <f t="shared" si="52"/>
        <v>3160099.0550000002</v>
      </c>
      <c r="EP34" s="351">
        <f t="shared" si="53"/>
        <v>2746124.26</v>
      </c>
      <c r="EQ34" s="351">
        <f t="shared" si="54"/>
        <v>413974.79499999998</v>
      </c>
      <c r="ER34" s="351">
        <f t="shared" si="13"/>
        <v>2746124.26</v>
      </c>
      <c r="ES34" s="351">
        <f t="shared" si="14"/>
        <v>2686262.4139999999</v>
      </c>
      <c r="ET34" s="351">
        <f t="shared" si="55"/>
        <v>59861.845999999998</v>
      </c>
      <c r="EW34" s="346" t="s">
        <v>307</v>
      </c>
      <c r="EX34" s="352">
        <v>36139560</v>
      </c>
      <c r="EY34" s="352">
        <f t="shared" si="56"/>
        <v>36139.56</v>
      </c>
      <c r="FA34" s="346" t="s">
        <v>302</v>
      </c>
      <c r="FB34" s="352">
        <v>3085099055</v>
      </c>
      <c r="FC34" s="352">
        <v>3032866741</v>
      </c>
      <c r="FD34" s="352">
        <v>3032866741</v>
      </c>
      <c r="FE34" s="352">
        <v>52232314</v>
      </c>
      <c r="FF34" s="352">
        <v>2969473740</v>
      </c>
      <c r="FG34" s="352">
        <v>63393001</v>
      </c>
      <c r="FH34" s="352">
        <f t="shared" si="57"/>
        <v>3085099.0550000002</v>
      </c>
      <c r="FI34" s="352">
        <f t="shared" si="58"/>
        <v>3032866.7409999999</v>
      </c>
      <c r="FJ34" s="352">
        <f t="shared" si="59"/>
        <v>3032866.7409999999</v>
      </c>
      <c r="FK34" s="352">
        <f t="shared" si="60"/>
        <v>52232.313999999998</v>
      </c>
      <c r="FL34" s="352">
        <f t="shared" si="61"/>
        <v>2969473.74</v>
      </c>
      <c r="FM34" s="352">
        <f t="shared" si="62"/>
        <v>63393.000999999997</v>
      </c>
      <c r="FP34" s="353" t="s">
        <v>304</v>
      </c>
      <c r="FQ34" s="354">
        <v>26290299</v>
      </c>
      <c r="FR34" s="348">
        <f t="shared" si="63"/>
        <v>26290.298999999999</v>
      </c>
      <c r="FT34" s="346" t="s">
        <v>302</v>
      </c>
      <c r="FU34" s="346">
        <v>3321735327</v>
      </c>
      <c r="FV34" s="354">
        <v>3321374554</v>
      </c>
      <c r="FW34" s="354">
        <v>3321374554</v>
      </c>
      <c r="FX34" s="354">
        <v>360773</v>
      </c>
      <c r="FY34" s="354">
        <v>3267649654</v>
      </c>
      <c r="FZ34" s="354">
        <v>53724900</v>
      </c>
      <c r="GA34" s="354">
        <f t="shared" si="64"/>
        <v>3321735.327</v>
      </c>
      <c r="GB34" s="354">
        <f t="shared" si="65"/>
        <v>3321374.554</v>
      </c>
      <c r="GC34" s="354">
        <f t="shared" si="66"/>
        <v>3321374.554</v>
      </c>
      <c r="GD34" s="354">
        <f t="shared" si="67"/>
        <v>360.77300000000002</v>
      </c>
      <c r="GE34" s="354">
        <f t="shared" si="68"/>
        <v>3267649.6540000001</v>
      </c>
      <c r="GF34" s="354">
        <f t="shared" si="69"/>
        <v>53724.9</v>
      </c>
      <c r="GG34" s="354"/>
    </row>
    <row r="35" spans="1:189" x14ac:dyDescent="0.2">
      <c r="A35" s="345" t="s">
        <v>470</v>
      </c>
      <c r="B35" s="345">
        <v>144871696</v>
      </c>
      <c r="C35" s="345">
        <v>12715373</v>
      </c>
      <c r="D35" s="345">
        <v>12715373</v>
      </c>
      <c r="E35" s="345">
        <v>132156323</v>
      </c>
      <c r="F35" s="345">
        <f t="shared" ref="F35:F66" si="70">+B35/$H$1*$I$1</f>
        <v>149362.71857599998</v>
      </c>
      <c r="G35" s="345">
        <f t="shared" ref="G35:G66" si="71">+C35/$H$1*$I$1</f>
        <v>13109.549562999999</v>
      </c>
      <c r="H35" s="345">
        <f t="shared" ref="H35:H66" si="72">+D35/$H$1*$I$1</f>
        <v>13109.549562999999</v>
      </c>
      <c r="I35" s="345">
        <f t="shared" ref="I35:I66" si="73">+E35/$H$1*$I$1</f>
        <v>136253.16901300001</v>
      </c>
      <c r="L35" s="346" t="s">
        <v>516</v>
      </c>
      <c r="M35" s="347">
        <v>7210718</v>
      </c>
      <c r="N35" s="347">
        <f t="shared" ref="N35:N66" si="74">+M35/$M$1*$N$1</f>
        <v>7434.2502579999991</v>
      </c>
      <c r="P35" s="346" t="s">
        <v>470</v>
      </c>
      <c r="Q35" s="347">
        <v>144871696</v>
      </c>
      <c r="R35" s="347">
        <v>25449965</v>
      </c>
      <c r="S35" s="347">
        <v>25449965</v>
      </c>
      <c r="T35" s="347">
        <v>119421731</v>
      </c>
      <c r="U35" s="347">
        <f t="shared" ref="U35:U66" si="75">+Q35/$W$1*$X$1</f>
        <v>149362.71857599998</v>
      </c>
      <c r="V35" s="345">
        <f t="shared" ref="V35:V66" si="76">+R35/$W$1*$X$1</f>
        <v>26238.913914999997</v>
      </c>
      <c r="W35" s="345">
        <f t="shared" ref="W35:W66" si="77">+S35/$W$1*$X$1</f>
        <v>26238.913914999997</v>
      </c>
      <c r="X35" s="345">
        <f t="shared" ref="X35:X66" si="78">+T35/$W$1*$X$1</f>
        <v>123123.80466099999</v>
      </c>
      <c r="AA35" s="346" t="s">
        <v>473</v>
      </c>
      <c r="AB35" s="347">
        <v>440451041</v>
      </c>
      <c r="AC35" s="345">
        <f t="shared" ref="AC35:AC66" si="79">+AB35/$AB$1*$AC$1</f>
        <v>454105.02327100001</v>
      </c>
      <c r="AE35" s="343" t="s">
        <v>470</v>
      </c>
      <c r="AF35" s="345">
        <v>144871696</v>
      </c>
      <c r="AG35" s="345">
        <v>38383217</v>
      </c>
      <c r="AH35" s="345">
        <v>38383217</v>
      </c>
      <c r="AI35" s="345">
        <v>106488479</v>
      </c>
      <c r="AJ35" s="345">
        <f t="shared" ref="AJ35:AJ66" si="80">+AF35/$AL$1*$AM$1</f>
        <v>149362.71857599998</v>
      </c>
      <c r="AK35" s="345">
        <f t="shared" ref="AK35:AK66" si="81">+AG35/$AL$1*$AM$1</f>
        <v>39573.096726999996</v>
      </c>
      <c r="AL35" s="345">
        <f t="shared" ref="AL35:AL66" si="82">+AH35/$AL$1*$AM$1</f>
        <v>39573.096726999996</v>
      </c>
      <c r="AM35" s="345">
        <f t="shared" ref="AM35:AM66" si="83">+AI35/$AL$1*$AM$1</f>
        <v>109789.621849</v>
      </c>
      <c r="AP35" s="346" t="s">
        <v>476</v>
      </c>
      <c r="AQ35" s="347">
        <v>728828</v>
      </c>
      <c r="AR35" s="347">
        <f t="shared" si="21"/>
        <v>751.42166799999995</v>
      </c>
      <c r="AT35" s="346" t="s">
        <v>470</v>
      </c>
      <c r="AU35" s="347">
        <v>144871696</v>
      </c>
      <c r="AV35" s="347">
        <v>51382730</v>
      </c>
      <c r="AW35" s="347">
        <v>51382730</v>
      </c>
      <c r="AX35" s="347">
        <v>93488966</v>
      </c>
      <c r="AY35" s="345">
        <f t="shared" si="22"/>
        <v>149362.71857599998</v>
      </c>
      <c r="AZ35" s="345">
        <f t="shared" si="23"/>
        <v>52975.59463</v>
      </c>
      <c r="BA35" s="345">
        <f t="shared" si="24"/>
        <v>52975.59463</v>
      </c>
      <c r="BB35" s="345">
        <f t="shared" si="25"/>
        <v>96387.123945999992</v>
      </c>
      <c r="BD35" s="343" t="s">
        <v>516</v>
      </c>
      <c r="BE35" s="348">
        <v>7620119</v>
      </c>
      <c r="BF35" s="349">
        <f t="shared" si="26"/>
        <v>7856.3426889999992</v>
      </c>
      <c r="BH35" s="343" t="s">
        <v>470</v>
      </c>
      <c r="BI35" s="348">
        <v>144871696</v>
      </c>
      <c r="BJ35" s="348">
        <v>64432741</v>
      </c>
      <c r="BK35" s="348">
        <v>64432741</v>
      </c>
      <c r="BL35" s="348">
        <v>80438955</v>
      </c>
      <c r="BM35" s="349">
        <f t="shared" si="27"/>
        <v>149362.71857599998</v>
      </c>
      <c r="BN35" s="349">
        <f t="shared" si="28"/>
        <v>66430.155971</v>
      </c>
      <c r="BO35" s="349">
        <f t="shared" si="29"/>
        <v>66430.155971</v>
      </c>
      <c r="BP35" s="349">
        <f t="shared" si="30"/>
        <v>82932.562604999999</v>
      </c>
      <c r="BR35" s="343" t="s">
        <v>281</v>
      </c>
      <c r="BS35" s="343" t="s">
        <v>473</v>
      </c>
      <c r="BT35" s="348">
        <v>444564682</v>
      </c>
      <c r="BU35" s="348">
        <f t="shared" si="31"/>
        <v>458346.18714199995</v>
      </c>
      <c r="BW35" s="348" t="s">
        <v>470</v>
      </c>
      <c r="BX35" s="348">
        <v>144871696</v>
      </c>
      <c r="BY35" s="348">
        <v>77552753</v>
      </c>
      <c r="BZ35" s="348">
        <v>67318943</v>
      </c>
      <c r="CA35" s="348">
        <v>77552753</v>
      </c>
      <c r="CB35" s="348">
        <f t="shared" si="32"/>
        <v>149362.71857599998</v>
      </c>
      <c r="CC35" s="348">
        <f t="shared" si="33"/>
        <v>79956.888342999984</v>
      </c>
      <c r="CD35" s="348">
        <f t="shared" si="34"/>
        <v>69405.830233000001</v>
      </c>
      <c r="CE35" s="348">
        <f t="shared" si="35"/>
        <v>79956.888342999984</v>
      </c>
      <c r="CG35" s="343" t="s">
        <v>481</v>
      </c>
      <c r="CH35" s="348">
        <v>19708391</v>
      </c>
      <c r="CI35" s="348">
        <f t="shared" si="36"/>
        <v>20319.351121</v>
      </c>
      <c r="CK35" s="346" t="s">
        <v>470</v>
      </c>
      <c r="CL35" s="347">
        <v>144871696</v>
      </c>
      <c r="CM35" s="347">
        <v>95480133</v>
      </c>
      <c r="CN35" s="347">
        <v>95480133</v>
      </c>
      <c r="CO35" s="347">
        <v>49391563</v>
      </c>
      <c r="CP35" s="348">
        <f t="shared" si="37"/>
        <v>149362.71857599998</v>
      </c>
      <c r="CQ35" s="348">
        <f t="shared" si="38"/>
        <v>98440.017122999998</v>
      </c>
      <c r="CR35" s="348">
        <f t="shared" si="39"/>
        <v>98440.017122999998</v>
      </c>
      <c r="CS35" s="348">
        <f t="shared" si="40"/>
        <v>50922.701453000001</v>
      </c>
      <c r="CU35" s="349"/>
      <c r="CV35" s="346" t="s">
        <v>477</v>
      </c>
      <c r="CW35" s="347">
        <v>4487670</v>
      </c>
      <c r="CX35" s="347">
        <f t="shared" si="41"/>
        <v>4626.7877699999999</v>
      </c>
      <c r="CZ35" s="346" t="s">
        <v>470</v>
      </c>
      <c r="DA35" s="347">
        <v>144871696</v>
      </c>
      <c r="DB35" s="347">
        <v>108241907</v>
      </c>
      <c r="DC35" s="347">
        <v>108241907</v>
      </c>
      <c r="DD35" s="347">
        <v>36629789</v>
      </c>
      <c r="DE35" s="347">
        <f t="shared" si="42"/>
        <v>149362.71857599998</v>
      </c>
      <c r="DF35" s="347">
        <f t="shared" si="43"/>
        <v>111597.40611699999</v>
      </c>
      <c r="DG35" s="347">
        <f t="shared" si="44"/>
        <v>111597.40611699999</v>
      </c>
      <c r="DH35" s="347">
        <f t="shared" si="45"/>
        <v>37765.312458999993</v>
      </c>
      <c r="DI35" s="343" t="s">
        <v>281</v>
      </c>
      <c r="DL35" s="346" t="s">
        <v>473</v>
      </c>
      <c r="DM35" s="347">
        <v>443999828</v>
      </c>
      <c r="DN35" s="347">
        <f t="shared" si="46"/>
        <v>457763.82266799995</v>
      </c>
      <c r="DQ35" s="350" t="s">
        <v>470</v>
      </c>
      <c r="DR35" s="347">
        <v>144871696</v>
      </c>
      <c r="DS35" s="347">
        <v>121133606</v>
      </c>
      <c r="DT35" s="347">
        <v>121133606</v>
      </c>
      <c r="DU35" s="347">
        <v>23738090</v>
      </c>
      <c r="DV35" s="347">
        <f t="shared" si="47"/>
        <v>149362.71857599998</v>
      </c>
      <c r="DW35" s="347">
        <f t="shared" si="48"/>
        <v>124888.74778599999</v>
      </c>
      <c r="DX35" s="347">
        <f t="shared" si="49"/>
        <v>124888.74778599999</v>
      </c>
      <c r="DY35" s="347">
        <f t="shared" si="50"/>
        <v>24473.970789999999</v>
      </c>
      <c r="EB35" s="346" t="s">
        <v>480</v>
      </c>
      <c r="EC35" s="347">
        <v>289094</v>
      </c>
      <c r="ED35" s="347">
        <f t="shared" si="51"/>
        <v>289.09399999999999</v>
      </c>
      <c r="EH35" s="351" t="s">
        <v>470</v>
      </c>
      <c r="EI35" s="351">
        <v>144871696</v>
      </c>
      <c r="EJ35" s="351">
        <v>134012043</v>
      </c>
      <c r="EK35" s="351">
        <v>10859653</v>
      </c>
      <c r="EL35" s="351">
        <v>134012043</v>
      </c>
      <c r="EM35" s="351">
        <v>128166270</v>
      </c>
      <c r="EN35" s="351">
        <v>5845773</v>
      </c>
      <c r="EO35" s="351">
        <f t="shared" si="52"/>
        <v>144871.696</v>
      </c>
      <c r="EP35" s="351">
        <f t="shared" si="53"/>
        <v>134012.04300000001</v>
      </c>
      <c r="EQ35" s="351">
        <f t="shared" si="54"/>
        <v>10859.653</v>
      </c>
      <c r="ER35" s="351">
        <f t="shared" si="13"/>
        <v>134012.04300000001</v>
      </c>
      <c r="ES35" s="351">
        <f t="shared" si="14"/>
        <v>128166.27</v>
      </c>
      <c r="ET35" s="351">
        <f t="shared" si="55"/>
        <v>5845.7730000000001</v>
      </c>
      <c r="EW35" s="346" t="s">
        <v>481</v>
      </c>
      <c r="EX35" s="352">
        <v>20393364</v>
      </c>
      <c r="EY35" s="352">
        <f t="shared" si="56"/>
        <v>20393.364000000001</v>
      </c>
      <c r="FA35" s="346" t="s">
        <v>470</v>
      </c>
      <c r="FB35" s="352">
        <v>160169038</v>
      </c>
      <c r="FC35" s="352">
        <v>146893839</v>
      </c>
      <c r="FD35" s="352">
        <v>146893839</v>
      </c>
      <c r="FE35" s="352">
        <v>13275199</v>
      </c>
      <c r="FF35" s="352">
        <v>137309770</v>
      </c>
      <c r="FG35" s="352">
        <v>9584069</v>
      </c>
      <c r="FH35" s="352">
        <f t="shared" si="57"/>
        <v>160169.038</v>
      </c>
      <c r="FI35" s="352">
        <f t="shared" si="58"/>
        <v>146893.83900000001</v>
      </c>
      <c r="FJ35" s="352">
        <f t="shared" si="59"/>
        <v>146893.83900000001</v>
      </c>
      <c r="FK35" s="352">
        <f t="shared" si="60"/>
        <v>13275.199000000001</v>
      </c>
      <c r="FL35" s="352">
        <f t="shared" si="61"/>
        <v>137309.76999999999</v>
      </c>
      <c r="FM35" s="352">
        <f t="shared" si="62"/>
        <v>9584.0689999999995</v>
      </c>
      <c r="FP35" s="353" t="s">
        <v>471</v>
      </c>
      <c r="FQ35" s="354">
        <v>12154767</v>
      </c>
      <c r="FR35" s="348">
        <f t="shared" si="63"/>
        <v>12154.767</v>
      </c>
      <c r="FT35" s="346" t="s">
        <v>470</v>
      </c>
      <c r="FU35" s="346">
        <v>160169038</v>
      </c>
      <c r="FV35" s="354">
        <v>159817693</v>
      </c>
      <c r="FW35" s="354">
        <v>159817693</v>
      </c>
      <c r="FX35" s="354">
        <v>351345</v>
      </c>
      <c r="FY35" s="354">
        <v>152931585</v>
      </c>
      <c r="FZ35" s="354">
        <v>6886108</v>
      </c>
      <c r="GA35" s="354">
        <f t="shared" si="64"/>
        <v>160169.038</v>
      </c>
      <c r="GB35" s="354">
        <f t="shared" si="65"/>
        <v>159817.693</v>
      </c>
      <c r="GC35" s="354">
        <f t="shared" si="66"/>
        <v>159817.693</v>
      </c>
      <c r="GD35" s="354">
        <f t="shared" si="67"/>
        <v>351.34500000000003</v>
      </c>
      <c r="GE35" s="354">
        <f t="shared" si="68"/>
        <v>152931.58499999999</v>
      </c>
      <c r="GF35" s="354">
        <f t="shared" si="69"/>
        <v>6886.1080000000002</v>
      </c>
      <c r="GG35" s="354"/>
    </row>
    <row r="36" spans="1:189" x14ac:dyDescent="0.2">
      <c r="A36" s="345" t="s">
        <v>303</v>
      </c>
      <c r="B36" s="345">
        <v>2214042253</v>
      </c>
      <c r="C36" s="345">
        <v>191403061</v>
      </c>
      <c r="D36" s="345">
        <v>191403061</v>
      </c>
      <c r="E36" s="345">
        <v>2022639192</v>
      </c>
      <c r="F36" s="345">
        <f t="shared" si="70"/>
        <v>2282677.5628430001</v>
      </c>
      <c r="G36" s="345">
        <f t="shared" si="71"/>
        <v>197336.55589099997</v>
      </c>
      <c r="H36" s="345">
        <f t="shared" si="72"/>
        <v>197336.55589099997</v>
      </c>
      <c r="I36" s="345">
        <f t="shared" si="73"/>
        <v>2085341.0069519999</v>
      </c>
      <c r="L36" s="346" t="s">
        <v>311</v>
      </c>
      <c r="M36" s="347">
        <v>77517740</v>
      </c>
      <c r="N36" s="347">
        <f t="shared" si="74"/>
        <v>79920.789940000002</v>
      </c>
      <c r="P36" s="346" t="s">
        <v>303</v>
      </c>
      <c r="Q36" s="347">
        <v>2214042253</v>
      </c>
      <c r="R36" s="347">
        <v>386532062</v>
      </c>
      <c r="S36" s="347">
        <v>386532062</v>
      </c>
      <c r="T36" s="347">
        <v>1827510191</v>
      </c>
      <c r="U36" s="347">
        <f t="shared" si="75"/>
        <v>2282677.5628430001</v>
      </c>
      <c r="V36" s="345">
        <f t="shared" si="76"/>
        <v>398514.55592199997</v>
      </c>
      <c r="W36" s="345">
        <f t="shared" si="77"/>
        <v>398514.55592199997</v>
      </c>
      <c r="X36" s="345">
        <f t="shared" si="78"/>
        <v>1884163.0069209998</v>
      </c>
      <c r="AA36" s="346" t="s">
        <v>474</v>
      </c>
      <c r="AB36" s="347">
        <v>410829577</v>
      </c>
      <c r="AC36" s="345">
        <f t="shared" si="79"/>
        <v>423565.29388699995</v>
      </c>
      <c r="AE36" s="343" t="s">
        <v>303</v>
      </c>
      <c r="AF36" s="345">
        <v>2214042253</v>
      </c>
      <c r="AG36" s="345">
        <v>580992655</v>
      </c>
      <c r="AH36" s="345">
        <v>580992655</v>
      </c>
      <c r="AI36" s="345">
        <v>1633049598</v>
      </c>
      <c r="AJ36" s="345">
        <f t="shared" si="80"/>
        <v>2282677.5628430001</v>
      </c>
      <c r="AK36" s="345">
        <f t="shared" si="81"/>
        <v>599003.42730500002</v>
      </c>
      <c r="AL36" s="345">
        <f t="shared" si="82"/>
        <v>599003.42730500002</v>
      </c>
      <c r="AM36" s="345">
        <f t="shared" si="83"/>
        <v>1683674.1355379999</v>
      </c>
      <c r="AP36" s="346" t="s">
        <v>305</v>
      </c>
      <c r="AQ36" s="347">
        <v>49916144</v>
      </c>
      <c r="AR36" s="347">
        <f t="shared" si="21"/>
        <v>51463.544463999999</v>
      </c>
      <c r="AT36" s="346" t="s">
        <v>303</v>
      </c>
      <c r="AU36" s="347">
        <v>2214042253</v>
      </c>
      <c r="AV36" s="347">
        <v>776739266</v>
      </c>
      <c r="AW36" s="347">
        <v>776739266</v>
      </c>
      <c r="AX36" s="347">
        <v>1437302987</v>
      </c>
      <c r="AY36" s="345">
        <f t="shared" si="22"/>
        <v>2282677.5628430001</v>
      </c>
      <c r="AZ36" s="345">
        <f t="shared" si="23"/>
        <v>800818.18324599985</v>
      </c>
      <c r="BA36" s="345">
        <f t="shared" si="24"/>
        <v>800818.18324599985</v>
      </c>
      <c r="BB36" s="345">
        <f t="shared" si="25"/>
        <v>1481859.3795969998</v>
      </c>
      <c r="BD36" s="343" t="s">
        <v>311</v>
      </c>
      <c r="BE36" s="348">
        <v>75546648</v>
      </c>
      <c r="BF36" s="349">
        <f t="shared" si="26"/>
        <v>77888.594087999998</v>
      </c>
      <c r="BH36" s="343" t="s">
        <v>303</v>
      </c>
      <c r="BI36" s="348">
        <v>2214042253</v>
      </c>
      <c r="BJ36" s="348">
        <v>971704977</v>
      </c>
      <c r="BK36" s="348">
        <v>971704977</v>
      </c>
      <c r="BL36" s="348">
        <v>1242337276</v>
      </c>
      <c r="BM36" s="349">
        <f t="shared" si="27"/>
        <v>2282677.5628430001</v>
      </c>
      <c r="BN36" s="349">
        <f t="shared" si="28"/>
        <v>1001827.8312869999</v>
      </c>
      <c r="BO36" s="349">
        <f t="shared" si="29"/>
        <v>1001827.8312869999</v>
      </c>
      <c r="BP36" s="349">
        <f t="shared" si="30"/>
        <v>1280849.731556</v>
      </c>
      <c r="BR36" s="343" t="s">
        <v>281</v>
      </c>
      <c r="BS36" s="343" t="s">
        <v>474</v>
      </c>
      <c r="BT36" s="348">
        <v>416255506</v>
      </c>
      <c r="BU36" s="348">
        <f t="shared" si="31"/>
        <v>429159.42668599996</v>
      </c>
      <c r="BW36" s="348" t="s">
        <v>303</v>
      </c>
      <c r="BX36" s="348">
        <v>2214042253</v>
      </c>
      <c r="BY36" s="348">
        <v>1168319904</v>
      </c>
      <c r="BZ36" s="348">
        <v>1045722349</v>
      </c>
      <c r="CA36" s="348">
        <v>1168319904</v>
      </c>
      <c r="CB36" s="348">
        <f t="shared" si="32"/>
        <v>2282677.5628430001</v>
      </c>
      <c r="CC36" s="348">
        <f t="shared" si="33"/>
        <v>1204537.8210239999</v>
      </c>
      <c r="CD36" s="348">
        <f t="shared" si="34"/>
        <v>1078139.7418189999</v>
      </c>
      <c r="CE36" s="348">
        <f t="shared" si="35"/>
        <v>1204537.8210239999</v>
      </c>
      <c r="CG36" s="343" t="s">
        <v>482</v>
      </c>
      <c r="CH36" s="348">
        <v>3232040</v>
      </c>
      <c r="CI36" s="348">
        <f t="shared" si="36"/>
        <v>3332.2332399999996</v>
      </c>
      <c r="CK36" s="346" t="s">
        <v>303</v>
      </c>
      <c r="CL36" s="347">
        <v>2214042253</v>
      </c>
      <c r="CM36" s="347">
        <v>1366287013</v>
      </c>
      <c r="CN36" s="347">
        <v>1366287013</v>
      </c>
      <c r="CO36" s="347">
        <v>847755240</v>
      </c>
      <c r="CP36" s="348">
        <f t="shared" si="37"/>
        <v>2282677.5628430001</v>
      </c>
      <c r="CQ36" s="348">
        <f t="shared" si="38"/>
        <v>1408641.910403</v>
      </c>
      <c r="CR36" s="348">
        <f t="shared" si="39"/>
        <v>1408641.910403</v>
      </c>
      <c r="CS36" s="348">
        <f t="shared" si="40"/>
        <v>874035.65243999998</v>
      </c>
      <c r="CU36" s="349"/>
      <c r="CV36" s="346" t="s">
        <v>478</v>
      </c>
      <c r="CW36" s="347">
        <v>57684030</v>
      </c>
      <c r="CX36" s="347">
        <f t="shared" si="41"/>
        <v>59472.234929999991</v>
      </c>
      <c r="CZ36" s="346" t="s">
        <v>303</v>
      </c>
      <c r="DA36" s="347">
        <v>2214042253</v>
      </c>
      <c r="DB36" s="347">
        <v>1563881125</v>
      </c>
      <c r="DC36" s="347">
        <v>1563881125</v>
      </c>
      <c r="DD36" s="347">
        <v>650161128</v>
      </c>
      <c r="DE36" s="347">
        <f t="shared" si="42"/>
        <v>2282677.5628430001</v>
      </c>
      <c r="DF36" s="347">
        <f t="shared" si="43"/>
        <v>1612361.4398749999</v>
      </c>
      <c r="DG36" s="347">
        <f t="shared" si="44"/>
        <v>1612361.4398749999</v>
      </c>
      <c r="DH36" s="347">
        <f t="shared" si="45"/>
        <v>670316.12296800001</v>
      </c>
      <c r="DI36" s="343" t="s">
        <v>281</v>
      </c>
      <c r="DL36" s="346" t="s">
        <v>474</v>
      </c>
      <c r="DM36" s="347">
        <v>417172109</v>
      </c>
      <c r="DN36" s="347">
        <f t="shared" si="46"/>
        <v>430104.44437899993</v>
      </c>
      <c r="DQ36" s="350" t="s">
        <v>303</v>
      </c>
      <c r="DR36" s="347">
        <v>2214042253</v>
      </c>
      <c r="DS36" s="347">
        <v>1760885340</v>
      </c>
      <c r="DT36" s="347">
        <v>1760885340</v>
      </c>
      <c r="DU36" s="347">
        <v>453156913</v>
      </c>
      <c r="DV36" s="347">
        <f t="shared" si="47"/>
        <v>2282677.5628430001</v>
      </c>
      <c r="DW36" s="347">
        <f t="shared" si="48"/>
        <v>1815472.7855399998</v>
      </c>
      <c r="DX36" s="347">
        <f t="shared" si="49"/>
        <v>1815472.7855399998</v>
      </c>
      <c r="DY36" s="347">
        <f t="shared" si="50"/>
        <v>467204.77730299998</v>
      </c>
      <c r="EB36" s="346" t="s">
        <v>306</v>
      </c>
      <c r="EC36" s="347">
        <v>237148</v>
      </c>
      <c r="ED36" s="347">
        <f t="shared" si="51"/>
        <v>237.148</v>
      </c>
      <c r="EH36" s="351" t="s">
        <v>303</v>
      </c>
      <c r="EI36" s="351">
        <v>2214042253</v>
      </c>
      <c r="EJ36" s="351">
        <v>1957691000</v>
      </c>
      <c r="EK36" s="351">
        <v>256351253</v>
      </c>
      <c r="EL36" s="351">
        <v>1957691000</v>
      </c>
      <c r="EM36" s="351">
        <v>1897932995</v>
      </c>
      <c r="EN36" s="351">
        <v>59758005</v>
      </c>
      <c r="EO36" s="351">
        <f t="shared" si="52"/>
        <v>2214042.253</v>
      </c>
      <c r="EP36" s="351">
        <f t="shared" si="53"/>
        <v>1957691</v>
      </c>
      <c r="EQ36" s="351">
        <f t="shared" si="54"/>
        <v>256351.253</v>
      </c>
      <c r="ER36" s="351">
        <f t="shared" si="13"/>
        <v>1957691</v>
      </c>
      <c r="ES36" s="351">
        <f t="shared" si="14"/>
        <v>1897932.9950000001</v>
      </c>
      <c r="ET36" s="351">
        <f t="shared" si="55"/>
        <v>59758.004999999997</v>
      </c>
      <c r="EW36" s="346" t="s">
        <v>482</v>
      </c>
      <c r="EX36" s="352">
        <v>3891486</v>
      </c>
      <c r="EY36" s="352">
        <f t="shared" si="56"/>
        <v>3891.4859999999999</v>
      </c>
      <c r="FA36" s="346" t="s">
        <v>303</v>
      </c>
      <c r="FB36" s="352">
        <v>2214042253</v>
      </c>
      <c r="FC36" s="352">
        <v>2154427036</v>
      </c>
      <c r="FD36" s="352">
        <v>2154427036</v>
      </c>
      <c r="FE36" s="352">
        <v>59615217</v>
      </c>
      <c r="FF36" s="352">
        <v>2091034036</v>
      </c>
      <c r="FG36" s="352">
        <v>63393000</v>
      </c>
      <c r="FH36" s="352">
        <f t="shared" si="57"/>
        <v>2214042.253</v>
      </c>
      <c r="FI36" s="352">
        <f t="shared" si="58"/>
        <v>2154427.0359999998</v>
      </c>
      <c r="FJ36" s="352">
        <f t="shared" si="59"/>
        <v>2154427.0359999998</v>
      </c>
      <c r="FK36" s="352">
        <f t="shared" si="60"/>
        <v>59615.216999999997</v>
      </c>
      <c r="FL36" s="352">
        <f t="shared" si="61"/>
        <v>2091034.0360000001</v>
      </c>
      <c r="FM36" s="352">
        <f t="shared" si="62"/>
        <v>63393</v>
      </c>
      <c r="FP36" s="353" t="s">
        <v>472</v>
      </c>
      <c r="FQ36" s="354">
        <v>300451582</v>
      </c>
      <c r="FR36" s="348">
        <f t="shared" si="63"/>
        <v>300451.58199999999</v>
      </c>
      <c r="FT36" s="346" t="s">
        <v>303</v>
      </c>
      <c r="FU36" s="346">
        <v>2352848432</v>
      </c>
      <c r="FV36" s="354">
        <v>2352595887</v>
      </c>
      <c r="FW36" s="354">
        <v>2352595887</v>
      </c>
      <c r="FX36" s="354">
        <v>252545</v>
      </c>
      <c r="FY36" s="354">
        <v>2300631475</v>
      </c>
      <c r="FZ36" s="354">
        <v>51964412</v>
      </c>
      <c r="GA36" s="354">
        <f t="shared" si="64"/>
        <v>2352848.432</v>
      </c>
      <c r="GB36" s="354">
        <f t="shared" si="65"/>
        <v>2352595.8870000001</v>
      </c>
      <c r="GC36" s="354">
        <f t="shared" si="66"/>
        <v>2352595.8870000001</v>
      </c>
      <c r="GD36" s="354">
        <f t="shared" si="67"/>
        <v>252.54499999999999</v>
      </c>
      <c r="GE36" s="354">
        <f t="shared" si="68"/>
        <v>2300631.4750000001</v>
      </c>
      <c r="GF36" s="354">
        <f t="shared" si="69"/>
        <v>51964.411999999997</v>
      </c>
      <c r="GG36" s="354"/>
    </row>
    <row r="37" spans="1:189" x14ac:dyDescent="0.2">
      <c r="A37" s="345" t="s">
        <v>304</v>
      </c>
      <c r="B37" s="345">
        <v>289402638</v>
      </c>
      <c r="C37" s="345">
        <v>25083486</v>
      </c>
      <c r="D37" s="345">
        <v>25083486</v>
      </c>
      <c r="E37" s="345">
        <v>264319152</v>
      </c>
      <c r="F37" s="345">
        <f t="shared" si="70"/>
        <v>298374.11977799993</v>
      </c>
      <c r="G37" s="345">
        <f t="shared" si="71"/>
        <v>25861.074065999997</v>
      </c>
      <c r="H37" s="345">
        <f t="shared" si="72"/>
        <v>25861.074065999997</v>
      </c>
      <c r="I37" s="345">
        <f t="shared" si="73"/>
        <v>272513.04571199999</v>
      </c>
      <c r="L37" s="346" t="s">
        <v>483</v>
      </c>
      <c r="M37" s="347">
        <v>75192382</v>
      </c>
      <c r="N37" s="347">
        <f t="shared" si="74"/>
        <v>77523.345841999995</v>
      </c>
      <c r="P37" s="346" t="s">
        <v>304</v>
      </c>
      <c r="Q37" s="347">
        <v>289402638</v>
      </c>
      <c r="R37" s="347">
        <v>49665553</v>
      </c>
      <c r="S37" s="347">
        <v>49665553</v>
      </c>
      <c r="T37" s="347">
        <v>239737085</v>
      </c>
      <c r="U37" s="347">
        <f t="shared" si="75"/>
        <v>298374.11977799993</v>
      </c>
      <c r="V37" s="345">
        <f t="shared" si="76"/>
        <v>51205.185142999995</v>
      </c>
      <c r="W37" s="345">
        <f t="shared" si="77"/>
        <v>51205.185142999995</v>
      </c>
      <c r="X37" s="345">
        <f t="shared" si="78"/>
        <v>247168.93463499998</v>
      </c>
      <c r="AA37" s="346" t="s">
        <v>475</v>
      </c>
      <c r="AB37" s="347">
        <v>13148183</v>
      </c>
      <c r="AC37" s="345">
        <f t="shared" si="79"/>
        <v>13555.776673</v>
      </c>
      <c r="AE37" s="343" t="s">
        <v>304</v>
      </c>
      <c r="AF37" s="345">
        <v>289402638</v>
      </c>
      <c r="AG37" s="345">
        <v>74190074</v>
      </c>
      <c r="AH37" s="345">
        <v>74190074</v>
      </c>
      <c r="AI37" s="345">
        <v>215212564</v>
      </c>
      <c r="AJ37" s="345">
        <f t="shared" si="80"/>
        <v>298374.11977799993</v>
      </c>
      <c r="AK37" s="345">
        <f t="shared" si="81"/>
        <v>76489.966293999983</v>
      </c>
      <c r="AL37" s="345">
        <f t="shared" si="82"/>
        <v>76489.966293999983</v>
      </c>
      <c r="AM37" s="345">
        <f t="shared" si="83"/>
        <v>221884.15348400001</v>
      </c>
      <c r="AP37" s="346" t="s">
        <v>477</v>
      </c>
      <c r="AQ37" s="347">
        <v>4381900</v>
      </c>
      <c r="AR37" s="347">
        <f t="shared" si="21"/>
        <v>4517.7388999999994</v>
      </c>
      <c r="AT37" s="346" t="s">
        <v>304</v>
      </c>
      <c r="AU37" s="347">
        <v>289402638</v>
      </c>
      <c r="AV37" s="347">
        <v>98885851</v>
      </c>
      <c r="AW37" s="347">
        <v>98885851</v>
      </c>
      <c r="AX37" s="347">
        <v>190516787</v>
      </c>
      <c r="AY37" s="345">
        <f t="shared" si="22"/>
        <v>298374.11977799993</v>
      </c>
      <c r="AZ37" s="345">
        <f t="shared" si="23"/>
        <v>101951.31238099998</v>
      </c>
      <c r="BA37" s="345">
        <f t="shared" si="24"/>
        <v>101951.31238099998</v>
      </c>
      <c r="BB37" s="345">
        <f t="shared" si="25"/>
        <v>196422.807397</v>
      </c>
      <c r="BD37" s="343" t="s">
        <v>483</v>
      </c>
      <c r="BE37" s="348">
        <v>73244130</v>
      </c>
      <c r="BF37" s="349">
        <f t="shared" si="26"/>
        <v>75514.69803</v>
      </c>
      <c r="BH37" s="343" t="s">
        <v>304</v>
      </c>
      <c r="BI37" s="348">
        <v>289402638</v>
      </c>
      <c r="BJ37" s="348">
        <v>123602838</v>
      </c>
      <c r="BK37" s="348">
        <v>123602838</v>
      </c>
      <c r="BL37" s="348">
        <v>165799800</v>
      </c>
      <c r="BM37" s="349">
        <f t="shared" si="27"/>
        <v>298374.11977799993</v>
      </c>
      <c r="BN37" s="349">
        <f t="shared" si="28"/>
        <v>127434.52597799999</v>
      </c>
      <c r="BO37" s="349">
        <f t="shared" si="29"/>
        <v>127434.52597799999</v>
      </c>
      <c r="BP37" s="349">
        <f t="shared" si="30"/>
        <v>170939.59379999997</v>
      </c>
      <c r="BR37" s="343" t="s">
        <v>281</v>
      </c>
      <c r="BS37" s="343" t="s">
        <v>475</v>
      </c>
      <c r="BT37" s="348">
        <v>13104472</v>
      </c>
      <c r="BU37" s="348">
        <f t="shared" si="31"/>
        <v>13510.710631999998</v>
      </c>
      <c r="BW37" s="348" t="s">
        <v>304</v>
      </c>
      <c r="BX37" s="348">
        <v>289402638</v>
      </c>
      <c r="BY37" s="348">
        <v>148965884</v>
      </c>
      <c r="BZ37" s="348">
        <v>140436754</v>
      </c>
      <c r="CA37" s="348">
        <v>148965884</v>
      </c>
      <c r="CB37" s="348">
        <f t="shared" si="32"/>
        <v>298374.11977799993</v>
      </c>
      <c r="CC37" s="348">
        <f t="shared" si="33"/>
        <v>153583.82640399999</v>
      </c>
      <c r="CD37" s="348">
        <f t="shared" si="34"/>
        <v>144790.29337399997</v>
      </c>
      <c r="CE37" s="348">
        <f t="shared" si="35"/>
        <v>153583.82640399999</v>
      </c>
      <c r="CG37" s="343" t="s">
        <v>516</v>
      </c>
      <c r="CH37" s="348">
        <v>7708062</v>
      </c>
      <c r="CI37" s="348">
        <f t="shared" si="36"/>
        <v>7947.0119219999997</v>
      </c>
      <c r="CK37" s="346" t="s">
        <v>304</v>
      </c>
      <c r="CL37" s="347">
        <v>289402638</v>
      </c>
      <c r="CM37" s="347">
        <v>174806225</v>
      </c>
      <c r="CN37" s="347">
        <v>174806225</v>
      </c>
      <c r="CO37" s="347">
        <v>114596413</v>
      </c>
      <c r="CP37" s="348">
        <f t="shared" si="37"/>
        <v>298374.11977799993</v>
      </c>
      <c r="CQ37" s="348">
        <f t="shared" si="38"/>
        <v>180225.21797499998</v>
      </c>
      <c r="CR37" s="348">
        <f t="shared" si="39"/>
        <v>180225.21797499998</v>
      </c>
      <c r="CS37" s="348">
        <f t="shared" si="40"/>
        <v>118148.90180299999</v>
      </c>
      <c r="CU37" s="349"/>
      <c r="CV37" s="346" t="s">
        <v>307</v>
      </c>
      <c r="CW37" s="347">
        <v>32968418</v>
      </c>
      <c r="CX37" s="347">
        <f t="shared" si="41"/>
        <v>33990.438957999992</v>
      </c>
      <c r="CZ37" s="346" t="s">
        <v>304</v>
      </c>
      <c r="DA37" s="347">
        <v>289402638</v>
      </c>
      <c r="DB37" s="347">
        <v>200682685</v>
      </c>
      <c r="DC37" s="347">
        <v>200682685</v>
      </c>
      <c r="DD37" s="347">
        <v>88719953</v>
      </c>
      <c r="DE37" s="347">
        <f t="shared" si="42"/>
        <v>298374.11977799993</v>
      </c>
      <c r="DF37" s="347">
        <f t="shared" si="43"/>
        <v>206903.84823499998</v>
      </c>
      <c r="DG37" s="347">
        <f t="shared" si="44"/>
        <v>206903.84823499998</v>
      </c>
      <c r="DH37" s="347">
        <f t="shared" si="45"/>
        <v>91470.271542999981</v>
      </c>
      <c r="DI37" s="343" t="s">
        <v>281</v>
      </c>
      <c r="DL37" s="346" t="s">
        <v>475</v>
      </c>
      <c r="DM37" s="347">
        <v>13653945</v>
      </c>
      <c r="DN37" s="347">
        <f t="shared" si="46"/>
        <v>14077.217294999999</v>
      </c>
      <c r="DQ37" s="350" t="s">
        <v>304</v>
      </c>
      <c r="DR37" s="347">
        <v>289402638</v>
      </c>
      <c r="DS37" s="347">
        <v>226487182</v>
      </c>
      <c r="DT37" s="347">
        <v>226487182</v>
      </c>
      <c r="DU37" s="347">
        <v>62915456</v>
      </c>
      <c r="DV37" s="347">
        <f t="shared" si="47"/>
        <v>298374.11977799993</v>
      </c>
      <c r="DW37" s="347">
        <f t="shared" si="48"/>
        <v>233508.28464199998</v>
      </c>
      <c r="DX37" s="347">
        <f t="shared" si="49"/>
        <v>233508.28464199998</v>
      </c>
      <c r="DY37" s="347">
        <f t="shared" si="50"/>
        <v>64865.835135999994</v>
      </c>
      <c r="EB37" s="346" t="s">
        <v>307</v>
      </c>
      <c r="EC37" s="347">
        <v>34505222</v>
      </c>
      <c r="ED37" s="347">
        <f t="shared" si="51"/>
        <v>34505.222000000002</v>
      </c>
      <c r="EH37" s="351" t="s">
        <v>304</v>
      </c>
      <c r="EI37" s="351">
        <v>289402638</v>
      </c>
      <c r="EJ37" s="351">
        <v>251260252</v>
      </c>
      <c r="EK37" s="351">
        <v>38142386</v>
      </c>
      <c r="EL37" s="351">
        <v>251260252</v>
      </c>
      <c r="EM37" s="351">
        <v>238679865</v>
      </c>
      <c r="EN37" s="351">
        <v>12580387</v>
      </c>
      <c r="EO37" s="351">
        <f t="shared" si="52"/>
        <v>289402.63799999998</v>
      </c>
      <c r="EP37" s="351">
        <f t="shared" si="53"/>
        <v>251260.25200000001</v>
      </c>
      <c r="EQ37" s="351">
        <f t="shared" si="54"/>
        <v>38142.385999999999</v>
      </c>
      <c r="ER37" s="351">
        <f t="shared" si="13"/>
        <v>251260.25200000001</v>
      </c>
      <c r="ES37" s="351">
        <f t="shared" si="14"/>
        <v>238679.86499999999</v>
      </c>
      <c r="ET37" s="351">
        <f t="shared" si="55"/>
        <v>12580.387000000001</v>
      </c>
      <c r="EW37" s="346" t="s">
        <v>516</v>
      </c>
      <c r="EX37" s="352">
        <v>11854710</v>
      </c>
      <c r="EY37" s="352">
        <f t="shared" si="56"/>
        <v>11854.71</v>
      </c>
      <c r="FA37" s="346" t="s">
        <v>304</v>
      </c>
      <c r="FB37" s="352">
        <v>289402638</v>
      </c>
      <c r="FC37" s="352">
        <v>276537963</v>
      </c>
      <c r="FD37" s="352">
        <v>276537963</v>
      </c>
      <c r="FE37" s="352">
        <v>12864675</v>
      </c>
      <c r="FF37" s="352">
        <v>260005819</v>
      </c>
      <c r="FG37" s="352">
        <v>16532144</v>
      </c>
      <c r="FH37" s="352">
        <f t="shared" si="57"/>
        <v>289402.63799999998</v>
      </c>
      <c r="FI37" s="352">
        <f t="shared" si="58"/>
        <v>276537.96299999999</v>
      </c>
      <c r="FJ37" s="352">
        <f t="shared" si="59"/>
        <v>276537.96299999999</v>
      </c>
      <c r="FK37" s="352">
        <f t="shared" si="60"/>
        <v>12864.674999999999</v>
      </c>
      <c r="FL37" s="352">
        <f t="shared" si="61"/>
        <v>260005.81899999999</v>
      </c>
      <c r="FM37" s="352">
        <f t="shared" si="62"/>
        <v>16532.144</v>
      </c>
      <c r="FP37" s="353" t="s">
        <v>473</v>
      </c>
      <c r="FQ37" s="354">
        <v>446124758</v>
      </c>
      <c r="FR37" s="348">
        <f t="shared" si="63"/>
        <v>446124.75799999997</v>
      </c>
      <c r="FT37" s="346" t="s">
        <v>304</v>
      </c>
      <c r="FU37" s="346">
        <v>303358599</v>
      </c>
      <c r="FV37" s="354">
        <v>302828262</v>
      </c>
      <c r="FW37" s="354">
        <v>302828262</v>
      </c>
      <c r="FX37" s="354">
        <v>530337</v>
      </c>
      <c r="FY37" s="354">
        <v>287218297</v>
      </c>
      <c r="FZ37" s="354">
        <v>15609965</v>
      </c>
      <c r="GA37" s="354">
        <f t="shared" si="64"/>
        <v>303358.59899999999</v>
      </c>
      <c r="GB37" s="354">
        <f t="shared" si="65"/>
        <v>302828.26199999999</v>
      </c>
      <c r="GC37" s="354">
        <f t="shared" si="66"/>
        <v>302828.26199999999</v>
      </c>
      <c r="GD37" s="354">
        <f t="shared" si="67"/>
        <v>530.33699999999999</v>
      </c>
      <c r="GE37" s="354">
        <f t="shared" si="68"/>
        <v>287218.29700000002</v>
      </c>
      <c r="GF37" s="354">
        <f t="shared" si="69"/>
        <v>15609.965</v>
      </c>
      <c r="GG37" s="354"/>
    </row>
    <row r="38" spans="1:189" x14ac:dyDescent="0.2">
      <c r="A38" s="345" t="s">
        <v>471</v>
      </c>
      <c r="B38" s="345">
        <v>149822501</v>
      </c>
      <c r="C38" s="345">
        <v>9492859</v>
      </c>
      <c r="D38" s="345">
        <v>9492859</v>
      </c>
      <c r="E38" s="345">
        <v>140329642</v>
      </c>
      <c r="F38" s="345">
        <f t="shared" si="70"/>
        <v>154466.99853099999</v>
      </c>
      <c r="G38" s="345">
        <f t="shared" si="71"/>
        <v>9787.1376289999989</v>
      </c>
      <c r="H38" s="345">
        <f t="shared" si="72"/>
        <v>9787.1376289999989</v>
      </c>
      <c r="I38" s="345">
        <f t="shared" si="73"/>
        <v>144679.86090199999</v>
      </c>
      <c r="L38" s="346" t="s">
        <v>484</v>
      </c>
      <c r="M38" s="347">
        <v>74379514</v>
      </c>
      <c r="N38" s="347">
        <f t="shared" si="74"/>
        <v>76685.278933999987</v>
      </c>
      <c r="P38" s="346" t="s">
        <v>471</v>
      </c>
      <c r="Q38" s="347">
        <v>149822501</v>
      </c>
      <c r="R38" s="347">
        <v>18985718</v>
      </c>
      <c r="S38" s="347">
        <v>18985718</v>
      </c>
      <c r="T38" s="347">
        <v>130836783</v>
      </c>
      <c r="U38" s="347">
        <f t="shared" si="75"/>
        <v>154466.99853099999</v>
      </c>
      <c r="V38" s="345">
        <f t="shared" si="76"/>
        <v>19574.275257999998</v>
      </c>
      <c r="W38" s="345">
        <f t="shared" si="77"/>
        <v>19574.275257999998</v>
      </c>
      <c r="X38" s="345">
        <f t="shared" si="78"/>
        <v>134892.72327299998</v>
      </c>
      <c r="AA38" s="346" t="s">
        <v>476</v>
      </c>
      <c r="AB38" s="347">
        <v>728828</v>
      </c>
      <c r="AC38" s="345">
        <f t="shared" si="79"/>
        <v>751.42166799999995</v>
      </c>
      <c r="AE38" s="343" t="s">
        <v>471</v>
      </c>
      <c r="AF38" s="345">
        <v>149822501</v>
      </c>
      <c r="AG38" s="345">
        <v>29329082</v>
      </c>
      <c r="AH38" s="345">
        <v>29329082</v>
      </c>
      <c r="AI38" s="345">
        <v>120493419</v>
      </c>
      <c r="AJ38" s="345">
        <f t="shared" si="80"/>
        <v>154466.99853099999</v>
      </c>
      <c r="AK38" s="345">
        <f t="shared" si="81"/>
        <v>30238.283541999997</v>
      </c>
      <c r="AL38" s="345">
        <f t="shared" si="82"/>
        <v>30238.283541999997</v>
      </c>
      <c r="AM38" s="345">
        <f t="shared" si="83"/>
        <v>124228.71498899999</v>
      </c>
      <c r="AP38" s="346" t="s">
        <v>478</v>
      </c>
      <c r="AQ38" s="347">
        <v>45534244</v>
      </c>
      <c r="AR38" s="347">
        <f t="shared" si="21"/>
        <v>46945.805563999995</v>
      </c>
      <c r="AT38" s="346" t="s">
        <v>471</v>
      </c>
      <c r="AU38" s="347">
        <v>149822501</v>
      </c>
      <c r="AV38" s="347">
        <v>39672446</v>
      </c>
      <c r="AW38" s="347">
        <v>39672446</v>
      </c>
      <c r="AX38" s="347">
        <v>110150055</v>
      </c>
      <c r="AY38" s="345">
        <f t="shared" si="22"/>
        <v>154466.99853099999</v>
      </c>
      <c r="AZ38" s="345">
        <f t="shared" si="23"/>
        <v>40902.291826000001</v>
      </c>
      <c r="BA38" s="345">
        <f t="shared" si="24"/>
        <v>40902.291826000001</v>
      </c>
      <c r="BB38" s="345">
        <f t="shared" si="25"/>
        <v>113564.70670499999</v>
      </c>
      <c r="BD38" s="343" t="s">
        <v>484</v>
      </c>
      <c r="BE38" s="348">
        <v>72415634</v>
      </c>
      <c r="BF38" s="349">
        <f t="shared" si="26"/>
        <v>74660.518654</v>
      </c>
      <c r="BH38" s="343" t="s">
        <v>471</v>
      </c>
      <c r="BI38" s="348">
        <v>149822501</v>
      </c>
      <c r="BJ38" s="348">
        <v>49468601</v>
      </c>
      <c r="BK38" s="348">
        <v>49468601</v>
      </c>
      <c r="BL38" s="348">
        <v>100353900</v>
      </c>
      <c r="BM38" s="349">
        <f t="shared" si="27"/>
        <v>154466.99853099999</v>
      </c>
      <c r="BN38" s="349">
        <f t="shared" si="28"/>
        <v>51002.127630999996</v>
      </c>
      <c r="BO38" s="349">
        <f t="shared" si="29"/>
        <v>51002.127630999996</v>
      </c>
      <c r="BP38" s="349">
        <f t="shared" si="30"/>
        <v>103464.87089999998</v>
      </c>
      <c r="BR38" s="343" t="s">
        <v>281</v>
      </c>
      <c r="BS38" s="343" t="s">
        <v>476</v>
      </c>
      <c r="BT38" s="348">
        <v>733494</v>
      </c>
      <c r="BU38" s="348">
        <f t="shared" si="31"/>
        <v>756.23231399999997</v>
      </c>
      <c r="BW38" s="348" t="s">
        <v>471</v>
      </c>
      <c r="BX38" s="348">
        <v>149822501</v>
      </c>
      <c r="BY38" s="348">
        <v>60273734</v>
      </c>
      <c r="BZ38" s="348">
        <v>89548767</v>
      </c>
      <c r="CA38" s="348">
        <v>60273734</v>
      </c>
      <c r="CB38" s="348">
        <f t="shared" si="32"/>
        <v>154466.99853099999</v>
      </c>
      <c r="CC38" s="348">
        <f t="shared" si="33"/>
        <v>62142.219753999991</v>
      </c>
      <c r="CD38" s="348">
        <f t="shared" si="34"/>
        <v>92324.778777</v>
      </c>
      <c r="CE38" s="348">
        <f t="shared" si="35"/>
        <v>62142.219753999991</v>
      </c>
      <c r="CG38" s="343" t="s">
        <v>311</v>
      </c>
      <c r="CH38" s="348">
        <v>84416973</v>
      </c>
      <c r="CI38" s="348">
        <f t="shared" si="36"/>
        <v>87033.899162999995</v>
      </c>
      <c r="CK38" s="346" t="s">
        <v>471</v>
      </c>
      <c r="CL38" s="347">
        <v>149822501</v>
      </c>
      <c r="CM38" s="347">
        <v>71708518</v>
      </c>
      <c r="CN38" s="347">
        <v>71708518</v>
      </c>
      <c r="CO38" s="347">
        <v>78113983</v>
      </c>
      <c r="CP38" s="348">
        <f t="shared" si="37"/>
        <v>154466.99853099999</v>
      </c>
      <c r="CQ38" s="348">
        <f t="shared" si="38"/>
        <v>73931.482057999994</v>
      </c>
      <c r="CR38" s="348">
        <f t="shared" si="39"/>
        <v>73931.482057999994</v>
      </c>
      <c r="CS38" s="348">
        <f t="shared" si="40"/>
        <v>80535.516472999981</v>
      </c>
      <c r="CU38" s="349"/>
      <c r="CV38" s="346" t="s">
        <v>481</v>
      </c>
      <c r="CW38" s="347">
        <v>20974507</v>
      </c>
      <c r="CX38" s="347">
        <f t="shared" si="41"/>
        <v>21624.716716999999</v>
      </c>
      <c r="CZ38" s="346" t="s">
        <v>471</v>
      </c>
      <c r="DA38" s="347">
        <v>149822501</v>
      </c>
      <c r="DB38" s="347">
        <v>83143302</v>
      </c>
      <c r="DC38" s="347">
        <v>83143302</v>
      </c>
      <c r="DD38" s="347">
        <v>66679199</v>
      </c>
      <c r="DE38" s="347">
        <f t="shared" si="42"/>
        <v>154466.99853099999</v>
      </c>
      <c r="DF38" s="347">
        <f t="shared" si="43"/>
        <v>85720.744361999983</v>
      </c>
      <c r="DG38" s="347">
        <f t="shared" si="44"/>
        <v>85720.744361999983</v>
      </c>
      <c r="DH38" s="347">
        <f t="shared" si="45"/>
        <v>68746.254168999993</v>
      </c>
      <c r="DI38" s="343" t="s">
        <v>281</v>
      </c>
      <c r="DL38" s="346" t="s">
        <v>476</v>
      </c>
      <c r="DM38" s="347">
        <v>733494</v>
      </c>
      <c r="DN38" s="347">
        <f t="shared" si="46"/>
        <v>756.23231399999997</v>
      </c>
      <c r="DQ38" s="350" t="s">
        <v>471</v>
      </c>
      <c r="DR38" s="347">
        <v>149822501</v>
      </c>
      <c r="DS38" s="347">
        <v>94578086</v>
      </c>
      <c r="DT38" s="347">
        <v>94578086</v>
      </c>
      <c r="DU38" s="347">
        <v>55244415</v>
      </c>
      <c r="DV38" s="347">
        <f t="shared" si="47"/>
        <v>154466.99853099999</v>
      </c>
      <c r="DW38" s="347">
        <f t="shared" si="48"/>
        <v>97510.006665999987</v>
      </c>
      <c r="DX38" s="347">
        <f t="shared" si="49"/>
        <v>97510.006665999987</v>
      </c>
      <c r="DY38" s="347">
        <f t="shared" si="50"/>
        <v>56956.991864999996</v>
      </c>
      <c r="EB38" s="346" t="s">
        <v>481</v>
      </c>
      <c r="EC38" s="347">
        <v>21051342</v>
      </c>
      <c r="ED38" s="347">
        <f t="shared" si="51"/>
        <v>21051.342000000001</v>
      </c>
      <c r="EH38" s="351" t="s">
        <v>471</v>
      </c>
      <c r="EI38" s="351">
        <v>149822501</v>
      </c>
      <c r="EJ38" s="351">
        <v>106012870</v>
      </c>
      <c r="EK38" s="351">
        <v>43809631</v>
      </c>
      <c r="EL38" s="351">
        <v>106012870</v>
      </c>
      <c r="EM38" s="351">
        <v>100960176</v>
      </c>
      <c r="EN38" s="351">
        <v>5052694</v>
      </c>
      <c r="EO38" s="351">
        <f t="shared" si="52"/>
        <v>149822.50099999999</v>
      </c>
      <c r="EP38" s="351">
        <f t="shared" si="53"/>
        <v>106012.87</v>
      </c>
      <c r="EQ38" s="351">
        <f t="shared" si="54"/>
        <v>43809.631000000001</v>
      </c>
      <c r="ER38" s="351">
        <f t="shared" si="13"/>
        <v>106012.87</v>
      </c>
      <c r="ES38" s="351">
        <f t="shared" si="14"/>
        <v>100960.17600000001</v>
      </c>
      <c r="ET38" s="351">
        <f t="shared" si="55"/>
        <v>5052.6940000000004</v>
      </c>
      <c r="EW38" s="346" t="s">
        <v>311</v>
      </c>
      <c r="EX38" s="352">
        <v>91047629</v>
      </c>
      <c r="EY38" s="352">
        <f t="shared" si="56"/>
        <v>91047.629000000001</v>
      </c>
      <c r="FA38" s="346" t="s">
        <v>471</v>
      </c>
      <c r="FB38" s="352">
        <v>149822501</v>
      </c>
      <c r="FC38" s="352">
        <v>117783646</v>
      </c>
      <c r="FD38" s="352">
        <v>117783646</v>
      </c>
      <c r="FE38" s="352">
        <v>32038855</v>
      </c>
      <c r="FF38" s="352">
        <v>109148096</v>
      </c>
      <c r="FG38" s="352">
        <v>8635550</v>
      </c>
      <c r="FH38" s="352">
        <f t="shared" si="57"/>
        <v>149822.50099999999</v>
      </c>
      <c r="FI38" s="352">
        <f t="shared" si="58"/>
        <v>117783.64599999999</v>
      </c>
      <c r="FJ38" s="352">
        <f t="shared" si="59"/>
        <v>117783.64599999999</v>
      </c>
      <c r="FK38" s="352">
        <f t="shared" si="60"/>
        <v>32038.855</v>
      </c>
      <c r="FL38" s="352">
        <f t="shared" si="61"/>
        <v>109148.09600000001</v>
      </c>
      <c r="FM38" s="352">
        <f t="shared" si="62"/>
        <v>8635.5499999999993</v>
      </c>
      <c r="FP38" s="353" t="s">
        <v>474</v>
      </c>
      <c r="FQ38" s="354">
        <v>417930191</v>
      </c>
      <c r="FR38" s="348">
        <f t="shared" si="63"/>
        <v>417930.19099999999</v>
      </c>
      <c r="FT38" s="346" t="s">
        <v>471</v>
      </c>
      <c r="FU38" s="346">
        <v>129938413</v>
      </c>
      <c r="FV38" s="354">
        <v>129938413</v>
      </c>
      <c r="FW38" s="354">
        <v>129938413</v>
      </c>
      <c r="FX38" s="354">
        <v>0</v>
      </c>
      <c r="FY38" s="354">
        <v>123565030</v>
      </c>
      <c r="FZ38" s="354">
        <v>6373383</v>
      </c>
      <c r="GA38" s="354">
        <f t="shared" si="64"/>
        <v>129938.413</v>
      </c>
      <c r="GB38" s="354">
        <f t="shared" si="65"/>
        <v>129938.413</v>
      </c>
      <c r="GC38" s="354">
        <f t="shared" si="66"/>
        <v>129938.413</v>
      </c>
      <c r="GD38" s="354">
        <f t="shared" si="67"/>
        <v>0</v>
      </c>
      <c r="GE38" s="354">
        <f t="shared" si="68"/>
        <v>123565.03</v>
      </c>
      <c r="GF38" s="354">
        <f t="shared" si="69"/>
        <v>6373.3829999999998</v>
      </c>
      <c r="GG38" s="354"/>
    </row>
    <row r="39" spans="1:189" x14ac:dyDescent="0.2">
      <c r="A39" s="345" t="s">
        <v>472</v>
      </c>
      <c r="B39" s="345">
        <v>2483515675</v>
      </c>
      <c r="C39" s="345">
        <v>182584842</v>
      </c>
      <c r="D39" s="345">
        <v>182584842</v>
      </c>
      <c r="E39" s="345">
        <v>2300930833</v>
      </c>
      <c r="F39" s="345">
        <f t="shared" si="70"/>
        <v>2560504.6609249995</v>
      </c>
      <c r="G39" s="345">
        <f t="shared" si="71"/>
        <v>188244.972102</v>
      </c>
      <c r="H39" s="345">
        <f t="shared" si="72"/>
        <v>188244.972102</v>
      </c>
      <c r="I39" s="345">
        <f t="shared" si="73"/>
        <v>2372259.6888230001</v>
      </c>
      <c r="L39" s="346" t="s">
        <v>485</v>
      </c>
      <c r="M39" s="347">
        <v>812868</v>
      </c>
      <c r="N39" s="347">
        <f t="shared" si="74"/>
        <v>838.06690800000001</v>
      </c>
      <c r="P39" s="346" t="s">
        <v>472</v>
      </c>
      <c r="Q39" s="347">
        <v>2483515675</v>
      </c>
      <c r="R39" s="347">
        <v>368612162</v>
      </c>
      <c r="S39" s="347">
        <v>368612162</v>
      </c>
      <c r="T39" s="347">
        <v>2114903513</v>
      </c>
      <c r="U39" s="347">
        <f t="shared" si="75"/>
        <v>2560504.6609249995</v>
      </c>
      <c r="V39" s="345">
        <f t="shared" si="76"/>
        <v>380039.13902199996</v>
      </c>
      <c r="W39" s="345">
        <f t="shared" si="77"/>
        <v>380039.13902199996</v>
      </c>
      <c r="X39" s="345">
        <f t="shared" si="78"/>
        <v>2180465.5219029998</v>
      </c>
      <c r="AA39" s="346" t="s">
        <v>305</v>
      </c>
      <c r="AB39" s="347">
        <v>68955682</v>
      </c>
      <c r="AC39" s="345">
        <f t="shared" si="79"/>
        <v>71093.308141999994</v>
      </c>
      <c r="AE39" s="343" t="s">
        <v>472</v>
      </c>
      <c r="AF39" s="345">
        <v>2483515675</v>
      </c>
      <c r="AG39" s="345">
        <v>660951008</v>
      </c>
      <c r="AH39" s="345">
        <v>660951008</v>
      </c>
      <c r="AI39" s="345">
        <v>1822564667</v>
      </c>
      <c r="AJ39" s="345">
        <f t="shared" si="80"/>
        <v>2560504.6609249995</v>
      </c>
      <c r="AK39" s="345">
        <f t="shared" si="81"/>
        <v>681440.48924799997</v>
      </c>
      <c r="AL39" s="345">
        <f t="shared" si="82"/>
        <v>681440.48924799997</v>
      </c>
      <c r="AM39" s="345">
        <f t="shared" si="83"/>
        <v>1879064.1716769997</v>
      </c>
      <c r="AP39" s="346" t="s">
        <v>479</v>
      </c>
      <c r="AQ39" s="347">
        <v>127425</v>
      </c>
      <c r="AR39" s="347">
        <f t="shared" si="21"/>
        <v>131.37517499999998</v>
      </c>
      <c r="AT39" s="346" t="s">
        <v>472</v>
      </c>
      <c r="AU39" s="347">
        <v>2483515675</v>
      </c>
      <c r="AV39" s="347">
        <v>852855042</v>
      </c>
      <c r="AW39" s="347">
        <v>852855042</v>
      </c>
      <c r="AX39" s="347">
        <v>1630660633</v>
      </c>
      <c r="AY39" s="345">
        <f t="shared" si="22"/>
        <v>2560504.6609249995</v>
      </c>
      <c r="AZ39" s="345">
        <f t="shared" si="23"/>
        <v>879293.54830199992</v>
      </c>
      <c r="BA39" s="345">
        <f t="shared" si="24"/>
        <v>879293.54830199992</v>
      </c>
      <c r="BB39" s="345">
        <f t="shared" si="25"/>
        <v>1681211.1126229998</v>
      </c>
      <c r="BD39" s="343" t="s">
        <v>485</v>
      </c>
      <c r="BE39" s="348">
        <v>828496</v>
      </c>
      <c r="BF39" s="349">
        <f t="shared" si="26"/>
        <v>854.17937599999993</v>
      </c>
      <c r="BH39" s="343" t="s">
        <v>472</v>
      </c>
      <c r="BI39" s="348">
        <v>2483515675</v>
      </c>
      <c r="BJ39" s="348">
        <v>1038894617</v>
      </c>
      <c r="BK39" s="348">
        <v>1038894617</v>
      </c>
      <c r="BL39" s="348">
        <v>1444621058</v>
      </c>
      <c r="BM39" s="349">
        <f t="shared" si="27"/>
        <v>2560504.6609249995</v>
      </c>
      <c r="BN39" s="349">
        <f t="shared" si="28"/>
        <v>1071100.3501269999</v>
      </c>
      <c r="BO39" s="349">
        <f t="shared" si="29"/>
        <v>1071100.3501269999</v>
      </c>
      <c r="BP39" s="349">
        <f t="shared" si="30"/>
        <v>1489404.3107979998</v>
      </c>
      <c r="BR39" s="343" t="s">
        <v>281</v>
      </c>
      <c r="BS39" s="343" t="s">
        <v>305</v>
      </c>
      <c r="BT39" s="348">
        <v>76738489</v>
      </c>
      <c r="BU39" s="348">
        <f t="shared" si="31"/>
        <v>79117.382159000001</v>
      </c>
      <c r="BW39" s="348" t="s">
        <v>472</v>
      </c>
      <c r="BX39" s="348">
        <v>2483515675</v>
      </c>
      <c r="BY39" s="348">
        <v>1336197442</v>
      </c>
      <c r="BZ39" s="348">
        <v>1147318233</v>
      </c>
      <c r="CA39" s="348">
        <v>1336197442</v>
      </c>
      <c r="CB39" s="348">
        <f t="shared" si="32"/>
        <v>2560504.6609249995</v>
      </c>
      <c r="CC39" s="348">
        <f t="shared" si="33"/>
        <v>1377619.5627019999</v>
      </c>
      <c r="CD39" s="348">
        <f t="shared" si="34"/>
        <v>1182885.0982229998</v>
      </c>
      <c r="CE39" s="348">
        <f t="shared" si="35"/>
        <v>1377619.5627019999</v>
      </c>
      <c r="CG39" s="343" t="s">
        <v>483</v>
      </c>
      <c r="CH39" s="348">
        <v>84416973</v>
      </c>
      <c r="CI39" s="348">
        <f t="shared" si="36"/>
        <v>87033.899162999995</v>
      </c>
      <c r="CK39" s="346" t="s">
        <v>472</v>
      </c>
      <c r="CL39" s="347">
        <v>2483515675</v>
      </c>
      <c r="CM39" s="347">
        <v>1525437037</v>
      </c>
      <c r="CN39" s="347">
        <v>1525437037</v>
      </c>
      <c r="CO39" s="347">
        <v>958078638</v>
      </c>
      <c r="CP39" s="348">
        <f t="shared" si="37"/>
        <v>2560504.6609249995</v>
      </c>
      <c r="CQ39" s="348">
        <f t="shared" si="38"/>
        <v>1572725.5851469999</v>
      </c>
      <c r="CR39" s="348">
        <f t="shared" si="39"/>
        <v>1572725.5851469999</v>
      </c>
      <c r="CS39" s="348">
        <f t="shared" si="40"/>
        <v>987779.07577799994</v>
      </c>
      <c r="CU39" s="349"/>
      <c r="CV39" s="346" t="s">
        <v>482</v>
      </c>
      <c r="CW39" s="347">
        <v>3474001</v>
      </c>
      <c r="CX39" s="347">
        <f t="shared" si="41"/>
        <v>3581.6950309999997</v>
      </c>
      <c r="CZ39" s="346" t="s">
        <v>472</v>
      </c>
      <c r="DA39" s="347">
        <v>2483515675</v>
      </c>
      <c r="DB39" s="347">
        <v>1713895039</v>
      </c>
      <c r="DC39" s="347">
        <v>1713895039</v>
      </c>
      <c r="DD39" s="347">
        <v>769620636</v>
      </c>
      <c r="DE39" s="347">
        <f t="shared" si="42"/>
        <v>2560504.6609249995</v>
      </c>
      <c r="DF39" s="347">
        <f t="shared" si="43"/>
        <v>1767025.7852089999</v>
      </c>
      <c r="DG39" s="347">
        <f t="shared" si="44"/>
        <v>1767025.7852089999</v>
      </c>
      <c r="DH39" s="347">
        <f t="shared" si="45"/>
        <v>793478.87571599998</v>
      </c>
      <c r="DI39" s="343" t="s">
        <v>281</v>
      </c>
      <c r="DL39" s="346" t="s">
        <v>305</v>
      </c>
      <c r="DM39" s="347">
        <v>73375894</v>
      </c>
      <c r="DN39" s="347">
        <f t="shared" si="46"/>
        <v>75650.546713999996</v>
      </c>
      <c r="DQ39" s="350" t="s">
        <v>472</v>
      </c>
      <c r="DR39" s="347">
        <v>2483515675</v>
      </c>
      <c r="DS39" s="347">
        <v>2011451315</v>
      </c>
      <c r="DT39" s="347">
        <v>2011451315</v>
      </c>
      <c r="DU39" s="347">
        <v>472064360</v>
      </c>
      <c r="DV39" s="347">
        <f t="shared" si="47"/>
        <v>2560504.6609249995</v>
      </c>
      <c r="DW39" s="347">
        <f t="shared" si="48"/>
        <v>2073806.3057649997</v>
      </c>
      <c r="DX39" s="347">
        <f t="shared" si="49"/>
        <v>2073806.3057649997</v>
      </c>
      <c r="DY39" s="347">
        <f t="shared" si="50"/>
        <v>486698.35515999992</v>
      </c>
      <c r="EB39" s="346" t="s">
        <v>482</v>
      </c>
      <c r="EC39" s="347">
        <v>2731376</v>
      </c>
      <c r="ED39" s="347">
        <f t="shared" si="51"/>
        <v>2731.3760000000002</v>
      </c>
      <c r="EH39" s="351" t="s">
        <v>472</v>
      </c>
      <c r="EI39" s="351">
        <v>2483515675</v>
      </c>
      <c r="EJ39" s="351">
        <v>2199294796</v>
      </c>
      <c r="EK39" s="351">
        <v>284220879</v>
      </c>
      <c r="EL39" s="351">
        <v>2199294796</v>
      </c>
      <c r="EM39" s="351">
        <v>2139565020</v>
      </c>
      <c r="EN39" s="351">
        <v>59729776</v>
      </c>
      <c r="EO39" s="351">
        <f t="shared" si="52"/>
        <v>2483515.6749999998</v>
      </c>
      <c r="EP39" s="351">
        <f t="shared" si="53"/>
        <v>2199294.7960000001</v>
      </c>
      <c r="EQ39" s="351">
        <f t="shared" si="54"/>
        <v>284220.87900000002</v>
      </c>
      <c r="ER39" s="351">
        <f t="shared" si="13"/>
        <v>2199294.7960000001</v>
      </c>
      <c r="ES39" s="351">
        <f t="shared" si="14"/>
        <v>2139565.02</v>
      </c>
      <c r="ET39" s="351">
        <f t="shared" si="55"/>
        <v>59729.775999999998</v>
      </c>
      <c r="EW39" s="346" t="s">
        <v>483</v>
      </c>
      <c r="EX39" s="352">
        <v>89245805</v>
      </c>
      <c r="EY39" s="352">
        <f t="shared" si="56"/>
        <v>89245.804999999993</v>
      </c>
      <c r="FA39" s="346" t="s">
        <v>472</v>
      </c>
      <c r="FB39" s="352">
        <v>2483515675</v>
      </c>
      <c r="FC39" s="352">
        <v>2387115485</v>
      </c>
      <c r="FD39" s="352">
        <v>2387115485</v>
      </c>
      <c r="FE39" s="352">
        <v>96400190</v>
      </c>
      <c r="FF39" s="352">
        <v>2323682167</v>
      </c>
      <c r="FG39" s="352">
        <v>63433318</v>
      </c>
      <c r="FH39" s="352">
        <f t="shared" si="57"/>
        <v>2483515.6749999998</v>
      </c>
      <c r="FI39" s="352">
        <f t="shared" si="58"/>
        <v>2387115.4849999999</v>
      </c>
      <c r="FJ39" s="352">
        <f t="shared" si="59"/>
        <v>2387115.4849999999</v>
      </c>
      <c r="FK39" s="352">
        <f t="shared" si="60"/>
        <v>96400.19</v>
      </c>
      <c r="FL39" s="352">
        <f t="shared" si="61"/>
        <v>2323682.1669999999</v>
      </c>
      <c r="FM39" s="352">
        <f t="shared" si="62"/>
        <v>63433.317999999999</v>
      </c>
      <c r="FP39" s="353" t="s">
        <v>475</v>
      </c>
      <c r="FQ39" s="354">
        <v>13608278</v>
      </c>
      <c r="FR39" s="348">
        <f t="shared" si="63"/>
        <v>13608.278</v>
      </c>
      <c r="FT39" s="346" t="s">
        <v>472</v>
      </c>
      <c r="FU39" s="346">
        <v>2692451332</v>
      </c>
      <c r="FV39" s="354">
        <v>2687567067</v>
      </c>
      <c r="FW39" s="354">
        <v>2687567067</v>
      </c>
      <c r="FX39" s="354">
        <v>4884265</v>
      </c>
      <c r="FY39" s="354">
        <v>2632546083</v>
      </c>
      <c r="FZ39" s="354">
        <v>55020984</v>
      </c>
      <c r="GA39" s="354">
        <f t="shared" si="64"/>
        <v>2692451.3319999999</v>
      </c>
      <c r="GB39" s="354">
        <f t="shared" si="65"/>
        <v>2687567.0669999998</v>
      </c>
      <c r="GC39" s="354">
        <f t="shared" si="66"/>
        <v>2687567.0669999998</v>
      </c>
      <c r="GD39" s="354">
        <f t="shared" si="67"/>
        <v>4884.2650000000003</v>
      </c>
      <c r="GE39" s="354">
        <f t="shared" si="68"/>
        <v>2632546.0830000001</v>
      </c>
      <c r="GF39" s="354">
        <f t="shared" si="69"/>
        <v>55020.983999999997</v>
      </c>
      <c r="GG39" s="354"/>
    </row>
    <row r="40" spans="1:189" x14ac:dyDescent="0.2">
      <c r="A40" s="345" t="s">
        <v>473</v>
      </c>
      <c r="B40" s="345">
        <v>4986131413</v>
      </c>
      <c r="C40" s="345">
        <v>434904148</v>
      </c>
      <c r="D40" s="345">
        <v>434904148</v>
      </c>
      <c r="E40" s="345">
        <v>4551227265</v>
      </c>
      <c r="F40" s="345">
        <f t="shared" si="70"/>
        <v>5140701.4868029989</v>
      </c>
      <c r="G40" s="345">
        <f t="shared" si="71"/>
        <v>448386.17658799997</v>
      </c>
      <c r="H40" s="345">
        <f t="shared" si="72"/>
        <v>448386.17658799997</v>
      </c>
      <c r="I40" s="345">
        <f t="shared" si="73"/>
        <v>4692315.3102149991</v>
      </c>
      <c r="L40" s="346" t="s">
        <v>312</v>
      </c>
      <c r="M40" s="347">
        <v>2325358</v>
      </c>
      <c r="N40" s="347">
        <f t="shared" si="74"/>
        <v>2397.4440979999999</v>
      </c>
      <c r="P40" s="346" t="s">
        <v>473</v>
      </c>
      <c r="Q40" s="347">
        <v>4986131413</v>
      </c>
      <c r="R40" s="347">
        <v>877917029</v>
      </c>
      <c r="S40" s="347">
        <v>877917029</v>
      </c>
      <c r="T40" s="347">
        <v>4108214384</v>
      </c>
      <c r="U40" s="347">
        <f t="shared" si="75"/>
        <v>5140701.4868029989</v>
      </c>
      <c r="V40" s="345">
        <f t="shared" si="76"/>
        <v>905132.45689899987</v>
      </c>
      <c r="W40" s="345">
        <f t="shared" si="77"/>
        <v>905132.45689899987</v>
      </c>
      <c r="X40" s="345">
        <f t="shared" si="78"/>
        <v>4235569.0299039995</v>
      </c>
      <c r="AA40" s="346" t="s">
        <v>477</v>
      </c>
      <c r="AB40" s="347">
        <v>8688250</v>
      </c>
      <c r="AC40" s="345">
        <f t="shared" si="79"/>
        <v>8957.5857499999984</v>
      </c>
      <c r="AE40" s="343" t="s">
        <v>473</v>
      </c>
      <c r="AF40" s="345">
        <v>4986131413</v>
      </c>
      <c r="AG40" s="345">
        <v>1318368070</v>
      </c>
      <c r="AH40" s="345">
        <v>1318368070</v>
      </c>
      <c r="AI40" s="345">
        <v>3667763343</v>
      </c>
      <c r="AJ40" s="345">
        <f t="shared" si="80"/>
        <v>5140701.4868029989</v>
      </c>
      <c r="AK40" s="345">
        <f t="shared" si="81"/>
        <v>1359237.4801699999</v>
      </c>
      <c r="AL40" s="345">
        <f t="shared" si="82"/>
        <v>1359237.4801699999</v>
      </c>
      <c r="AM40" s="345">
        <f t="shared" si="83"/>
        <v>3781464.0066329995</v>
      </c>
      <c r="AP40" s="346" t="s">
        <v>480</v>
      </c>
      <c r="AQ40" s="347">
        <v>127425</v>
      </c>
      <c r="AR40" s="347">
        <f t="shared" si="21"/>
        <v>131.37517499999998</v>
      </c>
      <c r="AT40" s="346" t="s">
        <v>473</v>
      </c>
      <c r="AU40" s="347">
        <v>4986131413</v>
      </c>
      <c r="AV40" s="347">
        <v>1761868714</v>
      </c>
      <c r="AW40" s="347">
        <v>1761868714</v>
      </c>
      <c r="AX40" s="347">
        <v>3224262699</v>
      </c>
      <c r="AY40" s="345">
        <f t="shared" si="22"/>
        <v>5140701.4868029989</v>
      </c>
      <c r="AZ40" s="345">
        <f t="shared" si="23"/>
        <v>1816486.6441339997</v>
      </c>
      <c r="BA40" s="345">
        <f t="shared" si="24"/>
        <v>1816486.6441339997</v>
      </c>
      <c r="BB40" s="345">
        <f t="shared" si="25"/>
        <v>3324214.8426689999</v>
      </c>
      <c r="BD40" s="343" t="s">
        <v>784</v>
      </c>
      <c r="BE40" s="348">
        <v>2302518</v>
      </c>
      <c r="BF40" s="349">
        <f t="shared" si="26"/>
        <v>2373.8960579999998</v>
      </c>
      <c r="BH40" s="343" t="s">
        <v>473</v>
      </c>
      <c r="BI40" s="348">
        <v>4986131413</v>
      </c>
      <c r="BJ40" s="348">
        <v>2204432284</v>
      </c>
      <c r="BK40" s="348">
        <v>2204432284</v>
      </c>
      <c r="BL40" s="348">
        <v>2781699129</v>
      </c>
      <c r="BM40" s="349">
        <f t="shared" si="27"/>
        <v>5140701.4868029989</v>
      </c>
      <c r="BN40" s="349">
        <f t="shared" si="28"/>
        <v>2272769.684804</v>
      </c>
      <c r="BO40" s="349">
        <f t="shared" si="29"/>
        <v>2272769.684804</v>
      </c>
      <c r="BP40" s="349">
        <f t="shared" si="30"/>
        <v>2867931.8019989999</v>
      </c>
      <c r="BR40" s="343" t="s">
        <v>281</v>
      </c>
      <c r="BS40" s="343" t="s">
        <v>477</v>
      </c>
      <c r="BT40" s="348">
        <v>8914900</v>
      </c>
      <c r="BU40" s="348">
        <f t="shared" si="31"/>
        <v>9191.2618999999995</v>
      </c>
      <c r="BW40" s="348" t="s">
        <v>473</v>
      </c>
      <c r="BX40" s="348">
        <v>4986131413</v>
      </c>
      <c r="BY40" s="348">
        <v>2648996966</v>
      </c>
      <c r="BZ40" s="348">
        <v>2337134447</v>
      </c>
      <c r="CA40" s="348">
        <v>2648996966</v>
      </c>
      <c r="CB40" s="348">
        <f t="shared" si="32"/>
        <v>5140701.4868029989</v>
      </c>
      <c r="CC40" s="348">
        <f t="shared" si="33"/>
        <v>2731115.8719459996</v>
      </c>
      <c r="CD40" s="348">
        <f t="shared" si="34"/>
        <v>2409585.6148569998</v>
      </c>
      <c r="CE40" s="348">
        <f t="shared" si="35"/>
        <v>2731115.8719459996</v>
      </c>
      <c r="CG40" s="343" t="s">
        <v>484</v>
      </c>
      <c r="CH40" s="348">
        <v>83839942</v>
      </c>
      <c r="CI40" s="348">
        <f t="shared" si="36"/>
        <v>86438.980201999992</v>
      </c>
      <c r="CK40" s="346" t="s">
        <v>473</v>
      </c>
      <c r="CL40" s="347">
        <v>4986131413</v>
      </c>
      <c r="CM40" s="347">
        <v>3095922756</v>
      </c>
      <c r="CN40" s="347">
        <v>3095922756</v>
      </c>
      <c r="CO40" s="347">
        <v>1890208657</v>
      </c>
      <c r="CP40" s="348">
        <f t="shared" si="37"/>
        <v>5140701.4868029989</v>
      </c>
      <c r="CQ40" s="348">
        <f t="shared" si="38"/>
        <v>3191896.3614359996</v>
      </c>
      <c r="CR40" s="348">
        <f t="shared" si="39"/>
        <v>3191896.3614359996</v>
      </c>
      <c r="CS40" s="348">
        <f t="shared" si="40"/>
        <v>1948805.1253669998</v>
      </c>
      <c r="CU40" s="349"/>
      <c r="CV40" s="346" t="s">
        <v>516</v>
      </c>
      <c r="CW40" s="347">
        <v>8519910</v>
      </c>
      <c r="CX40" s="347">
        <f t="shared" si="41"/>
        <v>8784.0272099999984</v>
      </c>
      <c r="CZ40" s="346" t="s">
        <v>473</v>
      </c>
      <c r="DA40" s="347">
        <v>4986131413</v>
      </c>
      <c r="DB40" s="347">
        <v>3541280414</v>
      </c>
      <c r="DC40" s="347">
        <v>3541280414</v>
      </c>
      <c r="DD40" s="347">
        <v>1444850999</v>
      </c>
      <c r="DE40" s="347">
        <f t="shared" si="42"/>
        <v>5140701.4868029989</v>
      </c>
      <c r="DF40" s="347">
        <f t="shared" si="43"/>
        <v>3651060.1068339995</v>
      </c>
      <c r="DG40" s="347">
        <f t="shared" si="44"/>
        <v>3651060.1068339995</v>
      </c>
      <c r="DH40" s="347">
        <f t="shared" si="45"/>
        <v>1489641.3799689999</v>
      </c>
      <c r="DI40" s="343" t="s">
        <v>281</v>
      </c>
      <c r="DL40" s="346" t="s">
        <v>477</v>
      </c>
      <c r="DM40" s="347">
        <v>4487670</v>
      </c>
      <c r="DN40" s="347">
        <f t="shared" si="46"/>
        <v>4626.7877699999999</v>
      </c>
      <c r="DQ40" s="350" t="s">
        <v>473</v>
      </c>
      <c r="DR40" s="347">
        <v>4986131413</v>
      </c>
      <c r="DS40" s="347">
        <v>3985280242</v>
      </c>
      <c r="DT40" s="347">
        <v>3985280242</v>
      </c>
      <c r="DU40" s="347">
        <v>1000851171</v>
      </c>
      <c r="DV40" s="347">
        <f t="shared" si="47"/>
        <v>5140701.4868029989</v>
      </c>
      <c r="DW40" s="347">
        <f t="shared" si="48"/>
        <v>4108823.9295019996</v>
      </c>
      <c r="DX40" s="347">
        <f t="shared" si="49"/>
        <v>4108823.9295019996</v>
      </c>
      <c r="DY40" s="347">
        <f t="shared" si="50"/>
        <v>1031877.5573009999</v>
      </c>
      <c r="EB40" s="346" t="s">
        <v>516</v>
      </c>
      <c r="EC40" s="347">
        <v>9569103</v>
      </c>
      <c r="ED40" s="347">
        <f t="shared" si="51"/>
        <v>9569.1029999999992</v>
      </c>
      <c r="EH40" s="351" t="s">
        <v>473</v>
      </c>
      <c r="EI40" s="351">
        <v>4986131413</v>
      </c>
      <c r="EJ40" s="351">
        <v>4428904512</v>
      </c>
      <c r="EK40" s="351">
        <v>557226901</v>
      </c>
      <c r="EL40" s="351">
        <v>4428904512</v>
      </c>
      <c r="EM40" s="351">
        <v>4368640240</v>
      </c>
      <c r="EN40" s="351">
        <v>60264272</v>
      </c>
      <c r="EO40" s="351">
        <f t="shared" si="52"/>
        <v>4986131.4129999997</v>
      </c>
      <c r="EP40" s="351">
        <f t="shared" si="53"/>
        <v>4428904.5120000001</v>
      </c>
      <c r="EQ40" s="351">
        <f t="shared" si="54"/>
        <v>557226.90099999995</v>
      </c>
      <c r="ER40" s="351">
        <f t="shared" si="13"/>
        <v>4428904.5120000001</v>
      </c>
      <c r="ES40" s="351">
        <f t="shared" si="14"/>
        <v>4368640.24</v>
      </c>
      <c r="ET40" s="351">
        <f t="shared" si="55"/>
        <v>60264.271999999997</v>
      </c>
      <c r="EW40" s="346" t="s">
        <v>484</v>
      </c>
      <c r="EX40" s="352">
        <v>88638379</v>
      </c>
      <c r="EY40" s="352">
        <f t="shared" si="56"/>
        <v>88638.379000000001</v>
      </c>
      <c r="FA40" s="346" t="s">
        <v>473</v>
      </c>
      <c r="FB40" s="352">
        <v>4986131413</v>
      </c>
      <c r="FC40" s="352">
        <v>4872299003</v>
      </c>
      <c r="FD40" s="352">
        <v>4872299003</v>
      </c>
      <c r="FE40" s="352">
        <v>113832410</v>
      </c>
      <c r="FF40" s="352">
        <v>4808906001</v>
      </c>
      <c r="FG40" s="352">
        <v>63393002</v>
      </c>
      <c r="FH40" s="352">
        <f t="shared" si="57"/>
        <v>4986131.4129999997</v>
      </c>
      <c r="FI40" s="352">
        <f t="shared" si="58"/>
        <v>4872299.0029999996</v>
      </c>
      <c r="FJ40" s="352">
        <f t="shared" si="59"/>
        <v>4872299.0029999996</v>
      </c>
      <c r="FK40" s="352">
        <f t="shared" si="60"/>
        <v>113832.41</v>
      </c>
      <c r="FL40" s="352">
        <f t="shared" si="61"/>
        <v>4808906.0010000002</v>
      </c>
      <c r="FM40" s="352">
        <f t="shared" si="62"/>
        <v>63393.002</v>
      </c>
      <c r="FP40" s="353" t="s">
        <v>476</v>
      </c>
      <c r="FQ40" s="354">
        <v>733494</v>
      </c>
      <c r="FR40" s="348">
        <f t="shared" si="63"/>
        <v>733.49400000000003</v>
      </c>
      <c r="FT40" s="346" t="s">
        <v>473</v>
      </c>
      <c r="FU40" s="346">
        <v>5319017232</v>
      </c>
      <c r="FV40" s="354">
        <v>5318423761</v>
      </c>
      <c r="FW40" s="354">
        <v>5318423761</v>
      </c>
      <c r="FX40" s="354">
        <v>593471</v>
      </c>
      <c r="FY40" s="354">
        <v>5266345556</v>
      </c>
      <c r="FZ40" s="354">
        <v>52078205</v>
      </c>
      <c r="GA40" s="354">
        <f t="shared" si="64"/>
        <v>5319017.2319999998</v>
      </c>
      <c r="GB40" s="354">
        <f t="shared" si="65"/>
        <v>5318423.7609999999</v>
      </c>
      <c r="GC40" s="354">
        <f t="shared" si="66"/>
        <v>5318423.7609999999</v>
      </c>
      <c r="GD40" s="354">
        <f t="shared" si="67"/>
        <v>593.471</v>
      </c>
      <c r="GE40" s="354">
        <f t="shared" si="68"/>
        <v>5266345.5559999999</v>
      </c>
      <c r="GF40" s="354">
        <f t="shared" si="69"/>
        <v>52078.205000000002</v>
      </c>
      <c r="GG40" s="354"/>
    </row>
    <row r="41" spans="1:189" x14ac:dyDescent="0.2">
      <c r="A41" s="345" t="s">
        <v>474</v>
      </c>
      <c r="B41" s="345">
        <v>1569726924</v>
      </c>
      <c r="C41" s="345">
        <v>0</v>
      </c>
      <c r="D41" s="345">
        <v>0</v>
      </c>
      <c r="E41" s="345">
        <v>1569726924</v>
      </c>
      <c r="F41" s="345">
        <f t="shared" si="70"/>
        <v>1618388.4586439999</v>
      </c>
      <c r="G41" s="345">
        <f t="shared" si="71"/>
        <v>0</v>
      </c>
      <c r="H41" s="345">
        <f t="shared" si="72"/>
        <v>0</v>
      </c>
      <c r="I41" s="345">
        <f t="shared" si="73"/>
        <v>1618388.4586439999</v>
      </c>
      <c r="L41" s="346" t="s">
        <v>313</v>
      </c>
      <c r="M41" s="347">
        <v>145305926</v>
      </c>
      <c r="N41" s="347">
        <f t="shared" si="74"/>
        <v>149810.40970600001</v>
      </c>
      <c r="P41" s="346" t="s">
        <v>474</v>
      </c>
      <c r="Q41" s="347">
        <v>1569726924</v>
      </c>
      <c r="R41" s="347">
        <v>0</v>
      </c>
      <c r="S41" s="347">
        <v>0</v>
      </c>
      <c r="T41" s="347">
        <v>1569726924</v>
      </c>
      <c r="U41" s="347">
        <f t="shared" si="75"/>
        <v>1618388.4586439999</v>
      </c>
      <c r="V41" s="345">
        <f t="shared" si="76"/>
        <v>0</v>
      </c>
      <c r="W41" s="345">
        <f t="shared" si="77"/>
        <v>0</v>
      </c>
      <c r="X41" s="345">
        <f t="shared" si="78"/>
        <v>1618388.4586439999</v>
      </c>
      <c r="AA41" s="346" t="s">
        <v>478</v>
      </c>
      <c r="AB41" s="347">
        <v>60267432</v>
      </c>
      <c r="AC41" s="345">
        <f t="shared" si="79"/>
        <v>62135.722391999996</v>
      </c>
      <c r="AE41" s="343" t="s">
        <v>474</v>
      </c>
      <c r="AF41" s="345">
        <v>1569726924</v>
      </c>
      <c r="AG41" s="345">
        <v>410829577</v>
      </c>
      <c r="AH41" s="345">
        <v>410829577</v>
      </c>
      <c r="AI41" s="345">
        <v>1158897347</v>
      </c>
      <c r="AJ41" s="345">
        <f t="shared" si="80"/>
        <v>1618388.4586439999</v>
      </c>
      <c r="AK41" s="345">
        <f t="shared" si="81"/>
        <v>423565.29388699995</v>
      </c>
      <c r="AL41" s="345">
        <f t="shared" si="82"/>
        <v>423565.29388699995</v>
      </c>
      <c r="AM41" s="345">
        <f t="shared" si="83"/>
        <v>1194823.164757</v>
      </c>
      <c r="AP41" s="346" t="s">
        <v>307</v>
      </c>
      <c r="AQ41" s="347">
        <v>38922884</v>
      </c>
      <c r="AR41" s="347">
        <f t="shared" si="21"/>
        <v>40129.493403999993</v>
      </c>
      <c r="AT41" s="346" t="s">
        <v>474</v>
      </c>
      <c r="AU41" s="347">
        <v>1569726924</v>
      </c>
      <c r="AV41" s="347">
        <v>411081074</v>
      </c>
      <c r="AW41" s="347">
        <v>411081074</v>
      </c>
      <c r="AX41" s="347">
        <v>1158645850</v>
      </c>
      <c r="AY41" s="345">
        <f t="shared" si="22"/>
        <v>1618388.4586439999</v>
      </c>
      <c r="AZ41" s="345">
        <f t="shared" si="23"/>
        <v>423824.58729399997</v>
      </c>
      <c r="BA41" s="345">
        <f t="shared" si="24"/>
        <v>423824.58729399997</v>
      </c>
      <c r="BB41" s="345">
        <f t="shared" si="25"/>
        <v>1194563.8713499999</v>
      </c>
      <c r="BD41" s="343" t="s">
        <v>313</v>
      </c>
      <c r="BE41" s="348">
        <v>214773448</v>
      </c>
      <c r="BF41" s="349">
        <f t="shared" si="26"/>
        <v>221431.42488799998</v>
      </c>
      <c r="BH41" s="343" t="s">
        <v>474</v>
      </c>
      <c r="BI41" s="348">
        <v>1569726924</v>
      </c>
      <c r="BJ41" s="348">
        <v>411081074</v>
      </c>
      <c r="BK41" s="348">
        <v>411081074</v>
      </c>
      <c r="BL41" s="348">
        <v>1158645850</v>
      </c>
      <c r="BM41" s="349">
        <f t="shared" si="27"/>
        <v>1618388.4586439999</v>
      </c>
      <c r="BN41" s="349">
        <f t="shared" si="28"/>
        <v>423824.58729399997</v>
      </c>
      <c r="BO41" s="349">
        <f t="shared" si="29"/>
        <v>423824.58729399997</v>
      </c>
      <c r="BP41" s="349">
        <f t="shared" si="30"/>
        <v>1194563.8713499999</v>
      </c>
      <c r="BR41" s="343" t="s">
        <v>281</v>
      </c>
      <c r="BS41" s="343" t="s">
        <v>478</v>
      </c>
      <c r="BT41" s="348">
        <v>67823589</v>
      </c>
      <c r="BU41" s="348">
        <f t="shared" si="31"/>
        <v>69926.120259000003</v>
      </c>
      <c r="BW41" s="348" t="s">
        <v>474</v>
      </c>
      <c r="BX41" s="348">
        <v>1569726924</v>
      </c>
      <c r="BY41" s="348">
        <v>827336580</v>
      </c>
      <c r="BZ41" s="348">
        <v>742390344</v>
      </c>
      <c r="CA41" s="348">
        <v>827336580</v>
      </c>
      <c r="CB41" s="348">
        <f t="shared" si="32"/>
        <v>1618388.4586439999</v>
      </c>
      <c r="CC41" s="348">
        <f t="shared" si="33"/>
        <v>852984.01397999993</v>
      </c>
      <c r="CD41" s="348">
        <f t="shared" si="34"/>
        <v>765404.44466399995</v>
      </c>
      <c r="CE41" s="348">
        <f t="shared" si="35"/>
        <v>852984.01397999993</v>
      </c>
      <c r="CG41" s="343" t="s">
        <v>485</v>
      </c>
      <c r="CH41" s="348">
        <v>577031</v>
      </c>
      <c r="CI41" s="348">
        <f t="shared" si="36"/>
        <v>594.91896099999985</v>
      </c>
      <c r="CK41" s="346" t="s">
        <v>474</v>
      </c>
      <c r="CL41" s="347">
        <v>1569726924</v>
      </c>
      <c r="CM41" s="347">
        <v>827336580</v>
      </c>
      <c r="CN41" s="347">
        <v>827336580</v>
      </c>
      <c r="CO41" s="347">
        <v>742390344</v>
      </c>
      <c r="CP41" s="348">
        <f t="shared" si="37"/>
        <v>1618388.4586439999</v>
      </c>
      <c r="CQ41" s="348">
        <f t="shared" si="38"/>
        <v>852984.01397999993</v>
      </c>
      <c r="CR41" s="348">
        <f t="shared" si="39"/>
        <v>852984.01397999993</v>
      </c>
      <c r="CS41" s="348">
        <f t="shared" si="40"/>
        <v>765404.44466399995</v>
      </c>
      <c r="CU41" s="349"/>
      <c r="CV41" s="346" t="s">
        <v>311</v>
      </c>
      <c r="CW41" s="347">
        <v>85825377</v>
      </c>
      <c r="CX41" s="347">
        <f t="shared" si="41"/>
        <v>88485.963686999981</v>
      </c>
      <c r="CZ41" s="346" t="s">
        <v>474</v>
      </c>
      <c r="DA41" s="347">
        <v>1569726924</v>
      </c>
      <c r="DB41" s="347">
        <v>827336580</v>
      </c>
      <c r="DC41" s="347">
        <v>827336580</v>
      </c>
      <c r="DD41" s="347">
        <v>742390344</v>
      </c>
      <c r="DE41" s="347">
        <f t="shared" si="42"/>
        <v>1618388.4586439999</v>
      </c>
      <c r="DF41" s="347">
        <f t="shared" si="43"/>
        <v>852984.01397999993</v>
      </c>
      <c r="DG41" s="347">
        <f t="shared" si="44"/>
        <v>852984.01397999993</v>
      </c>
      <c r="DH41" s="347">
        <f t="shared" si="45"/>
        <v>765404.44466399995</v>
      </c>
      <c r="DI41" s="343" t="s">
        <v>281</v>
      </c>
      <c r="DL41" s="346" t="s">
        <v>478</v>
      </c>
      <c r="DM41" s="347">
        <v>68888224</v>
      </c>
      <c r="DN41" s="347">
        <f t="shared" si="46"/>
        <v>71023.758944000001</v>
      </c>
      <c r="DQ41" s="350" t="s">
        <v>474</v>
      </c>
      <c r="DR41" s="347">
        <v>1569726924</v>
      </c>
      <c r="DS41" s="347">
        <v>1244508689</v>
      </c>
      <c r="DT41" s="347">
        <v>1244508689</v>
      </c>
      <c r="DU41" s="347">
        <v>325218235</v>
      </c>
      <c r="DV41" s="347">
        <f t="shared" si="47"/>
        <v>1618388.4586439999</v>
      </c>
      <c r="DW41" s="347">
        <f t="shared" si="48"/>
        <v>1283088.4583589998</v>
      </c>
      <c r="DX41" s="347">
        <f t="shared" si="49"/>
        <v>1283088.4583589998</v>
      </c>
      <c r="DY41" s="347">
        <f t="shared" si="50"/>
        <v>335300.00028499996</v>
      </c>
      <c r="EB41" s="346" t="s">
        <v>702</v>
      </c>
      <c r="EC41" s="347">
        <v>1153401</v>
      </c>
      <c r="ED41" s="347">
        <f t="shared" si="51"/>
        <v>1153.4010000000001</v>
      </c>
      <c r="EH41" s="351" t="s">
        <v>474</v>
      </c>
      <c r="EI41" s="351">
        <v>1569726924</v>
      </c>
      <c r="EJ41" s="351">
        <v>1245079268</v>
      </c>
      <c r="EK41" s="351">
        <v>324647656</v>
      </c>
      <c r="EL41" s="351">
        <v>1245079268</v>
      </c>
      <c r="EM41" s="351">
        <v>1244903969</v>
      </c>
      <c r="EN41" s="351">
        <v>175299</v>
      </c>
      <c r="EO41" s="351">
        <f t="shared" si="52"/>
        <v>1569726.9240000001</v>
      </c>
      <c r="EP41" s="351">
        <f t="shared" si="53"/>
        <v>1245079.2679999999</v>
      </c>
      <c r="EQ41" s="351">
        <f t="shared" si="54"/>
        <v>324647.65600000002</v>
      </c>
      <c r="ER41" s="351">
        <f t="shared" si="13"/>
        <v>1245079.2679999999</v>
      </c>
      <c r="ES41" s="351">
        <f t="shared" si="14"/>
        <v>1244903.969</v>
      </c>
      <c r="ET41" s="351">
        <f t="shared" si="55"/>
        <v>175.29900000000001</v>
      </c>
      <c r="EW41" s="346" t="s">
        <v>485</v>
      </c>
      <c r="EX41" s="352">
        <v>607426</v>
      </c>
      <c r="EY41" s="352">
        <f t="shared" si="56"/>
        <v>607.42600000000004</v>
      </c>
      <c r="FA41" s="346" t="s">
        <v>474</v>
      </c>
      <c r="FB41" s="352">
        <v>1569726924</v>
      </c>
      <c r="FC41" s="352">
        <v>1245079268</v>
      </c>
      <c r="FD41" s="352">
        <v>1245079268</v>
      </c>
      <c r="FE41" s="352">
        <v>324647656</v>
      </c>
      <c r="FF41" s="352">
        <v>1244957971</v>
      </c>
      <c r="FG41" s="352">
        <v>121297</v>
      </c>
      <c r="FH41" s="352">
        <f t="shared" si="57"/>
        <v>1569726.9240000001</v>
      </c>
      <c r="FI41" s="352">
        <f t="shared" si="58"/>
        <v>1245079.2679999999</v>
      </c>
      <c r="FJ41" s="352">
        <f t="shared" si="59"/>
        <v>1245079.2679999999</v>
      </c>
      <c r="FK41" s="352">
        <f t="shared" si="60"/>
        <v>324647.65600000002</v>
      </c>
      <c r="FL41" s="352">
        <f t="shared" si="61"/>
        <v>1244957.9709999999</v>
      </c>
      <c r="FM41" s="352">
        <f t="shared" si="62"/>
        <v>121.297</v>
      </c>
      <c r="FP41" s="353" t="s">
        <v>305</v>
      </c>
      <c r="FQ41" s="354">
        <v>72321625</v>
      </c>
      <c r="FR41" s="348">
        <f t="shared" si="63"/>
        <v>72321.625</v>
      </c>
      <c r="FT41" s="346" t="s">
        <v>474</v>
      </c>
      <c r="FU41" s="346">
        <v>1666190477</v>
      </c>
      <c r="FV41" s="354">
        <v>1663009459</v>
      </c>
      <c r="FW41" s="354">
        <v>1663009459</v>
      </c>
      <c r="FX41" s="354">
        <v>3181018</v>
      </c>
      <c r="FY41" s="354">
        <v>1610966071</v>
      </c>
      <c r="FZ41" s="354">
        <v>52043388</v>
      </c>
      <c r="GA41" s="354">
        <f t="shared" si="64"/>
        <v>1666190.477</v>
      </c>
      <c r="GB41" s="354">
        <f t="shared" si="65"/>
        <v>1663009.459</v>
      </c>
      <c r="GC41" s="354">
        <f t="shared" si="66"/>
        <v>1663009.459</v>
      </c>
      <c r="GD41" s="354">
        <f t="shared" si="67"/>
        <v>3181.018</v>
      </c>
      <c r="GE41" s="354">
        <f t="shared" si="68"/>
        <v>1610966.071</v>
      </c>
      <c r="GF41" s="354">
        <f t="shared" si="69"/>
        <v>52043.387999999999</v>
      </c>
      <c r="GG41" s="354"/>
    </row>
    <row r="42" spans="1:189" x14ac:dyDescent="0.2">
      <c r="A42" s="345" t="s">
        <v>475</v>
      </c>
      <c r="B42" s="345">
        <v>52034045</v>
      </c>
      <c r="C42" s="345">
        <v>0</v>
      </c>
      <c r="D42" s="345">
        <v>0</v>
      </c>
      <c r="E42" s="345">
        <v>52034045</v>
      </c>
      <c r="F42" s="345">
        <f t="shared" si="70"/>
        <v>53647.100394999994</v>
      </c>
      <c r="G42" s="345">
        <f t="shared" si="71"/>
        <v>0</v>
      </c>
      <c r="H42" s="345">
        <f t="shared" si="72"/>
        <v>0</v>
      </c>
      <c r="I42" s="345">
        <f t="shared" si="73"/>
        <v>53647.100394999994</v>
      </c>
      <c r="L42" s="346" t="s">
        <v>314</v>
      </c>
      <c r="M42" s="347">
        <v>7179392</v>
      </c>
      <c r="N42" s="347">
        <f t="shared" si="74"/>
        <v>7401.9531519999991</v>
      </c>
      <c r="P42" s="346" t="s">
        <v>475</v>
      </c>
      <c r="Q42" s="347">
        <v>52034045</v>
      </c>
      <c r="R42" s="347">
        <v>0</v>
      </c>
      <c r="S42" s="347">
        <v>0</v>
      </c>
      <c r="T42" s="347">
        <v>52034045</v>
      </c>
      <c r="U42" s="347">
        <f t="shared" si="75"/>
        <v>53647.100394999994</v>
      </c>
      <c r="V42" s="345">
        <f t="shared" si="76"/>
        <v>0</v>
      </c>
      <c r="W42" s="345">
        <f t="shared" si="77"/>
        <v>0</v>
      </c>
      <c r="X42" s="345">
        <f t="shared" si="78"/>
        <v>53647.100394999994</v>
      </c>
      <c r="AA42" s="346" t="s">
        <v>479</v>
      </c>
      <c r="AB42" s="347">
        <v>412650632</v>
      </c>
      <c r="AC42" s="345">
        <f t="shared" si="79"/>
        <v>425442.80159199995</v>
      </c>
      <c r="AE42" s="343" t="s">
        <v>475</v>
      </c>
      <c r="AF42" s="345">
        <v>52034045</v>
      </c>
      <c r="AG42" s="345">
        <v>13148183</v>
      </c>
      <c r="AH42" s="345">
        <v>13148183</v>
      </c>
      <c r="AI42" s="345">
        <v>38885862</v>
      </c>
      <c r="AJ42" s="345">
        <f t="shared" si="80"/>
        <v>53647.100394999994</v>
      </c>
      <c r="AK42" s="345">
        <f t="shared" si="81"/>
        <v>13555.776673</v>
      </c>
      <c r="AL42" s="345">
        <f t="shared" si="82"/>
        <v>13555.776673</v>
      </c>
      <c r="AM42" s="345">
        <f t="shared" si="83"/>
        <v>40091.323722000001</v>
      </c>
      <c r="AP42" s="346" t="s">
        <v>481</v>
      </c>
      <c r="AQ42" s="347">
        <v>21252538</v>
      </c>
      <c r="AR42" s="347">
        <f t="shared" si="21"/>
        <v>21911.366677999999</v>
      </c>
      <c r="AT42" s="346" t="s">
        <v>475</v>
      </c>
      <c r="AU42" s="347">
        <v>52034045</v>
      </c>
      <c r="AV42" s="347">
        <v>13148183</v>
      </c>
      <c r="AW42" s="347">
        <v>13148183</v>
      </c>
      <c r="AX42" s="347">
        <v>38885862</v>
      </c>
      <c r="AY42" s="345">
        <f t="shared" si="22"/>
        <v>53647.100394999994</v>
      </c>
      <c r="AZ42" s="345">
        <f t="shared" si="23"/>
        <v>13555.776673</v>
      </c>
      <c r="BA42" s="345">
        <f t="shared" si="24"/>
        <v>13555.776673</v>
      </c>
      <c r="BB42" s="345">
        <f t="shared" si="25"/>
        <v>40091.323722000001</v>
      </c>
      <c r="BD42" s="343" t="s">
        <v>314</v>
      </c>
      <c r="BE42" s="348">
        <v>1662962</v>
      </c>
      <c r="BF42" s="349">
        <f t="shared" si="26"/>
        <v>1714.5138219999999</v>
      </c>
      <c r="BH42" s="343" t="s">
        <v>475</v>
      </c>
      <c r="BI42" s="348">
        <v>52034045</v>
      </c>
      <c r="BJ42" s="348">
        <v>13148183</v>
      </c>
      <c r="BK42" s="348">
        <v>13148183</v>
      </c>
      <c r="BL42" s="348">
        <v>38885862</v>
      </c>
      <c r="BM42" s="349">
        <f t="shared" si="27"/>
        <v>53647.100394999994</v>
      </c>
      <c r="BN42" s="349">
        <f t="shared" si="28"/>
        <v>13555.776673</v>
      </c>
      <c r="BO42" s="349">
        <f t="shared" si="29"/>
        <v>13555.776673</v>
      </c>
      <c r="BP42" s="349">
        <f t="shared" si="30"/>
        <v>40091.323722000001</v>
      </c>
      <c r="BR42" s="343" t="s">
        <v>281</v>
      </c>
      <c r="BS42" s="343" t="s">
        <v>479</v>
      </c>
      <c r="BT42" s="348">
        <v>413223480</v>
      </c>
      <c r="BU42" s="348">
        <f t="shared" si="31"/>
        <v>426033.40787999996</v>
      </c>
      <c r="BW42" s="348" t="s">
        <v>475</v>
      </c>
      <c r="BX42" s="348">
        <v>52034045</v>
      </c>
      <c r="BY42" s="348">
        <v>26252655</v>
      </c>
      <c r="BZ42" s="348">
        <v>25781390</v>
      </c>
      <c r="CA42" s="348">
        <v>26252655</v>
      </c>
      <c r="CB42" s="348">
        <f t="shared" si="32"/>
        <v>53647.100394999994</v>
      </c>
      <c r="CC42" s="348">
        <f t="shared" si="33"/>
        <v>27066.487304999995</v>
      </c>
      <c r="CD42" s="348">
        <f t="shared" si="34"/>
        <v>26580.613089999999</v>
      </c>
      <c r="CE42" s="348">
        <f t="shared" si="35"/>
        <v>27066.487304999995</v>
      </c>
      <c r="CG42" s="343" t="s">
        <v>313</v>
      </c>
      <c r="CH42" s="348">
        <v>210751998</v>
      </c>
      <c r="CI42" s="348">
        <f t="shared" si="36"/>
        <v>217285.30993799996</v>
      </c>
      <c r="CK42" s="346" t="s">
        <v>475</v>
      </c>
      <c r="CL42" s="347">
        <v>52034045</v>
      </c>
      <c r="CM42" s="347">
        <v>26252655</v>
      </c>
      <c r="CN42" s="347">
        <v>26252655</v>
      </c>
      <c r="CO42" s="347">
        <v>25781390</v>
      </c>
      <c r="CP42" s="348">
        <f t="shared" si="37"/>
        <v>53647.100394999994</v>
      </c>
      <c r="CQ42" s="348">
        <f t="shared" si="38"/>
        <v>27066.487304999995</v>
      </c>
      <c r="CR42" s="348">
        <f t="shared" si="39"/>
        <v>27066.487304999995</v>
      </c>
      <c r="CS42" s="348">
        <f t="shared" si="40"/>
        <v>26580.613089999999</v>
      </c>
      <c r="CU42" s="349"/>
      <c r="CV42" s="346" t="s">
        <v>483</v>
      </c>
      <c r="CW42" s="347">
        <v>85825377</v>
      </c>
      <c r="CX42" s="347">
        <f t="shared" si="41"/>
        <v>88485.963686999981</v>
      </c>
      <c r="CZ42" s="346" t="s">
        <v>475</v>
      </c>
      <c r="DA42" s="347">
        <v>52034045</v>
      </c>
      <c r="DB42" s="347">
        <v>26252655</v>
      </c>
      <c r="DC42" s="347">
        <v>26252655</v>
      </c>
      <c r="DD42" s="347">
        <v>25781390</v>
      </c>
      <c r="DE42" s="347">
        <f t="shared" si="42"/>
        <v>53647.100394999994</v>
      </c>
      <c r="DF42" s="347">
        <f t="shared" si="43"/>
        <v>27066.487304999995</v>
      </c>
      <c r="DG42" s="347">
        <f t="shared" si="44"/>
        <v>27066.487304999995</v>
      </c>
      <c r="DH42" s="347">
        <f t="shared" si="45"/>
        <v>26580.613089999999</v>
      </c>
      <c r="DI42" s="343" t="s">
        <v>281</v>
      </c>
      <c r="DL42" s="346" t="s">
        <v>479</v>
      </c>
      <c r="DM42" s="347">
        <v>410933402</v>
      </c>
      <c r="DN42" s="347">
        <f t="shared" si="46"/>
        <v>423672.33746199997</v>
      </c>
      <c r="DQ42" s="350" t="s">
        <v>475</v>
      </c>
      <c r="DR42" s="347">
        <v>52034045</v>
      </c>
      <c r="DS42" s="347">
        <v>39906600</v>
      </c>
      <c r="DT42" s="347">
        <v>39906600</v>
      </c>
      <c r="DU42" s="347">
        <v>12127445</v>
      </c>
      <c r="DV42" s="347">
        <f t="shared" si="47"/>
        <v>53647.100394999994</v>
      </c>
      <c r="DW42" s="347">
        <f t="shared" si="48"/>
        <v>41143.704599999997</v>
      </c>
      <c r="DX42" s="347">
        <f t="shared" si="49"/>
        <v>41143.704599999997</v>
      </c>
      <c r="DY42" s="347">
        <f t="shared" si="50"/>
        <v>12503.395794999999</v>
      </c>
      <c r="EB42" s="346" t="s">
        <v>311</v>
      </c>
      <c r="EC42" s="347">
        <v>91650117</v>
      </c>
      <c r="ED42" s="347">
        <f t="shared" si="51"/>
        <v>91650.116999999998</v>
      </c>
      <c r="EH42" s="351" t="s">
        <v>475</v>
      </c>
      <c r="EI42" s="351">
        <v>52034045</v>
      </c>
      <c r="EJ42" s="351">
        <v>39906600</v>
      </c>
      <c r="EK42" s="351">
        <v>12127445</v>
      </c>
      <c r="EL42" s="351">
        <v>39906600</v>
      </c>
      <c r="EM42" s="351">
        <v>39906600</v>
      </c>
      <c r="EN42" s="351">
        <v>0</v>
      </c>
      <c r="EO42" s="351">
        <f t="shared" si="52"/>
        <v>52034.044999999998</v>
      </c>
      <c r="EP42" s="351">
        <f t="shared" si="53"/>
        <v>39906.6</v>
      </c>
      <c r="EQ42" s="351">
        <f t="shared" si="54"/>
        <v>12127.445</v>
      </c>
      <c r="ER42" s="351">
        <f t="shared" si="13"/>
        <v>39906.6</v>
      </c>
      <c r="ES42" s="351">
        <f t="shared" si="14"/>
        <v>39906.6</v>
      </c>
      <c r="ET42" s="351">
        <f t="shared" si="55"/>
        <v>0</v>
      </c>
      <c r="EW42" s="346" t="s">
        <v>312</v>
      </c>
      <c r="EX42" s="352">
        <v>1801824</v>
      </c>
      <c r="EY42" s="352">
        <f t="shared" si="56"/>
        <v>1801.8240000000001</v>
      </c>
      <c r="FA42" s="346" t="s">
        <v>475</v>
      </c>
      <c r="FB42" s="352">
        <v>52034045</v>
      </c>
      <c r="FC42" s="352">
        <v>39906600</v>
      </c>
      <c r="FD42" s="352">
        <v>39906600</v>
      </c>
      <c r="FE42" s="352">
        <v>12127445</v>
      </c>
      <c r="FF42" s="352">
        <v>39906600</v>
      </c>
      <c r="FG42" s="352">
        <v>0</v>
      </c>
      <c r="FH42" s="352">
        <f t="shared" si="57"/>
        <v>52034.044999999998</v>
      </c>
      <c r="FI42" s="352">
        <f t="shared" si="58"/>
        <v>39906.6</v>
      </c>
      <c r="FJ42" s="352">
        <f t="shared" si="59"/>
        <v>39906.6</v>
      </c>
      <c r="FK42" s="352">
        <f t="shared" si="60"/>
        <v>12127.445</v>
      </c>
      <c r="FL42" s="352">
        <f t="shared" si="61"/>
        <v>39906.6</v>
      </c>
      <c r="FM42" s="352">
        <f t="shared" si="62"/>
        <v>0</v>
      </c>
      <c r="FP42" s="353" t="s">
        <v>477</v>
      </c>
      <c r="FQ42" s="354">
        <v>9005560</v>
      </c>
      <c r="FR42" s="348">
        <f t="shared" si="63"/>
        <v>9005.56</v>
      </c>
      <c r="FT42" s="346" t="s">
        <v>475</v>
      </c>
      <c r="FU42" s="346">
        <v>53631576</v>
      </c>
      <c r="FV42" s="354">
        <v>53514878</v>
      </c>
      <c r="FW42" s="354">
        <v>53514878</v>
      </c>
      <c r="FX42" s="354">
        <v>116698</v>
      </c>
      <c r="FY42" s="354">
        <v>46226265</v>
      </c>
      <c r="FZ42" s="354">
        <v>7288613</v>
      </c>
      <c r="GA42" s="354">
        <f t="shared" si="64"/>
        <v>53631.576000000001</v>
      </c>
      <c r="GB42" s="354">
        <f t="shared" si="65"/>
        <v>53514.877999999997</v>
      </c>
      <c r="GC42" s="354">
        <f t="shared" si="66"/>
        <v>53514.877999999997</v>
      </c>
      <c r="GD42" s="354">
        <f t="shared" si="67"/>
        <v>116.69799999999999</v>
      </c>
      <c r="GE42" s="354">
        <f t="shared" si="68"/>
        <v>46226.264999999999</v>
      </c>
      <c r="GF42" s="354">
        <f t="shared" si="69"/>
        <v>7288.6130000000003</v>
      </c>
      <c r="GG42" s="354"/>
    </row>
    <row r="43" spans="1:189" x14ac:dyDescent="0.2">
      <c r="A43" s="345" t="s">
        <v>476</v>
      </c>
      <c r="B43" s="345">
        <v>4188010</v>
      </c>
      <c r="C43" s="345">
        <v>728828</v>
      </c>
      <c r="D43" s="345">
        <v>728828</v>
      </c>
      <c r="E43" s="345">
        <v>3459182</v>
      </c>
      <c r="F43" s="345">
        <f t="shared" si="70"/>
        <v>4317.8383100000001</v>
      </c>
      <c r="G43" s="345">
        <f t="shared" si="71"/>
        <v>751.42166799999995</v>
      </c>
      <c r="H43" s="345">
        <f t="shared" si="72"/>
        <v>751.42166799999995</v>
      </c>
      <c r="I43" s="345">
        <f t="shared" si="73"/>
        <v>3566.4166419999997</v>
      </c>
      <c r="L43" s="346" t="s">
        <v>486</v>
      </c>
      <c r="M43" s="347">
        <v>5947568</v>
      </c>
      <c r="N43" s="347">
        <f t="shared" si="74"/>
        <v>6131.9426079999994</v>
      </c>
      <c r="P43" s="346" t="s">
        <v>476</v>
      </c>
      <c r="Q43" s="347">
        <v>4188010</v>
      </c>
      <c r="R43" s="347">
        <v>1457656</v>
      </c>
      <c r="S43" s="347">
        <v>1457656</v>
      </c>
      <c r="T43" s="347">
        <v>2730354</v>
      </c>
      <c r="U43" s="347">
        <f t="shared" si="75"/>
        <v>4317.8383100000001</v>
      </c>
      <c r="V43" s="345">
        <f t="shared" si="76"/>
        <v>1502.8433359999999</v>
      </c>
      <c r="W43" s="345">
        <f t="shared" si="77"/>
        <v>1502.8433359999999</v>
      </c>
      <c r="X43" s="345">
        <f t="shared" si="78"/>
        <v>2814.9949739999997</v>
      </c>
      <c r="AA43" s="346" t="s">
        <v>480</v>
      </c>
      <c r="AB43" s="347">
        <v>208153772</v>
      </c>
      <c r="AC43" s="345">
        <f t="shared" si="79"/>
        <v>214606.53893199997</v>
      </c>
      <c r="AE43" s="343" t="s">
        <v>476</v>
      </c>
      <c r="AF43" s="345">
        <v>4188010</v>
      </c>
      <c r="AG43" s="345">
        <v>2186484</v>
      </c>
      <c r="AH43" s="345">
        <v>2186484</v>
      </c>
      <c r="AI43" s="345">
        <v>2001526</v>
      </c>
      <c r="AJ43" s="345">
        <f t="shared" si="80"/>
        <v>4317.8383100000001</v>
      </c>
      <c r="AK43" s="345">
        <f t="shared" si="81"/>
        <v>2254.2650039999999</v>
      </c>
      <c r="AL43" s="345">
        <f t="shared" si="82"/>
        <v>2254.2650039999999</v>
      </c>
      <c r="AM43" s="345">
        <f t="shared" si="83"/>
        <v>2063.5733059999998</v>
      </c>
      <c r="AP43" s="346" t="s">
        <v>482</v>
      </c>
      <c r="AQ43" s="347">
        <v>3448202</v>
      </c>
      <c r="AR43" s="347">
        <f t="shared" si="21"/>
        <v>3555.096262</v>
      </c>
      <c r="AT43" s="346" t="s">
        <v>476</v>
      </c>
      <c r="AU43" s="347">
        <v>4188010</v>
      </c>
      <c r="AV43" s="347">
        <v>2915312</v>
      </c>
      <c r="AW43" s="347">
        <v>2915312</v>
      </c>
      <c r="AX43" s="347">
        <v>1272698</v>
      </c>
      <c r="AY43" s="345">
        <f t="shared" si="22"/>
        <v>4317.8383100000001</v>
      </c>
      <c r="AZ43" s="345">
        <f t="shared" si="23"/>
        <v>3005.6866719999998</v>
      </c>
      <c r="BA43" s="345">
        <f t="shared" si="24"/>
        <v>3005.6866719999998</v>
      </c>
      <c r="BB43" s="345">
        <f t="shared" si="25"/>
        <v>1312.151638</v>
      </c>
      <c r="BD43" s="343" t="s">
        <v>315</v>
      </c>
      <c r="BE43" s="348">
        <v>1662962</v>
      </c>
      <c r="BF43" s="349">
        <f t="shared" si="26"/>
        <v>1714.5138219999999</v>
      </c>
      <c r="BH43" s="343" t="s">
        <v>476</v>
      </c>
      <c r="BI43" s="348">
        <v>4188010</v>
      </c>
      <c r="BJ43" s="348">
        <v>3644140</v>
      </c>
      <c r="BK43" s="348">
        <v>3644140</v>
      </c>
      <c r="BL43" s="348">
        <v>543870</v>
      </c>
      <c r="BM43" s="349">
        <f t="shared" si="27"/>
        <v>4317.8383100000001</v>
      </c>
      <c r="BN43" s="349">
        <f t="shared" si="28"/>
        <v>3757.1083399999998</v>
      </c>
      <c r="BO43" s="349">
        <f t="shared" si="29"/>
        <v>3757.1083399999998</v>
      </c>
      <c r="BP43" s="349">
        <f t="shared" si="30"/>
        <v>560.72996999999998</v>
      </c>
      <c r="BR43" s="343" t="s">
        <v>281</v>
      </c>
      <c r="BS43" s="343" t="s">
        <v>480</v>
      </c>
      <c r="BT43" s="348">
        <v>210782916</v>
      </c>
      <c r="BU43" s="348">
        <f t="shared" si="31"/>
        <v>217317.18639599998</v>
      </c>
      <c r="BW43" s="348" t="s">
        <v>476</v>
      </c>
      <c r="BX43" s="348">
        <v>9188010</v>
      </c>
      <c r="BY43" s="348">
        <v>4377634</v>
      </c>
      <c r="BZ43" s="348">
        <v>4810376</v>
      </c>
      <c r="CA43" s="348">
        <v>4377634</v>
      </c>
      <c r="CB43" s="348">
        <f t="shared" si="32"/>
        <v>9472.8383099999992</v>
      </c>
      <c r="CC43" s="348">
        <f t="shared" si="33"/>
        <v>4513.3406539999996</v>
      </c>
      <c r="CD43" s="348">
        <f t="shared" si="34"/>
        <v>4959.4976559999996</v>
      </c>
      <c r="CE43" s="348">
        <f t="shared" si="35"/>
        <v>4513.3406539999996</v>
      </c>
      <c r="CG43" s="343" t="s">
        <v>316</v>
      </c>
      <c r="CH43" s="348">
        <v>4810843</v>
      </c>
      <c r="CI43" s="348">
        <f t="shared" si="36"/>
        <v>4959.9791329999998</v>
      </c>
      <c r="CK43" s="346" t="s">
        <v>476</v>
      </c>
      <c r="CL43" s="347">
        <v>9188010</v>
      </c>
      <c r="CM43" s="347">
        <v>5111128</v>
      </c>
      <c r="CN43" s="347">
        <v>5111128</v>
      </c>
      <c r="CO43" s="347">
        <v>4076882</v>
      </c>
      <c r="CP43" s="348">
        <f t="shared" si="37"/>
        <v>9472.8383099999992</v>
      </c>
      <c r="CQ43" s="348">
        <f t="shared" si="38"/>
        <v>5269.5729679999995</v>
      </c>
      <c r="CR43" s="348">
        <f t="shared" si="39"/>
        <v>5269.5729679999995</v>
      </c>
      <c r="CS43" s="348">
        <f t="shared" si="40"/>
        <v>4203.2653419999997</v>
      </c>
      <c r="CU43" s="349"/>
      <c r="CV43" s="346" t="s">
        <v>484</v>
      </c>
      <c r="CW43" s="347">
        <v>85799562</v>
      </c>
      <c r="CX43" s="347">
        <f t="shared" si="41"/>
        <v>88459.348421999995</v>
      </c>
      <c r="CZ43" s="346" t="s">
        <v>476</v>
      </c>
      <c r="DA43" s="347">
        <v>9188010</v>
      </c>
      <c r="DB43" s="347">
        <v>5844622</v>
      </c>
      <c r="DC43" s="347">
        <v>5844622</v>
      </c>
      <c r="DD43" s="347">
        <v>3343388</v>
      </c>
      <c r="DE43" s="347">
        <f t="shared" si="42"/>
        <v>9472.8383099999992</v>
      </c>
      <c r="DF43" s="347">
        <f t="shared" si="43"/>
        <v>6025.8052820000003</v>
      </c>
      <c r="DG43" s="347">
        <f t="shared" si="44"/>
        <v>6025.8052820000003</v>
      </c>
      <c r="DH43" s="347">
        <f t="shared" si="45"/>
        <v>3447.0330279999998</v>
      </c>
      <c r="DI43" s="343" t="s">
        <v>281</v>
      </c>
      <c r="DL43" s="346" t="s">
        <v>480</v>
      </c>
      <c r="DM43" s="347">
        <v>211367324</v>
      </c>
      <c r="DN43" s="347">
        <f t="shared" si="46"/>
        <v>217919.71104399997</v>
      </c>
      <c r="DQ43" s="350" t="s">
        <v>476</v>
      </c>
      <c r="DR43" s="347">
        <v>9188010</v>
      </c>
      <c r="DS43" s="347">
        <v>6578116</v>
      </c>
      <c r="DT43" s="347">
        <v>6578116</v>
      </c>
      <c r="DU43" s="347">
        <v>2609894</v>
      </c>
      <c r="DV43" s="347">
        <f t="shared" si="47"/>
        <v>9472.8383099999992</v>
      </c>
      <c r="DW43" s="347">
        <f t="shared" si="48"/>
        <v>6782.0375959999992</v>
      </c>
      <c r="DX43" s="347">
        <f t="shared" si="49"/>
        <v>6782.0375959999992</v>
      </c>
      <c r="DY43" s="347">
        <f t="shared" si="50"/>
        <v>2690.8007139999995</v>
      </c>
      <c r="EB43" s="346" t="s">
        <v>483</v>
      </c>
      <c r="EC43" s="347">
        <v>87016036</v>
      </c>
      <c r="ED43" s="347">
        <f t="shared" si="51"/>
        <v>87016.035999999993</v>
      </c>
      <c r="EH43" s="351" t="s">
        <v>476</v>
      </c>
      <c r="EI43" s="351">
        <v>9188010</v>
      </c>
      <c r="EJ43" s="351">
        <v>7311610</v>
      </c>
      <c r="EK43" s="351">
        <v>1876400</v>
      </c>
      <c r="EL43" s="351">
        <v>7311610</v>
      </c>
      <c r="EM43" s="351">
        <v>7163372</v>
      </c>
      <c r="EN43" s="351">
        <v>148238</v>
      </c>
      <c r="EO43" s="351">
        <f t="shared" si="52"/>
        <v>9188.01</v>
      </c>
      <c r="EP43" s="351">
        <f t="shared" si="53"/>
        <v>7311.61</v>
      </c>
      <c r="EQ43" s="351">
        <f t="shared" si="54"/>
        <v>1876.4</v>
      </c>
      <c r="ER43" s="351">
        <f t="shared" si="13"/>
        <v>7311.61</v>
      </c>
      <c r="ES43" s="351">
        <f t="shared" si="14"/>
        <v>7163.3720000000003</v>
      </c>
      <c r="ET43" s="351">
        <f t="shared" si="55"/>
        <v>148.238</v>
      </c>
      <c r="EW43" s="346" t="s">
        <v>313</v>
      </c>
      <c r="EX43" s="352">
        <v>531731180</v>
      </c>
      <c r="EY43" s="352">
        <f t="shared" si="56"/>
        <v>531731.18000000005</v>
      </c>
      <c r="FA43" s="346" t="s">
        <v>476</v>
      </c>
      <c r="FB43" s="352">
        <v>9188010</v>
      </c>
      <c r="FC43" s="352">
        <v>8045104</v>
      </c>
      <c r="FD43" s="352">
        <v>8045104</v>
      </c>
      <c r="FE43" s="352">
        <v>1142906</v>
      </c>
      <c r="FF43" s="352">
        <v>7688555</v>
      </c>
      <c r="FG43" s="352">
        <v>356549</v>
      </c>
      <c r="FH43" s="352">
        <f t="shared" si="57"/>
        <v>9188.01</v>
      </c>
      <c r="FI43" s="352">
        <f t="shared" si="58"/>
        <v>8045.1040000000003</v>
      </c>
      <c r="FJ43" s="352">
        <f t="shared" si="59"/>
        <v>8045.1040000000003</v>
      </c>
      <c r="FK43" s="352">
        <f t="shared" si="60"/>
        <v>1142.9059999999999</v>
      </c>
      <c r="FL43" s="352">
        <f t="shared" si="61"/>
        <v>7688.5550000000003</v>
      </c>
      <c r="FM43" s="352">
        <f t="shared" si="62"/>
        <v>356.54899999999998</v>
      </c>
      <c r="FP43" s="353" t="s">
        <v>478</v>
      </c>
      <c r="FQ43" s="354">
        <v>63316065</v>
      </c>
      <c r="FR43" s="348">
        <f t="shared" si="63"/>
        <v>63316.065000000002</v>
      </c>
      <c r="FT43" s="346" t="s">
        <v>476</v>
      </c>
      <c r="FU43" s="346">
        <v>9188010</v>
      </c>
      <c r="FV43" s="354">
        <v>8778598</v>
      </c>
      <c r="FW43" s="354">
        <v>8778598</v>
      </c>
      <c r="FX43" s="354">
        <v>409412</v>
      </c>
      <c r="FY43" s="354">
        <v>8519511</v>
      </c>
      <c r="FZ43" s="354">
        <v>259087</v>
      </c>
      <c r="GA43" s="354">
        <f t="shared" si="64"/>
        <v>9188.01</v>
      </c>
      <c r="GB43" s="354">
        <f t="shared" si="65"/>
        <v>8778.598</v>
      </c>
      <c r="GC43" s="354">
        <f t="shared" si="66"/>
        <v>8778.598</v>
      </c>
      <c r="GD43" s="354">
        <f t="shared" si="67"/>
        <v>409.41199999999998</v>
      </c>
      <c r="GE43" s="354">
        <f t="shared" si="68"/>
        <v>8519.5110000000004</v>
      </c>
      <c r="GF43" s="354">
        <f t="shared" si="69"/>
        <v>259.08699999999999</v>
      </c>
      <c r="GG43" s="354"/>
    </row>
    <row r="44" spans="1:189" ht="12" customHeight="1" x14ac:dyDescent="0.2">
      <c r="A44" s="345" t="s">
        <v>305</v>
      </c>
      <c r="B44" s="345">
        <v>611349110</v>
      </c>
      <c r="C44" s="345">
        <v>44439514</v>
      </c>
      <c r="D44" s="345">
        <v>44439514</v>
      </c>
      <c r="E44" s="345">
        <v>566909596</v>
      </c>
      <c r="F44" s="345">
        <f t="shared" si="70"/>
        <v>630300.93240999989</v>
      </c>
      <c r="G44" s="345">
        <f t="shared" si="71"/>
        <v>45817.138934000002</v>
      </c>
      <c r="H44" s="345">
        <f t="shared" si="72"/>
        <v>45817.138934000002</v>
      </c>
      <c r="I44" s="345">
        <f t="shared" si="73"/>
        <v>584483.79347599996</v>
      </c>
      <c r="J44" s="343" t="s">
        <v>281</v>
      </c>
      <c r="L44" s="346" t="s">
        <v>315</v>
      </c>
      <c r="M44" s="347">
        <v>1231824</v>
      </c>
      <c r="N44" s="347">
        <f t="shared" si="74"/>
        <v>1270.010544</v>
      </c>
      <c r="P44" s="346" t="s">
        <v>305</v>
      </c>
      <c r="Q44" s="347">
        <v>611349110</v>
      </c>
      <c r="R44" s="347">
        <v>85428330</v>
      </c>
      <c r="S44" s="347">
        <v>85428330</v>
      </c>
      <c r="T44" s="347">
        <v>525920780</v>
      </c>
      <c r="U44" s="347">
        <f t="shared" si="75"/>
        <v>630300.93240999989</v>
      </c>
      <c r="V44" s="345">
        <f t="shared" si="76"/>
        <v>88076.608229999998</v>
      </c>
      <c r="W44" s="345">
        <f t="shared" si="77"/>
        <v>88076.608229999998</v>
      </c>
      <c r="X44" s="345">
        <f t="shared" si="78"/>
        <v>542224.32418</v>
      </c>
      <c r="AA44" s="346" t="s">
        <v>306</v>
      </c>
      <c r="AB44" s="347">
        <v>204496860</v>
      </c>
      <c r="AC44" s="345">
        <f t="shared" si="79"/>
        <v>210836.26265999998</v>
      </c>
      <c r="AE44" s="343" t="s">
        <v>305</v>
      </c>
      <c r="AF44" s="345">
        <v>611349110</v>
      </c>
      <c r="AG44" s="345">
        <v>154384012</v>
      </c>
      <c r="AH44" s="345">
        <v>154384012</v>
      </c>
      <c r="AI44" s="345">
        <v>456965098</v>
      </c>
      <c r="AJ44" s="345">
        <f t="shared" si="80"/>
        <v>630300.93240999989</v>
      </c>
      <c r="AK44" s="345">
        <f t="shared" si="81"/>
        <v>159169.91637199998</v>
      </c>
      <c r="AL44" s="345">
        <f t="shared" si="82"/>
        <v>159169.91637199998</v>
      </c>
      <c r="AM44" s="345">
        <f t="shared" si="83"/>
        <v>471131.01603799994</v>
      </c>
      <c r="AP44" s="346" t="s">
        <v>516</v>
      </c>
      <c r="AQ44" s="347">
        <v>14222144</v>
      </c>
      <c r="AR44" s="347">
        <f t="shared" si="21"/>
        <v>14663.030463999999</v>
      </c>
      <c r="AT44" s="346" t="s">
        <v>305</v>
      </c>
      <c r="AU44" s="347">
        <v>611349110</v>
      </c>
      <c r="AV44" s="347">
        <v>204300156</v>
      </c>
      <c r="AW44" s="347">
        <v>204300156</v>
      </c>
      <c r="AX44" s="347">
        <v>407048954</v>
      </c>
      <c r="AY44" s="345">
        <f t="shared" si="22"/>
        <v>630300.93240999989</v>
      </c>
      <c r="AZ44" s="345">
        <f t="shared" si="23"/>
        <v>210633.46083599998</v>
      </c>
      <c r="BA44" s="345">
        <f t="shared" si="24"/>
        <v>210633.46083599998</v>
      </c>
      <c r="BB44" s="345">
        <f t="shared" si="25"/>
        <v>419667.47157399997</v>
      </c>
      <c r="BD44" s="343" t="s">
        <v>316</v>
      </c>
      <c r="BE44" s="348">
        <v>13631912</v>
      </c>
      <c r="BF44" s="349">
        <f t="shared" si="26"/>
        <v>14054.501272</v>
      </c>
      <c r="BH44" s="343" t="s">
        <v>305</v>
      </c>
      <c r="BI44" s="348">
        <v>611349110</v>
      </c>
      <c r="BJ44" s="348">
        <v>249704302</v>
      </c>
      <c r="BK44" s="348">
        <v>249704302</v>
      </c>
      <c r="BL44" s="348">
        <v>361644808</v>
      </c>
      <c r="BM44" s="349">
        <f t="shared" si="27"/>
        <v>630300.93240999989</v>
      </c>
      <c r="BN44" s="349">
        <f t="shared" si="28"/>
        <v>257445.13536199997</v>
      </c>
      <c r="BO44" s="349">
        <f t="shared" si="29"/>
        <v>257445.13536199997</v>
      </c>
      <c r="BP44" s="349">
        <f t="shared" si="30"/>
        <v>372855.79704799998</v>
      </c>
      <c r="BR44" s="343" t="s">
        <v>281</v>
      </c>
      <c r="BS44" s="343" t="s">
        <v>306</v>
      </c>
      <c r="BT44" s="348">
        <v>202440564</v>
      </c>
      <c r="BU44" s="348">
        <f t="shared" si="31"/>
        <v>208716.22148400001</v>
      </c>
      <c r="BW44" s="348" t="s">
        <v>305</v>
      </c>
      <c r="BX44" s="348">
        <v>611349110</v>
      </c>
      <c r="BY44" s="348">
        <v>326442791</v>
      </c>
      <c r="BZ44" s="348">
        <v>284906319</v>
      </c>
      <c r="CA44" s="348">
        <v>326442791</v>
      </c>
      <c r="CB44" s="348">
        <f t="shared" si="32"/>
        <v>630300.93240999989</v>
      </c>
      <c r="CC44" s="348">
        <f t="shared" si="33"/>
        <v>336562.517521</v>
      </c>
      <c r="CD44" s="348">
        <f t="shared" si="34"/>
        <v>293738.41488900001</v>
      </c>
      <c r="CE44" s="348">
        <f t="shared" si="35"/>
        <v>336562.517521</v>
      </c>
      <c r="CG44" s="343" t="s">
        <v>646</v>
      </c>
      <c r="CH44" s="348">
        <v>187901</v>
      </c>
      <c r="CI44" s="348">
        <f t="shared" si="36"/>
        <v>193.725931</v>
      </c>
      <c r="CK44" s="346" t="s">
        <v>305</v>
      </c>
      <c r="CL44" s="347">
        <v>611349110</v>
      </c>
      <c r="CM44" s="347">
        <v>378001274</v>
      </c>
      <c r="CN44" s="347">
        <v>378001274</v>
      </c>
      <c r="CO44" s="347">
        <v>233347836</v>
      </c>
      <c r="CP44" s="348">
        <f t="shared" si="37"/>
        <v>630300.93240999989</v>
      </c>
      <c r="CQ44" s="348">
        <f t="shared" si="38"/>
        <v>389719.31349399994</v>
      </c>
      <c r="CR44" s="348">
        <f t="shared" si="39"/>
        <v>389719.31349399994</v>
      </c>
      <c r="CS44" s="348">
        <f t="shared" si="40"/>
        <v>240581.61891599998</v>
      </c>
      <c r="CU44" s="349"/>
      <c r="CV44" s="346" t="s">
        <v>485</v>
      </c>
      <c r="CW44" s="347">
        <v>25815</v>
      </c>
      <c r="CX44" s="347">
        <f t="shared" si="41"/>
        <v>26.615265000000001</v>
      </c>
      <c r="CZ44" s="346" t="s">
        <v>305</v>
      </c>
      <c r="DA44" s="347">
        <v>611349110</v>
      </c>
      <c r="DB44" s="347">
        <v>440172974</v>
      </c>
      <c r="DC44" s="347">
        <v>440172974</v>
      </c>
      <c r="DD44" s="347">
        <v>171176136</v>
      </c>
      <c r="DE44" s="347">
        <f t="shared" si="42"/>
        <v>630300.93240999989</v>
      </c>
      <c r="DF44" s="347">
        <f t="shared" si="43"/>
        <v>453818.33619399997</v>
      </c>
      <c r="DG44" s="347">
        <f t="shared" si="44"/>
        <v>453818.33619399997</v>
      </c>
      <c r="DH44" s="347">
        <f t="shared" si="45"/>
        <v>176482.59621599998</v>
      </c>
      <c r="DI44" s="343" t="s">
        <v>281</v>
      </c>
      <c r="DL44" s="346" t="s">
        <v>306</v>
      </c>
      <c r="DM44" s="347">
        <v>199566078</v>
      </c>
      <c r="DN44" s="347">
        <f t="shared" si="46"/>
        <v>205752.626418</v>
      </c>
      <c r="DQ44" s="989" t="s">
        <v>305</v>
      </c>
      <c r="DR44" s="990">
        <v>611349110</v>
      </c>
      <c r="DS44" s="990">
        <v>513548868</v>
      </c>
      <c r="DT44" s="990">
        <v>513548868</v>
      </c>
      <c r="DU44" s="990">
        <v>97800242</v>
      </c>
      <c r="DV44" s="990">
        <f t="shared" si="47"/>
        <v>630300.93240999989</v>
      </c>
      <c r="DW44" s="990">
        <f t="shared" si="48"/>
        <v>529468.88290800003</v>
      </c>
      <c r="DX44" s="990">
        <f t="shared" si="49"/>
        <v>529468.88290800003</v>
      </c>
      <c r="DY44" s="347">
        <f t="shared" si="50"/>
        <v>100832.04950199999</v>
      </c>
      <c r="EB44" s="346" t="s">
        <v>484</v>
      </c>
      <c r="EC44" s="347">
        <v>86773552</v>
      </c>
      <c r="ED44" s="347">
        <f t="shared" si="51"/>
        <v>86773.551999999996</v>
      </c>
      <c r="EH44" s="351" t="s">
        <v>305</v>
      </c>
      <c r="EI44" s="351">
        <v>611349110</v>
      </c>
      <c r="EJ44" s="351">
        <v>570014572</v>
      </c>
      <c r="EK44" s="351">
        <v>41334538</v>
      </c>
      <c r="EL44" s="351">
        <v>570014572</v>
      </c>
      <c r="EM44" s="351">
        <v>548698290</v>
      </c>
      <c r="EN44" s="351">
        <v>21316282</v>
      </c>
      <c r="EO44" s="351">
        <f t="shared" si="52"/>
        <v>611349.11</v>
      </c>
      <c r="EP44" s="351">
        <f t="shared" si="53"/>
        <v>570014.57200000004</v>
      </c>
      <c r="EQ44" s="351">
        <f t="shared" si="54"/>
        <v>41334.538</v>
      </c>
      <c r="ER44" s="351">
        <f t="shared" si="13"/>
        <v>570014.57200000004</v>
      </c>
      <c r="ES44" s="351">
        <f t="shared" si="14"/>
        <v>548698.29</v>
      </c>
      <c r="ET44" s="351">
        <f t="shared" si="55"/>
        <v>21316.281999999999</v>
      </c>
      <c r="EW44" s="346" t="s">
        <v>316</v>
      </c>
      <c r="EX44" s="352">
        <v>12618927</v>
      </c>
      <c r="EY44" s="352">
        <f t="shared" si="56"/>
        <v>12618.927</v>
      </c>
      <c r="FA44" s="346" t="s">
        <v>305</v>
      </c>
      <c r="FB44" s="352">
        <v>671051768</v>
      </c>
      <c r="FC44" s="352">
        <v>621225660</v>
      </c>
      <c r="FD44" s="352">
        <v>621225660</v>
      </c>
      <c r="FE44" s="352">
        <v>49826108</v>
      </c>
      <c r="FF44" s="352">
        <v>596186229</v>
      </c>
      <c r="FG44" s="352">
        <v>25039431</v>
      </c>
      <c r="FH44" s="352">
        <f t="shared" si="57"/>
        <v>671051.76800000004</v>
      </c>
      <c r="FI44" s="352">
        <f t="shared" si="58"/>
        <v>621225.66</v>
      </c>
      <c r="FJ44" s="352">
        <f t="shared" si="59"/>
        <v>621225.66</v>
      </c>
      <c r="FK44" s="352">
        <f t="shared" si="60"/>
        <v>49826.108</v>
      </c>
      <c r="FL44" s="352">
        <f t="shared" si="61"/>
        <v>596186.22900000005</v>
      </c>
      <c r="FM44" s="352">
        <f t="shared" si="62"/>
        <v>25039.431</v>
      </c>
      <c r="FP44" s="353" t="s">
        <v>479</v>
      </c>
      <c r="FQ44" s="354">
        <v>409376595</v>
      </c>
      <c r="FR44" s="348">
        <f t="shared" si="63"/>
        <v>409376.59499999997</v>
      </c>
      <c r="FT44" s="346" t="s">
        <v>305</v>
      </c>
      <c r="FU44" s="346">
        <v>695749789</v>
      </c>
      <c r="FV44" s="354">
        <v>693547285</v>
      </c>
      <c r="FW44" s="354">
        <v>693547285</v>
      </c>
      <c r="FX44" s="354">
        <v>2202504</v>
      </c>
      <c r="FY44" s="354">
        <v>653583991</v>
      </c>
      <c r="FZ44" s="354">
        <v>39963294</v>
      </c>
      <c r="GA44" s="354">
        <f t="shared" si="64"/>
        <v>695749.78899999999</v>
      </c>
      <c r="GB44" s="354">
        <f t="shared" si="65"/>
        <v>693547.28500000003</v>
      </c>
      <c r="GC44" s="354">
        <f t="shared" si="66"/>
        <v>693547.28500000003</v>
      </c>
      <c r="GD44" s="354">
        <f t="shared" si="67"/>
        <v>2202.5039999999999</v>
      </c>
      <c r="GE44" s="354">
        <f t="shared" si="68"/>
        <v>653583.99100000004</v>
      </c>
      <c r="GF44" s="354">
        <f t="shared" si="69"/>
        <v>39963.294000000002</v>
      </c>
      <c r="GG44" s="354"/>
    </row>
    <row r="45" spans="1:189" x14ac:dyDescent="0.2">
      <c r="A45" s="345" t="s">
        <v>477</v>
      </c>
      <c r="B45" s="345">
        <v>45228619</v>
      </c>
      <c r="C45" s="345">
        <v>4263294</v>
      </c>
      <c r="D45" s="345">
        <v>4263294</v>
      </c>
      <c r="E45" s="345">
        <v>40965325</v>
      </c>
      <c r="F45" s="345">
        <f t="shared" si="70"/>
        <v>46630.706188999997</v>
      </c>
      <c r="G45" s="345">
        <f t="shared" si="71"/>
        <v>4395.4561139999996</v>
      </c>
      <c r="H45" s="345">
        <f t="shared" si="72"/>
        <v>4395.4561139999996</v>
      </c>
      <c r="I45" s="345">
        <f t="shared" si="73"/>
        <v>42235.250074999996</v>
      </c>
      <c r="J45" s="343" t="s">
        <v>281</v>
      </c>
      <c r="L45" s="346" t="s">
        <v>316</v>
      </c>
      <c r="M45" s="347">
        <v>10958432</v>
      </c>
      <c r="N45" s="347">
        <f t="shared" si="74"/>
        <v>11298.143392</v>
      </c>
      <c r="P45" s="346" t="s">
        <v>477</v>
      </c>
      <c r="Q45" s="347">
        <v>45228619</v>
      </c>
      <c r="R45" s="347">
        <v>4263294</v>
      </c>
      <c r="S45" s="347">
        <v>4263294</v>
      </c>
      <c r="T45" s="347">
        <v>40965325</v>
      </c>
      <c r="U45" s="347">
        <f t="shared" si="75"/>
        <v>46630.706188999997</v>
      </c>
      <c r="V45" s="345">
        <f t="shared" si="76"/>
        <v>4395.4561139999996</v>
      </c>
      <c r="W45" s="345">
        <f t="shared" si="77"/>
        <v>4395.4561139999996</v>
      </c>
      <c r="X45" s="345">
        <f t="shared" si="78"/>
        <v>42235.250074999996</v>
      </c>
      <c r="AA45" s="346" t="s">
        <v>307</v>
      </c>
      <c r="AB45" s="347">
        <v>32673397</v>
      </c>
      <c r="AC45" s="345">
        <f t="shared" si="79"/>
        <v>33686.272306999999</v>
      </c>
      <c r="AE45" s="343" t="s">
        <v>477</v>
      </c>
      <c r="AF45" s="345">
        <v>45228619</v>
      </c>
      <c r="AG45" s="345">
        <v>12951544</v>
      </c>
      <c r="AH45" s="345">
        <v>12951544</v>
      </c>
      <c r="AI45" s="345">
        <v>32277075</v>
      </c>
      <c r="AJ45" s="345">
        <f t="shared" si="80"/>
        <v>46630.706188999997</v>
      </c>
      <c r="AK45" s="345">
        <f t="shared" si="81"/>
        <v>13353.041863999999</v>
      </c>
      <c r="AL45" s="345">
        <f t="shared" si="82"/>
        <v>13353.041863999999</v>
      </c>
      <c r="AM45" s="345">
        <f t="shared" si="83"/>
        <v>33277.664324999998</v>
      </c>
      <c r="AP45" s="346" t="s">
        <v>311</v>
      </c>
      <c r="AQ45" s="347">
        <v>74358122</v>
      </c>
      <c r="AR45" s="347">
        <f t="shared" si="21"/>
        <v>76663.223782000001</v>
      </c>
      <c r="AT45" s="346" t="s">
        <v>477</v>
      </c>
      <c r="AU45" s="347">
        <v>45228619</v>
      </c>
      <c r="AV45" s="347">
        <v>17333444</v>
      </c>
      <c r="AW45" s="347">
        <v>17333444</v>
      </c>
      <c r="AX45" s="347">
        <v>27895175</v>
      </c>
      <c r="AY45" s="345">
        <f t="shared" si="22"/>
        <v>46630.706188999997</v>
      </c>
      <c r="AZ45" s="345">
        <f t="shared" si="23"/>
        <v>17870.780763999999</v>
      </c>
      <c r="BA45" s="345">
        <f t="shared" si="24"/>
        <v>17870.780763999999</v>
      </c>
      <c r="BB45" s="345">
        <f t="shared" si="25"/>
        <v>28759.925424999998</v>
      </c>
      <c r="BD45" s="343" t="s">
        <v>317</v>
      </c>
      <c r="BE45" s="348">
        <v>456960</v>
      </c>
      <c r="BF45" s="349">
        <f t="shared" si="26"/>
        <v>471.12575999999996</v>
      </c>
      <c r="BH45" s="343" t="s">
        <v>477</v>
      </c>
      <c r="BI45" s="348">
        <v>45228619</v>
      </c>
      <c r="BJ45" s="348">
        <v>17333444</v>
      </c>
      <c r="BK45" s="348">
        <v>17333444</v>
      </c>
      <c r="BL45" s="348">
        <v>27895175</v>
      </c>
      <c r="BM45" s="349">
        <f t="shared" si="27"/>
        <v>46630.706188999997</v>
      </c>
      <c r="BN45" s="349">
        <f t="shared" si="28"/>
        <v>17870.780763999999</v>
      </c>
      <c r="BO45" s="349">
        <f t="shared" si="29"/>
        <v>17870.780763999999</v>
      </c>
      <c r="BP45" s="349">
        <f t="shared" si="30"/>
        <v>28759.925424999998</v>
      </c>
      <c r="BR45" s="343" t="s">
        <v>281</v>
      </c>
      <c r="BS45" s="343" t="s">
        <v>307</v>
      </c>
      <c r="BT45" s="348">
        <v>33306571</v>
      </c>
      <c r="BU45" s="348">
        <f t="shared" si="31"/>
        <v>34339.074700999998</v>
      </c>
      <c r="BW45" s="348" t="s">
        <v>477</v>
      </c>
      <c r="BX45" s="348">
        <v>45228619</v>
      </c>
      <c r="BY45" s="348">
        <v>26248344</v>
      </c>
      <c r="BZ45" s="348">
        <v>18980275</v>
      </c>
      <c r="CA45" s="348">
        <v>26248344</v>
      </c>
      <c r="CB45" s="348">
        <f t="shared" si="32"/>
        <v>46630.706188999997</v>
      </c>
      <c r="CC45" s="348">
        <f t="shared" si="33"/>
        <v>27062.042664000001</v>
      </c>
      <c r="CD45" s="348">
        <f t="shared" si="34"/>
        <v>19568.663525</v>
      </c>
      <c r="CE45" s="348">
        <f t="shared" si="35"/>
        <v>27062.042664000001</v>
      </c>
      <c r="CG45" s="343" t="s">
        <v>319</v>
      </c>
      <c r="CH45" s="348">
        <v>63100</v>
      </c>
      <c r="CI45" s="348">
        <f t="shared" si="36"/>
        <v>65.056100000000001</v>
      </c>
      <c r="CK45" s="346" t="s">
        <v>477</v>
      </c>
      <c r="CL45" s="347">
        <v>45228619</v>
      </c>
      <c r="CM45" s="347">
        <v>30705794</v>
      </c>
      <c r="CN45" s="347">
        <v>30705794</v>
      </c>
      <c r="CO45" s="347">
        <v>14522825</v>
      </c>
      <c r="CP45" s="348">
        <f t="shared" si="37"/>
        <v>46630.706188999997</v>
      </c>
      <c r="CQ45" s="348">
        <f t="shared" si="38"/>
        <v>31657.673613999999</v>
      </c>
      <c r="CR45" s="348">
        <f t="shared" si="39"/>
        <v>31657.673613999999</v>
      </c>
      <c r="CS45" s="348">
        <f t="shared" si="40"/>
        <v>14973.032574999999</v>
      </c>
      <c r="CU45" s="349"/>
      <c r="CV45" s="346" t="s">
        <v>313</v>
      </c>
      <c r="CW45" s="347">
        <v>385690345</v>
      </c>
      <c r="CX45" s="347">
        <f t="shared" si="41"/>
        <v>397646.74569499993</v>
      </c>
      <c r="CZ45" s="346" t="s">
        <v>477</v>
      </c>
      <c r="DA45" s="347">
        <v>45228619</v>
      </c>
      <c r="DB45" s="347">
        <v>35193464</v>
      </c>
      <c r="DC45" s="347">
        <v>35193464</v>
      </c>
      <c r="DD45" s="347">
        <v>10035155</v>
      </c>
      <c r="DE45" s="347">
        <f t="shared" si="42"/>
        <v>46630.706188999997</v>
      </c>
      <c r="DF45" s="347">
        <f t="shared" si="43"/>
        <v>36284.461383999995</v>
      </c>
      <c r="DG45" s="347">
        <f t="shared" si="44"/>
        <v>36284.461383999995</v>
      </c>
      <c r="DH45" s="347">
        <f t="shared" si="45"/>
        <v>10346.244805</v>
      </c>
      <c r="DI45" s="343" t="s">
        <v>281</v>
      </c>
      <c r="DL45" s="346" t="s">
        <v>307</v>
      </c>
      <c r="DM45" s="347">
        <v>25535760</v>
      </c>
      <c r="DN45" s="347">
        <f t="shared" si="46"/>
        <v>26327.368559999995</v>
      </c>
      <c r="DQ45" s="350" t="s">
        <v>477</v>
      </c>
      <c r="DR45" s="347">
        <v>45228619</v>
      </c>
      <c r="DS45" s="347">
        <v>39681134</v>
      </c>
      <c r="DT45" s="347">
        <v>39681134</v>
      </c>
      <c r="DU45" s="347">
        <v>5547485</v>
      </c>
      <c r="DV45" s="347">
        <f t="shared" si="47"/>
        <v>46630.706188999997</v>
      </c>
      <c r="DW45" s="347">
        <f t="shared" si="48"/>
        <v>40911.249153999997</v>
      </c>
      <c r="DX45" s="347">
        <f t="shared" si="49"/>
        <v>40911.249153999997</v>
      </c>
      <c r="DY45" s="347">
        <f t="shared" si="50"/>
        <v>5719.4570349999995</v>
      </c>
      <c r="EB45" s="346" t="s">
        <v>485</v>
      </c>
      <c r="EC45" s="347">
        <v>242484</v>
      </c>
      <c r="ED45" s="347">
        <f t="shared" si="51"/>
        <v>242.48400000000001</v>
      </c>
      <c r="EH45" s="351" t="s">
        <v>477</v>
      </c>
      <c r="EI45" s="351">
        <v>45228619</v>
      </c>
      <c r="EJ45" s="351">
        <v>39681134</v>
      </c>
      <c r="EK45" s="351">
        <v>5547485</v>
      </c>
      <c r="EL45" s="351">
        <v>39681134</v>
      </c>
      <c r="EM45" s="351">
        <v>39681134</v>
      </c>
      <c r="EN45" s="351">
        <v>0</v>
      </c>
      <c r="EO45" s="351">
        <f t="shared" si="52"/>
        <v>45228.618999999999</v>
      </c>
      <c r="EP45" s="351">
        <f t="shared" si="53"/>
        <v>39681.133999999998</v>
      </c>
      <c r="EQ45" s="351">
        <f t="shared" si="54"/>
        <v>5547.4849999999997</v>
      </c>
      <c r="ER45" s="351">
        <f t="shared" si="13"/>
        <v>39681.133999999998</v>
      </c>
      <c r="ES45" s="351">
        <f t="shared" si="14"/>
        <v>39681.133999999998</v>
      </c>
      <c r="ET45" s="351">
        <f t="shared" si="55"/>
        <v>0</v>
      </c>
      <c r="EW45" s="346" t="s">
        <v>317</v>
      </c>
      <c r="EX45" s="352">
        <v>4974105</v>
      </c>
      <c r="EY45" s="352">
        <f t="shared" si="56"/>
        <v>4974.1049999999996</v>
      </c>
      <c r="FA45" s="346" t="s">
        <v>477</v>
      </c>
      <c r="FB45" s="352">
        <v>55228619</v>
      </c>
      <c r="FC45" s="352">
        <v>48626254</v>
      </c>
      <c r="FD45" s="352">
        <v>48626254</v>
      </c>
      <c r="FE45" s="352">
        <v>6602365</v>
      </c>
      <c r="FF45" s="352">
        <v>48626254</v>
      </c>
      <c r="FG45" s="352">
        <v>0</v>
      </c>
      <c r="FH45" s="352">
        <f t="shared" si="57"/>
        <v>55228.618999999999</v>
      </c>
      <c r="FI45" s="352">
        <f t="shared" si="58"/>
        <v>48626.254000000001</v>
      </c>
      <c r="FJ45" s="352">
        <f t="shared" si="59"/>
        <v>48626.254000000001</v>
      </c>
      <c r="FK45" s="352">
        <f t="shared" si="60"/>
        <v>6602.3649999999998</v>
      </c>
      <c r="FL45" s="352">
        <f t="shared" si="61"/>
        <v>48626.254000000001</v>
      </c>
      <c r="FM45" s="352">
        <f t="shared" si="62"/>
        <v>0</v>
      </c>
      <c r="FP45" s="353" t="s">
        <v>480</v>
      </c>
      <c r="FQ45" s="354">
        <v>211751421</v>
      </c>
      <c r="FR45" s="348">
        <f t="shared" si="63"/>
        <v>211751.421</v>
      </c>
      <c r="FT45" s="346" t="s">
        <v>477</v>
      </c>
      <c r="FU45" s="346">
        <v>59763619</v>
      </c>
      <c r="FV45" s="354">
        <v>57631814</v>
      </c>
      <c r="FW45" s="354">
        <v>57631814</v>
      </c>
      <c r="FX45" s="354">
        <v>2131805</v>
      </c>
      <c r="FY45" s="354">
        <v>53098814</v>
      </c>
      <c r="FZ45" s="354">
        <v>4533000</v>
      </c>
      <c r="GA45" s="354">
        <f t="shared" si="64"/>
        <v>59763.618999999999</v>
      </c>
      <c r="GB45" s="354">
        <f t="shared" si="65"/>
        <v>57631.813999999998</v>
      </c>
      <c r="GC45" s="354">
        <f t="shared" si="66"/>
        <v>57631.813999999998</v>
      </c>
      <c r="GD45" s="354">
        <f t="shared" si="67"/>
        <v>2131.8049999999998</v>
      </c>
      <c r="GE45" s="354">
        <f t="shared" si="68"/>
        <v>53098.813999999998</v>
      </c>
      <c r="GF45" s="354">
        <f t="shared" si="69"/>
        <v>4533</v>
      </c>
      <c r="GG45" s="354"/>
    </row>
    <row r="46" spans="1:189" x14ac:dyDescent="0.2">
      <c r="A46" s="345" t="s">
        <v>478</v>
      </c>
      <c r="B46" s="345">
        <v>566120491</v>
      </c>
      <c r="C46" s="345">
        <v>40176220</v>
      </c>
      <c r="D46" s="345">
        <v>40176220</v>
      </c>
      <c r="E46" s="345">
        <v>525944271</v>
      </c>
      <c r="F46" s="345">
        <f t="shared" si="70"/>
        <v>583670.22622099996</v>
      </c>
      <c r="G46" s="345">
        <f t="shared" si="71"/>
        <v>41421.682819999995</v>
      </c>
      <c r="H46" s="345">
        <f t="shared" si="72"/>
        <v>41421.682819999995</v>
      </c>
      <c r="I46" s="345">
        <f t="shared" si="73"/>
        <v>542248.54340099986</v>
      </c>
      <c r="J46" s="343" t="s">
        <v>281</v>
      </c>
      <c r="L46" s="346" t="s">
        <v>317</v>
      </c>
      <c r="M46" s="347">
        <v>3272477</v>
      </c>
      <c r="N46" s="347">
        <f t="shared" si="74"/>
        <v>3373.9237869999997</v>
      </c>
      <c r="P46" s="346" t="s">
        <v>478</v>
      </c>
      <c r="Q46" s="347">
        <v>566120491</v>
      </c>
      <c r="R46" s="347">
        <v>81165036</v>
      </c>
      <c r="S46" s="347">
        <v>81165036</v>
      </c>
      <c r="T46" s="347">
        <v>484955455</v>
      </c>
      <c r="U46" s="347">
        <f t="shared" si="75"/>
        <v>583670.22622099996</v>
      </c>
      <c r="V46" s="345">
        <f t="shared" si="76"/>
        <v>83681.152115999983</v>
      </c>
      <c r="W46" s="345">
        <f t="shared" si="77"/>
        <v>83681.152115999983</v>
      </c>
      <c r="X46" s="345">
        <f t="shared" si="78"/>
        <v>499989.07410499995</v>
      </c>
      <c r="AA46" s="346" t="s">
        <v>481</v>
      </c>
      <c r="AB46" s="347">
        <v>21020258</v>
      </c>
      <c r="AC46" s="345">
        <f t="shared" si="79"/>
        <v>21671.885998000002</v>
      </c>
      <c r="AE46" s="343" t="s">
        <v>478</v>
      </c>
      <c r="AF46" s="345">
        <v>566120491</v>
      </c>
      <c r="AG46" s="345">
        <v>141432468</v>
      </c>
      <c r="AH46" s="345">
        <v>141432468</v>
      </c>
      <c r="AI46" s="345">
        <v>424688023</v>
      </c>
      <c r="AJ46" s="345">
        <f t="shared" si="80"/>
        <v>583670.22622099996</v>
      </c>
      <c r="AK46" s="345">
        <f t="shared" si="81"/>
        <v>145816.87450799998</v>
      </c>
      <c r="AL46" s="345">
        <f t="shared" si="82"/>
        <v>145816.87450799998</v>
      </c>
      <c r="AM46" s="345">
        <f t="shared" si="83"/>
        <v>437853.35171299992</v>
      </c>
      <c r="AP46" s="346" t="s">
        <v>483</v>
      </c>
      <c r="AQ46" s="347">
        <v>74358122</v>
      </c>
      <c r="AR46" s="347">
        <f t="shared" si="21"/>
        <v>76663.223782000001</v>
      </c>
      <c r="AT46" s="346" t="s">
        <v>478</v>
      </c>
      <c r="AU46" s="347">
        <v>566120491</v>
      </c>
      <c r="AV46" s="347">
        <v>186966712</v>
      </c>
      <c r="AW46" s="347">
        <v>186966712</v>
      </c>
      <c r="AX46" s="347">
        <v>379153779</v>
      </c>
      <c r="AY46" s="345">
        <f t="shared" si="22"/>
        <v>583670.22622099996</v>
      </c>
      <c r="AZ46" s="345">
        <f t="shared" si="23"/>
        <v>192762.68007199999</v>
      </c>
      <c r="BA46" s="345">
        <f t="shared" si="24"/>
        <v>192762.68007199999</v>
      </c>
      <c r="BB46" s="345">
        <f t="shared" si="25"/>
        <v>390907.54614899994</v>
      </c>
      <c r="BD46" s="343" t="s">
        <v>318</v>
      </c>
      <c r="BE46" s="348">
        <v>30940</v>
      </c>
      <c r="BF46" s="349">
        <f t="shared" si="26"/>
        <v>31.899139999999999</v>
      </c>
      <c r="BH46" s="343" t="s">
        <v>478</v>
      </c>
      <c r="BI46" s="348">
        <v>566120491</v>
      </c>
      <c r="BJ46" s="348">
        <v>232370858</v>
      </c>
      <c r="BK46" s="348">
        <v>232370858</v>
      </c>
      <c r="BL46" s="348">
        <v>333749633</v>
      </c>
      <c r="BM46" s="349">
        <f t="shared" si="27"/>
        <v>583670.22622099996</v>
      </c>
      <c r="BN46" s="349">
        <f t="shared" si="28"/>
        <v>239574.35459799998</v>
      </c>
      <c r="BO46" s="349">
        <f t="shared" si="29"/>
        <v>239574.35459799998</v>
      </c>
      <c r="BP46" s="349">
        <f t="shared" si="30"/>
        <v>344095.87162299996</v>
      </c>
      <c r="BR46" s="343" t="s">
        <v>281</v>
      </c>
      <c r="BS46" s="343" t="s">
        <v>481</v>
      </c>
      <c r="BT46" s="348">
        <v>19750910</v>
      </c>
      <c r="BU46" s="348">
        <f t="shared" si="31"/>
        <v>20363.188209999997</v>
      </c>
      <c r="BW46" s="348" t="s">
        <v>478</v>
      </c>
      <c r="BX46" s="348">
        <v>566120491</v>
      </c>
      <c r="BY46" s="348">
        <v>300194447</v>
      </c>
      <c r="BZ46" s="348">
        <v>265926044</v>
      </c>
      <c r="CA46" s="348">
        <v>300194447</v>
      </c>
      <c r="CB46" s="348">
        <f t="shared" si="32"/>
        <v>583670.22622099996</v>
      </c>
      <c r="CC46" s="348">
        <f t="shared" si="33"/>
        <v>309500.47485699994</v>
      </c>
      <c r="CD46" s="348">
        <f t="shared" si="34"/>
        <v>274169.75136399997</v>
      </c>
      <c r="CE46" s="348">
        <f t="shared" si="35"/>
        <v>309500.47485699994</v>
      </c>
      <c r="CG46" s="343" t="s">
        <v>489</v>
      </c>
      <c r="CH46" s="348">
        <v>3712562</v>
      </c>
      <c r="CI46" s="348">
        <f t="shared" si="36"/>
        <v>3827.6514219999995</v>
      </c>
      <c r="CK46" s="346" t="s">
        <v>478</v>
      </c>
      <c r="CL46" s="347">
        <v>566120491</v>
      </c>
      <c r="CM46" s="347">
        <v>347295480</v>
      </c>
      <c r="CN46" s="347">
        <v>347295480</v>
      </c>
      <c r="CO46" s="347">
        <v>218825011</v>
      </c>
      <c r="CP46" s="348">
        <f t="shared" si="37"/>
        <v>583670.22622099996</v>
      </c>
      <c r="CQ46" s="348">
        <f t="shared" si="38"/>
        <v>358061.63987999997</v>
      </c>
      <c r="CR46" s="348">
        <f t="shared" si="39"/>
        <v>358061.63987999997</v>
      </c>
      <c r="CS46" s="348">
        <f t="shared" si="40"/>
        <v>225608.58634099999</v>
      </c>
      <c r="CU46" s="349"/>
      <c r="CV46" s="346" t="s">
        <v>316</v>
      </c>
      <c r="CW46" s="347">
        <v>490000</v>
      </c>
      <c r="CX46" s="347">
        <f t="shared" si="41"/>
        <v>505.18999999999994</v>
      </c>
      <c r="CZ46" s="346" t="s">
        <v>478</v>
      </c>
      <c r="DA46" s="347">
        <v>566120491</v>
      </c>
      <c r="DB46" s="347">
        <v>404979510</v>
      </c>
      <c r="DC46" s="347">
        <v>404979510</v>
      </c>
      <c r="DD46" s="347">
        <v>161140981</v>
      </c>
      <c r="DE46" s="347">
        <f t="shared" si="42"/>
        <v>583670.22622099996</v>
      </c>
      <c r="DF46" s="347">
        <f t="shared" si="43"/>
        <v>417533.87480999995</v>
      </c>
      <c r="DG46" s="347">
        <f t="shared" si="44"/>
        <v>417533.87480999995</v>
      </c>
      <c r="DH46" s="347">
        <f t="shared" si="45"/>
        <v>166136.35141099998</v>
      </c>
      <c r="DI46" s="343" t="s">
        <v>281</v>
      </c>
      <c r="DL46" s="346" t="s">
        <v>481</v>
      </c>
      <c r="DM46" s="347">
        <v>20610985</v>
      </c>
      <c r="DN46" s="347">
        <f t="shared" si="46"/>
        <v>21249.925534999998</v>
      </c>
      <c r="DQ46" s="350" t="s">
        <v>478</v>
      </c>
      <c r="DR46" s="347">
        <v>566120491</v>
      </c>
      <c r="DS46" s="347">
        <v>473867734</v>
      </c>
      <c r="DT46" s="347">
        <v>473867734</v>
      </c>
      <c r="DU46" s="347">
        <v>92252757</v>
      </c>
      <c r="DV46" s="347">
        <f t="shared" si="47"/>
        <v>583670.22622099996</v>
      </c>
      <c r="DW46" s="347">
        <f t="shared" si="48"/>
        <v>488557.63375399995</v>
      </c>
      <c r="DX46" s="347">
        <f t="shared" si="49"/>
        <v>488557.63375399995</v>
      </c>
      <c r="DY46" s="347">
        <f t="shared" si="50"/>
        <v>95112.592466999995</v>
      </c>
      <c r="EB46" s="346" t="s">
        <v>312</v>
      </c>
      <c r="EC46" s="347">
        <v>2464546</v>
      </c>
      <c r="ED46" s="347">
        <f t="shared" si="51"/>
        <v>2464.5459999999998</v>
      </c>
      <c r="EH46" s="351" t="s">
        <v>478</v>
      </c>
      <c r="EI46" s="351">
        <v>566120491</v>
      </c>
      <c r="EJ46" s="351">
        <v>530333438</v>
      </c>
      <c r="EK46" s="351">
        <v>35787053</v>
      </c>
      <c r="EL46" s="351">
        <v>530333438</v>
      </c>
      <c r="EM46" s="351">
        <v>509017156</v>
      </c>
      <c r="EN46" s="351">
        <v>21316282</v>
      </c>
      <c r="EO46" s="351">
        <f t="shared" si="52"/>
        <v>566120.49100000004</v>
      </c>
      <c r="EP46" s="351">
        <f t="shared" si="53"/>
        <v>530333.43799999997</v>
      </c>
      <c r="EQ46" s="351">
        <f t="shared" si="54"/>
        <v>35787.053</v>
      </c>
      <c r="ER46" s="351">
        <f t="shared" si="13"/>
        <v>530333.43799999997</v>
      </c>
      <c r="ES46" s="351">
        <f t="shared" si="14"/>
        <v>509017.15600000002</v>
      </c>
      <c r="ET46" s="351">
        <f t="shared" si="55"/>
        <v>21316.281999999999</v>
      </c>
      <c r="EW46" s="346" t="s">
        <v>646</v>
      </c>
      <c r="EX46" s="352">
        <v>732802</v>
      </c>
      <c r="EY46" s="352">
        <f t="shared" si="56"/>
        <v>732.80200000000002</v>
      </c>
      <c r="FA46" s="346" t="s">
        <v>478</v>
      </c>
      <c r="FB46" s="352">
        <v>615823149</v>
      </c>
      <c r="FC46" s="352">
        <v>572599406</v>
      </c>
      <c r="FD46" s="352">
        <v>572599406</v>
      </c>
      <c r="FE46" s="352">
        <v>43223743</v>
      </c>
      <c r="FF46" s="352">
        <v>547559975</v>
      </c>
      <c r="FG46" s="352">
        <v>25039431</v>
      </c>
      <c r="FH46" s="352">
        <f t="shared" si="57"/>
        <v>615823.14899999998</v>
      </c>
      <c r="FI46" s="352">
        <f t="shared" si="58"/>
        <v>572599.40599999996</v>
      </c>
      <c r="FJ46" s="352">
        <f t="shared" si="59"/>
        <v>572599.40599999996</v>
      </c>
      <c r="FK46" s="352">
        <f t="shared" si="60"/>
        <v>43223.743000000002</v>
      </c>
      <c r="FL46" s="352">
        <f t="shared" si="61"/>
        <v>547559.97499999998</v>
      </c>
      <c r="FM46" s="352">
        <f t="shared" si="62"/>
        <v>25039.431</v>
      </c>
      <c r="FP46" s="353" t="s">
        <v>306</v>
      </c>
      <c r="FQ46" s="354">
        <v>197625174</v>
      </c>
      <c r="FR46" s="348">
        <f t="shared" si="63"/>
        <v>197625.174</v>
      </c>
      <c r="FT46" s="346" t="s">
        <v>478</v>
      </c>
      <c r="FU46" s="346">
        <v>635986170</v>
      </c>
      <c r="FV46" s="354">
        <v>635915471</v>
      </c>
      <c r="FW46" s="354">
        <v>635915471</v>
      </c>
      <c r="FX46" s="354">
        <v>70699</v>
      </c>
      <c r="FY46" s="354">
        <v>600485177</v>
      </c>
      <c r="FZ46" s="354">
        <v>35430294</v>
      </c>
      <c r="GA46" s="354">
        <f t="shared" si="64"/>
        <v>635986.17000000004</v>
      </c>
      <c r="GB46" s="354">
        <f t="shared" si="65"/>
        <v>635915.47100000002</v>
      </c>
      <c r="GC46" s="354">
        <f t="shared" si="66"/>
        <v>635915.47100000002</v>
      </c>
      <c r="GD46" s="354">
        <f t="shared" si="67"/>
        <v>70.698999999999998</v>
      </c>
      <c r="GE46" s="354">
        <f t="shared" si="68"/>
        <v>600485.17700000003</v>
      </c>
      <c r="GF46" s="354">
        <f t="shared" si="69"/>
        <v>35430.294000000002</v>
      </c>
      <c r="GG46" s="354"/>
    </row>
    <row r="47" spans="1:189" x14ac:dyDescent="0.2">
      <c r="A47" s="345" t="s">
        <v>479</v>
      </c>
      <c r="B47" s="345">
        <v>1544483258</v>
      </c>
      <c r="C47" s="345">
        <v>0</v>
      </c>
      <c r="D47" s="345">
        <v>0</v>
      </c>
      <c r="E47" s="345">
        <v>1544483258</v>
      </c>
      <c r="F47" s="345">
        <f t="shared" si="70"/>
        <v>1592362.2389979998</v>
      </c>
      <c r="G47" s="345">
        <f t="shared" si="71"/>
        <v>0</v>
      </c>
      <c r="H47" s="345">
        <f t="shared" si="72"/>
        <v>0</v>
      </c>
      <c r="I47" s="345">
        <f t="shared" si="73"/>
        <v>1592362.2389979998</v>
      </c>
      <c r="J47" s="343" t="s">
        <v>281</v>
      </c>
      <c r="L47" s="346" t="s">
        <v>489</v>
      </c>
      <c r="M47" s="347">
        <v>5331200</v>
      </c>
      <c r="N47" s="347">
        <f t="shared" si="74"/>
        <v>5496.4671999999991</v>
      </c>
      <c r="P47" s="346" t="s">
        <v>479</v>
      </c>
      <c r="Q47" s="347">
        <v>1544483258</v>
      </c>
      <c r="R47" s="347">
        <v>0</v>
      </c>
      <c r="S47" s="347">
        <v>0</v>
      </c>
      <c r="T47" s="347">
        <v>1544483258</v>
      </c>
      <c r="U47" s="347">
        <f t="shared" si="75"/>
        <v>1592362.2389979998</v>
      </c>
      <c r="V47" s="345">
        <f t="shared" si="76"/>
        <v>0</v>
      </c>
      <c r="W47" s="345">
        <f t="shared" si="77"/>
        <v>0</v>
      </c>
      <c r="X47" s="345">
        <f t="shared" si="78"/>
        <v>1592362.2389979998</v>
      </c>
      <c r="AA47" s="346" t="s">
        <v>482</v>
      </c>
      <c r="AB47" s="347">
        <v>3013547</v>
      </c>
      <c r="AC47" s="345">
        <f t="shared" si="79"/>
        <v>3106.9669569999996</v>
      </c>
      <c r="AE47" s="343" t="s">
        <v>479</v>
      </c>
      <c r="AF47" s="345">
        <v>1544483258</v>
      </c>
      <c r="AG47" s="345">
        <v>412650632</v>
      </c>
      <c r="AH47" s="345">
        <v>412650632</v>
      </c>
      <c r="AI47" s="345">
        <v>1131832626</v>
      </c>
      <c r="AJ47" s="345">
        <f t="shared" si="80"/>
        <v>1592362.2389979998</v>
      </c>
      <c r="AK47" s="345">
        <f t="shared" si="81"/>
        <v>425442.80159199995</v>
      </c>
      <c r="AL47" s="345">
        <f t="shared" si="82"/>
        <v>425442.80159199995</v>
      </c>
      <c r="AM47" s="345">
        <f t="shared" si="83"/>
        <v>1166919.4374059997</v>
      </c>
      <c r="AP47" s="346" t="s">
        <v>484</v>
      </c>
      <c r="AQ47" s="347">
        <v>73151530</v>
      </c>
      <c r="AR47" s="347">
        <f t="shared" si="21"/>
        <v>75419.227429999999</v>
      </c>
      <c r="AT47" s="346" t="s">
        <v>479</v>
      </c>
      <c r="AU47" s="347">
        <v>1544483258</v>
      </c>
      <c r="AV47" s="347">
        <v>412778057</v>
      </c>
      <c r="AW47" s="347">
        <v>412778057</v>
      </c>
      <c r="AX47" s="347">
        <v>1131705201</v>
      </c>
      <c r="AY47" s="345">
        <f t="shared" si="22"/>
        <v>1592362.2389979998</v>
      </c>
      <c r="AZ47" s="345">
        <f t="shared" si="23"/>
        <v>425574.17676699994</v>
      </c>
      <c r="BA47" s="345">
        <f t="shared" si="24"/>
        <v>425574.17676699994</v>
      </c>
      <c r="BB47" s="345">
        <f t="shared" si="25"/>
        <v>1166788.0622309998</v>
      </c>
      <c r="BD47" s="343" t="s">
        <v>319</v>
      </c>
      <c r="BE47" s="348">
        <v>9891359</v>
      </c>
      <c r="BF47" s="349">
        <f t="shared" si="26"/>
        <v>10197.991129</v>
      </c>
      <c r="BH47" s="343" t="s">
        <v>479</v>
      </c>
      <c r="BI47" s="348">
        <v>1544483258</v>
      </c>
      <c r="BJ47" s="348">
        <v>412778057</v>
      </c>
      <c r="BK47" s="348">
        <v>412778057</v>
      </c>
      <c r="BL47" s="348">
        <v>1131705201</v>
      </c>
      <c r="BM47" s="349">
        <f t="shared" si="27"/>
        <v>1592362.2389979998</v>
      </c>
      <c r="BN47" s="349">
        <f t="shared" si="28"/>
        <v>425574.17676699994</v>
      </c>
      <c r="BO47" s="349">
        <f t="shared" si="29"/>
        <v>425574.17676699994</v>
      </c>
      <c r="BP47" s="349">
        <f t="shared" si="30"/>
        <v>1166788.0622309998</v>
      </c>
      <c r="BR47" s="343" t="s">
        <v>281</v>
      </c>
      <c r="BS47" s="343" t="s">
        <v>482</v>
      </c>
      <c r="BT47" s="348">
        <v>3864325</v>
      </c>
      <c r="BU47" s="348">
        <f t="shared" si="31"/>
        <v>3984.1190749999996</v>
      </c>
      <c r="BW47" s="348" t="s">
        <v>479</v>
      </c>
      <c r="BX47" s="348">
        <v>1544483258</v>
      </c>
      <c r="BY47" s="348">
        <v>826001537</v>
      </c>
      <c r="BZ47" s="348">
        <v>718481721</v>
      </c>
      <c r="CA47" s="348">
        <v>826001537</v>
      </c>
      <c r="CB47" s="348">
        <f t="shared" si="32"/>
        <v>1592362.2389979998</v>
      </c>
      <c r="CC47" s="348">
        <f t="shared" si="33"/>
        <v>851607.58464699995</v>
      </c>
      <c r="CD47" s="348">
        <f t="shared" si="34"/>
        <v>740754.65435099998</v>
      </c>
      <c r="CE47" s="348">
        <f t="shared" si="35"/>
        <v>851607.58464699995</v>
      </c>
      <c r="CG47" s="343" t="s">
        <v>491</v>
      </c>
      <c r="CH47" s="348">
        <v>124950</v>
      </c>
      <c r="CI47" s="348">
        <f t="shared" si="36"/>
        <v>128.82344999999998</v>
      </c>
      <c r="CK47" s="346" t="s">
        <v>479</v>
      </c>
      <c r="CL47" s="347">
        <v>1544483258</v>
      </c>
      <c r="CM47" s="347">
        <v>826001537</v>
      </c>
      <c r="CN47" s="347">
        <v>826001537</v>
      </c>
      <c r="CO47" s="347">
        <v>718481721</v>
      </c>
      <c r="CP47" s="348">
        <f t="shared" si="37"/>
        <v>1592362.2389979998</v>
      </c>
      <c r="CQ47" s="348">
        <f t="shared" si="38"/>
        <v>851607.58464699995</v>
      </c>
      <c r="CR47" s="348">
        <f t="shared" si="39"/>
        <v>851607.58464699995</v>
      </c>
      <c r="CS47" s="348">
        <f t="shared" si="40"/>
        <v>740754.65435099998</v>
      </c>
      <c r="CU47" s="349"/>
      <c r="CV47" s="346" t="s">
        <v>489</v>
      </c>
      <c r="CW47" s="347">
        <v>107100</v>
      </c>
      <c r="CX47" s="347">
        <f t="shared" si="41"/>
        <v>110.42009999999999</v>
      </c>
      <c r="CZ47" s="346" t="s">
        <v>479</v>
      </c>
      <c r="DA47" s="347">
        <v>1544483258</v>
      </c>
      <c r="DB47" s="347">
        <v>826001537</v>
      </c>
      <c r="DC47" s="347">
        <v>826001537</v>
      </c>
      <c r="DD47" s="347">
        <v>718481721</v>
      </c>
      <c r="DE47" s="347">
        <f t="shared" si="42"/>
        <v>1592362.2389979998</v>
      </c>
      <c r="DF47" s="347">
        <f t="shared" si="43"/>
        <v>851607.58464699995</v>
      </c>
      <c r="DG47" s="347">
        <f t="shared" si="44"/>
        <v>851607.58464699995</v>
      </c>
      <c r="DH47" s="347">
        <f t="shared" si="45"/>
        <v>740754.65435099998</v>
      </c>
      <c r="DI47" s="343" t="s">
        <v>281</v>
      </c>
      <c r="DL47" s="346" t="s">
        <v>482</v>
      </c>
      <c r="DM47" s="347">
        <v>3663207</v>
      </c>
      <c r="DN47" s="347">
        <f t="shared" si="46"/>
        <v>3776.7664169999994</v>
      </c>
      <c r="DQ47" s="350" t="s">
        <v>479</v>
      </c>
      <c r="DR47" s="347">
        <v>1544483258</v>
      </c>
      <c r="DS47" s="347">
        <v>1236934939</v>
      </c>
      <c r="DT47" s="347">
        <v>1236934939</v>
      </c>
      <c r="DU47" s="347">
        <v>307548319</v>
      </c>
      <c r="DV47" s="347">
        <f t="shared" si="47"/>
        <v>1592362.2389979998</v>
      </c>
      <c r="DW47" s="347">
        <f t="shared" si="48"/>
        <v>1275279.9221089999</v>
      </c>
      <c r="DX47" s="347">
        <f t="shared" si="49"/>
        <v>1275279.9221089999</v>
      </c>
      <c r="DY47" s="347">
        <f t="shared" si="50"/>
        <v>317082.31688900001</v>
      </c>
      <c r="EB47" s="346" t="s">
        <v>784</v>
      </c>
      <c r="EC47" s="347">
        <v>2169535</v>
      </c>
      <c r="ED47" s="347">
        <f t="shared" si="51"/>
        <v>2169.5349999999999</v>
      </c>
      <c r="EH47" s="351" t="s">
        <v>479</v>
      </c>
      <c r="EI47" s="351">
        <v>1544483258</v>
      </c>
      <c r="EJ47" s="351">
        <v>1237461181</v>
      </c>
      <c r="EK47" s="351">
        <v>307022077</v>
      </c>
      <c r="EL47" s="351">
        <v>1237461181</v>
      </c>
      <c r="EM47" s="351">
        <v>1237264232</v>
      </c>
      <c r="EN47" s="351">
        <v>196949</v>
      </c>
      <c r="EO47" s="351">
        <f t="shared" si="52"/>
        <v>1544483.2579999999</v>
      </c>
      <c r="EP47" s="351">
        <f t="shared" si="53"/>
        <v>1237461.1810000001</v>
      </c>
      <c r="EQ47" s="351">
        <f t="shared" si="54"/>
        <v>307022.07699999999</v>
      </c>
      <c r="ER47" s="351">
        <f t="shared" si="13"/>
        <v>1237461.1810000001</v>
      </c>
      <c r="ES47" s="351">
        <f t="shared" si="14"/>
        <v>1237264.2320000001</v>
      </c>
      <c r="ET47" s="351">
        <f t="shared" si="55"/>
        <v>196.94900000000001</v>
      </c>
      <c r="EW47" s="346" t="s">
        <v>319</v>
      </c>
      <c r="EX47" s="352">
        <v>348432</v>
      </c>
      <c r="EY47" s="352">
        <f t="shared" si="56"/>
        <v>348.43200000000002</v>
      </c>
      <c r="FA47" s="346" t="s">
        <v>479</v>
      </c>
      <c r="FB47" s="352">
        <v>1544483258</v>
      </c>
      <c r="FC47" s="352">
        <v>1237461181</v>
      </c>
      <c r="FD47" s="352">
        <v>1237461181</v>
      </c>
      <c r="FE47" s="352">
        <v>307022077</v>
      </c>
      <c r="FF47" s="352">
        <v>1237352206</v>
      </c>
      <c r="FG47" s="352">
        <v>108975</v>
      </c>
      <c r="FH47" s="352">
        <f t="shared" si="57"/>
        <v>1544483.2579999999</v>
      </c>
      <c r="FI47" s="352">
        <f t="shared" si="58"/>
        <v>1237461.1810000001</v>
      </c>
      <c r="FJ47" s="352">
        <f t="shared" si="59"/>
        <v>1237461.1810000001</v>
      </c>
      <c r="FK47" s="352">
        <f t="shared" si="60"/>
        <v>307022.07699999999</v>
      </c>
      <c r="FL47" s="352">
        <f t="shared" si="61"/>
        <v>1237352.206</v>
      </c>
      <c r="FM47" s="352">
        <f t="shared" si="62"/>
        <v>108.97499999999999</v>
      </c>
      <c r="FP47" s="353" t="s">
        <v>307</v>
      </c>
      <c r="FQ47" s="354">
        <v>43413761</v>
      </c>
      <c r="FR47" s="348">
        <f t="shared" si="63"/>
        <v>43413.760999999999</v>
      </c>
      <c r="FT47" s="346" t="s">
        <v>479</v>
      </c>
      <c r="FU47" s="346">
        <v>1646929492</v>
      </c>
      <c r="FV47" s="354">
        <v>1646837776</v>
      </c>
      <c r="FW47" s="354">
        <v>1646837776</v>
      </c>
      <c r="FX47" s="354">
        <v>91716</v>
      </c>
      <c r="FY47" s="354">
        <v>1543040120</v>
      </c>
      <c r="FZ47" s="354">
        <v>103797656</v>
      </c>
      <c r="GA47" s="354">
        <f t="shared" si="64"/>
        <v>1646929.4920000001</v>
      </c>
      <c r="GB47" s="354">
        <f t="shared" si="65"/>
        <v>1646837.7760000001</v>
      </c>
      <c r="GC47" s="354">
        <f t="shared" si="66"/>
        <v>1646837.7760000001</v>
      </c>
      <c r="GD47" s="354">
        <f t="shared" si="67"/>
        <v>91.715999999999994</v>
      </c>
      <c r="GE47" s="354">
        <f t="shared" si="68"/>
        <v>1543040.12</v>
      </c>
      <c r="GF47" s="354">
        <f t="shared" si="69"/>
        <v>103797.656</v>
      </c>
      <c r="GG47" s="354"/>
    </row>
    <row r="48" spans="1:189" x14ac:dyDescent="0.2">
      <c r="A48" s="345" t="s">
        <v>480</v>
      </c>
      <c r="B48" s="345">
        <v>795328066</v>
      </c>
      <c r="C48" s="345">
        <v>0</v>
      </c>
      <c r="D48" s="345">
        <v>0</v>
      </c>
      <c r="E48" s="345">
        <v>795328066</v>
      </c>
      <c r="F48" s="345">
        <f t="shared" si="70"/>
        <v>819983.23604599992</v>
      </c>
      <c r="G48" s="345">
        <f t="shared" si="71"/>
        <v>0</v>
      </c>
      <c r="H48" s="345">
        <f t="shared" si="72"/>
        <v>0</v>
      </c>
      <c r="I48" s="345">
        <f t="shared" si="73"/>
        <v>819983.23604599992</v>
      </c>
      <c r="J48" s="343" t="s">
        <v>281</v>
      </c>
      <c r="L48" s="346" t="s">
        <v>490</v>
      </c>
      <c r="M48" s="347">
        <v>1386933</v>
      </c>
      <c r="N48" s="347">
        <f t="shared" si="74"/>
        <v>1429.927923</v>
      </c>
      <c r="P48" s="346" t="s">
        <v>480</v>
      </c>
      <c r="Q48" s="347">
        <v>795328066</v>
      </c>
      <c r="R48" s="347">
        <v>0</v>
      </c>
      <c r="S48" s="347">
        <v>0</v>
      </c>
      <c r="T48" s="347">
        <v>795328066</v>
      </c>
      <c r="U48" s="347">
        <f t="shared" si="75"/>
        <v>819983.23604599992</v>
      </c>
      <c r="V48" s="345">
        <f t="shared" si="76"/>
        <v>0</v>
      </c>
      <c r="W48" s="345">
        <f t="shared" si="77"/>
        <v>0</v>
      </c>
      <c r="X48" s="345">
        <f t="shared" si="78"/>
        <v>819983.23604599992</v>
      </c>
      <c r="AA48" s="346" t="s">
        <v>516</v>
      </c>
      <c r="AB48" s="347">
        <v>8639592</v>
      </c>
      <c r="AC48" s="345">
        <f t="shared" si="79"/>
        <v>8907.419351999999</v>
      </c>
      <c r="AE48" s="343" t="s">
        <v>480</v>
      </c>
      <c r="AF48" s="345">
        <v>795328066</v>
      </c>
      <c r="AG48" s="345">
        <v>208153772</v>
      </c>
      <c r="AH48" s="345">
        <v>208153772</v>
      </c>
      <c r="AI48" s="345">
        <v>587174294</v>
      </c>
      <c r="AJ48" s="345">
        <f t="shared" si="80"/>
        <v>819983.23604599992</v>
      </c>
      <c r="AK48" s="345">
        <f t="shared" si="81"/>
        <v>214606.53893199997</v>
      </c>
      <c r="AL48" s="345">
        <f t="shared" si="82"/>
        <v>214606.53893199997</v>
      </c>
      <c r="AM48" s="345">
        <f t="shared" si="83"/>
        <v>605376.69711399998</v>
      </c>
      <c r="AP48" s="346" t="s">
        <v>485</v>
      </c>
      <c r="AQ48" s="347">
        <v>1206592</v>
      </c>
      <c r="AR48" s="347">
        <f t="shared" si="21"/>
        <v>1243.9963519999999</v>
      </c>
      <c r="AT48" s="346" t="s">
        <v>480</v>
      </c>
      <c r="AU48" s="347">
        <v>795328066</v>
      </c>
      <c r="AV48" s="347">
        <v>208281197</v>
      </c>
      <c r="AW48" s="347">
        <v>208281197</v>
      </c>
      <c r="AX48" s="347">
        <v>587046869</v>
      </c>
      <c r="AY48" s="345">
        <f t="shared" si="22"/>
        <v>819983.23604599992</v>
      </c>
      <c r="AZ48" s="345">
        <f t="shared" si="23"/>
        <v>214737.91410699996</v>
      </c>
      <c r="BA48" s="345">
        <f t="shared" si="24"/>
        <v>214737.91410699996</v>
      </c>
      <c r="BB48" s="345">
        <f t="shared" si="25"/>
        <v>605245.32193899993</v>
      </c>
      <c r="BD48" s="343" t="s">
        <v>490</v>
      </c>
      <c r="BE48" s="348">
        <v>466480</v>
      </c>
      <c r="BF48" s="349">
        <f t="shared" si="26"/>
        <v>480.94087999999999</v>
      </c>
      <c r="BH48" s="343" t="s">
        <v>480</v>
      </c>
      <c r="BI48" s="348">
        <v>795328066</v>
      </c>
      <c r="BJ48" s="348">
        <v>208281197</v>
      </c>
      <c r="BK48" s="348">
        <v>208281197</v>
      </c>
      <c r="BL48" s="348">
        <v>587046869</v>
      </c>
      <c r="BM48" s="349">
        <f t="shared" si="27"/>
        <v>819983.23604599992</v>
      </c>
      <c r="BN48" s="349">
        <f t="shared" si="28"/>
        <v>214737.91410699996</v>
      </c>
      <c r="BO48" s="349">
        <f t="shared" si="29"/>
        <v>214737.91410699996</v>
      </c>
      <c r="BP48" s="349">
        <f t="shared" si="30"/>
        <v>605245.32193899993</v>
      </c>
      <c r="BR48" s="343" t="s">
        <v>281</v>
      </c>
      <c r="BS48" s="343" t="s">
        <v>516</v>
      </c>
      <c r="BT48" s="348">
        <v>9691336</v>
      </c>
      <c r="BU48" s="348">
        <f t="shared" si="31"/>
        <v>9991.7674159999988</v>
      </c>
      <c r="BW48" s="348" t="s">
        <v>480</v>
      </c>
      <c r="BX48" s="348">
        <v>795328066</v>
      </c>
      <c r="BY48" s="348">
        <v>419064113</v>
      </c>
      <c r="BZ48" s="348">
        <v>376263953</v>
      </c>
      <c r="CA48" s="348">
        <v>419064113</v>
      </c>
      <c r="CB48" s="348">
        <f t="shared" si="32"/>
        <v>819983.23604599992</v>
      </c>
      <c r="CC48" s="348">
        <f t="shared" si="33"/>
        <v>432055.10050299997</v>
      </c>
      <c r="CD48" s="348">
        <f t="shared" si="34"/>
        <v>387928.13554299995</v>
      </c>
      <c r="CE48" s="348">
        <f t="shared" si="35"/>
        <v>432055.10050299997</v>
      </c>
      <c r="CG48" s="343" t="s">
        <v>320</v>
      </c>
      <c r="CH48" s="348">
        <v>138040</v>
      </c>
      <c r="CI48" s="348">
        <f t="shared" si="36"/>
        <v>142.31923999999998</v>
      </c>
      <c r="CK48" s="346" t="s">
        <v>480</v>
      </c>
      <c r="CL48" s="347">
        <v>795328066</v>
      </c>
      <c r="CM48" s="347">
        <v>419064113</v>
      </c>
      <c r="CN48" s="347">
        <v>419064113</v>
      </c>
      <c r="CO48" s="347">
        <v>376263953</v>
      </c>
      <c r="CP48" s="348">
        <f t="shared" si="37"/>
        <v>819983.23604599992</v>
      </c>
      <c r="CQ48" s="348">
        <f t="shared" si="38"/>
        <v>432055.10050299997</v>
      </c>
      <c r="CR48" s="348">
        <f t="shared" si="39"/>
        <v>432055.10050299997</v>
      </c>
      <c r="CS48" s="348">
        <f t="shared" si="40"/>
        <v>387928.13554299995</v>
      </c>
      <c r="CU48" s="349"/>
      <c r="CV48" s="346" t="s">
        <v>491</v>
      </c>
      <c r="CW48" s="347">
        <v>246212</v>
      </c>
      <c r="CX48" s="347">
        <f t="shared" si="41"/>
        <v>253.84457199999997</v>
      </c>
      <c r="CZ48" s="346" t="s">
        <v>480</v>
      </c>
      <c r="DA48" s="347">
        <v>795328066</v>
      </c>
      <c r="DB48" s="347">
        <v>419064113</v>
      </c>
      <c r="DC48" s="347">
        <v>419064113</v>
      </c>
      <c r="DD48" s="347">
        <v>376263953</v>
      </c>
      <c r="DE48" s="347">
        <f t="shared" si="42"/>
        <v>819983.23604599992</v>
      </c>
      <c r="DF48" s="347">
        <f t="shared" si="43"/>
        <v>432055.10050299997</v>
      </c>
      <c r="DG48" s="347">
        <f t="shared" si="44"/>
        <v>432055.10050299997</v>
      </c>
      <c r="DH48" s="347">
        <f t="shared" si="45"/>
        <v>387928.13554299995</v>
      </c>
      <c r="DI48" s="343" t="s">
        <v>281</v>
      </c>
      <c r="DL48" s="346" t="s">
        <v>516</v>
      </c>
      <c r="DM48" s="347">
        <v>1261568</v>
      </c>
      <c r="DN48" s="347">
        <f t="shared" si="46"/>
        <v>1300.676608</v>
      </c>
      <c r="DQ48" s="350" t="s">
        <v>480</v>
      </c>
      <c r="DR48" s="347">
        <v>795328066</v>
      </c>
      <c r="DS48" s="347">
        <v>630431437</v>
      </c>
      <c r="DT48" s="347">
        <v>630431437</v>
      </c>
      <c r="DU48" s="347">
        <v>164896629</v>
      </c>
      <c r="DV48" s="347">
        <f t="shared" si="47"/>
        <v>819983.23604599992</v>
      </c>
      <c r="DW48" s="347">
        <f t="shared" si="48"/>
        <v>649974.81154699996</v>
      </c>
      <c r="DX48" s="347">
        <f t="shared" si="49"/>
        <v>649974.81154699996</v>
      </c>
      <c r="DY48" s="347">
        <f t="shared" si="50"/>
        <v>170008.42449899999</v>
      </c>
      <c r="EB48" s="346" t="s">
        <v>313</v>
      </c>
      <c r="EC48" s="347">
        <v>254058290</v>
      </c>
      <c r="ED48" s="347">
        <f t="shared" si="51"/>
        <v>254058.29</v>
      </c>
      <c r="EH48" s="351" t="s">
        <v>480</v>
      </c>
      <c r="EI48" s="351">
        <v>795328066</v>
      </c>
      <c r="EJ48" s="351">
        <v>630720531</v>
      </c>
      <c r="EK48" s="351">
        <v>164607535</v>
      </c>
      <c r="EL48" s="351">
        <v>630720531</v>
      </c>
      <c r="EM48" s="351">
        <v>630620744</v>
      </c>
      <c r="EN48" s="351">
        <v>99787</v>
      </c>
      <c r="EO48" s="351">
        <f t="shared" si="52"/>
        <v>795328.06599999999</v>
      </c>
      <c r="EP48" s="351">
        <f t="shared" si="53"/>
        <v>630720.53099999996</v>
      </c>
      <c r="EQ48" s="351">
        <f t="shared" si="54"/>
        <v>164607.535</v>
      </c>
      <c r="ER48" s="351">
        <f t="shared" si="13"/>
        <v>630720.53099999996</v>
      </c>
      <c r="ES48" s="351">
        <f t="shared" si="14"/>
        <v>630620.74399999995</v>
      </c>
      <c r="ET48" s="351">
        <f t="shared" si="55"/>
        <v>99.787000000000006</v>
      </c>
      <c r="EW48" s="346" t="s">
        <v>489</v>
      </c>
      <c r="EX48" s="352">
        <v>6300098</v>
      </c>
      <c r="EY48" s="352">
        <f t="shared" si="56"/>
        <v>6300.098</v>
      </c>
      <c r="FA48" s="346" t="s">
        <v>480</v>
      </c>
      <c r="FB48" s="352">
        <v>795328066</v>
      </c>
      <c r="FC48" s="352">
        <v>630720531</v>
      </c>
      <c r="FD48" s="352">
        <v>630720531</v>
      </c>
      <c r="FE48" s="352">
        <v>164607535</v>
      </c>
      <c r="FF48" s="352">
        <v>630667899</v>
      </c>
      <c r="FG48" s="352">
        <v>52632</v>
      </c>
      <c r="FH48" s="352">
        <f t="shared" si="57"/>
        <v>795328.06599999999</v>
      </c>
      <c r="FI48" s="352">
        <f t="shared" si="58"/>
        <v>630720.53099999996</v>
      </c>
      <c r="FJ48" s="352">
        <f t="shared" si="59"/>
        <v>630720.53099999996</v>
      </c>
      <c r="FK48" s="352">
        <f t="shared" si="60"/>
        <v>164607.535</v>
      </c>
      <c r="FL48" s="352">
        <f t="shared" si="61"/>
        <v>630667.89899999998</v>
      </c>
      <c r="FM48" s="352">
        <f t="shared" si="62"/>
        <v>52.631999999999998</v>
      </c>
      <c r="FP48" s="353" t="s">
        <v>481</v>
      </c>
      <c r="FQ48" s="354">
        <v>20433317</v>
      </c>
      <c r="FR48" s="348">
        <f t="shared" si="63"/>
        <v>20433.316999999999</v>
      </c>
      <c r="FT48" s="346" t="s">
        <v>480</v>
      </c>
      <c r="FU48" s="346">
        <v>842563668</v>
      </c>
      <c r="FV48" s="354">
        <v>842471952</v>
      </c>
      <c r="FW48" s="354">
        <v>842471952</v>
      </c>
      <c r="FX48" s="354">
        <v>91716</v>
      </c>
      <c r="FY48" s="354">
        <v>790544151</v>
      </c>
      <c r="FZ48" s="354">
        <v>51927801</v>
      </c>
      <c r="GA48" s="354">
        <f t="shared" si="64"/>
        <v>842563.66799999995</v>
      </c>
      <c r="GB48" s="354">
        <f t="shared" si="65"/>
        <v>842471.95200000005</v>
      </c>
      <c r="GC48" s="354">
        <f t="shared" si="66"/>
        <v>842471.95200000005</v>
      </c>
      <c r="GD48" s="354">
        <f t="shared" si="67"/>
        <v>91.715999999999994</v>
      </c>
      <c r="GE48" s="354">
        <f t="shared" si="68"/>
        <v>790544.15099999995</v>
      </c>
      <c r="GF48" s="354">
        <f t="shared" si="69"/>
        <v>51927.800999999999</v>
      </c>
      <c r="GG48" s="354"/>
    </row>
    <row r="49" spans="1:189" x14ac:dyDescent="0.2">
      <c r="A49" s="345" t="s">
        <v>306</v>
      </c>
      <c r="B49" s="345">
        <v>749155192</v>
      </c>
      <c r="C49" s="345">
        <v>0</v>
      </c>
      <c r="D49" s="345">
        <v>0</v>
      </c>
      <c r="E49" s="345">
        <v>749155192</v>
      </c>
      <c r="F49" s="345">
        <f t="shared" si="70"/>
        <v>772379.00295200001</v>
      </c>
      <c r="G49" s="345">
        <f t="shared" si="71"/>
        <v>0</v>
      </c>
      <c r="H49" s="345">
        <f t="shared" si="72"/>
        <v>0</v>
      </c>
      <c r="I49" s="345">
        <f t="shared" si="73"/>
        <v>772379.00295200001</v>
      </c>
      <c r="J49" s="343" t="s">
        <v>281</v>
      </c>
      <c r="L49" s="346" t="s">
        <v>491</v>
      </c>
      <c r="M49" s="347">
        <v>750750</v>
      </c>
      <c r="N49" s="347">
        <f t="shared" si="74"/>
        <v>774.02324999999996</v>
      </c>
      <c r="P49" s="346" t="s">
        <v>306</v>
      </c>
      <c r="Q49" s="347">
        <v>749155192</v>
      </c>
      <c r="R49" s="347">
        <v>0</v>
      </c>
      <c r="S49" s="347">
        <v>0</v>
      </c>
      <c r="T49" s="347">
        <v>749155192</v>
      </c>
      <c r="U49" s="347">
        <f t="shared" si="75"/>
        <v>772379.00295200001</v>
      </c>
      <c r="V49" s="345">
        <f t="shared" si="76"/>
        <v>0</v>
      </c>
      <c r="W49" s="345">
        <f t="shared" si="77"/>
        <v>0</v>
      </c>
      <c r="X49" s="345">
        <f t="shared" si="78"/>
        <v>772379.00295200001</v>
      </c>
      <c r="AA49" s="346" t="s">
        <v>308</v>
      </c>
      <c r="AB49" s="347">
        <v>8623200</v>
      </c>
      <c r="AC49" s="345">
        <f t="shared" si="79"/>
        <v>8890.5192000000006</v>
      </c>
      <c r="AE49" s="343" t="s">
        <v>306</v>
      </c>
      <c r="AF49" s="345">
        <v>749155192</v>
      </c>
      <c r="AG49" s="345">
        <v>204496860</v>
      </c>
      <c r="AH49" s="345">
        <v>204496860</v>
      </c>
      <c r="AI49" s="345">
        <v>544658332</v>
      </c>
      <c r="AJ49" s="345">
        <f t="shared" si="80"/>
        <v>772379.00295200001</v>
      </c>
      <c r="AK49" s="345">
        <f t="shared" si="81"/>
        <v>210836.26265999998</v>
      </c>
      <c r="AL49" s="345">
        <f t="shared" si="82"/>
        <v>210836.26265999998</v>
      </c>
      <c r="AM49" s="345">
        <f t="shared" si="83"/>
        <v>561542.740292</v>
      </c>
      <c r="AP49" s="346" t="s">
        <v>313</v>
      </c>
      <c r="AQ49" s="347">
        <v>311798788</v>
      </c>
      <c r="AR49" s="347">
        <f t="shared" si="21"/>
        <v>321464.55042799999</v>
      </c>
      <c r="AT49" s="346" t="s">
        <v>306</v>
      </c>
      <c r="AU49" s="347">
        <v>749155192</v>
      </c>
      <c r="AV49" s="347">
        <v>204496860</v>
      </c>
      <c r="AW49" s="347">
        <v>204496860</v>
      </c>
      <c r="AX49" s="347">
        <v>544658332</v>
      </c>
      <c r="AY49" s="345">
        <f t="shared" si="22"/>
        <v>772379.00295200001</v>
      </c>
      <c r="AZ49" s="345">
        <f t="shared" si="23"/>
        <v>210836.26265999998</v>
      </c>
      <c r="BA49" s="345">
        <f t="shared" si="24"/>
        <v>210836.26265999998</v>
      </c>
      <c r="BB49" s="345">
        <f t="shared" si="25"/>
        <v>561542.740292</v>
      </c>
      <c r="BD49" s="343" t="s">
        <v>320</v>
      </c>
      <c r="BE49" s="348">
        <v>2381573</v>
      </c>
      <c r="BF49" s="349">
        <f t="shared" si="26"/>
        <v>2455.4017629999998</v>
      </c>
      <c r="BH49" s="343" t="s">
        <v>306</v>
      </c>
      <c r="BI49" s="348">
        <v>749155192</v>
      </c>
      <c r="BJ49" s="348">
        <v>204496860</v>
      </c>
      <c r="BK49" s="348">
        <v>204496860</v>
      </c>
      <c r="BL49" s="348">
        <v>544658332</v>
      </c>
      <c r="BM49" s="349">
        <f t="shared" si="27"/>
        <v>772379.00295200001</v>
      </c>
      <c r="BN49" s="349">
        <f t="shared" si="28"/>
        <v>210836.26265999998</v>
      </c>
      <c r="BO49" s="349">
        <f t="shared" si="29"/>
        <v>210836.26265999998</v>
      </c>
      <c r="BP49" s="349">
        <f t="shared" si="30"/>
        <v>561542.740292</v>
      </c>
      <c r="BR49" s="343" t="s">
        <v>281</v>
      </c>
      <c r="BS49" s="343" t="s">
        <v>308</v>
      </c>
      <c r="BT49" s="348">
        <v>9528636</v>
      </c>
      <c r="BU49" s="348">
        <f t="shared" si="31"/>
        <v>9824.0237159999997</v>
      </c>
      <c r="BW49" s="348" t="s">
        <v>306</v>
      </c>
      <c r="BX49" s="348">
        <v>749155192</v>
      </c>
      <c r="BY49" s="348">
        <v>406937424</v>
      </c>
      <c r="BZ49" s="348">
        <v>342217768</v>
      </c>
      <c r="CA49" s="348">
        <v>406937424</v>
      </c>
      <c r="CB49" s="348">
        <f t="shared" si="32"/>
        <v>772379.00295200001</v>
      </c>
      <c r="CC49" s="348">
        <f t="shared" si="33"/>
        <v>419552.48414399999</v>
      </c>
      <c r="CD49" s="348">
        <f t="shared" si="34"/>
        <v>352826.51880799996</v>
      </c>
      <c r="CE49" s="348">
        <f t="shared" si="35"/>
        <v>419552.48414399999</v>
      </c>
      <c r="CG49" s="343" t="s">
        <v>321</v>
      </c>
      <c r="CH49" s="348">
        <v>584290</v>
      </c>
      <c r="CI49" s="348">
        <f t="shared" si="36"/>
        <v>602.40298999999993</v>
      </c>
      <c r="CK49" s="346" t="s">
        <v>306</v>
      </c>
      <c r="CL49" s="347">
        <v>749155192</v>
      </c>
      <c r="CM49" s="347">
        <v>406937424</v>
      </c>
      <c r="CN49" s="347">
        <v>406937424</v>
      </c>
      <c r="CO49" s="347">
        <v>342217768</v>
      </c>
      <c r="CP49" s="348">
        <f t="shared" si="37"/>
        <v>772379.00295200001</v>
      </c>
      <c r="CQ49" s="348">
        <f t="shared" si="38"/>
        <v>419552.48414399999</v>
      </c>
      <c r="CR49" s="348">
        <f t="shared" si="39"/>
        <v>419552.48414399999</v>
      </c>
      <c r="CS49" s="348">
        <f t="shared" si="40"/>
        <v>352826.51880799996</v>
      </c>
      <c r="CU49" s="349"/>
      <c r="CV49" s="346" t="s">
        <v>492</v>
      </c>
      <c r="CW49" s="347">
        <v>136688</v>
      </c>
      <c r="CX49" s="347">
        <f t="shared" si="41"/>
        <v>140.92532799999998</v>
      </c>
      <c r="CZ49" s="346" t="s">
        <v>306</v>
      </c>
      <c r="DA49" s="347">
        <v>749155192</v>
      </c>
      <c r="DB49" s="347">
        <v>406937424</v>
      </c>
      <c r="DC49" s="347">
        <v>406937424</v>
      </c>
      <c r="DD49" s="347">
        <v>342217768</v>
      </c>
      <c r="DE49" s="347">
        <f t="shared" si="42"/>
        <v>772379.00295200001</v>
      </c>
      <c r="DF49" s="347">
        <f t="shared" si="43"/>
        <v>419552.48414399999</v>
      </c>
      <c r="DG49" s="347">
        <f t="shared" si="44"/>
        <v>419552.48414399999</v>
      </c>
      <c r="DH49" s="347">
        <f t="shared" si="45"/>
        <v>352826.51880799996</v>
      </c>
      <c r="DI49" s="343" t="s">
        <v>281</v>
      </c>
      <c r="DL49" s="346" t="s">
        <v>308</v>
      </c>
      <c r="DM49" s="347">
        <v>23816819</v>
      </c>
      <c r="DN49" s="347">
        <f t="shared" si="46"/>
        <v>24555.140388999997</v>
      </c>
      <c r="DQ49" s="350" t="s">
        <v>306</v>
      </c>
      <c r="DR49" s="347">
        <v>749155192</v>
      </c>
      <c r="DS49" s="347">
        <v>606503502</v>
      </c>
      <c r="DT49" s="347">
        <v>606503502</v>
      </c>
      <c r="DU49" s="347">
        <v>142651690</v>
      </c>
      <c r="DV49" s="347">
        <f t="shared" si="47"/>
        <v>772379.00295200001</v>
      </c>
      <c r="DW49" s="347">
        <f t="shared" si="48"/>
        <v>625305.11056199996</v>
      </c>
      <c r="DX49" s="347">
        <f t="shared" si="49"/>
        <v>625305.11056199996</v>
      </c>
      <c r="DY49" s="347">
        <f t="shared" si="50"/>
        <v>147073.89238999999</v>
      </c>
      <c r="EB49" s="346" t="s">
        <v>316</v>
      </c>
      <c r="EC49" s="347">
        <v>21572719</v>
      </c>
      <c r="ED49" s="347">
        <f t="shared" si="51"/>
        <v>21572.719000000001</v>
      </c>
      <c r="EH49" s="351" t="s">
        <v>306</v>
      </c>
      <c r="EI49" s="351">
        <v>749155192</v>
      </c>
      <c r="EJ49" s="351">
        <v>606740650</v>
      </c>
      <c r="EK49" s="351">
        <v>142414542</v>
      </c>
      <c r="EL49" s="351">
        <v>606740650</v>
      </c>
      <c r="EM49" s="351">
        <v>606643488</v>
      </c>
      <c r="EN49" s="351">
        <v>97162</v>
      </c>
      <c r="EO49" s="351">
        <f t="shared" si="52"/>
        <v>749155.19200000004</v>
      </c>
      <c r="EP49" s="351">
        <f t="shared" si="53"/>
        <v>606740.65</v>
      </c>
      <c r="EQ49" s="351">
        <f t="shared" si="54"/>
        <v>142414.54199999999</v>
      </c>
      <c r="ER49" s="351">
        <f t="shared" si="13"/>
        <v>606740.65</v>
      </c>
      <c r="ES49" s="351">
        <f t="shared" si="14"/>
        <v>606643.48800000001</v>
      </c>
      <c r="ET49" s="351">
        <f t="shared" si="55"/>
        <v>97.162000000000006</v>
      </c>
      <c r="EW49" s="346" t="s">
        <v>320</v>
      </c>
      <c r="EX49" s="352">
        <v>84990</v>
      </c>
      <c r="EY49" s="352">
        <f t="shared" si="56"/>
        <v>84.99</v>
      </c>
      <c r="FA49" s="346" t="s">
        <v>306</v>
      </c>
      <c r="FB49" s="352">
        <v>749155192</v>
      </c>
      <c r="FC49" s="352">
        <v>606740650</v>
      </c>
      <c r="FD49" s="352">
        <v>606740650</v>
      </c>
      <c r="FE49" s="352">
        <v>142414542</v>
      </c>
      <c r="FF49" s="352">
        <v>606684307</v>
      </c>
      <c r="FG49" s="352">
        <v>56343</v>
      </c>
      <c r="FH49" s="352">
        <f t="shared" si="57"/>
        <v>749155.19200000004</v>
      </c>
      <c r="FI49" s="352">
        <f t="shared" si="58"/>
        <v>606740.65</v>
      </c>
      <c r="FJ49" s="352">
        <f t="shared" si="59"/>
        <v>606740.65</v>
      </c>
      <c r="FK49" s="352">
        <f t="shared" si="60"/>
        <v>142414.54199999999</v>
      </c>
      <c r="FL49" s="352">
        <f t="shared" si="61"/>
        <v>606684.30700000003</v>
      </c>
      <c r="FM49" s="352">
        <f t="shared" si="62"/>
        <v>56.343000000000004</v>
      </c>
      <c r="FP49" s="353" t="s">
        <v>482</v>
      </c>
      <c r="FQ49" s="354">
        <v>16958900</v>
      </c>
      <c r="FR49" s="348">
        <f t="shared" si="63"/>
        <v>16958.900000000001</v>
      </c>
      <c r="FT49" s="346" t="s">
        <v>306</v>
      </c>
      <c r="FU49" s="346">
        <v>804365824</v>
      </c>
      <c r="FV49" s="354">
        <v>804365824</v>
      </c>
      <c r="FW49" s="354">
        <v>804365824</v>
      </c>
      <c r="FX49" s="354">
        <v>0</v>
      </c>
      <c r="FY49" s="354">
        <v>752495969</v>
      </c>
      <c r="FZ49" s="354">
        <v>51869855</v>
      </c>
      <c r="GA49" s="354">
        <f t="shared" si="64"/>
        <v>804365.82400000002</v>
      </c>
      <c r="GB49" s="354">
        <f t="shared" si="65"/>
        <v>804365.82400000002</v>
      </c>
      <c r="GC49" s="354">
        <f t="shared" si="66"/>
        <v>804365.82400000002</v>
      </c>
      <c r="GD49" s="354">
        <f t="shared" si="67"/>
        <v>0</v>
      </c>
      <c r="GE49" s="354">
        <f t="shared" si="68"/>
        <v>752495.96900000004</v>
      </c>
      <c r="GF49" s="354">
        <f t="shared" si="69"/>
        <v>51869.855000000003</v>
      </c>
      <c r="GG49" s="354"/>
    </row>
    <row r="50" spans="1:189" x14ac:dyDescent="0.2">
      <c r="A50" s="345" t="s">
        <v>307</v>
      </c>
      <c r="B50" s="345">
        <v>471035584</v>
      </c>
      <c r="C50" s="345">
        <v>33517371</v>
      </c>
      <c r="D50" s="345">
        <v>33517371</v>
      </c>
      <c r="E50" s="345">
        <v>437518213</v>
      </c>
      <c r="F50" s="345">
        <f t="shared" si="70"/>
        <v>485637.68710399995</v>
      </c>
      <c r="G50" s="345">
        <f t="shared" si="71"/>
        <v>34556.409500999995</v>
      </c>
      <c r="H50" s="345">
        <f t="shared" si="72"/>
        <v>34556.409500999995</v>
      </c>
      <c r="I50" s="345">
        <f t="shared" si="73"/>
        <v>451081.27760299994</v>
      </c>
      <c r="J50" s="343" t="s">
        <v>281</v>
      </c>
      <c r="L50" s="346" t="s">
        <v>320</v>
      </c>
      <c r="M50" s="347">
        <v>151622</v>
      </c>
      <c r="N50" s="347">
        <f t="shared" si="74"/>
        <v>156.322282</v>
      </c>
      <c r="P50" s="346" t="s">
        <v>307</v>
      </c>
      <c r="Q50" s="347">
        <v>471035584</v>
      </c>
      <c r="R50" s="347">
        <v>63076044</v>
      </c>
      <c r="S50" s="347">
        <v>63076044</v>
      </c>
      <c r="T50" s="347">
        <v>407959540</v>
      </c>
      <c r="U50" s="347">
        <f t="shared" si="75"/>
        <v>485637.68710399995</v>
      </c>
      <c r="V50" s="345">
        <f t="shared" si="76"/>
        <v>65031.401363999998</v>
      </c>
      <c r="W50" s="345">
        <f t="shared" si="77"/>
        <v>65031.401363999998</v>
      </c>
      <c r="X50" s="345">
        <f t="shared" si="78"/>
        <v>420606.28573999996</v>
      </c>
      <c r="AA50" s="346" t="s">
        <v>407</v>
      </c>
      <c r="AB50" s="347">
        <v>8623200</v>
      </c>
      <c r="AC50" s="345">
        <f t="shared" si="79"/>
        <v>8890.5192000000006</v>
      </c>
      <c r="AE50" s="343" t="s">
        <v>307</v>
      </c>
      <c r="AF50" s="345">
        <v>471035584</v>
      </c>
      <c r="AG50" s="345">
        <v>95749441</v>
      </c>
      <c r="AH50" s="345">
        <v>95749441</v>
      </c>
      <c r="AI50" s="345">
        <v>375286143</v>
      </c>
      <c r="AJ50" s="345">
        <f t="shared" si="80"/>
        <v>485637.68710399995</v>
      </c>
      <c r="AK50" s="345">
        <f t="shared" si="81"/>
        <v>98717.673670999997</v>
      </c>
      <c r="AL50" s="345">
        <f t="shared" si="82"/>
        <v>98717.673670999997</v>
      </c>
      <c r="AM50" s="345">
        <f t="shared" si="83"/>
        <v>386920.01343299996</v>
      </c>
      <c r="AP50" s="346" t="s">
        <v>314</v>
      </c>
      <c r="AQ50" s="347">
        <v>9050422</v>
      </c>
      <c r="AR50" s="347">
        <f t="shared" si="21"/>
        <v>9330.9850819999992</v>
      </c>
      <c r="AT50" s="346" t="s">
        <v>307</v>
      </c>
      <c r="AU50" s="347">
        <v>471002535</v>
      </c>
      <c r="AV50" s="347">
        <v>134672325</v>
      </c>
      <c r="AW50" s="347">
        <v>134672325</v>
      </c>
      <c r="AX50" s="347">
        <v>336330210</v>
      </c>
      <c r="AY50" s="345">
        <f t="shared" si="22"/>
        <v>485603.61358499993</v>
      </c>
      <c r="AZ50" s="345">
        <f t="shared" si="23"/>
        <v>138847.167075</v>
      </c>
      <c r="BA50" s="345">
        <f t="shared" si="24"/>
        <v>138847.167075</v>
      </c>
      <c r="BB50" s="345">
        <f t="shared" si="25"/>
        <v>346756.44650999998</v>
      </c>
      <c r="BD50" s="343" t="s">
        <v>321</v>
      </c>
      <c r="BE50" s="348">
        <v>404600</v>
      </c>
      <c r="BF50" s="349">
        <f t="shared" si="26"/>
        <v>417.14260000000002</v>
      </c>
      <c r="BH50" s="343" t="s">
        <v>307</v>
      </c>
      <c r="BI50" s="348">
        <v>471002535</v>
      </c>
      <c r="BJ50" s="348">
        <v>166139196</v>
      </c>
      <c r="BK50" s="348">
        <v>166139196</v>
      </c>
      <c r="BL50" s="348">
        <v>304863339</v>
      </c>
      <c r="BM50" s="349">
        <f t="shared" si="27"/>
        <v>485603.61358499993</v>
      </c>
      <c r="BN50" s="349">
        <f t="shared" si="28"/>
        <v>171289.511076</v>
      </c>
      <c r="BO50" s="349">
        <f t="shared" si="29"/>
        <v>171289.511076</v>
      </c>
      <c r="BP50" s="349">
        <f t="shared" si="30"/>
        <v>314314.10250899993</v>
      </c>
      <c r="BR50" s="343" t="s">
        <v>281</v>
      </c>
      <c r="BS50" s="343" t="s">
        <v>407</v>
      </c>
      <c r="BT50" s="348">
        <v>9528636</v>
      </c>
      <c r="BU50" s="348">
        <f t="shared" si="31"/>
        <v>9824.0237159999997</v>
      </c>
      <c r="BW50" s="348" t="s">
        <v>307</v>
      </c>
      <c r="BX50" s="348">
        <v>471035584</v>
      </c>
      <c r="BY50" s="348">
        <v>199445767</v>
      </c>
      <c r="BZ50" s="348">
        <v>271589817</v>
      </c>
      <c r="CA50" s="348">
        <v>199445767</v>
      </c>
      <c r="CB50" s="348">
        <f t="shared" si="32"/>
        <v>485637.68710399995</v>
      </c>
      <c r="CC50" s="348">
        <f t="shared" si="33"/>
        <v>205628.58577699997</v>
      </c>
      <c r="CD50" s="348">
        <f t="shared" si="34"/>
        <v>280009.10132699995</v>
      </c>
      <c r="CE50" s="348">
        <f t="shared" si="35"/>
        <v>205628.58577699997</v>
      </c>
      <c r="CG50" s="343" t="s">
        <v>322</v>
      </c>
      <c r="CH50" s="348">
        <v>7271678</v>
      </c>
      <c r="CI50" s="348">
        <f t="shared" si="36"/>
        <v>7497.1000179999992</v>
      </c>
      <c r="CK50" s="346" t="s">
        <v>307</v>
      </c>
      <c r="CL50" s="347">
        <v>472035584</v>
      </c>
      <c r="CM50" s="347">
        <v>230094260</v>
      </c>
      <c r="CN50" s="347">
        <v>230094260</v>
      </c>
      <c r="CO50" s="347">
        <v>241941324</v>
      </c>
      <c r="CP50" s="348">
        <f t="shared" si="37"/>
        <v>486668.68710399995</v>
      </c>
      <c r="CQ50" s="348">
        <f t="shared" si="38"/>
        <v>237227.18205999999</v>
      </c>
      <c r="CR50" s="348">
        <f t="shared" si="39"/>
        <v>237227.18205999999</v>
      </c>
      <c r="CS50" s="348">
        <f t="shared" si="40"/>
        <v>249441.50504399996</v>
      </c>
      <c r="CU50" s="349"/>
      <c r="CV50" s="346" t="s">
        <v>322</v>
      </c>
      <c r="CW50" s="347">
        <v>9383804</v>
      </c>
      <c r="CX50" s="347">
        <f t="shared" si="41"/>
        <v>9674.7019239999991</v>
      </c>
      <c r="CZ50" s="346" t="s">
        <v>307</v>
      </c>
      <c r="DA50" s="347">
        <v>471912578</v>
      </c>
      <c r="DB50" s="347">
        <v>263062678</v>
      </c>
      <c r="DC50" s="347">
        <v>263062678</v>
      </c>
      <c r="DD50" s="347">
        <v>208849900</v>
      </c>
      <c r="DE50" s="347">
        <f t="shared" si="42"/>
        <v>486541.86791799992</v>
      </c>
      <c r="DF50" s="347">
        <f t="shared" si="43"/>
        <v>271217.62101800001</v>
      </c>
      <c r="DG50" s="347">
        <f t="shared" si="44"/>
        <v>271217.62101800001</v>
      </c>
      <c r="DH50" s="347">
        <f t="shared" si="45"/>
        <v>215324.24689999997</v>
      </c>
      <c r="DI50" s="343" t="s">
        <v>281</v>
      </c>
      <c r="DL50" s="346" t="s">
        <v>309</v>
      </c>
      <c r="DM50" s="347">
        <v>23730587</v>
      </c>
      <c r="DN50" s="347">
        <f t="shared" si="46"/>
        <v>24466.235196999998</v>
      </c>
      <c r="DQ50" s="350" t="s">
        <v>307</v>
      </c>
      <c r="DR50" s="347">
        <v>472070202</v>
      </c>
      <c r="DS50" s="347">
        <v>288598438</v>
      </c>
      <c r="DT50" s="347">
        <v>288598438</v>
      </c>
      <c r="DU50" s="347">
        <v>183471764</v>
      </c>
      <c r="DV50" s="347">
        <f t="shared" si="47"/>
        <v>486704.37826199993</v>
      </c>
      <c r="DW50" s="347">
        <f t="shared" si="48"/>
        <v>297544.98957799998</v>
      </c>
      <c r="DX50" s="347">
        <f t="shared" si="49"/>
        <v>297544.98957799998</v>
      </c>
      <c r="DY50" s="347">
        <f t="shared" si="50"/>
        <v>189159.38868399998</v>
      </c>
      <c r="EB50" s="346" t="s">
        <v>317</v>
      </c>
      <c r="EC50" s="347">
        <v>411740</v>
      </c>
      <c r="ED50" s="347">
        <f t="shared" si="51"/>
        <v>411.74</v>
      </c>
      <c r="EH50" s="351" t="s">
        <v>307</v>
      </c>
      <c r="EI50" s="351">
        <v>508050584</v>
      </c>
      <c r="EJ50" s="351">
        <v>323103660</v>
      </c>
      <c r="EK50" s="351">
        <v>184946924</v>
      </c>
      <c r="EL50" s="351">
        <v>323103660</v>
      </c>
      <c r="EM50" s="351">
        <v>311695622</v>
      </c>
      <c r="EN50" s="351">
        <v>11408038</v>
      </c>
      <c r="EO50" s="351">
        <f t="shared" si="52"/>
        <v>508050.58399999997</v>
      </c>
      <c r="EP50" s="351">
        <f t="shared" si="53"/>
        <v>323103.65999999997</v>
      </c>
      <c r="EQ50" s="351">
        <f t="shared" si="54"/>
        <v>184946.924</v>
      </c>
      <c r="ER50" s="351">
        <f t="shared" si="13"/>
        <v>323103.65999999997</v>
      </c>
      <c r="ES50" s="351">
        <f t="shared" si="14"/>
        <v>311695.62199999997</v>
      </c>
      <c r="ET50" s="351">
        <f t="shared" si="55"/>
        <v>11408.038</v>
      </c>
      <c r="EW50" s="346" t="s">
        <v>321</v>
      </c>
      <c r="EX50" s="352">
        <v>178500</v>
      </c>
      <c r="EY50" s="352">
        <f t="shared" si="56"/>
        <v>178.5</v>
      </c>
      <c r="FA50" s="346" t="s">
        <v>307</v>
      </c>
      <c r="FB50" s="352">
        <v>507895584</v>
      </c>
      <c r="FC50" s="352">
        <v>359243220</v>
      </c>
      <c r="FD50" s="352">
        <v>359243220</v>
      </c>
      <c r="FE50" s="352">
        <v>148652364</v>
      </c>
      <c r="FF50" s="352">
        <v>342210778</v>
      </c>
      <c r="FG50" s="352">
        <v>17032442</v>
      </c>
      <c r="FH50" s="352">
        <f t="shared" si="57"/>
        <v>507895.58399999997</v>
      </c>
      <c r="FI50" s="352">
        <f t="shared" si="58"/>
        <v>359243.22</v>
      </c>
      <c r="FJ50" s="352">
        <f t="shared" si="59"/>
        <v>359243.22</v>
      </c>
      <c r="FK50" s="352">
        <f t="shared" si="60"/>
        <v>148652.364</v>
      </c>
      <c r="FL50" s="352">
        <f t="shared" si="61"/>
        <v>342210.77799999999</v>
      </c>
      <c r="FM50" s="352">
        <f t="shared" si="62"/>
        <v>17032.441999999999</v>
      </c>
      <c r="FP50" s="353" t="s">
        <v>516</v>
      </c>
      <c r="FQ50" s="354">
        <v>6021544</v>
      </c>
      <c r="FR50" s="348">
        <f t="shared" si="63"/>
        <v>6021.5439999999999</v>
      </c>
      <c r="FT50" s="346" t="s">
        <v>307</v>
      </c>
      <c r="FU50" s="346">
        <v>511245177</v>
      </c>
      <c r="FV50" s="354">
        <v>402656981</v>
      </c>
      <c r="FW50" s="354">
        <v>402656981</v>
      </c>
      <c r="FX50" s="354">
        <v>108588196</v>
      </c>
      <c r="FY50" s="354">
        <v>389212371</v>
      </c>
      <c r="FZ50" s="354">
        <v>13444610</v>
      </c>
      <c r="GA50" s="354">
        <f t="shared" si="64"/>
        <v>511245.17700000003</v>
      </c>
      <c r="GB50" s="354">
        <f t="shared" si="65"/>
        <v>402656.98100000003</v>
      </c>
      <c r="GC50" s="354">
        <f t="shared" si="66"/>
        <v>402656.98100000003</v>
      </c>
      <c r="GD50" s="354">
        <f t="shared" si="67"/>
        <v>108588.196</v>
      </c>
      <c r="GE50" s="354">
        <f t="shared" si="68"/>
        <v>389212.37099999998</v>
      </c>
      <c r="GF50" s="354">
        <f t="shared" si="69"/>
        <v>13444.61</v>
      </c>
      <c r="GG50" s="354"/>
    </row>
    <row r="51" spans="1:189" x14ac:dyDescent="0.2">
      <c r="A51" s="345" t="s">
        <v>481</v>
      </c>
      <c r="B51" s="345">
        <v>338878784</v>
      </c>
      <c r="C51" s="345">
        <v>18724327</v>
      </c>
      <c r="D51" s="345">
        <v>18724327</v>
      </c>
      <c r="E51" s="345">
        <v>320154457</v>
      </c>
      <c r="F51" s="345">
        <f t="shared" si="70"/>
        <v>349384.02630399994</v>
      </c>
      <c r="G51" s="345">
        <f t="shared" si="71"/>
        <v>19304.781136999998</v>
      </c>
      <c r="H51" s="345">
        <f t="shared" si="72"/>
        <v>19304.781136999998</v>
      </c>
      <c r="I51" s="345">
        <f t="shared" si="73"/>
        <v>330079.24516699999</v>
      </c>
      <c r="J51" s="343" t="s">
        <v>281</v>
      </c>
      <c r="L51" s="346" t="s">
        <v>321</v>
      </c>
      <c r="M51" s="347">
        <v>65450</v>
      </c>
      <c r="N51" s="347">
        <f t="shared" si="74"/>
        <v>67.478949999999998</v>
      </c>
      <c r="P51" s="346" t="s">
        <v>481</v>
      </c>
      <c r="Q51" s="347">
        <v>338878784</v>
      </c>
      <c r="R51" s="347">
        <v>37278487</v>
      </c>
      <c r="S51" s="347">
        <v>37278487</v>
      </c>
      <c r="T51" s="347">
        <v>301600297</v>
      </c>
      <c r="U51" s="347">
        <f t="shared" si="75"/>
        <v>349384.02630399994</v>
      </c>
      <c r="V51" s="345">
        <f t="shared" si="76"/>
        <v>38434.120096999999</v>
      </c>
      <c r="W51" s="345">
        <f t="shared" si="77"/>
        <v>38434.120096999999</v>
      </c>
      <c r="X51" s="345">
        <f t="shared" si="78"/>
        <v>310949.90620700002</v>
      </c>
      <c r="AA51" s="346" t="s">
        <v>311</v>
      </c>
      <c r="AB51" s="347">
        <v>79301401</v>
      </c>
      <c r="AC51" s="345">
        <f t="shared" si="79"/>
        <v>81759.744430999985</v>
      </c>
      <c r="AE51" s="343" t="s">
        <v>481</v>
      </c>
      <c r="AF51" s="345">
        <v>338878784</v>
      </c>
      <c r="AG51" s="345">
        <v>58298745</v>
      </c>
      <c r="AH51" s="345">
        <v>58298745</v>
      </c>
      <c r="AI51" s="345">
        <v>280580039</v>
      </c>
      <c r="AJ51" s="345">
        <f t="shared" si="80"/>
        <v>349384.02630399994</v>
      </c>
      <c r="AK51" s="345">
        <f t="shared" si="81"/>
        <v>60106.006094999997</v>
      </c>
      <c r="AL51" s="345">
        <f t="shared" si="82"/>
        <v>60106.006094999997</v>
      </c>
      <c r="AM51" s="345">
        <f t="shared" si="83"/>
        <v>289278.02020899998</v>
      </c>
      <c r="AP51" s="346" t="s">
        <v>486</v>
      </c>
      <c r="AQ51" s="347">
        <v>9050422</v>
      </c>
      <c r="AR51" s="347">
        <f t="shared" si="21"/>
        <v>9330.9850819999992</v>
      </c>
      <c r="AT51" s="346" t="s">
        <v>481</v>
      </c>
      <c r="AU51" s="347">
        <v>338878784</v>
      </c>
      <c r="AV51" s="347">
        <v>79551283</v>
      </c>
      <c r="AW51" s="347">
        <v>79551283</v>
      </c>
      <c r="AX51" s="347">
        <v>259327501</v>
      </c>
      <c r="AY51" s="345">
        <f t="shared" si="22"/>
        <v>349384.02630399994</v>
      </c>
      <c r="AZ51" s="345">
        <f t="shared" si="23"/>
        <v>82017.372772999996</v>
      </c>
      <c r="BA51" s="345">
        <f t="shared" si="24"/>
        <v>82017.372772999996</v>
      </c>
      <c r="BB51" s="345">
        <f t="shared" si="25"/>
        <v>267366.65353099996</v>
      </c>
      <c r="BD51" s="343" t="s">
        <v>322</v>
      </c>
      <c r="BE51" s="348">
        <v>27806039</v>
      </c>
      <c r="BF51" s="349">
        <f t="shared" si="26"/>
        <v>28668.026209</v>
      </c>
      <c r="BH51" s="343" t="s">
        <v>481</v>
      </c>
      <c r="BI51" s="348">
        <v>338878784</v>
      </c>
      <c r="BJ51" s="348">
        <v>100259598</v>
      </c>
      <c r="BK51" s="348">
        <v>100259598</v>
      </c>
      <c r="BL51" s="348">
        <v>238619186</v>
      </c>
      <c r="BM51" s="349">
        <f t="shared" si="27"/>
        <v>349384.02630399994</v>
      </c>
      <c r="BN51" s="349">
        <f t="shared" si="28"/>
        <v>103367.64553799998</v>
      </c>
      <c r="BO51" s="349">
        <f t="shared" si="29"/>
        <v>103367.64553799998</v>
      </c>
      <c r="BP51" s="349">
        <f t="shared" si="30"/>
        <v>246016.38076599996</v>
      </c>
      <c r="BR51" s="343" t="s">
        <v>281</v>
      </c>
      <c r="BS51" s="343" t="s">
        <v>311</v>
      </c>
      <c r="BT51" s="348">
        <v>73017848</v>
      </c>
      <c r="BU51" s="348">
        <f t="shared" si="31"/>
        <v>75281.401287999994</v>
      </c>
      <c r="BW51" s="348" t="s">
        <v>481</v>
      </c>
      <c r="BX51" s="348">
        <v>338878784</v>
      </c>
      <c r="BY51" s="348">
        <v>120010508</v>
      </c>
      <c r="BZ51" s="348">
        <v>218868276</v>
      </c>
      <c r="CA51" s="348">
        <v>120010508</v>
      </c>
      <c r="CB51" s="348">
        <f t="shared" si="32"/>
        <v>349384.02630399994</v>
      </c>
      <c r="CC51" s="348">
        <f t="shared" si="33"/>
        <v>123730.83374799999</v>
      </c>
      <c r="CD51" s="348">
        <f t="shared" si="34"/>
        <v>225653.19255599999</v>
      </c>
      <c r="CE51" s="348">
        <f t="shared" si="35"/>
        <v>123730.83374799999</v>
      </c>
      <c r="CG51" s="343" t="s">
        <v>323</v>
      </c>
      <c r="CH51" s="348">
        <v>2160672</v>
      </c>
      <c r="CI51" s="348">
        <f t="shared" si="36"/>
        <v>2227.6528319999998</v>
      </c>
      <c r="CK51" s="346" t="s">
        <v>481</v>
      </c>
      <c r="CL51" s="347">
        <v>338878784</v>
      </c>
      <c r="CM51" s="347">
        <v>139718899</v>
      </c>
      <c r="CN51" s="347">
        <v>139718899</v>
      </c>
      <c r="CO51" s="347">
        <v>199159885</v>
      </c>
      <c r="CP51" s="348">
        <f t="shared" si="37"/>
        <v>349384.02630399994</v>
      </c>
      <c r="CQ51" s="348">
        <f t="shared" si="38"/>
        <v>144050.18486899999</v>
      </c>
      <c r="CR51" s="348">
        <f t="shared" si="39"/>
        <v>144050.18486899999</v>
      </c>
      <c r="CS51" s="348">
        <f t="shared" si="40"/>
        <v>205333.84143499998</v>
      </c>
      <c r="CU51" s="349"/>
      <c r="CV51" s="346" t="s">
        <v>323</v>
      </c>
      <c r="CW51" s="347">
        <v>2077700</v>
      </c>
      <c r="CX51" s="347">
        <f t="shared" si="41"/>
        <v>2142.1086999999998</v>
      </c>
      <c r="CZ51" s="346" t="s">
        <v>481</v>
      </c>
      <c r="DA51" s="347">
        <v>338878784</v>
      </c>
      <c r="DB51" s="347">
        <v>160693406</v>
      </c>
      <c r="DC51" s="347">
        <v>160693406</v>
      </c>
      <c r="DD51" s="347">
        <v>178185378</v>
      </c>
      <c r="DE51" s="347">
        <f t="shared" si="42"/>
        <v>349384.02630399994</v>
      </c>
      <c r="DF51" s="347">
        <f t="shared" si="43"/>
        <v>165674.90158599996</v>
      </c>
      <c r="DG51" s="347">
        <f t="shared" si="44"/>
        <v>165674.90158599996</v>
      </c>
      <c r="DH51" s="347">
        <f t="shared" si="45"/>
        <v>183709.12471799998</v>
      </c>
      <c r="DI51" s="343" t="s">
        <v>281</v>
      </c>
      <c r="DL51" s="346" t="s">
        <v>407</v>
      </c>
      <c r="DM51" s="347">
        <v>86232</v>
      </c>
      <c r="DN51" s="347">
        <f t="shared" si="46"/>
        <v>88.905191999999985</v>
      </c>
      <c r="DQ51" s="350" t="s">
        <v>481</v>
      </c>
      <c r="DR51" s="347">
        <v>338878784</v>
      </c>
      <c r="DS51" s="347">
        <v>181304391</v>
      </c>
      <c r="DT51" s="347">
        <v>181304391</v>
      </c>
      <c r="DU51" s="347">
        <v>157574393</v>
      </c>
      <c r="DV51" s="347">
        <f t="shared" si="47"/>
        <v>349384.02630399994</v>
      </c>
      <c r="DW51" s="347">
        <f t="shared" si="48"/>
        <v>186924.82712099998</v>
      </c>
      <c r="DX51" s="347">
        <f t="shared" si="49"/>
        <v>186924.82712099998</v>
      </c>
      <c r="DY51" s="347">
        <f t="shared" si="50"/>
        <v>162459.19918299999</v>
      </c>
      <c r="EB51" s="346" t="s">
        <v>319</v>
      </c>
      <c r="EC51" s="347">
        <v>16726473</v>
      </c>
      <c r="ED51" s="347">
        <f t="shared" si="51"/>
        <v>16726.473000000002</v>
      </c>
      <c r="EH51" s="351" t="s">
        <v>481</v>
      </c>
      <c r="EI51" s="351">
        <v>338878784</v>
      </c>
      <c r="EJ51" s="351">
        <v>202355733</v>
      </c>
      <c r="EK51" s="351">
        <v>136523051</v>
      </c>
      <c r="EL51" s="351">
        <v>202355733</v>
      </c>
      <c r="EM51" s="351">
        <v>191885635</v>
      </c>
      <c r="EN51" s="351">
        <v>10470098</v>
      </c>
      <c r="EO51" s="351">
        <f t="shared" si="52"/>
        <v>338878.78399999999</v>
      </c>
      <c r="EP51" s="351">
        <f t="shared" si="53"/>
        <v>202355.73300000001</v>
      </c>
      <c r="EQ51" s="351">
        <f t="shared" si="54"/>
        <v>136523.05100000001</v>
      </c>
      <c r="ER51" s="351">
        <f t="shared" si="13"/>
        <v>202355.73300000001</v>
      </c>
      <c r="ES51" s="351">
        <f t="shared" si="14"/>
        <v>191885.63500000001</v>
      </c>
      <c r="ET51" s="351">
        <f t="shared" si="55"/>
        <v>10470.098</v>
      </c>
      <c r="EW51" s="346" t="s">
        <v>322</v>
      </c>
      <c r="EX51" s="352">
        <v>8754428</v>
      </c>
      <c r="EY51" s="352">
        <f t="shared" si="56"/>
        <v>8754.4279999999999</v>
      </c>
      <c r="FA51" s="346" t="s">
        <v>481</v>
      </c>
      <c r="FB51" s="352">
        <v>338878784</v>
      </c>
      <c r="FC51" s="352">
        <v>222749097</v>
      </c>
      <c r="FD51" s="352">
        <v>222749097</v>
      </c>
      <c r="FE51" s="352">
        <v>116129687</v>
      </c>
      <c r="FF51" s="352">
        <v>208659126</v>
      </c>
      <c r="FG51" s="352">
        <v>14089971</v>
      </c>
      <c r="FH51" s="352">
        <f t="shared" si="57"/>
        <v>338878.78399999999</v>
      </c>
      <c r="FI51" s="352">
        <f t="shared" si="58"/>
        <v>222749.09700000001</v>
      </c>
      <c r="FJ51" s="352">
        <f t="shared" si="59"/>
        <v>222749.09700000001</v>
      </c>
      <c r="FK51" s="352">
        <f t="shared" si="60"/>
        <v>116129.68700000001</v>
      </c>
      <c r="FL51" s="352">
        <f t="shared" si="61"/>
        <v>208659.12599999999</v>
      </c>
      <c r="FM51" s="352">
        <f t="shared" si="62"/>
        <v>14089.971</v>
      </c>
      <c r="FP51" s="353" t="s">
        <v>308</v>
      </c>
      <c r="FQ51" s="354">
        <v>37181865</v>
      </c>
      <c r="FR51" s="348">
        <f t="shared" si="63"/>
        <v>37181.864999999998</v>
      </c>
      <c r="FT51" s="346" t="s">
        <v>481</v>
      </c>
      <c r="FU51" s="346">
        <v>341621784</v>
      </c>
      <c r="FV51" s="354">
        <v>243182414</v>
      </c>
      <c r="FW51" s="354">
        <v>243182414</v>
      </c>
      <c r="FX51" s="354">
        <v>98439370</v>
      </c>
      <c r="FY51" s="354">
        <v>231335837</v>
      </c>
      <c r="FZ51" s="354">
        <v>11846577</v>
      </c>
      <c r="GA51" s="354">
        <f t="shared" si="64"/>
        <v>341621.78399999999</v>
      </c>
      <c r="GB51" s="354">
        <f t="shared" si="65"/>
        <v>243182.41399999999</v>
      </c>
      <c r="GC51" s="354">
        <f t="shared" si="66"/>
        <v>243182.41399999999</v>
      </c>
      <c r="GD51" s="354">
        <f t="shared" si="67"/>
        <v>98439.37</v>
      </c>
      <c r="GE51" s="354">
        <f t="shared" si="68"/>
        <v>231335.837</v>
      </c>
      <c r="GF51" s="354">
        <f t="shared" si="69"/>
        <v>11846.576999999999</v>
      </c>
      <c r="GG51" s="354"/>
    </row>
    <row r="52" spans="1:189" x14ac:dyDescent="0.2">
      <c r="A52" s="345" t="s">
        <v>482</v>
      </c>
      <c r="B52" s="345">
        <v>56627800</v>
      </c>
      <c r="C52" s="345">
        <v>5115138</v>
      </c>
      <c r="D52" s="345">
        <v>5115138</v>
      </c>
      <c r="E52" s="345">
        <v>51512662</v>
      </c>
      <c r="F52" s="345">
        <f t="shared" si="70"/>
        <v>58383.2618</v>
      </c>
      <c r="G52" s="345">
        <f t="shared" si="71"/>
        <v>5273.7072779999999</v>
      </c>
      <c r="H52" s="345">
        <f t="shared" si="72"/>
        <v>5273.7072779999999</v>
      </c>
      <c r="I52" s="345">
        <f t="shared" si="73"/>
        <v>53109.554521999991</v>
      </c>
      <c r="J52" s="343" t="s">
        <v>281</v>
      </c>
      <c r="L52" s="346" t="s">
        <v>322</v>
      </c>
      <c r="M52" s="347">
        <v>34449579</v>
      </c>
      <c r="N52" s="347">
        <f t="shared" si="74"/>
        <v>35517.515948999993</v>
      </c>
      <c r="P52" s="346" t="s">
        <v>482</v>
      </c>
      <c r="Q52" s="347">
        <v>56627800</v>
      </c>
      <c r="R52" s="347">
        <v>8908933</v>
      </c>
      <c r="S52" s="347">
        <v>8908933</v>
      </c>
      <c r="T52" s="347">
        <v>47718867</v>
      </c>
      <c r="U52" s="347">
        <f t="shared" si="75"/>
        <v>58383.2618</v>
      </c>
      <c r="V52" s="345">
        <f t="shared" si="76"/>
        <v>9185.109923</v>
      </c>
      <c r="W52" s="345">
        <f t="shared" si="77"/>
        <v>9185.109923</v>
      </c>
      <c r="X52" s="345">
        <f t="shared" si="78"/>
        <v>49198.151876999997</v>
      </c>
      <c r="AA52" s="346" t="s">
        <v>483</v>
      </c>
      <c r="AB52" s="347">
        <v>76313408</v>
      </c>
      <c r="AC52" s="345">
        <f t="shared" si="79"/>
        <v>78679.123647999993</v>
      </c>
      <c r="AE52" s="343" t="s">
        <v>482</v>
      </c>
      <c r="AF52" s="345">
        <v>56627800</v>
      </c>
      <c r="AG52" s="345">
        <v>11922480</v>
      </c>
      <c r="AH52" s="345">
        <v>11922480</v>
      </c>
      <c r="AI52" s="345">
        <v>44705320</v>
      </c>
      <c r="AJ52" s="345">
        <f t="shared" si="80"/>
        <v>58383.2618</v>
      </c>
      <c r="AK52" s="345">
        <f t="shared" si="81"/>
        <v>12292.076879999999</v>
      </c>
      <c r="AL52" s="345">
        <f t="shared" si="82"/>
        <v>12292.076879999999</v>
      </c>
      <c r="AM52" s="345">
        <f t="shared" si="83"/>
        <v>46091.184919999992</v>
      </c>
      <c r="AP52" s="346" t="s">
        <v>316</v>
      </c>
      <c r="AQ52" s="347">
        <v>727578</v>
      </c>
      <c r="AR52" s="347">
        <f t="shared" si="21"/>
        <v>750.1329179999999</v>
      </c>
      <c r="AT52" s="346" t="s">
        <v>482</v>
      </c>
      <c r="AU52" s="347">
        <v>56627800</v>
      </c>
      <c r="AV52" s="347">
        <v>15370682</v>
      </c>
      <c r="AW52" s="347">
        <v>15370682</v>
      </c>
      <c r="AX52" s="347">
        <v>41257118</v>
      </c>
      <c r="AY52" s="345">
        <f t="shared" si="22"/>
        <v>58383.2618</v>
      </c>
      <c r="AZ52" s="345">
        <f t="shared" si="23"/>
        <v>15847.173142</v>
      </c>
      <c r="BA52" s="345">
        <f t="shared" si="24"/>
        <v>15847.173142</v>
      </c>
      <c r="BB52" s="345">
        <f t="shared" si="25"/>
        <v>42536.088658000001</v>
      </c>
      <c r="BD52" s="343" t="s">
        <v>323</v>
      </c>
      <c r="BE52" s="348">
        <v>1500986</v>
      </c>
      <c r="BF52" s="349">
        <f t="shared" si="26"/>
        <v>1547.516566</v>
      </c>
      <c r="BH52" s="343" t="s">
        <v>482</v>
      </c>
      <c r="BI52" s="348">
        <v>56627800</v>
      </c>
      <c r="BJ52" s="348">
        <v>18509119</v>
      </c>
      <c r="BK52" s="348">
        <v>18509119</v>
      </c>
      <c r="BL52" s="348">
        <v>38118681</v>
      </c>
      <c r="BM52" s="349">
        <f t="shared" si="27"/>
        <v>58383.2618</v>
      </c>
      <c r="BN52" s="349">
        <f t="shared" si="28"/>
        <v>19082.901688999998</v>
      </c>
      <c r="BO52" s="349">
        <f t="shared" si="29"/>
        <v>19082.901688999998</v>
      </c>
      <c r="BP52" s="349">
        <f t="shared" si="30"/>
        <v>39300.360110999995</v>
      </c>
      <c r="BR52" s="343" t="s">
        <v>281</v>
      </c>
      <c r="BS52" s="343" t="s">
        <v>483</v>
      </c>
      <c r="BT52" s="348">
        <v>73017848</v>
      </c>
      <c r="BU52" s="348">
        <f t="shared" si="31"/>
        <v>75281.401287999994</v>
      </c>
      <c r="BW52" s="348" t="s">
        <v>482</v>
      </c>
      <c r="BX52" s="348">
        <v>56627800</v>
      </c>
      <c r="BY52" s="348">
        <v>22373444</v>
      </c>
      <c r="BZ52" s="348">
        <v>34254356</v>
      </c>
      <c r="CA52" s="348">
        <v>22373444</v>
      </c>
      <c r="CB52" s="348">
        <f t="shared" si="32"/>
        <v>58383.2618</v>
      </c>
      <c r="CC52" s="348">
        <f t="shared" si="33"/>
        <v>23067.020763999997</v>
      </c>
      <c r="CD52" s="348">
        <f t="shared" si="34"/>
        <v>35316.241035999999</v>
      </c>
      <c r="CE52" s="348">
        <f t="shared" si="35"/>
        <v>23067.020763999997</v>
      </c>
      <c r="CG52" s="343" t="s">
        <v>324</v>
      </c>
      <c r="CH52" s="348">
        <v>1377673</v>
      </c>
      <c r="CI52" s="348">
        <f t="shared" si="36"/>
        <v>1420.3808629999999</v>
      </c>
      <c r="CK52" s="346" t="s">
        <v>482</v>
      </c>
      <c r="CL52" s="347">
        <v>56627800</v>
      </c>
      <c r="CM52" s="347">
        <v>25605484</v>
      </c>
      <c r="CN52" s="347">
        <v>25605484</v>
      </c>
      <c r="CO52" s="347">
        <v>31022316</v>
      </c>
      <c r="CP52" s="348">
        <f t="shared" si="37"/>
        <v>58383.2618</v>
      </c>
      <c r="CQ52" s="348">
        <f t="shared" si="38"/>
        <v>26399.254003999999</v>
      </c>
      <c r="CR52" s="348">
        <f t="shared" si="39"/>
        <v>26399.254003999999</v>
      </c>
      <c r="CS52" s="348">
        <f t="shared" si="40"/>
        <v>31984.007795999998</v>
      </c>
      <c r="CU52" s="349"/>
      <c r="CV52" s="346" t="s">
        <v>324</v>
      </c>
      <c r="CW52" s="347">
        <v>1187933</v>
      </c>
      <c r="CX52" s="347">
        <f t="shared" si="41"/>
        <v>1224.7589229999999</v>
      </c>
      <c r="CZ52" s="346" t="s">
        <v>482</v>
      </c>
      <c r="DA52" s="347">
        <v>56627800</v>
      </c>
      <c r="DB52" s="347">
        <v>29079485</v>
      </c>
      <c r="DC52" s="347">
        <v>29079485</v>
      </c>
      <c r="DD52" s="347">
        <v>27548315</v>
      </c>
      <c r="DE52" s="347">
        <f t="shared" si="42"/>
        <v>58383.2618</v>
      </c>
      <c r="DF52" s="347">
        <f t="shared" si="43"/>
        <v>29980.949034999998</v>
      </c>
      <c r="DG52" s="347">
        <f t="shared" si="44"/>
        <v>29980.949034999998</v>
      </c>
      <c r="DH52" s="347">
        <f t="shared" si="45"/>
        <v>28402.312764999995</v>
      </c>
      <c r="DI52" s="343" t="s">
        <v>281</v>
      </c>
      <c r="DL52" s="346" t="s">
        <v>311</v>
      </c>
      <c r="DM52" s="347">
        <v>91347346</v>
      </c>
      <c r="DN52" s="347">
        <f t="shared" si="46"/>
        <v>94179.113725999996</v>
      </c>
      <c r="DQ52" s="350" t="s">
        <v>482</v>
      </c>
      <c r="DR52" s="347">
        <v>56627800</v>
      </c>
      <c r="DS52" s="347">
        <v>32742692</v>
      </c>
      <c r="DT52" s="347">
        <v>32742692</v>
      </c>
      <c r="DU52" s="347">
        <v>23885108</v>
      </c>
      <c r="DV52" s="347">
        <f t="shared" si="47"/>
        <v>58383.2618</v>
      </c>
      <c r="DW52" s="347">
        <f t="shared" si="48"/>
        <v>33757.715451999997</v>
      </c>
      <c r="DX52" s="347">
        <f t="shared" si="49"/>
        <v>33757.715451999997</v>
      </c>
      <c r="DY52" s="347">
        <f t="shared" si="50"/>
        <v>24625.546348</v>
      </c>
      <c r="EB52" s="346" t="s">
        <v>489</v>
      </c>
      <c r="EC52" s="347">
        <v>261800</v>
      </c>
      <c r="ED52" s="347">
        <f t="shared" si="51"/>
        <v>261.8</v>
      </c>
      <c r="EH52" s="351" t="s">
        <v>482</v>
      </c>
      <c r="EI52" s="351">
        <v>56627800</v>
      </c>
      <c r="EJ52" s="351">
        <v>35474068</v>
      </c>
      <c r="EK52" s="351">
        <v>21153732</v>
      </c>
      <c r="EL52" s="351">
        <v>35474068</v>
      </c>
      <c r="EM52" s="351">
        <v>34536128</v>
      </c>
      <c r="EN52" s="351">
        <v>937940</v>
      </c>
      <c r="EO52" s="351">
        <f t="shared" si="52"/>
        <v>56627.8</v>
      </c>
      <c r="EP52" s="351">
        <f t="shared" si="53"/>
        <v>35474.067999999999</v>
      </c>
      <c r="EQ52" s="351">
        <f t="shared" si="54"/>
        <v>21153.732</v>
      </c>
      <c r="ER52" s="351">
        <f t="shared" si="13"/>
        <v>35474.067999999999</v>
      </c>
      <c r="ES52" s="351">
        <f t="shared" si="14"/>
        <v>34536.127999999997</v>
      </c>
      <c r="ET52" s="351">
        <f t="shared" si="55"/>
        <v>937.94</v>
      </c>
      <c r="EW52" s="346" t="s">
        <v>323</v>
      </c>
      <c r="EX52" s="352">
        <v>2491058</v>
      </c>
      <c r="EY52" s="352">
        <f t="shared" si="56"/>
        <v>2491.058</v>
      </c>
      <c r="FA52" s="346" t="s">
        <v>482</v>
      </c>
      <c r="FB52" s="352">
        <v>56627800</v>
      </c>
      <c r="FC52" s="352">
        <v>39365554</v>
      </c>
      <c r="FD52" s="352">
        <v>39365554</v>
      </c>
      <c r="FE52" s="352">
        <v>17262246</v>
      </c>
      <c r="FF52" s="352">
        <v>36509536</v>
      </c>
      <c r="FG52" s="352">
        <v>2856018</v>
      </c>
      <c r="FH52" s="352">
        <f t="shared" si="57"/>
        <v>56627.8</v>
      </c>
      <c r="FI52" s="352">
        <f t="shared" si="58"/>
        <v>39365.553999999996</v>
      </c>
      <c r="FJ52" s="352">
        <f t="shared" si="59"/>
        <v>39365.553999999996</v>
      </c>
      <c r="FK52" s="352">
        <f t="shared" si="60"/>
        <v>17262.245999999999</v>
      </c>
      <c r="FL52" s="352">
        <f t="shared" si="61"/>
        <v>36509.536</v>
      </c>
      <c r="FM52" s="352">
        <f t="shared" si="62"/>
        <v>2856.018</v>
      </c>
      <c r="FP52" s="353" t="s">
        <v>309</v>
      </c>
      <c r="FQ52" s="354">
        <v>14795455</v>
      </c>
      <c r="FR52" s="348">
        <f t="shared" si="63"/>
        <v>14795.455</v>
      </c>
      <c r="FT52" s="346" t="s">
        <v>482</v>
      </c>
      <c r="FU52" s="346">
        <v>56563454</v>
      </c>
      <c r="FV52" s="354">
        <v>56324454</v>
      </c>
      <c r="FW52" s="354">
        <v>56324454</v>
      </c>
      <c r="FX52" s="354">
        <v>239000</v>
      </c>
      <c r="FY52" s="354">
        <v>54758230</v>
      </c>
      <c r="FZ52" s="354">
        <v>1566224</v>
      </c>
      <c r="GA52" s="354">
        <f t="shared" si="64"/>
        <v>56563.453999999998</v>
      </c>
      <c r="GB52" s="354">
        <f t="shared" si="65"/>
        <v>56324.453999999998</v>
      </c>
      <c r="GC52" s="354">
        <f t="shared" si="66"/>
        <v>56324.453999999998</v>
      </c>
      <c r="GD52" s="354">
        <f t="shared" si="67"/>
        <v>239</v>
      </c>
      <c r="GE52" s="354">
        <f t="shared" si="68"/>
        <v>54758.23</v>
      </c>
      <c r="GF52" s="354">
        <f t="shared" si="69"/>
        <v>1566.2239999999999</v>
      </c>
      <c r="GG52" s="354"/>
    </row>
    <row r="53" spans="1:189" x14ac:dyDescent="0.2">
      <c r="A53" s="345" t="s">
        <v>516</v>
      </c>
      <c r="B53" s="345">
        <v>75029000</v>
      </c>
      <c r="C53" s="345">
        <v>9677906</v>
      </c>
      <c r="D53" s="345">
        <v>9677906</v>
      </c>
      <c r="E53" s="345">
        <v>65351094</v>
      </c>
      <c r="F53" s="345">
        <f t="shared" si="70"/>
        <v>77354.89899999999</v>
      </c>
      <c r="G53" s="345">
        <f t="shared" si="71"/>
        <v>9977.9210860000003</v>
      </c>
      <c r="H53" s="345">
        <f t="shared" si="72"/>
        <v>9977.9210860000003</v>
      </c>
      <c r="I53" s="345">
        <f t="shared" si="73"/>
        <v>67376.977913999988</v>
      </c>
      <c r="J53" s="343" t="s">
        <v>281</v>
      </c>
      <c r="L53" s="346" t="s">
        <v>323</v>
      </c>
      <c r="M53" s="347">
        <v>1179804</v>
      </c>
      <c r="N53" s="347">
        <f t="shared" si="74"/>
        <v>1216.3779239999999</v>
      </c>
      <c r="P53" s="346" t="s">
        <v>516</v>
      </c>
      <c r="Q53" s="347">
        <v>75029000</v>
      </c>
      <c r="R53" s="347">
        <v>16888624</v>
      </c>
      <c r="S53" s="347">
        <v>16888624</v>
      </c>
      <c r="T53" s="347">
        <v>58140376</v>
      </c>
      <c r="U53" s="347">
        <f t="shared" si="75"/>
        <v>77354.89899999999</v>
      </c>
      <c r="V53" s="345">
        <f t="shared" si="76"/>
        <v>17412.171343999998</v>
      </c>
      <c r="W53" s="345">
        <f t="shared" si="77"/>
        <v>17412.171343999998</v>
      </c>
      <c r="X53" s="345">
        <f t="shared" si="78"/>
        <v>59942.727655999988</v>
      </c>
      <c r="AA53" s="346" t="s">
        <v>484</v>
      </c>
      <c r="AB53" s="347">
        <v>75067876</v>
      </c>
      <c r="AC53" s="345">
        <f t="shared" si="79"/>
        <v>77394.980155999991</v>
      </c>
      <c r="AE53" s="343" t="s">
        <v>516</v>
      </c>
      <c r="AF53" s="345">
        <v>75029000</v>
      </c>
      <c r="AG53" s="345">
        <v>25528216</v>
      </c>
      <c r="AH53" s="345">
        <v>25528216</v>
      </c>
      <c r="AI53" s="345">
        <v>49500784</v>
      </c>
      <c r="AJ53" s="345">
        <f t="shared" si="80"/>
        <v>77354.89899999999</v>
      </c>
      <c r="AK53" s="345">
        <f t="shared" si="81"/>
        <v>26319.590695999999</v>
      </c>
      <c r="AL53" s="345">
        <f t="shared" si="82"/>
        <v>26319.590695999999</v>
      </c>
      <c r="AM53" s="345">
        <f t="shared" si="83"/>
        <v>51035.308303999998</v>
      </c>
      <c r="AP53" s="346" t="s">
        <v>317</v>
      </c>
      <c r="AQ53" s="347">
        <v>123008</v>
      </c>
      <c r="AR53" s="347">
        <f t="shared" si="21"/>
        <v>126.82124799999998</v>
      </c>
      <c r="AT53" s="346" t="s">
        <v>516</v>
      </c>
      <c r="AU53" s="347">
        <v>74995951</v>
      </c>
      <c r="AV53" s="347">
        <v>39750360</v>
      </c>
      <c r="AW53" s="347">
        <v>39750360</v>
      </c>
      <c r="AX53" s="347">
        <v>35245591</v>
      </c>
      <c r="AY53" s="345">
        <f t="shared" si="22"/>
        <v>77320.825480999993</v>
      </c>
      <c r="AZ53" s="345">
        <f t="shared" si="23"/>
        <v>40982.621159999995</v>
      </c>
      <c r="BA53" s="345">
        <f t="shared" si="24"/>
        <v>40982.621159999995</v>
      </c>
      <c r="BB53" s="345">
        <f t="shared" si="25"/>
        <v>36338.204320999997</v>
      </c>
      <c r="BD53" s="343" t="s">
        <v>324</v>
      </c>
      <c r="BE53" s="348">
        <v>1532761</v>
      </c>
      <c r="BF53" s="349">
        <f t="shared" si="26"/>
        <v>1580.2765909999998</v>
      </c>
      <c r="BH53" s="343" t="s">
        <v>516</v>
      </c>
      <c r="BI53" s="348">
        <v>74995951</v>
      </c>
      <c r="BJ53" s="348">
        <v>47370479</v>
      </c>
      <c r="BK53" s="348">
        <v>47370479</v>
      </c>
      <c r="BL53" s="348">
        <v>27625472</v>
      </c>
      <c r="BM53" s="349">
        <f t="shared" si="27"/>
        <v>77320.825480999993</v>
      </c>
      <c r="BN53" s="349">
        <f t="shared" si="28"/>
        <v>48838.963848999992</v>
      </c>
      <c r="BO53" s="349">
        <f t="shared" si="29"/>
        <v>48838.963848999992</v>
      </c>
      <c r="BP53" s="349">
        <f t="shared" si="30"/>
        <v>28481.861632</v>
      </c>
      <c r="BR53" s="343" t="s">
        <v>281</v>
      </c>
      <c r="BS53" s="343" t="s">
        <v>484</v>
      </c>
      <c r="BT53" s="348">
        <v>72564459</v>
      </c>
      <c r="BU53" s="348">
        <f t="shared" si="31"/>
        <v>74813.957228999992</v>
      </c>
      <c r="BW53" s="348" t="s">
        <v>516</v>
      </c>
      <c r="BX53" s="348">
        <v>75029000</v>
      </c>
      <c r="BY53" s="348">
        <v>57061815</v>
      </c>
      <c r="BZ53" s="348">
        <v>17967185</v>
      </c>
      <c r="CA53" s="348">
        <v>57061815</v>
      </c>
      <c r="CB53" s="348">
        <f t="shared" si="32"/>
        <v>77354.89899999999</v>
      </c>
      <c r="CC53" s="348">
        <f t="shared" si="33"/>
        <v>58830.731264999995</v>
      </c>
      <c r="CD53" s="348">
        <f t="shared" si="34"/>
        <v>18524.167734999999</v>
      </c>
      <c r="CE53" s="348">
        <f t="shared" si="35"/>
        <v>58830.731264999995</v>
      </c>
      <c r="CG53" s="343" t="s">
        <v>493</v>
      </c>
      <c r="CH53" s="348">
        <v>3733333</v>
      </c>
      <c r="CI53" s="348">
        <f t="shared" si="36"/>
        <v>3849.0663229999996</v>
      </c>
      <c r="CK53" s="346" t="s">
        <v>516</v>
      </c>
      <c r="CL53" s="347">
        <v>75029000</v>
      </c>
      <c r="CM53" s="347">
        <v>64769877</v>
      </c>
      <c r="CN53" s="347">
        <v>64769877</v>
      </c>
      <c r="CO53" s="347">
        <v>10259123</v>
      </c>
      <c r="CP53" s="348">
        <f t="shared" si="37"/>
        <v>77354.89899999999</v>
      </c>
      <c r="CQ53" s="348">
        <f t="shared" si="38"/>
        <v>66777.743187</v>
      </c>
      <c r="CR53" s="348">
        <f t="shared" si="39"/>
        <v>66777.743187</v>
      </c>
      <c r="CS53" s="348">
        <f t="shared" si="40"/>
        <v>10577.155812999999</v>
      </c>
      <c r="CU53" s="349"/>
      <c r="CV53" s="346" t="s">
        <v>325</v>
      </c>
      <c r="CW53" s="347">
        <v>187750</v>
      </c>
      <c r="CX53" s="347">
        <f t="shared" si="41"/>
        <v>193.57024999999999</v>
      </c>
      <c r="CZ53" s="346" t="s">
        <v>516</v>
      </c>
      <c r="DA53" s="347">
        <v>74905994</v>
      </c>
      <c r="DB53" s="347">
        <v>73289787</v>
      </c>
      <c r="DC53" s="347">
        <v>73289787</v>
      </c>
      <c r="DD53" s="347">
        <v>1616207</v>
      </c>
      <c r="DE53" s="347">
        <f t="shared" si="42"/>
        <v>77228.079813999997</v>
      </c>
      <c r="DF53" s="347">
        <f t="shared" si="43"/>
        <v>75561.770396999986</v>
      </c>
      <c r="DG53" s="347">
        <f t="shared" si="44"/>
        <v>75561.770396999986</v>
      </c>
      <c r="DH53" s="347">
        <f t="shared" si="45"/>
        <v>1666.3094169999999</v>
      </c>
      <c r="DI53" s="343" t="s">
        <v>281</v>
      </c>
      <c r="DL53" s="346" t="s">
        <v>483</v>
      </c>
      <c r="DM53" s="347">
        <v>90157092</v>
      </c>
      <c r="DN53" s="347">
        <f t="shared" si="46"/>
        <v>92951.961851999993</v>
      </c>
      <c r="DQ53" s="350" t="s">
        <v>516</v>
      </c>
      <c r="DR53" s="347">
        <v>75063618</v>
      </c>
      <c r="DS53" s="347">
        <v>74551355</v>
      </c>
      <c r="DT53" s="347">
        <v>74551355</v>
      </c>
      <c r="DU53" s="347">
        <v>512263</v>
      </c>
      <c r="DV53" s="347">
        <f t="shared" si="47"/>
        <v>77390.590157999992</v>
      </c>
      <c r="DW53" s="347">
        <f t="shared" si="48"/>
        <v>76862.447004999995</v>
      </c>
      <c r="DX53" s="347">
        <f t="shared" si="49"/>
        <v>76862.447004999995</v>
      </c>
      <c r="DY53" s="347">
        <f t="shared" si="50"/>
        <v>528.14315299999998</v>
      </c>
      <c r="EB53" s="346" t="s">
        <v>490</v>
      </c>
      <c r="EC53" s="347">
        <v>1284115</v>
      </c>
      <c r="ED53" s="347">
        <f t="shared" si="51"/>
        <v>1284.115</v>
      </c>
      <c r="EH53" s="351" t="s">
        <v>516</v>
      </c>
      <c r="EI53" s="351">
        <v>111044000</v>
      </c>
      <c r="EJ53" s="351">
        <v>84120458</v>
      </c>
      <c r="EK53" s="351">
        <v>26923542</v>
      </c>
      <c r="EL53" s="351">
        <v>84120458</v>
      </c>
      <c r="EM53" s="351">
        <v>84120458</v>
      </c>
      <c r="EN53" s="351">
        <v>0</v>
      </c>
      <c r="EO53" s="351">
        <f t="shared" si="52"/>
        <v>111044</v>
      </c>
      <c r="EP53" s="351">
        <f t="shared" si="53"/>
        <v>84120.457999999999</v>
      </c>
      <c r="EQ53" s="351">
        <f t="shared" si="54"/>
        <v>26923.542000000001</v>
      </c>
      <c r="ER53" s="351">
        <f t="shared" si="13"/>
        <v>84120.457999999999</v>
      </c>
      <c r="ES53" s="351">
        <f t="shared" si="14"/>
        <v>84120.457999999999</v>
      </c>
      <c r="ET53" s="351">
        <f t="shared" si="55"/>
        <v>0</v>
      </c>
      <c r="EW53" s="346" t="s">
        <v>324</v>
      </c>
      <c r="EX53" s="352">
        <v>1496885</v>
      </c>
      <c r="EY53" s="352">
        <f t="shared" si="56"/>
        <v>1496.885</v>
      </c>
      <c r="FA53" s="346" t="s">
        <v>516</v>
      </c>
      <c r="FB53" s="352">
        <v>110889000</v>
      </c>
      <c r="FC53" s="352">
        <v>95975168</v>
      </c>
      <c r="FD53" s="352">
        <v>95975168</v>
      </c>
      <c r="FE53" s="352">
        <v>14913832</v>
      </c>
      <c r="FF53" s="352">
        <v>95888715</v>
      </c>
      <c r="FG53" s="352">
        <v>86453</v>
      </c>
      <c r="FH53" s="352">
        <f t="shared" si="57"/>
        <v>110889</v>
      </c>
      <c r="FI53" s="352">
        <f t="shared" si="58"/>
        <v>95975.168000000005</v>
      </c>
      <c r="FJ53" s="352">
        <f t="shared" si="59"/>
        <v>95975.168000000005</v>
      </c>
      <c r="FK53" s="352">
        <f t="shared" si="60"/>
        <v>14913.832</v>
      </c>
      <c r="FL53" s="352">
        <f t="shared" si="61"/>
        <v>95888.714999999997</v>
      </c>
      <c r="FM53" s="352">
        <f t="shared" si="62"/>
        <v>86.453000000000003</v>
      </c>
      <c r="FP53" s="353" t="s">
        <v>310</v>
      </c>
      <c r="FQ53" s="354">
        <v>22386410</v>
      </c>
      <c r="FR53" s="348">
        <f t="shared" si="63"/>
        <v>22386.41</v>
      </c>
      <c r="FT53" s="346" t="s">
        <v>516</v>
      </c>
      <c r="FU53" s="346">
        <v>111559939</v>
      </c>
      <c r="FV53" s="354">
        <v>101996712</v>
      </c>
      <c r="FW53" s="354">
        <v>101996712</v>
      </c>
      <c r="FX53" s="354">
        <v>9563227</v>
      </c>
      <c r="FY53" s="354">
        <v>101964903</v>
      </c>
      <c r="FZ53" s="354">
        <v>31809</v>
      </c>
      <c r="GA53" s="354">
        <f t="shared" si="64"/>
        <v>111559.939</v>
      </c>
      <c r="GB53" s="354">
        <f t="shared" si="65"/>
        <v>101996.712</v>
      </c>
      <c r="GC53" s="354">
        <f t="shared" si="66"/>
        <v>101996.712</v>
      </c>
      <c r="GD53" s="354">
        <f t="shared" si="67"/>
        <v>9563.2270000000008</v>
      </c>
      <c r="GE53" s="354">
        <f t="shared" si="68"/>
        <v>101964.90300000001</v>
      </c>
      <c r="GF53" s="354">
        <f t="shared" si="69"/>
        <v>31.809000000000001</v>
      </c>
      <c r="GG53" s="354"/>
    </row>
    <row r="54" spans="1:189" x14ac:dyDescent="0.2">
      <c r="A54" s="345" t="s">
        <v>702</v>
      </c>
      <c r="B54" s="345">
        <v>500000</v>
      </c>
      <c r="C54" s="345">
        <v>0</v>
      </c>
      <c r="D54" s="345">
        <v>0</v>
      </c>
      <c r="E54" s="345">
        <v>500000</v>
      </c>
      <c r="F54" s="345">
        <f t="shared" si="70"/>
        <v>515.5</v>
      </c>
      <c r="G54" s="345">
        <f t="shared" si="71"/>
        <v>0</v>
      </c>
      <c r="H54" s="345">
        <f t="shared" si="72"/>
        <v>0</v>
      </c>
      <c r="I54" s="345">
        <f t="shared" si="73"/>
        <v>515.5</v>
      </c>
      <c r="J54" s="343" t="s">
        <v>281</v>
      </c>
      <c r="L54" s="346" t="s">
        <v>324</v>
      </c>
      <c r="M54" s="347">
        <v>2209212</v>
      </c>
      <c r="N54" s="347">
        <f t="shared" si="74"/>
        <v>2277.6975719999996</v>
      </c>
      <c r="P54" s="346" t="s">
        <v>702</v>
      </c>
      <c r="Q54" s="347">
        <v>500000</v>
      </c>
      <c r="R54" s="347">
        <v>0</v>
      </c>
      <c r="S54" s="347">
        <v>0</v>
      </c>
      <c r="T54" s="347">
        <v>500000</v>
      </c>
      <c r="U54" s="347">
        <f t="shared" si="75"/>
        <v>515.5</v>
      </c>
      <c r="V54" s="345">
        <f t="shared" si="76"/>
        <v>0</v>
      </c>
      <c r="W54" s="345">
        <f t="shared" si="77"/>
        <v>0</v>
      </c>
      <c r="X54" s="345">
        <f t="shared" si="78"/>
        <v>515.5</v>
      </c>
      <c r="AA54" s="346" t="s">
        <v>485</v>
      </c>
      <c r="AB54" s="347">
        <v>1245532</v>
      </c>
      <c r="AC54" s="345">
        <f t="shared" si="79"/>
        <v>1284.1434919999999</v>
      </c>
      <c r="AE54" s="343" t="s">
        <v>702</v>
      </c>
      <c r="AF54" s="345">
        <v>500000</v>
      </c>
      <c r="AG54" s="345">
        <v>0</v>
      </c>
      <c r="AH54" s="345">
        <v>0</v>
      </c>
      <c r="AI54" s="345">
        <v>500000</v>
      </c>
      <c r="AJ54" s="345">
        <f t="shared" si="80"/>
        <v>515.5</v>
      </c>
      <c r="AK54" s="345">
        <f t="shared" si="81"/>
        <v>0</v>
      </c>
      <c r="AL54" s="345">
        <f t="shared" si="82"/>
        <v>0</v>
      </c>
      <c r="AM54" s="345">
        <f t="shared" si="83"/>
        <v>515.5</v>
      </c>
      <c r="AP54" s="346" t="s">
        <v>318</v>
      </c>
      <c r="AQ54" s="347">
        <v>176274</v>
      </c>
      <c r="AR54" s="347">
        <f t="shared" si="21"/>
        <v>181.73849399999997</v>
      </c>
      <c r="AT54" s="346" t="s">
        <v>702</v>
      </c>
      <c r="AU54" s="347">
        <v>500000</v>
      </c>
      <c r="AV54" s="347">
        <v>0</v>
      </c>
      <c r="AW54" s="347">
        <v>0</v>
      </c>
      <c r="AX54" s="347">
        <v>500000</v>
      </c>
      <c r="AY54" s="345">
        <f t="shared" si="22"/>
        <v>515.5</v>
      </c>
      <c r="AZ54" s="345">
        <f t="shared" si="23"/>
        <v>0</v>
      </c>
      <c r="BA54" s="345">
        <f t="shared" si="24"/>
        <v>0</v>
      </c>
      <c r="BB54" s="345">
        <f t="shared" si="25"/>
        <v>515.5</v>
      </c>
      <c r="BD54" s="343" t="s">
        <v>325</v>
      </c>
      <c r="BE54" s="348">
        <v>130600</v>
      </c>
      <c r="BF54" s="349">
        <f t="shared" si="26"/>
        <v>134.64859999999999</v>
      </c>
      <c r="BH54" s="343" t="s">
        <v>702</v>
      </c>
      <c r="BI54" s="348">
        <v>500000</v>
      </c>
      <c r="BJ54" s="348">
        <v>0</v>
      </c>
      <c r="BK54" s="348">
        <v>0</v>
      </c>
      <c r="BL54" s="348">
        <v>500000</v>
      </c>
      <c r="BM54" s="349">
        <f t="shared" si="27"/>
        <v>515.5</v>
      </c>
      <c r="BN54" s="349">
        <f t="shared" si="28"/>
        <v>0</v>
      </c>
      <c r="BO54" s="349">
        <f t="shared" si="29"/>
        <v>0</v>
      </c>
      <c r="BP54" s="349">
        <f t="shared" si="30"/>
        <v>515.5</v>
      </c>
      <c r="BR54" s="343" t="s">
        <v>281</v>
      </c>
      <c r="BS54" s="343" t="s">
        <v>485</v>
      </c>
      <c r="BT54" s="348">
        <v>453389</v>
      </c>
      <c r="BU54" s="348">
        <f t="shared" si="31"/>
        <v>467.44405899999998</v>
      </c>
      <c r="BW54" s="348" t="s">
        <v>702</v>
      </c>
      <c r="BX54" s="348">
        <v>500000</v>
      </c>
      <c r="BY54" s="348">
        <v>0</v>
      </c>
      <c r="BZ54" s="348">
        <v>500000</v>
      </c>
      <c r="CA54" s="348">
        <v>0</v>
      </c>
      <c r="CB54" s="348">
        <f t="shared" si="32"/>
        <v>515.5</v>
      </c>
      <c r="CC54" s="348">
        <f t="shared" si="33"/>
        <v>0</v>
      </c>
      <c r="CD54" s="348">
        <f t="shared" si="34"/>
        <v>515.5</v>
      </c>
      <c r="CE54" s="348">
        <f t="shared" si="35"/>
        <v>0</v>
      </c>
      <c r="CG54" s="343" t="s">
        <v>330</v>
      </c>
      <c r="CH54" s="348">
        <v>2493119</v>
      </c>
      <c r="CI54" s="348">
        <f t="shared" si="36"/>
        <v>2570.4056889999997</v>
      </c>
      <c r="CK54" s="346" t="s">
        <v>702</v>
      </c>
      <c r="CL54" s="347">
        <v>1500000</v>
      </c>
      <c r="CM54" s="347">
        <v>0</v>
      </c>
      <c r="CN54" s="347">
        <v>0</v>
      </c>
      <c r="CO54" s="347">
        <v>1500000</v>
      </c>
      <c r="CP54" s="348">
        <f t="shared" si="37"/>
        <v>1546.4999999999998</v>
      </c>
      <c r="CQ54" s="348">
        <f t="shared" si="38"/>
        <v>0</v>
      </c>
      <c r="CR54" s="348">
        <f t="shared" si="39"/>
        <v>0</v>
      </c>
      <c r="CS54" s="348">
        <f t="shared" si="40"/>
        <v>1546.4999999999998</v>
      </c>
      <c r="CU54" s="349"/>
      <c r="CV54" s="346" t="s">
        <v>326</v>
      </c>
      <c r="CW54" s="347">
        <v>1521188</v>
      </c>
      <c r="CX54" s="347">
        <f t="shared" si="41"/>
        <v>1568.344828</v>
      </c>
      <c r="CZ54" s="346" t="s">
        <v>702</v>
      </c>
      <c r="DA54" s="347">
        <v>1500000</v>
      </c>
      <c r="DB54" s="347">
        <v>0</v>
      </c>
      <c r="DC54" s="347">
        <v>0</v>
      </c>
      <c r="DD54" s="347">
        <v>1500000</v>
      </c>
      <c r="DE54" s="347">
        <f t="shared" si="42"/>
        <v>1546.4999999999998</v>
      </c>
      <c r="DF54" s="347">
        <f t="shared" si="43"/>
        <v>0</v>
      </c>
      <c r="DG54" s="347">
        <f t="shared" si="44"/>
        <v>0</v>
      </c>
      <c r="DH54" s="347">
        <f t="shared" si="45"/>
        <v>1546.4999999999998</v>
      </c>
      <c r="DI54" s="343" t="s">
        <v>281</v>
      </c>
      <c r="DL54" s="346" t="s">
        <v>484</v>
      </c>
      <c r="DM54" s="347">
        <v>90035850</v>
      </c>
      <c r="DN54" s="347">
        <f t="shared" si="46"/>
        <v>92826.961349999998</v>
      </c>
      <c r="DQ54" s="350" t="s">
        <v>702</v>
      </c>
      <c r="DR54" s="347">
        <v>1500000</v>
      </c>
      <c r="DS54" s="347">
        <v>0</v>
      </c>
      <c r="DT54" s="347">
        <v>0</v>
      </c>
      <c r="DU54" s="347">
        <v>1500000</v>
      </c>
      <c r="DV54" s="347">
        <f t="shared" si="47"/>
        <v>1546.4999999999998</v>
      </c>
      <c r="DW54" s="347">
        <f t="shared" si="48"/>
        <v>0</v>
      </c>
      <c r="DX54" s="347">
        <f t="shared" si="49"/>
        <v>0</v>
      </c>
      <c r="DY54" s="347">
        <f t="shared" si="50"/>
        <v>1546.4999999999998</v>
      </c>
      <c r="EB54" s="346" t="s">
        <v>320</v>
      </c>
      <c r="EC54" s="347">
        <v>1449167</v>
      </c>
      <c r="ED54" s="347">
        <f t="shared" si="51"/>
        <v>1449.1669999999999</v>
      </c>
      <c r="EH54" s="351" t="s">
        <v>702</v>
      </c>
      <c r="EI54" s="351">
        <v>1500000</v>
      </c>
      <c r="EJ54" s="351">
        <v>1153401</v>
      </c>
      <c r="EK54" s="351">
        <v>346599</v>
      </c>
      <c r="EL54" s="351">
        <v>1153401</v>
      </c>
      <c r="EM54" s="351">
        <v>1153401</v>
      </c>
      <c r="EN54" s="351">
        <v>0</v>
      </c>
      <c r="EO54" s="351">
        <f t="shared" si="52"/>
        <v>1500</v>
      </c>
      <c r="EP54" s="351">
        <f t="shared" si="53"/>
        <v>1153.4010000000001</v>
      </c>
      <c r="EQ54" s="351">
        <f t="shared" si="54"/>
        <v>346.59899999999999</v>
      </c>
      <c r="ER54" s="351">
        <f t="shared" si="13"/>
        <v>1153.4010000000001</v>
      </c>
      <c r="ES54" s="351">
        <f t="shared" si="14"/>
        <v>1153.4010000000001</v>
      </c>
      <c r="ET54" s="351">
        <f t="shared" si="55"/>
        <v>0</v>
      </c>
      <c r="EW54" s="346" t="s">
        <v>325</v>
      </c>
      <c r="EX54" s="352">
        <v>406194</v>
      </c>
      <c r="EY54" s="352">
        <f t="shared" si="56"/>
        <v>406.19400000000002</v>
      </c>
      <c r="FA54" s="346" t="s">
        <v>702</v>
      </c>
      <c r="FB54" s="352">
        <v>1500000</v>
      </c>
      <c r="FC54" s="352">
        <v>1153401</v>
      </c>
      <c r="FD54" s="352">
        <v>1153401</v>
      </c>
      <c r="FE54" s="352">
        <v>346599</v>
      </c>
      <c r="FF54" s="352">
        <v>1153401</v>
      </c>
      <c r="FG54" s="352">
        <v>0</v>
      </c>
      <c r="FH54" s="352">
        <f t="shared" si="57"/>
        <v>1500</v>
      </c>
      <c r="FI54" s="352">
        <f t="shared" si="58"/>
        <v>1153.4010000000001</v>
      </c>
      <c r="FJ54" s="352">
        <f t="shared" si="59"/>
        <v>1153.4010000000001</v>
      </c>
      <c r="FK54" s="352">
        <f t="shared" si="60"/>
        <v>346.59899999999999</v>
      </c>
      <c r="FL54" s="352">
        <f t="shared" si="61"/>
        <v>1153.4010000000001</v>
      </c>
      <c r="FM54" s="352">
        <f t="shared" si="62"/>
        <v>0</v>
      </c>
      <c r="FP54" s="353" t="s">
        <v>311</v>
      </c>
      <c r="FQ54" s="354">
        <v>102572188</v>
      </c>
      <c r="FR54" s="348">
        <f t="shared" si="63"/>
        <v>102572.18799999999</v>
      </c>
      <c r="FT54" s="346" t="s">
        <v>702</v>
      </c>
      <c r="FU54" s="346">
        <v>1500000</v>
      </c>
      <c r="FV54" s="354">
        <v>1153401</v>
      </c>
      <c r="FW54" s="354">
        <v>1153401</v>
      </c>
      <c r="FX54" s="354">
        <v>346599</v>
      </c>
      <c r="FY54" s="354">
        <v>1153401</v>
      </c>
      <c r="FZ54" s="354">
        <v>0</v>
      </c>
      <c r="GA54" s="354">
        <f t="shared" si="64"/>
        <v>1500</v>
      </c>
      <c r="GB54" s="354">
        <f t="shared" si="65"/>
        <v>1153.4010000000001</v>
      </c>
      <c r="GC54" s="354">
        <f t="shared" si="66"/>
        <v>1153.4010000000001</v>
      </c>
      <c r="GD54" s="354">
        <f t="shared" si="67"/>
        <v>346.59899999999999</v>
      </c>
      <c r="GE54" s="354">
        <f t="shared" si="68"/>
        <v>1153.4010000000001</v>
      </c>
      <c r="GF54" s="354">
        <f t="shared" si="69"/>
        <v>0</v>
      </c>
      <c r="GG54" s="354"/>
    </row>
    <row r="55" spans="1:189" x14ac:dyDescent="0.2">
      <c r="A55" s="345" t="s">
        <v>308</v>
      </c>
      <c r="B55" s="345">
        <v>119357391</v>
      </c>
      <c r="C55" s="345">
        <v>24079041</v>
      </c>
      <c r="D55" s="345">
        <v>24079041</v>
      </c>
      <c r="E55" s="345">
        <v>95278350</v>
      </c>
      <c r="F55" s="345">
        <f t="shared" si="70"/>
        <v>123057.47012099999</v>
      </c>
      <c r="G55" s="345">
        <f t="shared" si="71"/>
        <v>24825.491270999999</v>
      </c>
      <c r="H55" s="345">
        <f t="shared" si="72"/>
        <v>24825.491270999999</v>
      </c>
      <c r="I55" s="345">
        <f t="shared" si="73"/>
        <v>98231.97885</v>
      </c>
      <c r="J55" s="343" t="s">
        <v>281</v>
      </c>
      <c r="L55" s="346" t="s">
        <v>326</v>
      </c>
      <c r="M55" s="347">
        <v>1490</v>
      </c>
      <c r="N55" s="347">
        <f t="shared" si="74"/>
        <v>1.5361899999999999</v>
      </c>
      <c r="P55" s="346" t="s">
        <v>308</v>
      </c>
      <c r="Q55" s="347">
        <v>119357391</v>
      </c>
      <c r="R55" s="347">
        <v>24079041</v>
      </c>
      <c r="S55" s="347">
        <v>24079041</v>
      </c>
      <c r="T55" s="347">
        <v>95278350</v>
      </c>
      <c r="U55" s="347">
        <f t="shared" si="75"/>
        <v>123057.47012099999</v>
      </c>
      <c r="V55" s="345">
        <f t="shared" si="76"/>
        <v>24825.491270999999</v>
      </c>
      <c r="W55" s="345">
        <f t="shared" si="77"/>
        <v>24825.491270999999</v>
      </c>
      <c r="X55" s="345">
        <f t="shared" si="78"/>
        <v>98231.97885</v>
      </c>
      <c r="AA55" s="346" t="s">
        <v>312</v>
      </c>
      <c r="AB55" s="347">
        <v>2987993</v>
      </c>
      <c r="AC55" s="345">
        <f t="shared" si="79"/>
        <v>3080.6207829999998</v>
      </c>
      <c r="AE55" s="343" t="s">
        <v>308</v>
      </c>
      <c r="AF55" s="345">
        <v>119357391</v>
      </c>
      <c r="AG55" s="345">
        <v>32702241</v>
      </c>
      <c r="AH55" s="345">
        <v>32702241</v>
      </c>
      <c r="AI55" s="345">
        <v>86655150</v>
      </c>
      <c r="AJ55" s="345">
        <f t="shared" si="80"/>
        <v>123057.47012099999</v>
      </c>
      <c r="AK55" s="345">
        <f t="shared" si="81"/>
        <v>33716.010471000001</v>
      </c>
      <c r="AL55" s="345">
        <f t="shared" si="82"/>
        <v>33716.010471000001</v>
      </c>
      <c r="AM55" s="345">
        <f t="shared" si="83"/>
        <v>89341.45964999999</v>
      </c>
      <c r="AP55" s="346" t="s">
        <v>319</v>
      </c>
      <c r="AQ55" s="347">
        <v>68740</v>
      </c>
      <c r="AR55" s="347">
        <f t="shared" si="21"/>
        <v>70.87093999999999</v>
      </c>
      <c r="AT55" s="346" t="s">
        <v>308</v>
      </c>
      <c r="AU55" s="347">
        <v>119357391</v>
      </c>
      <c r="AV55" s="347">
        <v>32702241</v>
      </c>
      <c r="AW55" s="347">
        <v>32702241</v>
      </c>
      <c r="AX55" s="347">
        <v>86655150</v>
      </c>
      <c r="AY55" s="345">
        <f t="shared" si="22"/>
        <v>123057.47012099999</v>
      </c>
      <c r="AZ55" s="345">
        <f t="shared" si="23"/>
        <v>33716.010471000001</v>
      </c>
      <c r="BA55" s="345">
        <f t="shared" si="24"/>
        <v>33716.010471000001</v>
      </c>
      <c r="BB55" s="345">
        <f t="shared" si="25"/>
        <v>89341.45964999999</v>
      </c>
      <c r="BD55" s="343" t="s">
        <v>326</v>
      </c>
      <c r="BE55" s="348">
        <v>779558</v>
      </c>
      <c r="BF55" s="349">
        <f t="shared" si="26"/>
        <v>803.72429799999998</v>
      </c>
      <c r="BH55" s="343" t="s">
        <v>308</v>
      </c>
      <c r="BI55" s="348">
        <v>119357391</v>
      </c>
      <c r="BJ55" s="348">
        <v>32702241</v>
      </c>
      <c r="BK55" s="348">
        <v>32702241</v>
      </c>
      <c r="BL55" s="348">
        <v>86655150</v>
      </c>
      <c r="BM55" s="349">
        <f t="shared" si="27"/>
        <v>123057.47012099999</v>
      </c>
      <c r="BN55" s="349">
        <f t="shared" si="28"/>
        <v>33716.010471000001</v>
      </c>
      <c r="BO55" s="349">
        <f t="shared" si="29"/>
        <v>33716.010471000001</v>
      </c>
      <c r="BP55" s="349">
        <f t="shared" si="30"/>
        <v>89341.45964999999</v>
      </c>
      <c r="BR55" s="343" t="s">
        <v>281</v>
      </c>
      <c r="BS55" s="343" t="s">
        <v>313</v>
      </c>
      <c r="BT55" s="348">
        <v>449618811</v>
      </c>
      <c r="BU55" s="348">
        <f t="shared" si="31"/>
        <v>463556.99414099997</v>
      </c>
      <c r="BW55" s="348" t="s">
        <v>308</v>
      </c>
      <c r="BX55" s="348">
        <v>119357391</v>
      </c>
      <c r="BY55" s="348">
        <v>42230877</v>
      </c>
      <c r="BZ55" s="348">
        <v>77126514</v>
      </c>
      <c r="CA55" s="348">
        <v>42230877</v>
      </c>
      <c r="CB55" s="348">
        <f t="shared" si="32"/>
        <v>123057.47012099999</v>
      </c>
      <c r="CC55" s="348">
        <f t="shared" si="33"/>
        <v>43540.034186999997</v>
      </c>
      <c r="CD55" s="348">
        <f t="shared" si="34"/>
        <v>79517.435933999994</v>
      </c>
      <c r="CE55" s="348">
        <f t="shared" si="35"/>
        <v>43540.034186999997</v>
      </c>
      <c r="CG55" s="343" t="s">
        <v>494</v>
      </c>
      <c r="CH55" s="348">
        <v>217769</v>
      </c>
      <c r="CI55" s="348">
        <f t="shared" si="36"/>
        <v>224.51983899999999</v>
      </c>
      <c r="CK55" s="346" t="s">
        <v>308</v>
      </c>
      <c r="CL55" s="347">
        <v>119357391</v>
      </c>
      <c r="CM55" s="347">
        <v>42230877</v>
      </c>
      <c r="CN55" s="347">
        <v>42230877</v>
      </c>
      <c r="CO55" s="347">
        <v>77126514</v>
      </c>
      <c r="CP55" s="348">
        <f t="shared" si="37"/>
        <v>123057.47012099999</v>
      </c>
      <c r="CQ55" s="348">
        <f t="shared" si="38"/>
        <v>43540.034186999997</v>
      </c>
      <c r="CR55" s="348">
        <f t="shared" si="39"/>
        <v>43540.034186999997</v>
      </c>
      <c r="CS55" s="348">
        <f t="shared" si="40"/>
        <v>79517.435933999994</v>
      </c>
      <c r="CU55" s="349"/>
      <c r="CV55" s="346" t="s">
        <v>328</v>
      </c>
      <c r="CW55" s="347">
        <v>675900</v>
      </c>
      <c r="CX55" s="347">
        <f t="shared" si="41"/>
        <v>696.85289999999998</v>
      </c>
      <c r="CZ55" s="346" t="s">
        <v>308</v>
      </c>
      <c r="DA55" s="347">
        <v>119357391</v>
      </c>
      <c r="DB55" s="347">
        <v>42230877</v>
      </c>
      <c r="DC55" s="347">
        <v>42230877</v>
      </c>
      <c r="DD55" s="347">
        <v>77126514</v>
      </c>
      <c r="DE55" s="347">
        <f t="shared" si="42"/>
        <v>123057.47012099999</v>
      </c>
      <c r="DF55" s="347">
        <f t="shared" si="43"/>
        <v>43540.034186999997</v>
      </c>
      <c r="DG55" s="347">
        <f t="shared" si="44"/>
        <v>43540.034186999997</v>
      </c>
      <c r="DH55" s="347">
        <f t="shared" si="45"/>
        <v>79517.435933999994</v>
      </c>
      <c r="DI55" s="343" t="s">
        <v>281</v>
      </c>
      <c r="DL55" s="346" t="s">
        <v>485</v>
      </c>
      <c r="DM55" s="347">
        <v>121242</v>
      </c>
      <c r="DN55" s="347">
        <f t="shared" si="46"/>
        <v>125.000502</v>
      </c>
      <c r="DQ55" s="350" t="s">
        <v>308</v>
      </c>
      <c r="DR55" s="347">
        <v>119357391</v>
      </c>
      <c r="DS55" s="347">
        <v>66047696</v>
      </c>
      <c r="DT55" s="347">
        <v>66047696</v>
      </c>
      <c r="DU55" s="347">
        <v>53309695</v>
      </c>
      <c r="DV55" s="347">
        <f t="shared" si="47"/>
        <v>123057.47012099999</v>
      </c>
      <c r="DW55" s="347">
        <f t="shared" si="48"/>
        <v>68095.17457599999</v>
      </c>
      <c r="DX55" s="347">
        <f t="shared" si="49"/>
        <v>68095.17457599999</v>
      </c>
      <c r="DY55" s="347">
        <f t="shared" si="50"/>
        <v>54962.295544999994</v>
      </c>
      <c r="EB55" s="346" t="s">
        <v>321</v>
      </c>
      <c r="EC55" s="347">
        <v>1439424</v>
      </c>
      <c r="ED55" s="347">
        <f t="shared" si="51"/>
        <v>1439.424</v>
      </c>
      <c r="EH55" s="351" t="s">
        <v>308</v>
      </c>
      <c r="EI55" s="351">
        <v>119357391</v>
      </c>
      <c r="EJ55" s="351">
        <v>66047696</v>
      </c>
      <c r="EK55" s="351">
        <v>53309695</v>
      </c>
      <c r="EL55" s="351">
        <v>66047696</v>
      </c>
      <c r="EM55" s="351">
        <v>66047696</v>
      </c>
      <c r="EN55" s="351">
        <v>0</v>
      </c>
      <c r="EO55" s="351">
        <f t="shared" si="52"/>
        <v>119357.391</v>
      </c>
      <c r="EP55" s="351">
        <f t="shared" si="53"/>
        <v>66047.695999999996</v>
      </c>
      <c r="EQ55" s="351">
        <f t="shared" si="54"/>
        <v>53309.695</v>
      </c>
      <c r="ER55" s="351">
        <f t="shared" si="13"/>
        <v>66047.695999999996</v>
      </c>
      <c r="ES55" s="351">
        <f t="shared" si="14"/>
        <v>66047.695999999996</v>
      </c>
      <c r="ET55" s="351">
        <f t="shared" si="55"/>
        <v>0</v>
      </c>
      <c r="EW55" s="346" t="s">
        <v>326</v>
      </c>
      <c r="EX55" s="352">
        <v>551858</v>
      </c>
      <c r="EY55" s="352">
        <f t="shared" si="56"/>
        <v>551.85799999999995</v>
      </c>
      <c r="FA55" s="346" t="s">
        <v>308</v>
      </c>
      <c r="FB55" s="352">
        <v>119357391</v>
      </c>
      <c r="FC55" s="352">
        <v>66047696</v>
      </c>
      <c r="FD55" s="352">
        <v>66047696</v>
      </c>
      <c r="FE55" s="352">
        <v>53309695</v>
      </c>
      <c r="FF55" s="352">
        <v>66047696</v>
      </c>
      <c r="FG55" s="352">
        <v>0</v>
      </c>
      <c r="FH55" s="352">
        <f t="shared" si="57"/>
        <v>119357.391</v>
      </c>
      <c r="FI55" s="352">
        <f t="shared" si="58"/>
        <v>66047.695999999996</v>
      </c>
      <c r="FJ55" s="352">
        <f t="shared" si="59"/>
        <v>66047.695999999996</v>
      </c>
      <c r="FK55" s="352">
        <f t="shared" si="60"/>
        <v>53309.695</v>
      </c>
      <c r="FL55" s="352">
        <f t="shared" si="61"/>
        <v>66047.695999999996</v>
      </c>
      <c r="FM55" s="352">
        <f t="shared" si="62"/>
        <v>0</v>
      </c>
      <c r="FP55" s="353" t="s">
        <v>483</v>
      </c>
      <c r="FQ55" s="354">
        <v>99548616</v>
      </c>
      <c r="FR55" s="348">
        <f t="shared" si="63"/>
        <v>99548.615999999995</v>
      </c>
      <c r="FT55" s="346" t="s">
        <v>308</v>
      </c>
      <c r="FU55" s="346">
        <v>119348855</v>
      </c>
      <c r="FV55" s="354">
        <v>103229561</v>
      </c>
      <c r="FW55" s="354">
        <v>103229561</v>
      </c>
      <c r="FX55" s="354">
        <v>16119294</v>
      </c>
      <c r="FY55" s="354">
        <v>103229561</v>
      </c>
      <c r="FZ55" s="354">
        <v>0</v>
      </c>
      <c r="GA55" s="354">
        <f t="shared" si="64"/>
        <v>119348.855</v>
      </c>
      <c r="GB55" s="354">
        <f t="shared" si="65"/>
        <v>103229.561</v>
      </c>
      <c r="GC55" s="354">
        <f t="shared" si="66"/>
        <v>103229.561</v>
      </c>
      <c r="GD55" s="354">
        <f t="shared" si="67"/>
        <v>16119.294</v>
      </c>
      <c r="GE55" s="354">
        <f t="shared" si="68"/>
        <v>103229.561</v>
      </c>
      <c r="GF55" s="354">
        <f t="shared" si="69"/>
        <v>0</v>
      </c>
      <c r="GG55" s="354"/>
    </row>
    <row r="56" spans="1:189" x14ac:dyDescent="0.2">
      <c r="A56" s="345" t="s">
        <v>309</v>
      </c>
      <c r="B56" s="345">
        <v>38806479</v>
      </c>
      <c r="C56" s="345">
        <v>0</v>
      </c>
      <c r="D56" s="345">
        <v>0</v>
      </c>
      <c r="E56" s="345">
        <v>38806479</v>
      </c>
      <c r="F56" s="345">
        <f t="shared" si="70"/>
        <v>40009.479848999996</v>
      </c>
      <c r="G56" s="345">
        <f t="shared" si="71"/>
        <v>0</v>
      </c>
      <c r="H56" s="345">
        <f t="shared" si="72"/>
        <v>0</v>
      </c>
      <c r="I56" s="345">
        <f t="shared" si="73"/>
        <v>40009.479848999996</v>
      </c>
      <c r="J56" s="343" t="s">
        <v>281</v>
      </c>
      <c r="L56" s="346" t="s">
        <v>327</v>
      </c>
      <c r="M56" s="347">
        <v>27325740</v>
      </c>
      <c r="N56" s="347">
        <f t="shared" si="74"/>
        <v>28172.837939999998</v>
      </c>
      <c r="P56" s="346" t="s">
        <v>309</v>
      </c>
      <c r="Q56" s="347">
        <v>38806479</v>
      </c>
      <c r="R56" s="347">
        <v>0</v>
      </c>
      <c r="S56" s="347">
        <v>0</v>
      </c>
      <c r="T56" s="347">
        <v>38806479</v>
      </c>
      <c r="U56" s="347">
        <f t="shared" si="75"/>
        <v>40009.479848999996</v>
      </c>
      <c r="V56" s="345">
        <f t="shared" si="76"/>
        <v>0</v>
      </c>
      <c r="W56" s="345">
        <f t="shared" si="77"/>
        <v>0</v>
      </c>
      <c r="X56" s="345">
        <f t="shared" si="78"/>
        <v>40009.479848999996</v>
      </c>
      <c r="AA56" s="346" t="s">
        <v>313</v>
      </c>
      <c r="AB56" s="347">
        <v>370557702</v>
      </c>
      <c r="AC56" s="345">
        <f t="shared" si="79"/>
        <v>382044.99076199997</v>
      </c>
      <c r="AE56" s="343" t="s">
        <v>309</v>
      </c>
      <c r="AF56" s="345">
        <v>38806479</v>
      </c>
      <c r="AG56" s="345">
        <v>0</v>
      </c>
      <c r="AH56" s="345">
        <v>0</v>
      </c>
      <c r="AI56" s="345">
        <v>38806479</v>
      </c>
      <c r="AJ56" s="345">
        <f t="shared" si="80"/>
        <v>40009.479848999996</v>
      </c>
      <c r="AK56" s="345">
        <f t="shared" si="81"/>
        <v>0</v>
      </c>
      <c r="AL56" s="345">
        <f t="shared" si="82"/>
        <v>0</v>
      </c>
      <c r="AM56" s="345">
        <f t="shared" si="83"/>
        <v>40009.479848999996</v>
      </c>
      <c r="AP56" s="346" t="s">
        <v>320</v>
      </c>
      <c r="AQ56" s="347">
        <v>359556</v>
      </c>
      <c r="AR56" s="347">
        <f t="shared" si="21"/>
        <v>370.70223599999997</v>
      </c>
      <c r="AT56" s="346" t="s">
        <v>309</v>
      </c>
      <c r="AU56" s="347">
        <v>38806479</v>
      </c>
      <c r="AV56" s="347">
        <v>0</v>
      </c>
      <c r="AW56" s="347">
        <v>0</v>
      </c>
      <c r="AX56" s="347">
        <v>38806479</v>
      </c>
      <c r="AY56" s="345">
        <f t="shared" si="22"/>
        <v>40009.479848999996</v>
      </c>
      <c r="AZ56" s="345">
        <f t="shared" si="23"/>
        <v>0</v>
      </c>
      <c r="BA56" s="345">
        <f t="shared" si="24"/>
        <v>0</v>
      </c>
      <c r="BB56" s="345">
        <f t="shared" si="25"/>
        <v>40009.479848999996</v>
      </c>
      <c r="BD56" s="343" t="s">
        <v>327</v>
      </c>
      <c r="BE56" s="348">
        <v>16395468</v>
      </c>
      <c r="BF56" s="349">
        <f t="shared" si="26"/>
        <v>16903.727508</v>
      </c>
      <c r="BH56" s="343" t="s">
        <v>309</v>
      </c>
      <c r="BI56" s="348">
        <v>38806479</v>
      </c>
      <c r="BJ56" s="348">
        <v>0</v>
      </c>
      <c r="BK56" s="348">
        <v>0</v>
      </c>
      <c r="BL56" s="348">
        <v>38806479</v>
      </c>
      <c r="BM56" s="349">
        <f t="shared" si="27"/>
        <v>40009.479848999996</v>
      </c>
      <c r="BN56" s="349">
        <f t="shared" si="28"/>
        <v>0</v>
      </c>
      <c r="BO56" s="349">
        <f t="shared" si="29"/>
        <v>0</v>
      </c>
      <c r="BP56" s="349">
        <f t="shared" si="30"/>
        <v>40009.479848999996</v>
      </c>
      <c r="BR56" s="343" t="s">
        <v>281</v>
      </c>
      <c r="BS56" s="343" t="s">
        <v>316</v>
      </c>
      <c r="BT56" s="348">
        <v>2232793</v>
      </c>
      <c r="BU56" s="348">
        <f t="shared" si="31"/>
        <v>2302.009583</v>
      </c>
      <c r="BW56" s="348" t="s">
        <v>309</v>
      </c>
      <c r="BX56" s="348">
        <v>38806479</v>
      </c>
      <c r="BY56" s="348">
        <v>0</v>
      </c>
      <c r="BZ56" s="348">
        <v>38806479</v>
      </c>
      <c r="CA56" s="348">
        <v>0</v>
      </c>
      <c r="CB56" s="348">
        <f t="shared" si="32"/>
        <v>40009.479848999996</v>
      </c>
      <c r="CC56" s="348">
        <f t="shared" si="33"/>
        <v>0</v>
      </c>
      <c r="CD56" s="348">
        <f t="shared" si="34"/>
        <v>40009.479848999996</v>
      </c>
      <c r="CE56" s="348">
        <f t="shared" si="35"/>
        <v>0</v>
      </c>
      <c r="CG56" s="343" t="s">
        <v>495</v>
      </c>
      <c r="CH56" s="348">
        <v>1865250</v>
      </c>
      <c r="CI56" s="348">
        <f t="shared" si="36"/>
        <v>1923.0727499999998</v>
      </c>
      <c r="CK56" s="346" t="s">
        <v>309</v>
      </c>
      <c r="CL56" s="347">
        <v>38806479</v>
      </c>
      <c r="CM56" s="347">
        <v>0</v>
      </c>
      <c r="CN56" s="347">
        <v>0</v>
      </c>
      <c r="CO56" s="347">
        <v>38806479</v>
      </c>
      <c r="CP56" s="348">
        <f t="shared" si="37"/>
        <v>40009.479848999996</v>
      </c>
      <c r="CQ56" s="348">
        <f t="shared" si="38"/>
        <v>0</v>
      </c>
      <c r="CR56" s="348">
        <f t="shared" si="39"/>
        <v>0</v>
      </c>
      <c r="CS56" s="348">
        <f t="shared" si="40"/>
        <v>40009.479848999996</v>
      </c>
      <c r="CU56" s="349"/>
      <c r="CV56" s="346" t="s">
        <v>493</v>
      </c>
      <c r="CW56" s="347">
        <v>3733333</v>
      </c>
      <c r="CX56" s="347">
        <f t="shared" si="41"/>
        <v>3849.0663229999996</v>
      </c>
      <c r="CZ56" s="346" t="s">
        <v>309</v>
      </c>
      <c r="DA56" s="347">
        <v>38806479</v>
      </c>
      <c r="DB56" s="347">
        <v>0</v>
      </c>
      <c r="DC56" s="347">
        <v>0</v>
      </c>
      <c r="DD56" s="347">
        <v>38806479</v>
      </c>
      <c r="DE56" s="347">
        <f t="shared" si="42"/>
        <v>40009.479848999996</v>
      </c>
      <c r="DF56" s="347">
        <f t="shared" si="43"/>
        <v>0</v>
      </c>
      <c r="DG56" s="347">
        <f t="shared" si="44"/>
        <v>0</v>
      </c>
      <c r="DH56" s="347">
        <f t="shared" si="45"/>
        <v>40009.479848999996</v>
      </c>
      <c r="DI56" s="343" t="s">
        <v>281</v>
      </c>
      <c r="DL56" s="346" t="s">
        <v>784</v>
      </c>
      <c r="DM56" s="347">
        <v>1190254</v>
      </c>
      <c r="DN56" s="347">
        <f t="shared" si="46"/>
        <v>1227.1518739999999</v>
      </c>
      <c r="DQ56" s="350" t="s">
        <v>309</v>
      </c>
      <c r="DR56" s="347">
        <v>38806479</v>
      </c>
      <c r="DS56" s="347">
        <v>23730587</v>
      </c>
      <c r="DT56" s="347">
        <v>23730587</v>
      </c>
      <c r="DU56" s="347">
        <v>15075892</v>
      </c>
      <c r="DV56" s="347">
        <f t="shared" si="47"/>
        <v>40009.479848999996</v>
      </c>
      <c r="DW56" s="347">
        <f t="shared" si="48"/>
        <v>24466.235196999998</v>
      </c>
      <c r="DX56" s="347">
        <f t="shared" si="49"/>
        <v>24466.235196999998</v>
      </c>
      <c r="DY56" s="347">
        <f t="shared" si="50"/>
        <v>15543.244651999999</v>
      </c>
      <c r="EB56" s="346" t="s">
        <v>322</v>
      </c>
      <c r="EC56" s="347">
        <v>7873507</v>
      </c>
      <c r="ED56" s="347">
        <f t="shared" si="51"/>
        <v>7873.5069999999996</v>
      </c>
      <c r="EH56" s="351" t="s">
        <v>309</v>
      </c>
      <c r="EI56" s="351">
        <v>38806479</v>
      </c>
      <c r="EJ56" s="351">
        <v>23730587</v>
      </c>
      <c r="EK56" s="351">
        <v>15075892</v>
      </c>
      <c r="EL56" s="351">
        <v>23730587</v>
      </c>
      <c r="EM56" s="351">
        <v>23730587</v>
      </c>
      <c r="EN56" s="351">
        <v>0</v>
      </c>
      <c r="EO56" s="351">
        <f t="shared" si="52"/>
        <v>38806.478999999999</v>
      </c>
      <c r="EP56" s="351">
        <f t="shared" si="53"/>
        <v>23730.587</v>
      </c>
      <c r="EQ56" s="351">
        <f t="shared" si="54"/>
        <v>15075.892</v>
      </c>
      <c r="ER56" s="351">
        <f t="shared" si="13"/>
        <v>23730.587</v>
      </c>
      <c r="ES56" s="351">
        <f t="shared" si="14"/>
        <v>23730.587</v>
      </c>
      <c r="ET56" s="351">
        <f t="shared" si="55"/>
        <v>0</v>
      </c>
      <c r="EW56" s="346" t="s">
        <v>328</v>
      </c>
      <c r="EX56" s="352">
        <v>75100</v>
      </c>
      <c r="EY56" s="352">
        <f t="shared" si="56"/>
        <v>75.099999999999994</v>
      </c>
      <c r="FA56" s="346" t="s">
        <v>309</v>
      </c>
      <c r="FB56" s="352">
        <v>38806479</v>
      </c>
      <c r="FC56" s="352">
        <v>23730587</v>
      </c>
      <c r="FD56" s="352">
        <v>23730587</v>
      </c>
      <c r="FE56" s="352">
        <v>15075892</v>
      </c>
      <c r="FF56" s="352">
        <v>23730587</v>
      </c>
      <c r="FG56" s="352">
        <v>0</v>
      </c>
      <c r="FH56" s="352">
        <f t="shared" si="57"/>
        <v>38806.478999999999</v>
      </c>
      <c r="FI56" s="352">
        <f t="shared" si="58"/>
        <v>23730.587</v>
      </c>
      <c r="FJ56" s="352">
        <f t="shared" si="59"/>
        <v>23730.587</v>
      </c>
      <c r="FK56" s="352">
        <f t="shared" si="60"/>
        <v>15075.892</v>
      </c>
      <c r="FL56" s="352">
        <f t="shared" si="61"/>
        <v>23730.587</v>
      </c>
      <c r="FM56" s="352">
        <f t="shared" si="62"/>
        <v>0</v>
      </c>
      <c r="FP56" s="353" t="s">
        <v>484</v>
      </c>
      <c r="FQ56" s="354">
        <v>99268328</v>
      </c>
      <c r="FR56" s="348">
        <f t="shared" si="63"/>
        <v>99268.327999999994</v>
      </c>
      <c r="FT56" s="346" t="s">
        <v>309</v>
      </c>
      <c r="FU56" s="346">
        <v>38797943</v>
      </c>
      <c r="FV56" s="354">
        <v>38526042</v>
      </c>
      <c r="FW56" s="354">
        <v>38526042</v>
      </c>
      <c r="FX56" s="354">
        <v>271901</v>
      </c>
      <c r="FY56" s="354">
        <v>38526042</v>
      </c>
      <c r="FZ56" s="354">
        <v>0</v>
      </c>
      <c r="GA56" s="354">
        <f t="shared" si="64"/>
        <v>38797.942999999999</v>
      </c>
      <c r="GB56" s="354">
        <f t="shared" si="65"/>
        <v>38526.042000000001</v>
      </c>
      <c r="GC56" s="354">
        <f t="shared" si="66"/>
        <v>38526.042000000001</v>
      </c>
      <c r="GD56" s="354">
        <f t="shared" si="67"/>
        <v>271.90100000000001</v>
      </c>
      <c r="GE56" s="354">
        <f t="shared" si="68"/>
        <v>38526.042000000001</v>
      </c>
      <c r="GF56" s="354">
        <f t="shared" si="69"/>
        <v>0</v>
      </c>
      <c r="GG56" s="354"/>
    </row>
    <row r="57" spans="1:189" x14ac:dyDescent="0.2">
      <c r="A57" s="345" t="s">
        <v>407</v>
      </c>
      <c r="B57" s="345">
        <v>18445888</v>
      </c>
      <c r="C57" s="345">
        <v>0</v>
      </c>
      <c r="D57" s="345">
        <v>0</v>
      </c>
      <c r="E57" s="345">
        <v>18445888</v>
      </c>
      <c r="F57" s="345">
        <f t="shared" si="70"/>
        <v>19017.710527999996</v>
      </c>
      <c r="G57" s="345">
        <f t="shared" si="71"/>
        <v>0</v>
      </c>
      <c r="H57" s="345">
        <f t="shared" si="72"/>
        <v>0</v>
      </c>
      <c r="I57" s="345">
        <f t="shared" si="73"/>
        <v>19017.710527999996</v>
      </c>
      <c r="J57" s="343" t="s">
        <v>281</v>
      </c>
      <c r="L57" s="346" t="s">
        <v>493</v>
      </c>
      <c r="M57" s="347">
        <v>3733333</v>
      </c>
      <c r="N57" s="347">
        <f t="shared" si="74"/>
        <v>3849.0663229999996</v>
      </c>
      <c r="P57" s="346" t="s">
        <v>407</v>
      </c>
      <c r="Q57" s="347">
        <v>18445888</v>
      </c>
      <c r="R57" s="347">
        <v>0</v>
      </c>
      <c r="S57" s="347">
        <v>0</v>
      </c>
      <c r="T57" s="347">
        <v>18445888</v>
      </c>
      <c r="U57" s="347">
        <f t="shared" si="75"/>
        <v>19017.710527999996</v>
      </c>
      <c r="V57" s="345">
        <f t="shared" si="76"/>
        <v>0</v>
      </c>
      <c r="W57" s="345">
        <f t="shared" si="77"/>
        <v>0</v>
      </c>
      <c r="X57" s="345">
        <f t="shared" si="78"/>
        <v>19017.710527999996</v>
      </c>
      <c r="AA57" s="346" t="s">
        <v>824</v>
      </c>
      <c r="AB57" s="347">
        <v>150000</v>
      </c>
      <c r="AC57" s="345">
        <f t="shared" si="79"/>
        <v>154.64999999999998</v>
      </c>
      <c r="AE57" s="343" t="s">
        <v>407</v>
      </c>
      <c r="AF57" s="345">
        <v>18445888</v>
      </c>
      <c r="AG57" s="345">
        <v>8623200</v>
      </c>
      <c r="AH57" s="345">
        <v>8623200</v>
      </c>
      <c r="AI57" s="345">
        <v>9822688</v>
      </c>
      <c r="AJ57" s="345">
        <f t="shared" si="80"/>
        <v>19017.710527999996</v>
      </c>
      <c r="AK57" s="345">
        <f t="shared" si="81"/>
        <v>8890.5192000000006</v>
      </c>
      <c r="AL57" s="345">
        <f t="shared" si="82"/>
        <v>8890.5192000000006</v>
      </c>
      <c r="AM57" s="345">
        <f t="shared" si="83"/>
        <v>10127.191327999999</v>
      </c>
      <c r="AP57" s="346" t="s">
        <v>322</v>
      </c>
      <c r="AQ57" s="347">
        <v>17261512</v>
      </c>
      <c r="AR57" s="347">
        <f t="shared" si="21"/>
        <v>17796.618871999999</v>
      </c>
      <c r="AT57" s="346" t="s">
        <v>407</v>
      </c>
      <c r="AU57" s="347">
        <v>18445888</v>
      </c>
      <c r="AV57" s="347">
        <v>8623200</v>
      </c>
      <c r="AW57" s="347">
        <v>8623200</v>
      </c>
      <c r="AX57" s="347">
        <v>9822688</v>
      </c>
      <c r="AY57" s="345">
        <f t="shared" si="22"/>
        <v>19017.710527999996</v>
      </c>
      <c r="AZ57" s="345">
        <f t="shared" si="23"/>
        <v>8890.5192000000006</v>
      </c>
      <c r="BA57" s="345">
        <f t="shared" si="24"/>
        <v>8890.5192000000006</v>
      </c>
      <c r="BB57" s="345">
        <f t="shared" si="25"/>
        <v>10127.191327999999</v>
      </c>
      <c r="BD57" s="343" t="s">
        <v>493</v>
      </c>
      <c r="BE57" s="348">
        <v>7466666</v>
      </c>
      <c r="BF57" s="349">
        <f t="shared" si="26"/>
        <v>7698.1326459999991</v>
      </c>
      <c r="BH57" s="343" t="s">
        <v>407</v>
      </c>
      <c r="BI57" s="348">
        <v>18445888</v>
      </c>
      <c r="BJ57" s="348">
        <v>8623200</v>
      </c>
      <c r="BK57" s="348">
        <v>8623200</v>
      </c>
      <c r="BL57" s="348">
        <v>9822688</v>
      </c>
      <c r="BM57" s="349">
        <f t="shared" si="27"/>
        <v>19017.710527999996</v>
      </c>
      <c r="BN57" s="349">
        <f t="shared" si="28"/>
        <v>8890.5192000000006</v>
      </c>
      <c r="BO57" s="349">
        <f t="shared" si="29"/>
        <v>8890.5192000000006</v>
      </c>
      <c r="BP57" s="349">
        <f t="shared" si="30"/>
        <v>10127.191327999999</v>
      </c>
      <c r="BR57" s="343" t="s">
        <v>281</v>
      </c>
      <c r="BS57" s="343" t="s">
        <v>317</v>
      </c>
      <c r="BT57" s="348">
        <v>22300</v>
      </c>
      <c r="BU57" s="348">
        <f t="shared" si="31"/>
        <v>22.991299999999999</v>
      </c>
      <c r="BW57" s="348" t="s">
        <v>407</v>
      </c>
      <c r="BX57" s="348">
        <v>18445888</v>
      </c>
      <c r="BY57" s="348">
        <v>18151836</v>
      </c>
      <c r="BZ57" s="348">
        <v>294052</v>
      </c>
      <c r="CA57" s="348">
        <v>18151836</v>
      </c>
      <c r="CB57" s="348">
        <f t="shared" si="32"/>
        <v>19017.710527999996</v>
      </c>
      <c r="CC57" s="348">
        <f t="shared" si="33"/>
        <v>18714.542915999999</v>
      </c>
      <c r="CD57" s="348">
        <f t="shared" si="34"/>
        <v>303.16761200000002</v>
      </c>
      <c r="CE57" s="348">
        <f t="shared" si="35"/>
        <v>18714.542915999999</v>
      </c>
      <c r="CG57" s="343" t="s">
        <v>331</v>
      </c>
      <c r="CH57" s="348">
        <v>410100</v>
      </c>
      <c r="CI57" s="348">
        <f t="shared" si="36"/>
        <v>422.81309999999996</v>
      </c>
      <c r="CK57" s="346" t="s">
        <v>407</v>
      </c>
      <c r="CL57" s="347">
        <v>18445888</v>
      </c>
      <c r="CM57" s="347">
        <v>18151836</v>
      </c>
      <c r="CN57" s="347">
        <v>18151836</v>
      </c>
      <c r="CO57" s="347">
        <v>294052</v>
      </c>
      <c r="CP57" s="348">
        <f t="shared" si="37"/>
        <v>19017.710527999996</v>
      </c>
      <c r="CQ57" s="348">
        <f t="shared" si="38"/>
        <v>18714.542915999999</v>
      </c>
      <c r="CR57" s="348">
        <f t="shared" si="39"/>
        <v>18714.542915999999</v>
      </c>
      <c r="CS57" s="348">
        <f t="shared" si="40"/>
        <v>303.16761200000002</v>
      </c>
      <c r="CU57" s="349"/>
      <c r="CV57" s="346" t="s">
        <v>330</v>
      </c>
      <c r="CW57" s="347">
        <v>1915117</v>
      </c>
      <c r="CX57" s="347">
        <f t="shared" si="41"/>
        <v>1974.4856269999998</v>
      </c>
      <c r="CZ57" s="346" t="s">
        <v>407</v>
      </c>
      <c r="DA57" s="347">
        <v>18445888</v>
      </c>
      <c r="DB57" s="347">
        <v>18151836</v>
      </c>
      <c r="DC57" s="347">
        <v>18151836</v>
      </c>
      <c r="DD57" s="347">
        <v>294052</v>
      </c>
      <c r="DE57" s="347">
        <f t="shared" si="42"/>
        <v>19017.710527999996</v>
      </c>
      <c r="DF57" s="347">
        <f t="shared" si="43"/>
        <v>18714.542915999999</v>
      </c>
      <c r="DG57" s="347">
        <f t="shared" si="44"/>
        <v>18714.542915999999</v>
      </c>
      <c r="DH57" s="347">
        <f t="shared" si="45"/>
        <v>303.16761200000002</v>
      </c>
      <c r="DI57" s="343" t="s">
        <v>281</v>
      </c>
      <c r="DL57" s="346" t="s">
        <v>313</v>
      </c>
      <c r="DM57" s="347">
        <v>615181973</v>
      </c>
      <c r="DN57" s="347">
        <f t="shared" si="46"/>
        <v>634252.6141629999</v>
      </c>
      <c r="DQ57" s="350" t="s">
        <v>407</v>
      </c>
      <c r="DR57" s="347">
        <v>18445888</v>
      </c>
      <c r="DS57" s="347">
        <v>18238068</v>
      </c>
      <c r="DT57" s="347">
        <v>18238068</v>
      </c>
      <c r="DU57" s="347">
        <v>207820</v>
      </c>
      <c r="DV57" s="347">
        <f t="shared" si="47"/>
        <v>19017.710527999996</v>
      </c>
      <c r="DW57" s="347">
        <f t="shared" si="48"/>
        <v>18803.448107999997</v>
      </c>
      <c r="DX57" s="347">
        <f t="shared" si="49"/>
        <v>18803.448107999997</v>
      </c>
      <c r="DY57" s="347">
        <f t="shared" si="50"/>
        <v>214.26241999999996</v>
      </c>
      <c r="EB57" s="346" t="s">
        <v>323</v>
      </c>
      <c r="EC57" s="347">
        <v>2124959</v>
      </c>
      <c r="ED57" s="347">
        <f t="shared" si="51"/>
        <v>2124.9589999999998</v>
      </c>
      <c r="EH57" s="351" t="s">
        <v>407</v>
      </c>
      <c r="EI57" s="351">
        <v>18445888</v>
      </c>
      <c r="EJ57" s="351">
        <v>18238068</v>
      </c>
      <c r="EK57" s="351">
        <v>207820</v>
      </c>
      <c r="EL57" s="351">
        <v>18238068</v>
      </c>
      <c r="EM57" s="351">
        <v>18238068</v>
      </c>
      <c r="EN57" s="351">
        <v>0</v>
      </c>
      <c r="EO57" s="351">
        <f t="shared" si="52"/>
        <v>18445.887999999999</v>
      </c>
      <c r="EP57" s="351">
        <f t="shared" si="53"/>
        <v>18238.067999999999</v>
      </c>
      <c r="EQ57" s="351">
        <f t="shared" si="54"/>
        <v>207.82</v>
      </c>
      <c r="ER57" s="351">
        <f t="shared" si="13"/>
        <v>18238.067999999999</v>
      </c>
      <c r="ES57" s="351">
        <f t="shared" si="14"/>
        <v>18238.067999999999</v>
      </c>
      <c r="ET57" s="351">
        <f t="shared" si="55"/>
        <v>0</v>
      </c>
      <c r="EW57" s="346" t="s">
        <v>493</v>
      </c>
      <c r="EX57" s="352">
        <v>3733333</v>
      </c>
      <c r="EY57" s="352">
        <f t="shared" si="56"/>
        <v>3733.3330000000001</v>
      </c>
      <c r="FA57" s="346" t="s">
        <v>407</v>
      </c>
      <c r="FB57" s="352">
        <v>18445888</v>
      </c>
      <c r="FC57" s="352">
        <v>18238068</v>
      </c>
      <c r="FD57" s="352">
        <v>18238068</v>
      </c>
      <c r="FE57" s="352">
        <v>207820</v>
      </c>
      <c r="FF57" s="352">
        <v>18238068</v>
      </c>
      <c r="FG57" s="352">
        <v>0</v>
      </c>
      <c r="FH57" s="352">
        <f t="shared" si="57"/>
        <v>18445.887999999999</v>
      </c>
      <c r="FI57" s="352">
        <f t="shared" si="58"/>
        <v>18238.067999999999</v>
      </c>
      <c r="FJ57" s="352">
        <f t="shared" si="59"/>
        <v>18238.067999999999</v>
      </c>
      <c r="FK57" s="352">
        <f t="shared" si="60"/>
        <v>207.82</v>
      </c>
      <c r="FL57" s="352">
        <f t="shared" si="61"/>
        <v>18238.067999999999</v>
      </c>
      <c r="FM57" s="352">
        <f t="shared" si="62"/>
        <v>0</v>
      </c>
      <c r="FP57" s="353" t="s">
        <v>485</v>
      </c>
      <c r="FQ57" s="354">
        <v>280288</v>
      </c>
      <c r="FR57" s="348">
        <f t="shared" si="63"/>
        <v>280.28800000000001</v>
      </c>
      <c r="FT57" s="346" t="s">
        <v>407</v>
      </c>
      <c r="FU57" s="346">
        <v>18445888</v>
      </c>
      <c r="FV57" s="354">
        <v>18238068</v>
      </c>
      <c r="FW57" s="354">
        <v>18238068</v>
      </c>
      <c r="FX57" s="354">
        <v>207820</v>
      </c>
      <c r="FY57" s="354">
        <v>18238068</v>
      </c>
      <c r="FZ57" s="354">
        <v>0</v>
      </c>
      <c r="GA57" s="354">
        <f t="shared" si="64"/>
        <v>18445.887999999999</v>
      </c>
      <c r="GB57" s="354">
        <f t="shared" si="65"/>
        <v>18238.067999999999</v>
      </c>
      <c r="GC57" s="354">
        <f t="shared" si="66"/>
        <v>18238.067999999999</v>
      </c>
      <c r="GD57" s="354">
        <f t="shared" si="67"/>
        <v>207.82</v>
      </c>
      <c r="GE57" s="354">
        <f t="shared" si="68"/>
        <v>18238.067999999999</v>
      </c>
      <c r="GF57" s="354">
        <f t="shared" si="69"/>
        <v>0</v>
      </c>
      <c r="GG57" s="354"/>
    </row>
    <row r="58" spans="1:189" x14ac:dyDescent="0.2">
      <c r="A58" s="345" t="s">
        <v>310</v>
      </c>
      <c r="B58" s="345">
        <v>62105024</v>
      </c>
      <c r="C58" s="345">
        <v>24079041</v>
      </c>
      <c r="D58" s="345">
        <v>24079041</v>
      </c>
      <c r="E58" s="345">
        <v>38025983</v>
      </c>
      <c r="F58" s="345">
        <f t="shared" si="70"/>
        <v>64030.279743999992</v>
      </c>
      <c r="G58" s="345">
        <f t="shared" si="71"/>
        <v>24825.491270999999</v>
      </c>
      <c r="H58" s="345">
        <f t="shared" si="72"/>
        <v>24825.491270999999</v>
      </c>
      <c r="I58" s="345">
        <f t="shared" si="73"/>
        <v>39204.788473000001</v>
      </c>
      <c r="J58" s="343" t="s">
        <v>281</v>
      </c>
      <c r="L58" s="346" t="s">
        <v>330</v>
      </c>
      <c r="M58" s="347">
        <v>3011057</v>
      </c>
      <c r="N58" s="347">
        <f t="shared" si="74"/>
        <v>3104.3997669999994</v>
      </c>
      <c r="P58" s="346" t="s">
        <v>310</v>
      </c>
      <c r="Q58" s="347">
        <v>62105024</v>
      </c>
      <c r="R58" s="347">
        <v>24079041</v>
      </c>
      <c r="S58" s="347">
        <v>24079041</v>
      </c>
      <c r="T58" s="347">
        <v>38025983</v>
      </c>
      <c r="U58" s="347">
        <f t="shared" si="75"/>
        <v>64030.279743999992</v>
      </c>
      <c r="V58" s="345">
        <f t="shared" si="76"/>
        <v>24825.491270999999</v>
      </c>
      <c r="W58" s="345">
        <f t="shared" si="77"/>
        <v>24825.491270999999</v>
      </c>
      <c r="X58" s="345">
        <f t="shared" si="78"/>
        <v>39204.788473000001</v>
      </c>
      <c r="AA58" s="346" t="s">
        <v>825</v>
      </c>
      <c r="AB58" s="347">
        <v>150000</v>
      </c>
      <c r="AC58" s="345">
        <f t="shared" si="79"/>
        <v>154.64999999999998</v>
      </c>
      <c r="AE58" s="343" t="s">
        <v>310</v>
      </c>
      <c r="AF58" s="345">
        <v>62105024</v>
      </c>
      <c r="AG58" s="345">
        <v>24079041</v>
      </c>
      <c r="AH58" s="345">
        <v>24079041</v>
      </c>
      <c r="AI58" s="345">
        <v>38025983</v>
      </c>
      <c r="AJ58" s="345">
        <f t="shared" si="80"/>
        <v>64030.279743999992</v>
      </c>
      <c r="AK58" s="345">
        <f t="shared" si="81"/>
        <v>24825.491270999999</v>
      </c>
      <c r="AL58" s="345">
        <f t="shared" si="82"/>
        <v>24825.491270999999</v>
      </c>
      <c r="AM58" s="345">
        <f t="shared" si="83"/>
        <v>39204.788473000001</v>
      </c>
      <c r="AP58" s="346" t="s">
        <v>323</v>
      </c>
      <c r="AQ58" s="347">
        <v>1775326</v>
      </c>
      <c r="AR58" s="347">
        <f t="shared" si="21"/>
        <v>1830.3611059999998</v>
      </c>
      <c r="AT58" s="346" t="s">
        <v>310</v>
      </c>
      <c r="AU58" s="347">
        <v>62105024</v>
      </c>
      <c r="AV58" s="347">
        <v>24079041</v>
      </c>
      <c r="AW58" s="347">
        <v>24079041</v>
      </c>
      <c r="AX58" s="347">
        <v>38025983</v>
      </c>
      <c r="AY58" s="345">
        <f t="shared" si="22"/>
        <v>64030.279743999992</v>
      </c>
      <c r="AZ58" s="345">
        <f t="shared" si="23"/>
        <v>24825.491270999999</v>
      </c>
      <c r="BA58" s="345">
        <f t="shared" si="24"/>
        <v>24825.491270999999</v>
      </c>
      <c r="BB58" s="345">
        <f t="shared" si="25"/>
        <v>39204.788473000001</v>
      </c>
      <c r="BD58" s="343" t="s">
        <v>330</v>
      </c>
      <c r="BE58" s="348">
        <v>4866788</v>
      </c>
      <c r="BF58" s="349">
        <f t="shared" si="26"/>
        <v>5017.6584279999988</v>
      </c>
      <c r="BH58" s="343" t="s">
        <v>310</v>
      </c>
      <c r="BI58" s="348">
        <v>62105024</v>
      </c>
      <c r="BJ58" s="348">
        <v>24079041</v>
      </c>
      <c r="BK58" s="348">
        <v>24079041</v>
      </c>
      <c r="BL58" s="348">
        <v>38025983</v>
      </c>
      <c r="BM58" s="349">
        <f t="shared" si="27"/>
        <v>64030.279743999992</v>
      </c>
      <c r="BN58" s="349">
        <f t="shared" si="28"/>
        <v>24825.491270999999</v>
      </c>
      <c r="BO58" s="349">
        <f t="shared" si="29"/>
        <v>24825.491270999999</v>
      </c>
      <c r="BP58" s="349">
        <f t="shared" si="30"/>
        <v>39204.788473000001</v>
      </c>
      <c r="BR58" s="343" t="s">
        <v>281</v>
      </c>
      <c r="BS58" s="343" t="s">
        <v>319</v>
      </c>
      <c r="BT58" s="348">
        <v>79650</v>
      </c>
      <c r="BU58" s="348">
        <f t="shared" si="31"/>
        <v>82.119150000000005</v>
      </c>
      <c r="BW58" s="348" t="s">
        <v>310</v>
      </c>
      <c r="BX58" s="348">
        <v>62105024</v>
      </c>
      <c r="BY58" s="348">
        <v>24079041</v>
      </c>
      <c r="BZ58" s="348">
        <v>38025983</v>
      </c>
      <c r="CA58" s="348">
        <v>24079041</v>
      </c>
      <c r="CB58" s="348">
        <f t="shared" si="32"/>
        <v>64030.279743999992</v>
      </c>
      <c r="CC58" s="348">
        <f t="shared" si="33"/>
        <v>24825.491270999999</v>
      </c>
      <c r="CD58" s="348">
        <f t="shared" si="34"/>
        <v>39204.788473000001</v>
      </c>
      <c r="CE58" s="348">
        <f t="shared" si="35"/>
        <v>24825.491270999999</v>
      </c>
      <c r="CG58" s="343" t="s">
        <v>335</v>
      </c>
      <c r="CH58" s="348">
        <v>73261538</v>
      </c>
      <c r="CI58" s="348">
        <f t="shared" si="36"/>
        <v>75532.645678000001</v>
      </c>
      <c r="CK58" s="346" t="s">
        <v>310</v>
      </c>
      <c r="CL58" s="347">
        <v>62105024</v>
      </c>
      <c r="CM58" s="347">
        <v>24079041</v>
      </c>
      <c r="CN58" s="347">
        <v>24079041</v>
      </c>
      <c r="CO58" s="347">
        <v>38025983</v>
      </c>
      <c r="CP58" s="348">
        <f t="shared" si="37"/>
        <v>64030.279743999992</v>
      </c>
      <c r="CQ58" s="348">
        <f t="shared" si="38"/>
        <v>24825.491270999999</v>
      </c>
      <c r="CR58" s="348">
        <f t="shared" si="39"/>
        <v>24825.491270999999</v>
      </c>
      <c r="CS58" s="348">
        <f t="shared" si="40"/>
        <v>39204.788473000001</v>
      </c>
      <c r="CU58" s="349"/>
      <c r="CV58" s="346" t="s">
        <v>495</v>
      </c>
      <c r="CW58" s="347">
        <v>1328199</v>
      </c>
      <c r="CX58" s="347">
        <f t="shared" si="41"/>
        <v>1369.373169</v>
      </c>
      <c r="CZ58" s="346" t="s">
        <v>310</v>
      </c>
      <c r="DA58" s="347">
        <v>62105024</v>
      </c>
      <c r="DB58" s="347">
        <v>24079041</v>
      </c>
      <c r="DC58" s="347">
        <v>24079041</v>
      </c>
      <c r="DD58" s="347">
        <v>38025983</v>
      </c>
      <c r="DE58" s="347">
        <f t="shared" si="42"/>
        <v>64030.279743999992</v>
      </c>
      <c r="DF58" s="347">
        <f t="shared" si="43"/>
        <v>24825.491270999999</v>
      </c>
      <c r="DG58" s="347">
        <f t="shared" si="44"/>
        <v>24825.491270999999</v>
      </c>
      <c r="DH58" s="347">
        <f t="shared" si="45"/>
        <v>39204.788473000001</v>
      </c>
      <c r="DI58" s="343" t="s">
        <v>281</v>
      </c>
      <c r="DL58" s="346" t="s">
        <v>424</v>
      </c>
      <c r="DM58" s="347">
        <v>30000000</v>
      </c>
      <c r="DN58" s="347">
        <f t="shared" si="46"/>
        <v>30929.999999999996</v>
      </c>
      <c r="DQ58" s="350" t="s">
        <v>310</v>
      </c>
      <c r="DR58" s="347">
        <v>62105024</v>
      </c>
      <c r="DS58" s="347">
        <v>24079041</v>
      </c>
      <c r="DT58" s="347">
        <v>24079041</v>
      </c>
      <c r="DU58" s="347">
        <v>38025983</v>
      </c>
      <c r="DV58" s="347">
        <f t="shared" si="47"/>
        <v>64030.279743999992</v>
      </c>
      <c r="DW58" s="347">
        <f t="shared" si="48"/>
        <v>24825.491270999999</v>
      </c>
      <c r="DX58" s="347">
        <f t="shared" si="49"/>
        <v>24825.491270999999</v>
      </c>
      <c r="DY58" s="347">
        <f t="shared" si="50"/>
        <v>39204.788473000001</v>
      </c>
      <c r="EB58" s="346" t="s">
        <v>324</v>
      </c>
      <c r="EC58" s="347">
        <v>931044</v>
      </c>
      <c r="ED58" s="347">
        <f t="shared" si="51"/>
        <v>931.04399999999998</v>
      </c>
      <c r="EH58" s="351" t="s">
        <v>310</v>
      </c>
      <c r="EI58" s="351">
        <v>62105024</v>
      </c>
      <c r="EJ58" s="351">
        <v>24079041</v>
      </c>
      <c r="EK58" s="351">
        <v>38025983</v>
      </c>
      <c r="EL58" s="351">
        <v>24079041</v>
      </c>
      <c r="EM58" s="351">
        <v>24079041</v>
      </c>
      <c r="EN58" s="351">
        <v>0</v>
      </c>
      <c r="EO58" s="351">
        <f t="shared" si="52"/>
        <v>62105.023999999998</v>
      </c>
      <c r="EP58" s="351">
        <f t="shared" si="53"/>
        <v>24079.041000000001</v>
      </c>
      <c r="EQ58" s="351">
        <f t="shared" si="54"/>
        <v>38025.983</v>
      </c>
      <c r="ER58" s="351">
        <f t="shared" si="13"/>
        <v>24079.041000000001</v>
      </c>
      <c r="ES58" s="351">
        <f t="shared" si="14"/>
        <v>24079.041000000001</v>
      </c>
      <c r="ET58" s="351">
        <f t="shared" si="55"/>
        <v>0</v>
      </c>
      <c r="EW58" s="346" t="s">
        <v>330</v>
      </c>
      <c r="EX58" s="352">
        <v>4625749</v>
      </c>
      <c r="EY58" s="352">
        <f t="shared" si="56"/>
        <v>4625.7489999999998</v>
      </c>
      <c r="FA58" s="346" t="s">
        <v>310</v>
      </c>
      <c r="FB58" s="352">
        <v>62105024</v>
      </c>
      <c r="FC58" s="352">
        <v>24079041</v>
      </c>
      <c r="FD58" s="352">
        <v>24079041</v>
      </c>
      <c r="FE58" s="352">
        <v>38025983</v>
      </c>
      <c r="FF58" s="352">
        <v>24079041</v>
      </c>
      <c r="FG58" s="352">
        <v>0</v>
      </c>
      <c r="FH58" s="352">
        <f t="shared" si="57"/>
        <v>62105.023999999998</v>
      </c>
      <c r="FI58" s="352">
        <f t="shared" si="58"/>
        <v>24079.041000000001</v>
      </c>
      <c r="FJ58" s="352">
        <f t="shared" si="59"/>
        <v>24079.041000000001</v>
      </c>
      <c r="FK58" s="352">
        <f t="shared" si="60"/>
        <v>38025.983</v>
      </c>
      <c r="FL58" s="352">
        <f t="shared" si="61"/>
        <v>24079.041000000001</v>
      </c>
      <c r="FM58" s="352">
        <f t="shared" si="62"/>
        <v>0</v>
      </c>
      <c r="FP58" s="353" t="s">
        <v>312</v>
      </c>
      <c r="FQ58" s="354">
        <v>3023572</v>
      </c>
      <c r="FR58" s="348">
        <f t="shared" si="63"/>
        <v>3023.5720000000001</v>
      </c>
      <c r="FT58" s="346" t="s">
        <v>310</v>
      </c>
      <c r="FU58" s="346">
        <v>62105024</v>
      </c>
      <c r="FV58" s="354">
        <v>46465451</v>
      </c>
      <c r="FW58" s="354">
        <v>46465451</v>
      </c>
      <c r="FX58" s="354">
        <v>15639573</v>
      </c>
      <c r="FY58" s="354">
        <v>46465451</v>
      </c>
      <c r="FZ58" s="354">
        <v>0</v>
      </c>
      <c r="GA58" s="354">
        <f t="shared" si="64"/>
        <v>62105.023999999998</v>
      </c>
      <c r="GB58" s="354">
        <f t="shared" si="65"/>
        <v>46465.451000000001</v>
      </c>
      <c r="GC58" s="354">
        <f t="shared" si="66"/>
        <v>46465.451000000001</v>
      </c>
      <c r="GD58" s="354">
        <f t="shared" si="67"/>
        <v>15639.573</v>
      </c>
      <c r="GE58" s="354">
        <f t="shared" si="68"/>
        <v>46465.451000000001</v>
      </c>
      <c r="GF58" s="354">
        <f t="shared" si="69"/>
        <v>0</v>
      </c>
      <c r="GG58" s="354"/>
    </row>
    <row r="59" spans="1:189" x14ac:dyDescent="0.2">
      <c r="A59" s="345" t="s">
        <v>311</v>
      </c>
      <c r="B59" s="345">
        <v>1131969563</v>
      </c>
      <c r="C59" s="345">
        <v>79652243</v>
      </c>
      <c r="D59" s="345">
        <v>79652243</v>
      </c>
      <c r="E59" s="345">
        <v>1052317320</v>
      </c>
      <c r="F59" s="345">
        <f t="shared" si="70"/>
        <v>1167060.6194529999</v>
      </c>
      <c r="G59" s="345">
        <f t="shared" si="71"/>
        <v>82121.462532999998</v>
      </c>
      <c r="H59" s="345">
        <f t="shared" si="72"/>
        <v>82121.462532999998</v>
      </c>
      <c r="I59" s="345">
        <f t="shared" si="73"/>
        <v>1084939.15692</v>
      </c>
      <c r="J59" s="343" t="s">
        <v>281</v>
      </c>
      <c r="L59" s="346" t="s">
        <v>494</v>
      </c>
      <c r="M59" s="347">
        <v>2618595</v>
      </c>
      <c r="N59" s="347">
        <f t="shared" si="74"/>
        <v>2699.7714449999994</v>
      </c>
      <c r="P59" s="346" t="s">
        <v>311</v>
      </c>
      <c r="Q59" s="347">
        <v>1131969563</v>
      </c>
      <c r="R59" s="347">
        <v>157169983</v>
      </c>
      <c r="S59" s="347">
        <v>157169983</v>
      </c>
      <c r="T59" s="347">
        <v>974799580</v>
      </c>
      <c r="U59" s="347">
        <f t="shared" si="75"/>
        <v>1167060.6194529999</v>
      </c>
      <c r="V59" s="345">
        <f t="shared" si="76"/>
        <v>162042.252473</v>
      </c>
      <c r="W59" s="345">
        <f t="shared" si="77"/>
        <v>162042.252473</v>
      </c>
      <c r="X59" s="345">
        <f t="shared" si="78"/>
        <v>1005018.3669799999</v>
      </c>
      <c r="AA59" s="346" t="s">
        <v>314</v>
      </c>
      <c r="AB59" s="347">
        <v>358969</v>
      </c>
      <c r="AC59" s="345">
        <f t="shared" si="79"/>
        <v>370.09703899999994</v>
      </c>
      <c r="AE59" s="343" t="s">
        <v>311</v>
      </c>
      <c r="AF59" s="345">
        <v>1131969563</v>
      </c>
      <c r="AG59" s="345">
        <v>236471384</v>
      </c>
      <c r="AH59" s="345">
        <v>236471384</v>
      </c>
      <c r="AI59" s="345">
        <v>895498179</v>
      </c>
      <c r="AJ59" s="345">
        <f t="shared" si="80"/>
        <v>1167060.6194529999</v>
      </c>
      <c r="AK59" s="345">
        <f t="shared" si="81"/>
        <v>243801.99690399997</v>
      </c>
      <c r="AL59" s="345">
        <f t="shared" si="82"/>
        <v>243801.99690399997</v>
      </c>
      <c r="AM59" s="345">
        <f t="shared" si="83"/>
        <v>923258.62254899996</v>
      </c>
      <c r="AP59" s="346" t="s">
        <v>324</v>
      </c>
      <c r="AQ59" s="347">
        <v>1619131</v>
      </c>
      <c r="AR59" s="347">
        <f t="shared" si="21"/>
        <v>1669.324061</v>
      </c>
      <c r="AT59" s="346" t="s">
        <v>311</v>
      </c>
      <c r="AU59" s="347">
        <v>1132002612</v>
      </c>
      <c r="AV59" s="347">
        <v>310829506</v>
      </c>
      <c r="AW59" s="347">
        <v>310829506</v>
      </c>
      <c r="AX59" s="347">
        <v>821173106</v>
      </c>
      <c r="AY59" s="345">
        <f t="shared" si="22"/>
        <v>1167094.6929719998</v>
      </c>
      <c r="AZ59" s="345">
        <f t="shared" si="23"/>
        <v>320465.22068599996</v>
      </c>
      <c r="BA59" s="345">
        <f t="shared" si="24"/>
        <v>320465.22068599996</v>
      </c>
      <c r="BB59" s="345">
        <f t="shared" si="25"/>
        <v>846629.47228599992</v>
      </c>
      <c r="BD59" s="343" t="s">
        <v>494</v>
      </c>
      <c r="BE59" s="348">
        <v>3784950</v>
      </c>
      <c r="BF59" s="349">
        <f t="shared" si="26"/>
        <v>3902.2834499999994</v>
      </c>
      <c r="BH59" s="343" t="s">
        <v>311</v>
      </c>
      <c r="BI59" s="348">
        <v>1134305130</v>
      </c>
      <c r="BJ59" s="348">
        <v>386376154</v>
      </c>
      <c r="BK59" s="348">
        <v>386376154</v>
      </c>
      <c r="BL59" s="348">
        <v>747928976</v>
      </c>
      <c r="BM59" s="349">
        <f t="shared" si="27"/>
        <v>1169468.5890299997</v>
      </c>
      <c r="BN59" s="349">
        <f t="shared" si="28"/>
        <v>398353.81477399997</v>
      </c>
      <c r="BO59" s="349">
        <f t="shared" si="29"/>
        <v>398353.81477399997</v>
      </c>
      <c r="BP59" s="349">
        <f t="shared" si="30"/>
        <v>771114.77425599995</v>
      </c>
      <c r="BR59" s="343" t="s">
        <v>281</v>
      </c>
      <c r="BS59" s="343" t="s">
        <v>491</v>
      </c>
      <c r="BT59" s="348">
        <v>107100</v>
      </c>
      <c r="BU59" s="348">
        <f t="shared" si="31"/>
        <v>110.42009999999999</v>
      </c>
      <c r="BW59" s="348" t="s">
        <v>311</v>
      </c>
      <c r="BX59" s="348">
        <v>1181305130</v>
      </c>
      <c r="BY59" s="348">
        <v>459394002</v>
      </c>
      <c r="BZ59" s="348">
        <v>721911128</v>
      </c>
      <c r="CA59" s="348">
        <v>459394002</v>
      </c>
      <c r="CB59" s="348">
        <f t="shared" si="32"/>
        <v>1217925.5890299997</v>
      </c>
      <c r="CC59" s="348">
        <f t="shared" si="33"/>
        <v>473635.21606199996</v>
      </c>
      <c r="CD59" s="348">
        <f t="shared" si="34"/>
        <v>744290.37296800001</v>
      </c>
      <c r="CE59" s="348">
        <f t="shared" si="35"/>
        <v>473635.21606199996</v>
      </c>
      <c r="CG59" s="343" t="s">
        <v>336</v>
      </c>
      <c r="CH59" s="348">
        <v>9572075</v>
      </c>
      <c r="CI59" s="348">
        <f t="shared" si="36"/>
        <v>9868.8093250000002</v>
      </c>
      <c r="CK59" s="346" t="s">
        <v>311</v>
      </c>
      <c r="CL59" s="347">
        <v>1181272081</v>
      </c>
      <c r="CM59" s="347">
        <v>543810975</v>
      </c>
      <c r="CN59" s="347">
        <v>543810975</v>
      </c>
      <c r="CO59" s="347">
        <v>637461106</v>
      </c>
      <c r="CP59" s="348">
        <f t="shared" si="37"/>
        <v>1217891.5155109998</v>
      </c>
      <c r="CQ59" s="348">
        <f t="shared" si="38"/>
        <v>560669.11522499996</v>
      </c>
      <c r="CR59" s="348">
        <f t="shared" si="39"/>
        <v>560669.11522499996</v>
      </c>
      <c r="CS59" s="348">
        <f t="shared" si="40"/>
        <v>657222.40028599999</v>
      </c>
      <c r="CU59" s="349"/>
      <c r="CV59" s="346" t="s">
        <v>498</v>
      </c>
      <c r="CW59" s="347">
        <v>586918</v>
      </c>
      <c r="CX59" s="347">
        <f t="shared" si="41"/>
        <v>605.11245799999995</v>
      </c>
      <c r="CZ59" s="346" t="s">
        <v>311</v>
      </c>
      <c r="DA59" s="347">
        <v>1181272081</v>
      </c>
      <c r="DB59" s="347">
        <v>629636352</v>
      </c>
      <c r="DC59" s="347">
        <v>629636352</v>
      </c>
      <c r="DD59" s="347">
        <v>551635729</v>
      </c>
      <c r="DE59" s="347">
        <f t="shared" si="42"/>
        <v>1217891.5155109998</v>
      </c>
      <c r="DF59" s="347">
        <f t="shared" si="43"/>
        <v>649155.07891199994</v>
      </c>
      <c r="DG59" s="347">
        <f t="shared" si="44"/>
        <v>649155.07891199994</v>
      </c>
      <c r="DH59" s="347">
        <f t="shared" si="45"/>
        <v>568736.43659900001</v>
      </c>
      <c r="DI59" s="343" t="s">
        <v>281</v>
      </c>
      <c r="DL59" s="346" t="s">
        <v>425</v>
      </c>
      <c r="DM59" s="347">
        <v>30000000</v>
      </c>
      <c r="DN59" s="347">
        <f t="shared" si="46"/>
        <v>30929.999999999996</v>
      </c>
      <c r="DQ59" s="350" t="s">
        <v>311</v>
      </c>
      <c r="DR59" s="347">
        <v>1182462335</v>
      </c>
      <c r="DS59" s="347">
        <v>720983698</v>
      </c>
      <c r="DT59" s="347">
        <v>720983698</v>
      </c>
      <c r="DU59" s="347">
        <v>461478637</v>
      </c>
      <c r="DV59" s="347">
        <f t="shared" si="47"/>
        <v>1219118.6673849998</v>
      </c>
      <c r="DW59" s="347">
        <f t="shared" si="48"/>
        <v>743334.19263799989</v>
      </c>
      <c r="DX59" s="347">
        <f t="shared" si="49"/>
        <v>743334.19263799989</v>
      </c>
      <c r="DY59" s="347">
        <f t="shared" si="50"/>
        <v>475784.47474699997</v>
      </c>
      <c r="EB59" s="346" t="s">
        <v>325</v>
      </c>
      <c r="EC59" s="347">
        <v>163150</v>
      </c>
      <c r="ED59" s="347">
        <f t="shared" si="51"/>
        <v>163.15</v>
      </c>
      <c r="EH59" s="351" t="s">
        <v>311</v>
      </c>
      <c r="EI59" s="351">
        <v>1186184592</v>
      </c>
      <c r="EJ59" s="351">
        <v>812633815</v>
      </c>
      <c r="EK59" s="351">
        <v>373550777</v>
      </c>
      <c r="EL59" s="351">
        <v>812633815</v>
      </c>
      <c r="EM59" s="351">
        <v>798517418</v>
      </c>
      <c r="EN59" s="351">
        <v>14116397</v>
      </c>
      <c r="EO59" s="351">
        <f t="shared" si="52"/>
        <v>1186184.5919999999</v>
      </c>
      <c r="EP59" s="351">
        <f t="shared" si="53"/>
        <v>812633.81499999994</v>
      </c>
      <c r="EQ59" s="351">
        <f t="shared" si="54"/>
        <v>373550.777</v>
      </c>
      <c r="ER59" s="351">
        <f t="shared" si="13"/>
        <v>812633.81499999994</v>
      </c>
      <c r="ES59" s="351">
        <f t="shared" si="14"/>
        <v>798517.41799999995</v>
      </c>
      <c r="ET59" s="351">
        <f t="shared" si="55"/>
        <v>14116.397000000001</v>
      </c>
      <c r="EW59" s="346" t="s">
        <v>494</v>
      </c>
      <c r="EX59" s="352">
        <v>1404800</v>
      </c>
      <c r="EY59" s="352">
        <f t="shared" si="56"/>
        <v>1404.8</v>
      </c>
      <c r="FA59" s="346" t="s">
        <v>311</v>
      </c>
      <c r="FB59" s="352">
        <v>1186339592</v>
      </c>
      <c r="FC59" s="352">
        <v>903681444</v>
      </c>
      <c r="FD59" s="352">
        <v>903681444</v>
      </c>
      <c r="FE59" s="352">
        <v>282658148</v>
      </c>
      <c r="FF59" s="352">
        <v>889558379</v>
      </c>
      <c r="FG59" s="352">
        <v>14123065</v>
      </c>
      <c r="FH59" s="352">
        <f t="shared" si="57"/>
        <v>1186339.5919999999</v>
      </c>
      <c r="FI59" s="352">
        <f t="shared" si="58"/>
        <v>903681.44400000002</v>
      </c>
      <c r="FJ59" s="352">
        <f t="shared" si="59"/>
        <v>903681.44400000002</v>
      </c>
      <c r="FK59" s="352">
        <f t="shared" si="60"/>
        <v>282658.14799999999</v>
      </c>
      <c r="FL59" s="352">
        <f t="shared" si="61"/>
        <v>889558.37899999996</v>
      </c>
      <c r="FM59" s="352">
        <f t="shared" si="62"/>
        <v>14123.065000000001</v>
      </c>
      <c r="FP59" s="353" t="s">
        <v>313</v>
      </c>
      <c r="FQ59" s="354">
        <v>335677952</v>
      </c>
      <c r="FR59" s="348">
        <f t="shared" si="63"/>
        <v>335677.95199999999</v>
      </c>
      <c r="FT59" s="346" t="s">
        <v>311</v>
      </c>
      <c r="FU59" s="346">
        <v>1135645099</v>
      </c>
      <c r="FV59" s="354">
        <v>1006253632</v>
      </c>
      <c r="FW59" s="354">
        <v>1006253632</v>
      </c>
      <c r="FX59" s="354">
        <v>129391467</v>
      </c>
      <c r="FY59" s="354">
        <v>990588334</v>
      </c>
      <c r="FZ59" s="354">
        <v>15665298</v>
      </c>
      <c r="GA59" s="354">
        <f t="shared" si="64"/>
        <v>1135645.0989999999</v>
      </c>
      <c r="GB59" s="354">
        <f t="shared" si="65"/>
        <v>1006253.632</v>
      </c>
      <c r="GC59" s="354">
        <f t="shared" si="66"/>
        <v>1006253.632</v>
      </c>
      <c r="GD59" s="354">
        <f t="shared" si="67"/>
        <v>129391.467</v>
      </c>
      <c r="GE59" s="354">
        <f t="shared" si="68"/>
        <v>990588.33400000003</v>
      </c>
      <c r="GF59" s="354">
        <f t="shared" si="69"/>
        <v>15665.298000000001</v>
      </c>
      <c r="GG59" s="354"/>
    </row>
    <row r="60" spans="1:189" x14ac:dyDescent="0.2">
      <c r="A60" s="345" t="s">
        <v>483</v>
      </c>
      <c r="B60" s="345">
        <v>1038046000</v>
      </c>
      <c r="C60" s="345">
        <v>75001527</v>
      </c>
      <c r="D60" s="345">
        <v>75001527</v>
      </c>
      <c r="E60" s="345">
        <v>963044473</v>
      </c>
      <c r="F60" s="345">
        <f t="shared" si="70"/>
        <v>1070225.426</v>
      </c>
      <c r="G60" s="345">
        <f t="shared" si="71"/>
        <v>77326.574336999998</v>
      </c>
      <c r="H60" s="345">
        <f t="shared" si="72"/>
        <v>77326.574336999998</v>
      </c>
      <c r="I60" s="345">
        <f t="shared" si="73"/>
        <v>992898.85166299995</v>
      </c>
      <c r="J60" s="343" t="s">
        <v>281</v>
      </c>
      <c r="L60" s="346" t="s">
        <v>495</v>
      </c>
      <c r="M60" s="347">
        <v>172550</v>
      </c>
      <c r="N60" s="347">
        <f t="shared" si="74"/>
        <v>177.89904999999999</v>
      </c>
      <c r="P60" s="346" t="s">
        <v>483</v>
      </c>
      <c r="Q60" s="347">
        <v>1038046000</v>
      </c>
      <c r="R60" s="347">
        <v>150193909</v>
      </c>
      <c r="S60" s="347">
        <v>150193909</v>
      </c>
      <c r="T60" s="347">
        <v>887852091</v>
      </c>
      <c r="U60" s="347">
        <f t="shared" si="75"/>
        <v>1070225.426</v>
      </c>
      <c r="V60" s="345">
        <f t="shared" si="76"/>
        <v>154849.92017900001</v>
      </c>
      <c r="W60" s="345">
        <f t="shared" si="77"/>
        <v>154849.92017900001</v>
      </c>
      <c r="X60" s="345">
        <f t="shared" si="78"/>
        <v>915375.50582099997</v>
      </c>
      <c r="AA60" s="346" t="s">
        <v>486</v>
      </c>
      <c r="AB60" s="347">
        <v>297378</v>
      </c>
      <c r="AC60" s="345">
        <f t="shared" si="79"/>
        <v>306.59671799999995</v>
      </c>
      <c r="AE60" s="343" t="s">
        <v>483</v>
      </c>
      <c r="AF60" s="345">
        <v>1038046000</v>
      </c>
      <c r="AG60" s="345">
        <v>226507317</v>
      </c>
      <c r="AH60" s="345">
        <v>226507317</v>
      </c>
      <c r="AI60" s="345">
        <v>811538683</v>
      </c>
      <c r="AJ60" s="345">
        <f t="shared" si="80"/>
        <v>1070225.426</v>
      </c>
      <c r="AK60" s="345">
        <f t="shared" si="81"/>
        <v>233529.04382699999</v>
      </c>
      <c r="AL60" s="345">
        <f t="shared" si="82"/>
        <v>233529.04382699999</v>
      </c>
      <c r="AM60" s="345">
        <f t="shared" si="83"/>
        <v>836696.3821729999</v>
      </c>
      <c r="AP60" s="346" t="s">
        <v>325</v>
      </c>
      <c r="AQ60" s="347">
        <v>101850</v>
      </c>
      <c r="AR60" s="347">
        <f t="shared" si="21"/>
        <v>105.00734999999999</v>
      </c>
      <c r="AT60" s="346" t="s">
        <v>483</v>
      </c>
      <c r="AU60" s="347">
        <v>1038079049</v>
      </c>
      <c r="AV60" s="347">
        <v>300865439</v>
      </c>
      <c r="AW60" s="347">
        <v>300865439</v>
      </c>
      <c r="AX60" s="347">
        <v>737213610</v>
      </c>
      <c r="AY60" s="345">
        <f t="shared" si="22"/>
        <v>1070259.4995189998</v>
      </c>
      <c r="AZ60" s="345">
        <f t="shared" si="23"/>
        <v>310192.26760899997</v>
      </c>
      <c r="BA60" s="345">
        <f t="shared" si="24"/>
        <v>310192.26760899997</v>
      </c>
      <c r="BB60" s="345">
        <f t="shared" si="25"/>
        <v>760067.23190999997</v>
      </c>
      <c r="BD60" s="343" t="s">
        <v>495</v>
      </c>
      <c r="BE60" s="348">
        <v>494920</v>
      </c>
      <c r="BF60" s="349">
        <f t="shared" si="26"/>
        <v>510.26251999999999</v>
      </c>
      <c r="BH60" s="343" t="s">
        <v>483</v>
      </c>
      <c r="BI60" s="348">
        <v>1038079049</v>
      </c>
      <c r="BJ60" s="348">
        <v>374109569</v>
      </c>
      <c r="BK60" s="348">
        <v>374109569</v>
      </c>
      <c r="BL60" s="348">
        <v>663969480</v>
      </c>
      <c r="BM60" s="349">
        <f t="shared" si="27"/>
        <v>1070259.4995189998</v>
      </c>
      <c r="BN60" s="349">
        <f t="shared" si="28"/>
        <v>385706.965639</v>
      </c>
      <c r="BO60" s="349">
        <f t="shared" si="29"/>
        <v>385706.965639</v>
      </c>
      <c r="BP60" s="349">
        <f t="shared" si="30"/>
        <v>684552.53387999989</v>
      </c>
      <c r="BR60" s="343" t="s">
        <v>281</v>
      </c>
      <c r="BS60" s="343" t="s">
        <v>320</v>
      </c>
      <c r="BT60" s="348">
        <v>1940467</v>
      </c>
      <c r="BU60" s="348">
        <f t="shared" si="31"/>
        <v>2000.6214769999999</v>
      </c>
      <c r="BW60" s="348" t="s">
        <v>483</v>
      </c>
      <c r="BX60" s="348">
        <v>1085079049</v>
      </c>
      <c r="BY60" s="348">
        <v>447127417</v>
      </c>
      <c r="BZ60" s="348">
        <v>637951632</v>
      </c>
      <c r="CA60" s="348">
        <v>447127417</v>
      </c>
      <c r="CB60" s="348">
        <f t="shared" si="32"/>
        <v>1118716.4995190001</v>
      </c>
      <c r="CC60" s="348">
        <f t="shared" si="33"/>
        <v>460988.366927</v>
      </c>
      <c r="CD60" s="348">
        <f t="shared" si="34"/>
        <v>657728.13259199995</v>
      </c>
      <c r="CE60" s="348">
        <f t="shared" si="35"/>
        <v>460988.366927</v>
      </c>
      <c r="CG60" s="343" t="s">
        <v>499</v>
      </c>
      <c r="CH60" s="348">
        <v>8104208</v>
      </c>
      <c r="CI60" s="348">
        <f t="shared" si="36"/>
        <v>8355.438447999999</v>
      </c>
      <c r="CK60" s="346" t="s">
        <v>483</v>
      </c>
      <c r="CL60" s="347">
        <v>1085046000</v>
      </c>
      <c r="CM60" s="347">
        <v>531544390</v>
      </c>
      <c r="CN60" s="347">
        <v>531544390</v>
      </c>
      <c r="CO60" s="347">
        <v>553501610</v>
      </c>
      <c r="CP60" s="348">
        <f t="shared" si="37"/>
        <v>1118682.426</v>
      </c>
      <c r="CQ60" s="348">
        <f t="shared" si="38"/>
        <v>548022.26608999993</v>
      </c>
      <c r="CR60" s="348">
        <f t="shared" si="39"/>
        <v>548022.26608999993</v>
      </c>
      <c r="CS60" s="348">
        <f t="shared" si="40"/>
        <v>570660.15990999993</v>
      </c>
      <c r="CU60" s="349"/>
      <c r="CV60" s="346" t="s">
        <v>332</v>
      </c>
      <c r="CW60" s="347">
        <v>2180992</v>
      </c>
      <c r="CX60" s="347">
        <f t="shared" si="41"/>
        <v>2248.6027520000002</v>
      </c>
      <c r="CZ60" s="346" t="s">
        <v>483</v>
      </c>
      <c r="DA60" s="347">
        <v>1085046000</v>
      </c>
      <c r="DB60" s="347">
        <v>617369767</v>
      </c>
      <c r="DC60" s="347">
        <v>617369767</v>
      </c>
      <c r="DD60" s="347">
        <v>467676233</v>
      </c>
      <c r="DE60" s="347">
        <f t="shared" si="42"/>
        <v>1118682.426</v>
      </c>
      <c r="DF60" s="347">
        <f t="shared" si="43"/>
        <v>636508.22977699991</v>
      </c>
      <c r="DG60" s="347">
        <f t="shared" si="44"/>
        <v>636508.22977699991</v>
      </c>
      <c r="DH60" s="347">
        <f t="shared" si="45"/>
        <v>482174.19622299995</v>
      </c>
      <c r="DI60" s="343" t="s">
        <v>281</v>
      </c>
      <c r="DL60" s="346" t="s">
        <v>316</v>
      </c>
      <c r="DM60" s="347">
        <v>7598193</v>
      </c>
      <c r="DN60" s="347">
        <f t="shared" si="46"/>
        <v>7833.7369829999998</v>
      </c>
      <c r="DQ60" s="350" t="s">
        <v>483</v>
      </c>
      <c r="DR60" s="347">
        <v>1085046000</v>
      </c>
      <c r="DS60" s="347">
        <v>707526859</v>
      </c>
      <c r="DT60" s="347">
        <v>707526859</v>
      </c>
      <c r="DU60" s="347">
        <v>377519141</v>
      </c>
      <c r="DV60" s="347">
        <f t="shared" si="47"/>
        <v>1118682.426</v>
      </c>
      <c r="DW60" s="347">
        <f t="shared" si="48"/>
        <v>729460.19162900001</v>
      </c>
      <c r="DX60" s="347">
        <f t="shared" si="49"/>
        <v>729460.19162900001</v>
      </c>
      <c r="DY60" s="347">
        <f t="shared" si="50"/>
        <v>389222.23437099997</v>
      </c>
      <c r="EB60" s="346" t="s">
        <v>326</v>
      </c>
      <c r="EC60" s="347">
        <v>607412</v>
      </c>
      <c r="ED60" s="347">
        <f t="shared" si="51"/>
        <v>607.41200000000003</v>
      </c>
      <c r="EH60" s="351" t="s">
        <v>483</v>
      </c>
      <c r="EI60" s="351">
        <v>1085046000</v>
      </c>
      <c r="EJ60" s="351">
        <v>794542895</v>
      </c>
      <c r="EK60" s="351">
        <v>290503105</v>
      </c>
      <c r="EL60" s="351">
        <v>794542895</v>
      </c>
      <c r="EM60" s="351">
        <v>781874519</v>
      </c>
      <c r="EN60" s="351">
        <v>12668376</v>
      </c>
      <c r="EO60" s="351">
        <f t="shared" si="52"/>
        <v>1085046</v>
      </c>
      <c r="EP60" s="351">
        <f t="shared" si="53"/>
        <v>794542.89500000002</v>
      </c>
      <c r="EQ60" s="351">
        <f t="shared" si="54"/>
        <v>290503.10499999998</v>
      </c>
      <c r="ER60" s="351">
        <f t="shared" si="13"/>
        <v>794542.89500000002</v>
      </c>
      <c r="ES60" s="351">
        <f t="shared" si="14"/>
        <v>781874.51899999997</v>
      </c>
      <c r="ET60" s="351">
        <f t="shared" si="55"/>
        <v>12668.376</v>
      </c>
      <c r="EW60" s="346" t="s">
        <v>495</v>
      </c>
      <c r="EX60" s="352">
        <v>309400</v>
      </c>
      <c r="EY60" s="352">
        <f t="shared" si="56"/>
        <v>309.39999999999998</v>
      </c>
      <c r="FA60" s="346" t="s">
        <v>483</v>
      </c>
      <c r="FB60" s="352">
        <v>1085201000</v>
      </c>
      <c r="FC60" s="352">
        <v>883788700</v>
      </c>
      <c r="FD60" s="352">
        <v>883788700</v>
      </c>
      <c r="FE60" s="352">
        <v>201412300</v>
      </c>
      <c r="FF60" s="352">
        <v>870849924</v>
      </c>
      <c r="FG60" s="352">
        <v>12938776</v>
      </c>
      <c r="FH60" s="352">
        <f t="shared" si="57"/>
        <v>1085201</v>
      </c>
      <c r="FI60" s="352">
        <f t="shared" si="58"/>
        <v>883788.7</v>
      </c>
      <c r="FJ60" s="352">
        <f t="shared" si="59"/>
        <v>883788.7</v>
      </c>
      <c r="FK60" s="352">
        <f t="shared" si="60"/>
        <v>201412.3</v>
      </c>
      <c r="FL60" s="352">
        <f t="shared" si="61"/>
        <v>870849.924</v>
      </c>
      <c r="FM60" s="352">
        <f t="shared" si="62"/>
        <v>12938.776</v>
      </c>
      <c r="FP60" s="353" t="s">
        <v>316</v>
      </c>
      <c r="FQ60" s="354">
        <v>4730415</v>
      </c>
      <c r="FR60" s="348">
        <f t="shared" si="63"/>
        <v>4730.415</v>
      </c>
      <c r="FT60" s="346" t="s">
        <v>483</v>
      </c>
      <c r="FU60" s="346">
        <v>1111176061</v>
      </c>
      <c r="FV60" s="354">
        <v>983337316</v>
      </c>
      <c r="FW60" s="354">
        <v>983337316</v>
      </c>
      <c r="FX60" s="354">
        <v>127838745</v>
      </c>
      <c r="FY60" s="354">
        <v>968847135</v>
      </c>
      <c r="FZ60" s="354">
        <v>14490181</v>
      </c>
      <c r="GA60" s="354">
        <f t="shared" si="64"/>
        <v>1111176.061</v>
      </c>
      <c r="GB60" s="354">
        <f t="shared" si="65"/>
        <v>983337.31599999999</v>
      </c>
      <c r="GC60" s="354">
        <f t="shared" si="66"/>
        <v>983337.31599999999</v>
      </c>
      <c r="GD60" s="354">
        <f t="shared" si="67"/>
        <v>127838.745</v>
      </c>
      <c r="GE60" s="354">
        <f t="shared" si="68"/>
        <v>968847.13500000001</v>
      </c>
      <c r="GF60" s="354">
        <f t="shared" si="69"/>
        <v>14490.181</v>
      </c>
      <c r="GG60" s="354"/>
    </row>
    <row r="61" spans="1:189" x14ac:dyDescent="0.2">
      <c r="A61" s="345" t="s">
        <v>484</v>
      </c>
      <c r="B61" s="345">
        <v>1018733000</v>
      </c>
      <c r="C61" s="345">
        <v>74008732</v>
      </c>
      <c r="D61" s="345">
        <v>74008732</v>
      </c>
      <c r="E61" s="345">
        <v>944724268</v>
      </c>
      <c r="F61" s="345">
        <f t="shared" si="70"/>
        <v>1050313.723</v>
      </c>
      <c r="G61" s="345">
        <f t="shared" si="71"/>
        <v>76303.002691999995</v>
      </c>
      <c r="H61" s="345">
        <f t="shared" si="72"/>
        <v>76303.002691999995</v>
      </c>
      <c r="I61" s="345">
        <f t="shared" si="73"/>
        <v>974010.72030799999</v>
      </c>
      <c r="J61" s="343" t="s">
        <v>281</v>
      </c>
      <c r="L61" s="346" t="s">
        <v>497</v>
      </c>
      <c r="M61" s="347">
        <v>219912</v>
      </c>
      <c r="N61" s="347">
        <f t="shared" si="74"/>
        <v>226.72927199999998</v>
      </c>
      <c r="P61" s="346" t="s">
        <v>484</v>
      </c>
      <c r="Q61" s="347">
        <v>1018733000</v>
      </c>
      <c r="R61" s="347">
        <v>148388246</v>
      </c>
      <c r="S61" s="347">
        <v>148388246</v>
      </c>
      <c r="T61" s="347">
        <v>870344754</v>
      </c>
      <c r="U61" s="347">
        <f t="shared" si="75"/>
        <v>1050313.723</v>
      </c>
      <c r="V61" s="345">
        <f t="shared" si="76"/>
        <v>152988.28162600001</v>
      </c>
      <c r="W61" s="345">
        <f t="shared" si="77"/>
        <v>152988.28162600001</v>
      </c>
      <c r="X61" s="345">
        <f t="shared" si="78"/>
        <v>897325.44137399993</v>
      </c>
      <c r="AA61" s="346" t="s">
        <v>315</v>
      </c>
      <c r="AB61" s="347">
        <v>61591</v>
      </c>
      <c r="AC61" s="345">
        <f t="shared" si="79"/>
        <v>63.500320999999992</v>
      </c>
      <c r="AE61" s="343" t="s">
        <v>484</v>
      </c>
      <c r="AF61" s="345">
        <v>1018733000</v>
      </c>
      <c r="AG61" s="345">
        <v>223456122</v>
      </c>
      <c r="AH61" s="345">
        <v>223456122</v>
      </c>
      <c r="AI61" s="345">
        <v>795276878</v>
      </c>
      <c r="AJ61" s="345">
        <f t="shared" si="80"/>
        <v>1050313.723</v>
      </c>
      <c r="AK61" s="345">
        <f t="shared" si="81"/>
        <v>230383.26178199999</v>
      </c>
      <c r="AL61" s="345">
        <f t="shared" si="82"/>
        <v>230383.26178199999</v>
      </c>
      <c r="AM61" s="345">
        <f t="shared" si="83"/>
        <v>819930.46121799992</v>
      </c>
      <c r="AP61" s="346" t="s">
        <v>326</v>
      </c>
      <c r="AQ61" s="347">
        <v>2565206</v>
      </c>
      <c r="AR61" s="347">
        <f t="shared" si="21"/>
        <v>2644.727386</v>
      </c>
      <c r="AT61" s="346" t="s">
        <v>484</v>
      </c>
      <c r="AU61" s="347">
        <v>1018733000</v>
      </c>
      <c r="AV61" s="347">
        <v>296607652</v>
      </c>
      <c r="AW61" s="347">
        <v>296607652</v>
      </c>
      <c r="AX61" s="347">
        <v>722125348</v>
      </c>
      <c r="AY61" s="345">
        <f t="shared" si="22"/>
        <v>1050313.723</v>
      </c>
      <c r="AZ61" s="345">
        <f t="shared" si="23"/>
        <v>305802.48921199999</v>
      </c>
      <c r="BA61" s="345">
        <f t="shared" si="24"/>
        <v>305802.48921199999</v>
      </c>
      <c r="BB61" s="345">
        <f t="shared" si="25"/>
        <v>744511.23378799995</v>
      </c>
      <c r="BD61" s="343" t="s">
        <v>498</v>
      </c>
      <c r="BE61" s="348">
        <v>586918</v>
      </c>
      <c r="BF61" s="349">
        <f t="shared" si="26"/>
        <v>605.11245799999995</v>
      </c>
      <c r="BH61" s="343" t="s">
        <v>484</v>
      </c>
      <c r="BI61" s="348">
        <v>1018733000</v>
      </c>
      <c r="BJ61" s="348">
        <v>369023286</v>
      </c>
      <c r="BK61" s="348">
        <v>369023286</v>
      </c>
      <c r="BL61" s="348">
        <v>649709714</v>
      </c>
      <c r="BM61" s="349">
        <f t="shared" si="27"/>
        <v>1050313.723</v>
      </c>
      <c r="BN61" s="349">
        <f t="shared" si="28"/>
        <v>380463.007866</v>
      </c>
      <c r="BO61" s="349">
        <f t="shared" si="29"/>
        <v>380463.007866</v>
      </c>
      <c r="BP61" s="349">
        <f t="shared" si="30"/>
        <v>669850.71513399994</v>
      </c>
      <c r="BR61" s="343" t="s">
        <v>281</v>
      </c>
      <c r="BS61" s="343" t="s">
        <v>321</v>
      </c>
      <c r="BT61" s="348">
        <v>83276</v>
      </c>
      <c r="BU61" s="348">
        <f t="shared" si="31"/>
        <v>85.857555999999988</v>
      </c>
      <c r="BW61" s="348" t="s">
        <v>484</v>
      </c>
      <c r="BX61" s="348">
        <v>1065733000</v>
      </c>
      <c r="BY61" s="348">
        <v>441587745</v>
      </c>
      <c r="BZ61" s="348">
        <v>624145255</v>
      </c>
      <c r="CA61" s="348">
        <v>441587745</v>
      </c>
      <c r="CB61" s="348">
        <f t="shared" si="32"/>
        <v>1098770.723</v>
      </c>
      <c r="CC61" s="348">
        <f t="shared" si="33"/>
        <v>455276.96509499993</v>
      </c>
      <c r="CD61" s="348">
        <f t="shared" si="34"/>
        <v>643493.75790500001</v>
      </c>
      <c r="CE61" s="348">
        <f t="shared" si="35"/>
        <v>455276.96509499993</v>
      </c>
      <c r="CG61" s="343" t="s">
        <v>500</v>
      </c>
      <c r="CH61" s="348">
        <v>5629167</v>
      </c>
      <c r="CI61" s="348">
        <f t="shared" si="36"/>
        <v>5803.6711770000002</v>
      </c>
      <c r="CK61" s="346" t="s">
        <v>484</v>
      </c>
      <c r="CL61" s="347">
        <v>1065733000</v>
      </c>
      <c r="CM61" s="347">
        <v>525427687</v>
      </c>
      <c r="CN61" s="347">
        <v>525427687</v>
      </c>
      <c r="CO61" s="347">
        <v>540305313</v>
      </c>
      <c r="CP61" s="348">
        <f t="shared" si="37"/>
        <v>1098770.723</v>
      </c>
      <c r="CQ61" s="348">
        <f t="shared" si="38"/>
        <v>541715.945297</v>
      </c>
      <c r="CR61" s="348">
        <f t="shared" si="39"/>
        <v>541715.945297</v>
      </c>
      <c r="CS61" s="348">
        <f t="shared" si="40"/>
        <v>557054.77770299988</v>
      </c>
      <c r="CU61" s="349"/>
      <c r="CV61" s="346" t="s">
        <v>333</v>
      </c>
      <c r="CW61" s="347">
        <v>2180992</v>
      </c>
      <c r="CX61" s="347">
        <f t="shared" si="41"/>
        <v>2248.6027520000002</v>
      </c>
      <c r="CZ61" s="346" t="s">
        <v>484</v>
      </c>
      <c r="DA61" s="347">
        <v>1065733000</v>
      </c>
      <c r="DB61" s="347">
        <v>611227249</v>
      </c>
      <c r="DC61" s="347">
        <v>611227249</v>
      </c>
      <c r="DD61" s="347">
        <v>454505751</v>
      </c>
      <c r="DE61" s="347">
        <f t="shared" si="42"/>
        <v>1098770.723</v>
      </c>
      <c r="DF61" s="347">
        <f t="shared" si="43"/>
        <v>630175.29371899995</v>
      </c>
      <c r="DG61" s="347">
        <f t="shared" si="44"/>
        <v>630175.29371899995</v>
      </c>
      <c r="DH61" s="347">
        <f t="shared" si="45"/>
        <v>468595.42928099993</v>
      </c>
      <c r="DI61" s="343" t="s">
        <v>281</v>
      </c>
      <c r="DL61" s="346" t="s">
        <v>490</v>
      </c>
      <c r="DM61" s="347">
        <v>227383</v>
      </c>
      <c r="DN61" s="347">
        <f t="shared" si="46"/>
        <v>234.431873</v>
      </c>
      <c r="DQ61" s="350" t="s">
        <v>484</v>
      </c>
      <c r="DR61" s="347">
        <v>1065733000</v>
      </c>
      <c r="DS61" s="347">
        <v>701263099</v>
      </c>
      <c r="DT61" s="347">
        <v>701263099</v>
      </c>
      <c r="DU61" s="347">
        <v>364469901</v>
      </c>
      <c r="DV61" s="347">
        <f t="shared" si="47"/>
        <v>1098770.723</v>
      </c>
      <c r="DW61" s="347">
        <f t="shared" si="48"/>
        <v>723002.25506899995</v>
      </c>
      <c r="DX61" s="347">
        <f t="shared" si="49"/>
        <v>723002.25506899995</v>
      </c>
      <c r="DY61" s="347">
        <f t="shared" si="50"/>
        <v>375768.46793099999</v>
      </c>
      <c r="EB61" s="346" t="s">
        <v>327</v>
      </c>
      <c r="EC61" s="347">
        <v>238509</v>
      </c>
      <c r="ED61" s="347">
        <f t="shared" si="51"/>
        <v>238.50899999999999</v>
      </c>
      <c r="EH61" s="351" t="s">
        <v>484</v>
      </c>
      <c r="EI61" s="351">
        <v>1065946240</v>
      </c>
      <c r="EJ61" s="351">
        <v>788036651</v>
      </c>
      <c r="EK61" s="351">
        <v>277909589</v>
      </c>
      <c r="EL61" s="351">
        <v>788036651</v>
      </c>
      <c r="EM61" s="351">
        <v>775400084</v>
      </c>
      <c r="EN61" s="351">
        <v>12636567</v>
      </c>
      <c r="EO61" s="351">
        <f t="shared" si="52"/>
        <v>1065946.24</v>
      </c>
      <c r="EP61" s="351">
        <f t="shared" si="53"/>
        <v>788036.65099999995</v>
      </c>
      <c r="EQ61" s="351">
        <f t="shared" si="54"/>
        <v>277909.58899999998</v>
      </c>
      <c r="ER61" s="351">
        <f t="shared" si="13"/>
        <v>788036.65099999995</v>
      </c>
      <c r="ES61" s="351">
        <f t="shared" si="14"/>
        <v>775400.08400000003</v>
      </c>
      <c r="ET61" s="351">
        <f t="shared" si="55"/>
        <v>12636.566999999999</v>
      </c>
      <c r="EW61" s="346" t="s">
        <v>496</v>
      </c>
      <c r="EX61" s="352">
        <v>1387659</v>
      </c>
      <c r="EY61" s="352">
        <f t="shared" si="56"/>
        <v>1387.6590000000001</v>
      </c>
      <c r="FA61" s="346" t="s">
        <v>484</v>
      </c>
      <c r="FB61" s="352">
        <v>1065946240</v>
      </c>
      <c r="FC61" s="352">
        <v>876675030</v>
      </c>
      <c r="FD61" s="352">
        <v>876675030</v>
      </c>
      <c r="FE61" s="352">
        <v>189271210</v>
      </c>
      <c r="FF61" s="352">
        <v>863768063</v>
      </c>
      <c r="FG61" s="352">
        <v>12906967</v>
      </c>
      <c r="FH61" s="352">
        <f t="shared" si="57"/>
        <v>1065946.24</v>
      </c>
      <c r="FI61" s="352">
        <f t="shared" si="58"/>
        <v>876675.03</v>
      </c>
      <c r="FJ61" s="352">
        <f t="shared" si="59"/>
        <v>876675.03</v>
      </c>
      <c r="FK61" s="352">
        <f t="shared" si="60"/>
        <v>189271.21</v>
      </c>
      <c r="FL61" s="352">
        <f t="shared" si="61"/>
        <v>863768.06299999997</v>
      </c>
      <c r="FM61" s="352">
        <f t="shared" si="62"/>
        <v>12906.967000000001</v>
      </c>
      <c r="FP61" s="353" t="s">
        <v>317</v>
      </c>
      <c r="FQ61" s="354">
        <v>2175027</v>
      </c>
      <c r="FR61" s="348">
        <f t="shared" si="63"/>
        <v>2175.027</v>
      </c>
      <c r="FT61" s="346" t="s">
        <v>484</v>
      </c>
      <c r="FU61" s="346">
        <v>1091689240</v>
      </c>
      <c r="FV61" s="354">
        <v>975943358</v>
      </c>
      <c r="FW61" s="354">
        <v>975943358</v>
      </c>
      <c r="FX61" s="354">
        <v>115745882</v>
      </c>
      <c r="FY61" s="354">
        <v>961453177</v>
      </c>
      <c r="FZ61" s="354">
        <v>14490181</v>
      </c>
      <c r="GA61" s="354">
        <f t="shared" si="64"/>
        <v>1091689.24</v>
      </c>
      <c r="GB61" s="354">
        <f t="shared" si="65"/>
        <v>975943.35800000001</v>
      </c>
      <c r="GC61" s="354">
        <f t="shared" si="66"/>
        <v>975943.35800000001</v>
      </c>
      <c r="GD61" s="354">
        <f t="shared" si="67"/>
        <v>115745.882</v>
      </c>
      <c r="GE61" s="354">
        <f t="shared" si="68"/>
        <v>961453.17700000003</v>
      </c>
      <c r="GF61" s="354">
        <f t="shared" si="69"/>
        <v>14490.181</v>
      </c>
      <c r="GG61" s="354"/>
    </row>
    <row r="62" spans="1:189" x14ac:dyDescent="0.2">
      <c r="A62" s="345" t="s">
        <v>485</v>
      </c>
      <c r="B62" s="345">
        <v>19313000</v>
      </c>
      <c r="C62" s="345">
        <v>992795</v>
      </c>
      <c r="D62" s="345">
        <v>992795</v>
      </c>
      <c r="E62" s="345">
        <v>18320205</v>
      </c>
      <c r="F62" s="345">
        <f t="shared" si="70"/>
        <v>19911.702999999998</v>
      </c>
      <c r="G62" s="345">
        <f t="shared" si="71"/>
        <v>1023.5716449999999</v>
      </c>
      <c r="H62" s="345">
        <f t="shared" si="72"/>
        <v>1023.5716449999999</v>
      </c>
      <c r="I62" s="345">
        <f t="shared" si="73"/>
        <v>18888.131355000001</v>
      </c>
      <c r="J62" s="343" t="s">
        <v>281</v>
      </c>
      <c r="L62" s="346" t="s">
        <v>332</v>
      </c>
      <c r="M62" s="347">
        <v>3465203</v>
      </c>
      <c r="N62" s="347">
        <f t="shared" si="74"/>
        <v>3572.6242929999999</v>
      </c>
      <c r="P62" s="346" t="s">
        <v>485</v>
      </c>
      <c r="Q62" s="347">
        <v>19313000</v>
      </c>
      <c r="R62" s="347">
        <v>1805663</v>
      </c>
      <c r="S62" s="347">
        <v>1805663</v>
      </c>
      <c r="T62" s="347">
        <v>17507337</v>
      </c>
      <c r="U62" s="347">
        <f t="shared" si="75"/>
        <v>19911.702999999998</v>
      </c>
      <c r="V62" s="345">
        <f t="shared" si="76"/>
        <v>1861.6385529999998</v>
      </c>
      <c r="W62" s="345">
        <f t="shared" si="77"/>
        <v>1861.6385529999998</v>
      </c>
      <c r="X62" s="345">
        <f t="shared" si="78"/>
        <v>18050.064446999997</v>
      </c>
      <c r="AA62" s="346" t="s">
        <v>316</v>
      </c>
      <c r="AB62" s="347">
        <v>2531116</v>
      </c>
      <c r="AC62" s="345">
        <f t="shared" si="79"/>
        <v>2609.5805959999998</v>
      </c>
      <c r="AE62" s="343" t="s">
        <v>485</v>
      </c>
      <c r="AF62" s="345">
        <v>19313000</v>
      </c>
      <c r="AG62" s="345">
        <v>3051195</v>
      </c>
      <c r="AH62" s="345">
        <v>3051195</v>
      </c>
      <c r="AI62" s="345">
        <v>16261805</v>
      </c>
      <c r="AJ62" s="345">
        <f t="shared" si="80"/>
        <v>19911.702999999998</v>
      </c>
      <c r="AK62" s="345">
        <f t="shared" si="81"/>
        <v>3145.7820449999999</v>
      </c>
      <c r="AL62" s="345">
        <f t="shared" si="82"/>
        <v>3145.7820449999999</v>
      </c>
      <c r="AM62" s="345">
        <f t="shared" si="83"/>
        <v>16765.920954999998</v>
      </c>
      <c r="AP62" s="346" t="s">
        <v>493</v>
      </c>
      <c r="AQ62" s="347">
        <v>11199999</v>
      </c>
      <c r="AR62" s="347">
        <f t="shared" si="21"/>
        <v>11547.198968999999</v>
      </c>
      <c r="AT62" s="346" t="s">
        <v>485</v>
      </c>
      <c r="AU62" s="347">
        <v>19346049</v>
      </c>
      <c r="AV62" s="347">
        <v>4257787</v>
      </c>
      <c r="AW62" s="347">
        <v>4257787</v>
      </c>
      <c r="AX62" s="347">
        <v>15088262</v>
      </c>
      <c r="AY62" s="345">
        <f t="shared" si="22"/>
        <v>19945.776518999999</v>
      </c>
      <c r="AZ62" s="345">
        <f t="shared" si="23"/>
        <v>4389.778397</v>
      </c>
      <c r="BA62" s="345">
        <f t="shared" si="24"/>
        <v>4389.778397</v>
      </c>
      <c r="BB62" s="345">
        <f t="shared" si="25"/>
        <v>15555.998121999999</v>
      </c>
      <c r="BD62" s="343" t="s">
        <v>332</v>
      </c>
      <c r="BE62" s="348">
        <v>707983</v>
      </c>
      <c r="BF62" s="349">
        <f t="shared" si="26"/>
        <v>729.93047299999989</v>
      </c>
      <c r="BH62" s="343" t="s">
        <v>485</v>
      </c>
      <c r="BI62" s="348">
        <v>19346049</v>
      </c>
      <c r="BJ62" s="348">
        <v>5086283</v>
      </c>
      <c r="BK62" s="348">
        <v>5086283</v>
      </c>
      <c r="BL62" s="348">
        <v>14259766</v>
      </c>
      <c r="BM62" s="349">
        <f t="shared" si="27"/>
        <v>19945.776518999999</v>
      </c>
      <c r="BN62" s="349">
        <f t="shared" si="28"/>
        <v>5243.9577730000001</v>
      </c>
      <c r="BO62" s="349">
        <f t="shared" si="29"/>
        <v>5243.9577730000001</v>
      </c>
      <c r="BP62" s="349">
        <f t="shared" si="30"/>
        <v>14701.818745999999</v>
      </c>
      <c r="BR62" s="343" t="s">
        <v>281</v>
      </c>
      <c r="BS62" s="343" t="s">
        <v>322</v>
      </c>
      <c r="BT62" s="348">
        <v>11645457</v>
      </c>
      <c r="BU62" s="348">
        <f t="shared" si="31"/>
        <v>12006.466166999999</v>
      </c>
      <c r="BW62" s="348" t="s">
        <v>485</v>
      </c>
      <c r="BX62" s="348">
        <v>19346049</v>
      </c>
      <c r="BY62" s="348">
        <v>5539672</v>
      </c>
      <c r="BZ62" s="348">
        <v>13806377</v>
      </c>
      <c r="CA62" s="348">
        <v>5539672</v>
      </c>
      <c r="CB62" s="348">
        <f t="shared" si="32"/>
        <v>19945.776518999999</v>
      </c>
      <c r="CC62" s="348">
        <f t="shared" si="33"/>
        <v>5711.4018319999986</v>
      </c>
      <c r="CD62" s="348">
        <f t="shared" si="34"/>
        <v>14234.374687</v>
      </c>
      <c r="CE62" s="348">
        <f t="shared" si="35"/>
        <v>5711.4018319999986</v>
      </c>
      <c r="CG62" s="343" t="s">
        <v>337</v>
      </c>
      <c r="CH62" s="348">
        <v>49956088</v>
      </c>
      <c r="CI62" s="348">
        <f t="shared" si="36"/>
        <v>51504.726728000001</v>
      </c>
      <c r="CK62" s="346" t="s">
        <v>485</v>
      </c>
      <c r="CL62" s="347">
        <v>19313000</v>
      </c>
      <c r="CM62" s="347">
        <v>6116703</v>
      </c>
      <c r="CN62" s="347">
        <v>6116703</v>
      </c>
      <c r="CO62" s="347">
        <v>13196297</v>
      </c>
      <c r="CP62" s="348">
        <f t="shared" si="37"/>
        <v>19911.702999999998</v>
      </c>
      <c r="CQ62" s="348">
        <f t="shared" si="38"/>
        <v>6306.3207929999999</v>
      </c>
      <c r="CR62" s="348">
        <f t="shared" si="39"/>
        <v>6306.3207929999999</v>
      </c>
      <c r="CS62" s="348">
        <f t="shared" si="40"/>
        <v>13605.382206999999</v>
      </c>
      <c r="CU62" s="349"/>
      <c r="CV62" s="346" t="s">
        <v>335</v>
      </c>
      <c r="CW62" s="347">
        <v>121645042</v>
      </c>
      <c r="CX62" s="347">
        <f t="shared" si="41"/>
        <v>125416.03830199999</v>
      </c>
      <c r="CZ62" s="346" t="s">
        <v>485</v>
      </c>
      <c r="DA62" s="347">
        <v>19313000</v>
      </c>
      <c r="DB62" s="347">
        <v>6142518</v>
      </c>
      <c r="DC62" s="347">
        <v>6142518</v>
      </c>
      <c r="DD62" s="347">
        <v>13170482</v>
      </c>
      <c r="DE62" s="347">
        <f t="shared" si="42"/>
        <v>19911.702999999998</v>
      </c>
      <c r="DF62" s="347">
        <f t="shared" si="43"/>
        <v>6332.9360579999993</v>
      </c>
      <c r="DG62" s="347">
        <f t="shared" si="44"/>
        <v>6332.9360579999993</v>
      </c>
      <c r="DH62" s="347">
        <f t="shared" si="45"/>
        <v>13578.766941999998</v>
      </c>
      <c r="DI62" s="343" t="s">
        <v>281</v>
      </c>
      <c r="DL62" s="346" t="s">
        <v>491</v>
      </c>
      <c r="DM62" s="347">
        <v>199920</v>
      </c>
      <c r="DN62" s="347">
        <f t="shared" si="46"/>
        <v>206.11751999999996</v>
      </c>
      <c r="DQ62" s="350" t="s">
        <v>485</v>
      </c>
      <c r="DR62" s="347">
        <v>19313000</v>
      </c>
      <c r="DS62" s="347">
        <v>6263760</v>
      </c>
      <c r="DT62" s="347">
        <v>6263760</v>
      </c>
      <c r="DU62" s="347">
        <v>13049240</v>
      </c>
      <c r="DV62" s="347">
        <f t="shared" si="47"/>
        <v>19911.702999999998</v>
      </c>
      <c r="DW62" s="347">
        <f t="shared" si="48"/>
        <v>6457.9365600000001</v>
      </c>
      <c r="DX62" s="347">
        <f t="shared" si="49"/>
        <v>6457.9365600000001</v>
      </c>
      <c r="DY62" s="347">
        <f t="shared" si="50"/>
        <v>13453.766439999999</v>
      </c>
      <c r="EB62" s="346" t="s">
        <v>328</v>
      </c>
      <c r="EC62" s="347">
        <v>75100</v>
      </c>
      <c r="ED62" s="347">
        <f t="shared" si="51"/>
        <v>75.099999999999994</v>
      </c>
      <c r="EH62" s="351" t="s">
        <v>485</v>
      </c>
      <c r="EI62" s="351">
        <v>19099760</v>
      </c>
      <c r="EJ62" s="351">
        <v>6506244</v>
      </c>
      <c r="EK62" s="351">
        <v>12593516</v>
      </c>
      <c r="EL62" s="351">
        <v>6506244</v>
      </c>
      <c r="EM62" s="351">
        <v>6474435</v>
      </c>
      <c r="EN62" s="351">
        <v>31809</v>
      </c>
      <c r="EO62" s="351">
        <f t="shared" si="52"/>
        <v>19099.759999999998</v>
      </c>
      <c r="EP62" s="351">
        <f t="shared" si="53"/>
        <v>6506.2439999999997</v>
      </c>
      <c r="EQ62" s="351">
        <f t="shared" si="54"/>
        <v>12593.516</v>
      </c>
      <c r="ER62" s="351">
        <f t="shared" si="13"/>
        <v>6506.2439999999997</v>
      </c>
      <c r="ES62" s="351">
        <f t="shared" si="14"/>
        <v>6474.4350000000004</v>
      </c>
      <c r="ET62" s="351">
        <f t="shared" si="55"/>
        <v>31.809000000000001</v>
      </c>
      <c r="EW62" s="346" t="s">
        <v>498</v>
      </c>
      <c r="EX62" s="352">
        <v>1175720</v>
      </c>
      <c r="EY62" s="352">
        <f t="shared" si="56"/>
        <v>1175.72</v>
      </c>
      <c r="FA62" s="346" t="s">
        <v>485</v>
      </c>
      <c r="FB62" s="352">
        <v>19254760</v>
      </c>
      <c r="FC62" s="352">
        <v>7113670</v>
      </c>
      <c r="FD62" s="352">
        <v>7113670</v>
      </c>
      <c r="FE62" s="352">
        <v>12141090</v>
      </c>
      <c r="FF62" s="352">
        <v>7081861</v>
      </c>
      <c r="FG62" s="352">
        <v>31809</v>
      </c>
      <c r="FH62" s="352">
        <f t="shared" si="57"/>
        <v>19254.759999999998</v>
      </c>
      <c r="FI62" s="352">
        <f t="shared" si="58"/>
        <v>7113.67</v>
      </c>
      <c r="FJ62" s="352">
        <f t="shared" si="59"/>
        <v>7113.67</v>
      </c>
      <c r="FK62" s="352">
        <f t="shared" si="60"/>
        <v>12141.09</v>
      </c>
      <c r="FL62" s="352">
        <f t="shared" si="61"/>
        <v>7081.8609999999999</v>
      </c>
      <c r="FM62" s="352">
        <f t="shared" si="62"/>
        <v>31.809000000000001</v>
      </c>
      <c r="FP62" s="353" t="s">
        <v>489</v>
      </c>
      <c r="FQ62" s="354">
        <v>392700</v>
      </c>
      <c r="FR62" s="348">
        <f t="shared" si="63"/>
        <v>392.7</v>
      </c>
      <c r="FT62" s="346" t="s">
        <v>485</v>
      </c>
      <c r="FU62" s="346">
        <v>19486821</v>
      </c>
      <c r="FV62" s="354">
        <v>7393958</v>
      </c>
      <c r="FW62" s="354">
        <v>7393958</v>
      </c>
      <c r="FX62" s="354">
        <v>12092863</v>
      </c>
      <c r="FY62" s="354">
        <v>7393958</v>
      </c>
      <c r="FZ62" s="354">
        <v>0</v>
      </c>
      <c r="GA62" s="354">
        <f t="shared" si="64"/>
        <v>19486.821</v>
      </c>
      <c r="GB62" s="354">
        <f t="shared" si="65"/>
        <v>7393.9579999999996</v>
      </c>
      <c r="GC62" s="354">
        <f t="shared" si="66"/>
        <v>7393.9579999999996</v>
      </c>
      <c r="GD62" s="354">
        <f t="shared" si="67"/>
        <v>12092.862999999999</v>
      </c>
      <c r="GE62" s="354">
        <f t="shared" si="68"/>
        <v>7393.9579999999996</v>
      </c>
      <c r="GF62" s="354">
        <f t="shared" si="69"/>
        <v>0</v>
      </c>
      <c r="GG62" s="354"/>
    </row>
    <row r="63" spans="1:189" x14ac:dyDescent="0.2">
      <c r="A63" s="345" t="s">
        <v>312</v>
      </c>
      <c r="B63" s="345">
        <v>93923563</v>
      </c>
      <c r="C63" s="345">
        <v>4650716</v>
      </c>
      <c r="D63" s="345">
        <v>4650716</v>
      </c>
      <c r="E63" s="345">
        <v>89272847</v>
      </c>
      <c r="F63" s="345">
        <f t="shared" si="70"/>
        <v>96835.193452999985</v>
      </c>
      <c r="G63" s="345">
        <f t="shared" si="71"/>
        <v>4794.8881959999999</v>
      </c>
      <c r="H63" s="345">
        <f t="shared" si="72"/>
        <v>4794.8881959999999</v>
      </c>
      <c r="I63" s="345">
        <f t="shared" si="73"/>
        <v>92040.305256999985</v>
      </c>
      <c r="J63" s="343" t="s">
        <v>281</v>
      </c>
      <c r="L63" s="346" t="s">
        <v>333</v>
      </c>
      <c r="M63" s="347">
        <v>3405703</v>
      </c>
      <c r="N63" s="347">
        <f t="shared" si="74"/>
        <v>3511.2797929999997</v>
      </c>
      <c r="P63" s="346" t="s">
        <v>312</v>
      </c>
      <c r="Q63" s="347">
        <v>93923563</v>
      </c>
      <c r="R63" s="347">
        <v>6976074</v>
      </c>
      <c r="S63" s="347">
        <v>6976074</v>
      </c>
      <c r="T63" s="347">
        <v>86947489</v>
      </c>
      <c r="U63" s="347">
        <f t="shared" si="75"/>
        <v>96835.193452999985</v>
      </c>
      <c r="V63" s="345">
        <f t="shared" si="76"/>
        <v>7192.3322939999989</v>
      </c>
      <c r="W63" s="345">
        <f t="shared" si="77"/>
        <v>7192.3322939999989</v>
      </c>
      <c r="X63" s="345">
        <f t="shared" si="78"/>
        <v>89642.861158999993</v>
      </c>
      <c r="AA63" s="346" t="s">
        <v>489</v>
      </c>
      <c r="AB63" s="347">
        <v>2060366</v>
      </c>
      <c r="AC63" s="345">
        <f t="shared" si="79"/>
        <v>2124.2373459999999</v>
      </c>
      <c r="AE63" s="343" t="s">
        <v>312</v>
      </c>
      <c r="AF63" s="345">
        <v>93923563</v>
      </c>
      <c r="AG63" s="345">
        <v>9964067</v>
      </c>
      <c r="AH63" s="345">
        <v>9964067</v>
      </c>
      <c r="AI63" s="345">
        <v>83959496</v>
      </c>
      <c r="AJ63" s="345">
        <f t="shared" si="80"/>
        <v>96835.193452999985</v>
      </c>
      <c r="AK63" s="345">
        <f t="shared" si="81"/>
        <v>10272.953076999998</v>
      </c>
      <c r="AL63" s="345">
        <f t="shared" si="82"/>
        <v>10272.953076999998</v>
      </c>
      <c r="AM63" s="345">
        <f t="shared" si="83"/>
        <v>86562.240375999987</v>
      </c>
      <c r="AP63" s="346" t="s">
        <v>330</v>
      </c>
      <c r="AQ63" s="347">
        <v>1225489</v>
      </c>
      <c r="AR63" s="347">
        <f t="shared" si="21"/>
        <v>1263.479159</v>
      </c>
      <c r="AT63" s="346" t="s">
        <v>312</v>
      </c>
      <c r="AU63" s="347">
        <v>93923563</v>
      </c>
      <c r="AV63" s="347">
        <v>9964067</v>
      </c>
      <c r="AW63" s="347">
        <v>9964067</v>
      </c>
      <c r="AX63" s="347">
        <v>83959496</v>
      </c>
      <c r="AY63" s="345">
        <f t="shared" si="22"/>
        <v>96835.193452999985</v>
      </c>
      <c r="AZ63" s="345">
        <f t="shared" si="23"/>
        <v>10272.953076999998</v>
      </c>
      <c r="BA63" s="345">
        <f t="shared" si="24"/>
        <v>10272.953076999998</v>
      </c>
      <c r="BB63" s="345">
        <f t="shared" si="25"/>
        <v>86562.240375999987</v>
      </c>
      <c r="BD63" s="343" t="s">
        <v>333</v>
      </c>
      <c r="BE63" s="348">
        <v>707983</v>
      </c>
      <c r="BF63" s="349">
        <f t="shared" si="26"/>
        <v>729.93047299999989</v>
      </c>
      <c r="BH63" s="343" t="s">
        <v>312</v>
      </c>
      <c r="BI63" s="348">
        <v>93923563</v>
      </c>
      <c r="BJ63" s="348">
        <v>9964067</v>
      </c>
      <c r="BK63" s="348">
        <v>9964067</v>
      </c>
      <c r="BL63" s="348">
        <v>83959496</v>
      </c>
      <c r="BM63" s="349">
        <f t="shared" si="27"/>
        <v>96835.193452999985</v>
      </c>
      <c r="BN63" s="349">
        <f t="shared" si="28"/>
        <v>10272.953076999998</v>
      </c>
      <c r="BO63" s="349">
        <f t="shared" si="29"/>
        <v>10272.953076999998</v>
      </c>
      <c r="BP63" s="349">
        <f t="shared" si="30"/>
        <v>86562.240375999987</v>
      </c>
      <c r="BR63" s="343" t="s">
        <v>281</v>
      </c>
      <c r="BS63" s="343" t="s">
        <v>323</v>
      </c>
      <c r="BT63" s="348">
        <v>2091393</v>
      </c>
      <c r="BU63" s="348">
        <f t="shared" si="31"/>
        <v>2156.2261829999998</v>
      </c>
      <c r="BW63" s="348" t="s">
        <v>312</v>
      </c>
      <c r="BX63" s="348">
        <v>93923563</v>
      </c>
      <c r="BY63" s="348">
        <v>9964067</v>
      </c>
      <c r="BZ63" s="348">
        <v>83959496</v>
      </c>
      <c r="CA63" s="348">
        <v>9964067</v>
      </c>
      <c r="CB63" s="348">
        <f t="shared" si="32"/>
        <v>96835.193452999985</v>
      </c>
      <c r="CC63" s="348">
        <f t="shared" si="33"/>
        <v>10272.953076999998</v>
      </c>
      <c r="CD63" s="348">
        <f t="shared" si="34"/>
        <v>86562.240375999987</v>
      </c>
      <c r="CE63" s="348">
        <f t="shared" si="35"/>
        <v>10272.953076999998</v>
      </c>
      <c r="CG63" s="343" t="s">
        <v>338</v>
      </c>
      <c r="CH63" s="348">
        <v>83240692</v>
      </c>
      <c r="CI63" s="348">
        <f t="shared" si="36"/>
        <v>85821.153451999984</v>
      </c>
      <c r="CK63" s="346" t="s">
        <v>312</v>
      </c>
      <c r="CL63" s="347">
        <v>93923563</v>
      </c>
      <c r="CM63" s="347">
        <v>9964067</v>
      </c>
      <c r="CN63" s="347">
        <v>9964067</v>
      </c>
      <c r="CO63" s="347">
        <v>83959496</v>
      </c>
      <c r="CP63" s="348">
        <f t="shared" si="37"/>
        <v>96835.193452999985</v>
      </c>
      <c r="CQ63" s="348">
        <f t="shared" si="38"/>
        <v>10272.953076999998</v>
      </c>
      <c r="CR63" s="348">
        <f t="shared" si="39"/>
        <v>10272.953076999998</v>
      </c>
      <c r="CS63" s="348">
        <f t="shared" si="40"/>
        <v>86562.240375999987</v>
      </c>
      <c r="CU63" s="349"/>
      <c r="CV63" s="346" t="s">
        <v>336</v>
      </c>
      <c r="CW63" s="347">
        <v>10097585</v>
      </c>
      <c r="CX63" s="347">
        <f t="shared" si="41"/>
        <v>10410.610134999999</v>
      </c>
      <c r="CZ63" s="346" t="s">
        <v>312</v>
      </c>
      <c r="DA63" s="347">
        <v>93923563</v>
      </c>
      <c r="DB63" s="347">
        <v>9964067</v>
      </c>
      <c r="DC63" s="347">
        <v>9964067</v>
      </c>
      <c r="DD63" s="347">
        <v>83959496</v>
      </c>
      <c r="DE63" s="347">
        <f t="shared" si="42"/>
        <v>96835.193452999985</v>
      </c>
      <c r="DF63" s="347">
        <f t="shared" si="43"/>
        <v>10272.953076999998</v>
      </c>
      <c r="DG63" s="347">
        <f t="shared" si="44"/>
        <v>10272.953076999998</v>
      </c>
      <c r="DH63" s="347">
        <f t="shared" si="45"/>
        <v>86562.240375999987</v>
      </c>
      <c r="DI63" s="343" t="s">
        <v>281</v>
      </c>
      <c r="DL63" s="346" t="s">
        <v>320</v>
      </c>
      <c r="DM63" s="347">
        <v>7073390</v>
      </c>
      <c r="DN63" s="347">
        <f t="shared" si="46"/>
        <v>7292.6650899999995</v>
      </c>
      <c r="DQ63" s="350" t="s">
        <v>312</v>
      </c>
      <c r="DR63" s="347">
        <v>93923563</v>
      </c>
      <c r="DS63" s="347">
        <v>9964067</v>
      </c>
      <c r="DT63" s="347">
        <v>9964067</v>
      </c>
      <c r="DU63" s="347">
        <v>83959496</v>
      </c>
      <c r="DV63" s="347">
        <f t="shared" si="47"/>
        <v>96835.193452999985</v>
      </c>
      <c r="DW63" s="347">
        <f t="shared" si="48"/>
        <v>10272.953076999998</v>
      </c>
      <c r="DX63" s="347">
        <f t="shared" si="49"/>
        <v>10272.953076999998</v>
      </c>
      <c r="DY63" s="347">
        <f t="shared" si="50"/>
        <v>86562.240375999987</v>
      </c>
      <c r="EB63" s="346" t="s">
        <v>493</v>
      </c>
      <c r="EC63" s="347">
        <v>3733333</v>
      </c>
      <c r="ED63" s="347">
        <f t="shared" si="51"/>
        <v>3733.3330000000001</v>
      </c>
      <c r="EH63" s="351" t="s">
        <v>312</v>
      </c>
      <c r="EI63" s="351">
        <v>93923563</v>
      </c>
      <c r="EJ63" s="351">
        <v>12428613</v>
      </c>
      <c r="EK63" s="351">
        <v>81494950</v>
      </c>
      <c r="EL63" s="351">
        <v>12428613</v>
      </c>
      <c r="EM63" s="351">
        <v>11597405</v>
      </c>
      <c r="EN63" s="351">
        <v>831208</v>
      </c>
      <c r="EO63" s="351">
        <f t="shared" si="52"/>
        <v>93923.562999999995</v>
      </c>
      <c r="EP63" s="351">
        <f t="shared" si="53"/>
        <v>12428.612999999999</v>
      </c>
      <c r="EQ63" s="351">
        <f t="shared" si="54"/>
        <v>81494.95</v>
      </c>
      <c r="ER63" s="351">
        <f t="shared" si="13"/>
        <v>12428.612999999999</v>
      </c>
      <c r="ES63" s="351">
        <f t="shared" si="14"/>
        <v>11597.405000000001</v>
      </c>
      <c r="ET63" s="351">
        <f t="shared" si="55"/>
        <v>831.20799999999997</v>
      </c>
      <c r="EW63" s="346" t="s">
        <v>331</v>
      </c>
      <c r="EX63" s="352">
        <v>348170</v>
      </c>
      <c r="EY63" s="352">
        <f t="shared" si="56"/>
        <v>348.17</v>
      </c>
      <c r="FA63" s="346" t="s">
        <v>312</v>
      </c>
      <c r="FB63" s="352">
        <v>93923563</v>
      </c>
      <c r="FC63" s="352">
        <v>14230437</v>
      </c>
      <c r="FD63" s="352">
        <v>14230437</v>
      </c>
      <c r="FE63" s="352">
        <v>79693126</v>
      </c>
      <c r="FF63" s="352">
        <v>13046148</v>
      </c>
      <c r="FG63" s="352">
        <v>1184289</v>
      </c>
      <c r="FH63" s="352">
        <f t="shared" si="57"/>
        <v>93923.562999999995</v>
      </c>
      <c r="FI63" s="352">
        <f t="shared" si="58"/>
        <v>14230.437</v>
      </c>
      <c r="FJ63" s="352">
        <f t="shared" si="59"/>
        <v>14230.437</v>
      </c>
      <c r="FK63" s="352">
        <f t="shared" si="60"/>
        <v>79693.126000000004</v>
      </c>
      <c r="FL63" s="352">
        <f t="shared" si="61"/>
        <v>13046.147999999999</v>
      </c>
      <c r="FM63" s="352">
        <f t="shared" si="62"/>
        <v>1184.289</v>
      </c>
      <c r="FP63" s="353" t="s">
        <v>491</v>
      </c>
      <c r="FQ63" s="354">
        <v>159260</v>
      </c>
      <c r="FR63" s="348">
        <f t="shared" si="63"/>
        <v>159.26</v>
      </c>
      <c r="FT63" s="346" t="s">
        <v>312</v>
      </c>
      <c r="FU63" s="346">
        <v>17254009</v>
      </c>
      <c r="FV63" s="354">
        <v>17254009</v>
      </c>
      <c r="FW63" s="354">
        <v>17254009</v>
      </c>
      <c r="FX63" s="354">
        <v>0</v>
      </c>
      <c r="FY63" s="354">
        <v>16078892</v>
      </c>
      <c r="FZ63" s="354">
        <v>1175117</v>
      </c>
      <c r="GA63" s="354">
        <f t="shared" si="64"/>
        <v>17254.008999999998</v>
      </c>
      <c r="GB63" s="354">
        <f t="shared" si="65"/>
        <v>17254.008999999998</v>
      </c>
      <c r="GC63" s="354">
        <f t="shared" si="66"/>
        <v>17254.008999999998</v>
      </c>
      <c r="GD63" s="354">
        <f t="shared" si="67"/>
        <v>0</v>
      </c>
      <c r="GE63" s="354">
        <f t="shared" si="68"/>
        <v>16078.892</v>
      </c>
      <c r="GF63" s="354">
        <f t="shared" si="69"/>
        <v>1175.117</v>
      </c>
      <c r="GG63" s="354"/>
    </row>
    <row r="64" spans="1:189" x14ac:dyDescent="0.2">
      <c r="A64" s="345" t="s">
        <v>313</v>
      </c>
      <c r="B64" s="345">
        <v>2796789000</v>
      </c>
      <c r="C64" s="345">
        <v>26731971</v>
      </c>
      <c r="D64" s="345">
        <v>1622134291</v>
      </c>
      <c r="E64" s="345">
        <v>1174654709</v>
      </c>
      <c r="F64" s="345">
        <f t="shared" si="70"/>
        <v>2883489.4589999998</v>
      </c>
      <c r="G64" s="345">
        <f t="shared" si="71"/>
        <v>27560.662100999998</v>
      </c>
      <c r="H64" s="345">
        <f t="shared" si="72"/>
        <v>1672420.4540209998</v>
      </c>
      <c r="I64" s="345">
        <f t="shared" si="73"/>
        <v>1211069.004979</v>
      </c>
      <c r="J64" s="343" t="s">
        <v>281</v>
      </c>
      <c r="L64" s="346" t="s">
        <v>334</v>
      </c>
      <c r="M64" s="347">
        <v>59500</v>
      </c>
      <c r="N64" s="347">
        <f t="shared" si="74"/>
        <v>61.344499999999996</v>
      </c>
      <c r="P64" s="346" t="s">
        <v>313</v>
      </c>
      <c r="Q64" s="347">
        <v>2796789000</v>
      </c>
      <c r="R64" s="347">
        <v>172037897</v>
      </c>
      <c r="S64" s="347">
        <v>2312863070</v>
      </c>
      <c r="T64" s="347">
        <v>483925930</v>
      </c>
      <c r="U64" s="347">
        <f t="shared" si="75"/>
        <v>2883489.4589999998</v>
      </c>
      <c r="V64" s="345">
        <f t="shared" si="76"/>
        <v>177371.07180699997</v>
      </c>
      <c r="W64" s="345">
        <f t="shared" si="77"/>
        <v>2384561.8251699996</v>
      </c>
      <c r="X64" s="345">
        <f t="shared" si="78"/>
        <v>498927.63382999995</v>
      </c>
      <c r="AA64" s="346" t="s">
        <v>490</v>
      </c>
      <c r="AB64" s="347">
        <v>457060</v>
      </c>
      <c r="AC64" s="345">
        <f t="shared" si="79"/>
        <v>471.22885999999994</v>
      </c>
      <c r="AE64" s="343" t="s">
        <v>313</v>
      </c>
      <c r="AF64" s="345">
        <v>4467359000</v>
      </c>
      <c r="AG64" s="345">
        <v>542595599</v>
      </c>
      <c r="AH64" s="345">
        <v>2691536477</v>
      </c>
      <c r="AI64" s="345">
        <v>1775822523</v>
      </c>
      <c r="AJ64" s="345">
        <f t="shared" si="80"/>
        <v>4605847.1289999997</v>
      </c>
      <c r="AK64" s="345">
        <f t="shared" si="81"/>
        <v>559416.06256900006</v>
      </c>
      <c r="AL64" s="345">
        <f t="shared" si="82"/>
        <v>2774974.1077869995</v>
      </c>
      <c r="AM64" s="345">
        <f t="shared" si="83"/>
        <v>1830873.0212129999</v>
      </c>
      <c r="AP64" s="346" t="s">
        <v>495</v>
      </c>
      <c r="AQ64" s="347">
        <v>1225489</v>
      </c>
      <c r="AR64" s="347">
        <f t="shared" si="21"/>
        <v>1263.479159</v>
      </c>
      <c r="AT64" s="346" t="s">
        <v>313</v>
      </c>
      <c r="AU64" s="347">
        <v>4467359000</v>
      </c>
      <c r="AV64" s="347">
        <v>854394387</v>
      </c>
      <c r="AW64" s="347">
        <v>2782366586</v>
      </c>
      <c r="AX64" s="347">
        <v>1684992414</v>
      </c>
      <c r="AY64" s="345">
        <f t="shared" si="22"/>
        <v>4605847.1289999997</v>
      </c>
      <c r="AZ64" s="345">
        <f t="shared" si="23"/>
        <v>880880.61299699987</v>
      </c>
      <c r="BA64" s="345">
        <f t="shared" si="24"/>
        <v>2868619.9501660001</v>
      </c>
      <c r="BB64" s="345">
        <f t="shared" si="25"/>
        <v>1737227.1788339999</v>
      </c>
      <c r="BD64" s="343" t="s">
        <v>335</v>
      </c>
      <c r="BE64" s="348">
        <v>27940294</v>
      </c>
      <c r="BF64" s="349">
        <f t="shared" si="26"/>
        <v>28806.443113999998</v>
      </c>
      <c r="BH64" s="343" t="s">
        <v>784</v>
      </c>
      <c r="BI64" s="348">
        <v>2302518</v>
      </c>
      <c r="BJ64" s="348">
        <v>2302518</v>
      </c>
      <c r="BK64" s="348">
        <v>2302518</v>
      </c>
      <c r="BL64" s="348">
        <v>0</v>
      </c>
      <c r="BM64" s="349">
        <f t="shared" si="27"/>
        <v>2373.8960579999998</v>
      </c>
      <c r="BN64" s="349">
        <f t="shared" si="28"/>
        <v>2373.8960579999998</v>
      </c>
      <c r="BO64" s="349">
        <f t="shared" si="29"/>
        <v>2373.8960579999998</v>
      </c>
      <c r="BP64" s="349">
        <f t="shared" si="30"/>
        <v>0</v>
      </c>
      <c r="BR64" s="343" t="s">
        <v>281</v>
      </c>
      <c r="BS64" s="343" t="s">
        <v>324</v>
      </c>
      <c r="BT64" s="348">
        <v>1453323</v>
      </c>
      <c r="BU64" s="348">
        <f t="shared" si="31"/>
        <v>1498.3760130000001</v>
      </c>
      <c r="BW64" s="348" t="s">
        <v>784</v>
      </c>
      <c r="BX64" s="348">
        <v>2302518</v>
      </c>
      <c r="BY64" s="348">
        <v>2302518</v>
      </c>
      <c r="BZ64" s="348">
        <v>0</v>
      </c>
      <c r="CA64" s="348">
        <v>2302518</v>
      </c>
      <c r="CB64" s="348">
        <f t="shared" si="32"/>
        <v>2373.8960579999998</v>
      </c>
      <c r="CC64" s="348">
        <f t="shared" si="33"/>
        <v>2373.8960579999998</v>
      </c>
      <c r="CD64" s="348">
        <f t="shared" si="34"/>
        <v>0</v>
      </c>
      <c r="CE64" s="348">
        <f t="shared" si="35"/>
        <v>2373.8960579999998</v>
      </c>
      <c r="CG64" s="343" t="s">
        <v>339</v>
      </c>
      <c r="CH64" s="348">
        <v>66363564</v>
      </c>
      <c r="CI64" s="348">
        <f t="shared" si="36"/>
        <v>68420.834483999992</v>
      </c>
      <c r="CK64" s="346" t="s">
        <v>784</v>
      </c>
      <c r="CL64" s="347">
        <v>2302518</v>
      </c>
      <c r="CM64" s="347">
        <v>2302518</v>
      </c>
      <c r="CN64" s="347">
        <v>2302518</v>
      </c>
      <c r="CO64" s="347">
        <v>0</v>
      </c>
      <c r="CP64" s="348">
        <f t="shared" si="37"/>
        <v>2373.8960579999998</v>
      </c>
      <c r="CQ64" s="348">
        <f t="shared" si="38"/>
        <v>2373.8960579999998</v>
      </c>
      <c r="CR64" s="348">
        <f t="shared" si="39"/>
        <v>2373.8960579999998</v>
      </c>
      <c r="CS64" s="348">
        <f t="shared" si="40"/>
        <v>0</v>
      </c>
      <c r="CU64" s="349"/>
      <c r="CV64" s="346" t="s">
        <v>417</v>
      </c>
      <c r="CW64" s="347">
        <v>2916165</v>
      </c>
      <c r="CX64" s="347">
        <f t="shared" si="41"/>
        <v>3006.5661149999996</v>
      </c>
      <c r="CZ64" s="346" t="s">
        <v>784</v>
      </c>
      <c r="DA64" s="347">
        <v>2302518</v>
      </c>
      <c r="DB64" s="347">
        <v>2302518</v>
      </c>
      <c r="DC64" s="347">
        <v>2302518</v>
      </c>
      <c r="DD64" s="347">
        <v>0</v>
      </c>
      <c r="DE64" s="347">
        <f t="shared" si="42"/>
        <v>2373.8960579999998</v>
      </c>
      <c r="DF64" s="347">
        <f t="shared" si="43"/>
        <v>2373.8960579999998</v>
      </c>
      <c r="DG64" s="347">
        <f t="shared" si="44"/>
        <v>2373.8960579999998</v>
      </c>
      <c r="DH64" s="347">
        <f t="shared" si="45"/>
        <v>0</v>
      </c>
      <c r="DI64" s="343" t="s">
        <v>281</v>
      </c>
      <c r="DL64" s="346" t="s">
        <v>321</v>
      </c>
      <c r="DM64" s="347">
        <v>97500</v>
      </c>
      <c r="DN64" s="347">
        <f t="shared" si="46"/>
        <v>100.52249999999999</v>
      </c>
      <c r="DQ64" s="350" t="s">
        <v>784</v>
      </c>
      <c r="DR64" s="347">
        <v>3492772</v>
      </c>
      <c r="DS64" s="347">
        <v>3492772</v>
      </c>
      <c r="DT64" s="347">
        <v>3492772</v>
      </c>
      <c r="DU64" s="347">
        <v>0</v>
      </c>
      <c r="DV64" s="347">
        <f t="shared" si="47"/>
        <v>3601.0479319999995</v>
      </c>
      <c r="DW64" s="347">
        <f t="shared" si="48"/>
        <v>3601.0479319999995</v>
      </c>
      <c r="DX64" s="347">
        <f t="shared" si="49"/>
        <v>3601.0479319999995</v>
      </c>
      <c r="DY64" s="347">
        <f t="shared" si="50"/>
        <v>0</v>
      </c>
      <c r="EB64" s="346" t="s">
        <v>330</v>
      </c>
      <c r="EC64" s="347">
        <v>1113168</v>
      </c>
      <c r="ED64" s="347">
        <f t="shared" si="51"/>
        <v>1113.1679999999999</v>
      </c>
      <c r="EH64" s="351" t="s">
        <v>784</v>
      </c>
      <c r="EI64" s="351">
        <v>7215029</v>
      </c>
      <c r="EJ64" s="351">
        <v>5662307</v>
      </c>
      <c r="EK64" s="351">
        <v>1552722</v>
      </c>
      <c r="EL64" s="351">
        <v>5662307</v>
      </c>
      <c r="EM64" s="351">
        <v>5045494</v>
      </c>
      <c r="EN64" s="351">
        <v>616813</v>
      </c>
      <c r="EO64" s="351">
        <f t="shared" si="52"/>
        <v>7215.0290000000005</v>
      </c>
      <c r="EP64" s="351">
        <f t="shared" si="53"/>
        <v>5662.3069999999998</v>
      </c>
      <c r="EQ64" s="351">
        <f t="shared" si="54"/>
        <v>1552.722</v>
      </c>
      <c r="ER64" s="351">
        <f t="shared" si="13"/>
        <v>5662.3069999999998</v>
      </c>
      <c r="ES64" s="351">
        <f t="shared" si="14"/>
        <v>5045.4939999999997</v>
      </c>
      <c r="ET64" s="351">
        <f t="shared" si="55"/>
        <v>616.81299999999999</v>
      </c>
      <c r="EW64" s="346" t="s">
        <v>332</v>
      </c>
      <c r="EX64" s="352">
        <v>90975800</v>
      </c>
      <c r="EY64" s="352">
        <f t="shared" si="56"/>
        <v>90975.8</v>
      </c>
      <c r="FA64" s="346" t="s">
        <v>784</v>
      </c>
      <c r="FB64" s="352">
        <v>7215029</v>
      </c>
      <c r="FC64" s="352">
        <v>5662307</v>
      </c>
      <c r="FD64" s="352">
        <v>5662307</v>
      </c>
      <c r="FE64" s="352">
        <v>1552722</v>
      </c>
      <c r="FF64" s="352">
        <v>5662307</v>
      </c>
      <c r="FG64" s="352">
        <v>0</v>
      </c>
      <c r="FH64" s="352">
        <f t="shared" si="57"/>
        <v>7215.0290000000005</v>
      </c>
      <c r="FI64" s="352">
        <f t="shared" si="58"/>
        <v>5662.3069999999998</v>
      </c>
      <c r="FJ64" s="352">
        <f t="shared" si="59"/>
        <v>5662.3069999999998</v>
      </c>
      <c r="FK64" s="352">
        <f t="shared" si="60"/>
        <v>1552.722</v>
      </c>
      <c r="FL64" s="352">
        <f t="shared" si="61"/>
        <v>5662.3069999999998</v>
      </c>
      <c r="FM64" s="352">
        <f t="shared" si="62"/>
        <v>0</v>
      </c>
      <c r="FP64" s="353" t="s">
        <v>320</v>
      </c>
      <c r="FQ64" s="354">
        <v>508130</v>
      </c>
      <c r="FR64" s="348">
        <f t="shared" si="63"/>
        <v>508.13</v>
      </c>
      <c r="FT64" s="346" t="s">
        <v>784</v>
      </c>
      <c r="FU64" s="346">
        <v>7215029</v>
      </c>
      <c r="FV64" s="354">
        <v>5662307</v>
      </c>
      <c r="FW64" s="354">
        <v>5662307</v>
      </c>
      <c r="FX64" s="354">
        <v>1552722</v>
      </c>
      <c r="FY64" s="354">
        <v>5662307</v>
      </c>
      <c r="FZ64" s="354">
        <v>0</v>
      </c>
      <c r="GA64" s="354">
        <f t="shared" si="64"/>
        <v>7215.0290000000005</v>
      </c>
      <c r="GB64" s="354">
        <f t="shared" si="65"/>
        <v>5662.3069999999998</v>
      </c>
      <c r="GC64" s="354">
        <f t="shared" si="66"/>
        <v>5662.3069999999998</v>
      </c>
      <c r="GD64" s="354">
        <f t="shared" si="67"/>
        <v>1552.722</v>
      </c>
      <c r="GE64" s="354">
        <f t="shared" si="68"/>
        <v>5662.3069999999998</v>
      </c>
      <c r="GF64" s="354">
        <f t="shared" si="69"/>
        <v>0</v>
      </c>
      <c r="GG64" s="354"/>
    </row>
    <row r="65" spans="1:189" x14ac:dyDescent="0.2">
      <c r="A65" s="345" t="s">
        <v>314</v>
      </c>
      <c r="B65" s="345">
        <v>23000000</v>
      </c>
      <c r="C65" s="345">
        <v>0</v>
      </c>
      <c r="D65" s="345">
        <v>0</v>
      </c>
      <c r="E65" s="345">
        <v>23000000</v>
      </c>
      <c r="F65" s="345">
        <f t="shared" si="70"/>
        <v>23712.999999999996</v>
      </c>
      <c r="G65" s="345">
        <f t="shared" si="71"/>
        <v>0</v>
      </c>
      <c r="H65" s="345">
        <f t="shared" si="72"/>
        <v>0</v>
      </c>
      <c r="I65" s="345">
        <f t="shared" si="73"/>
        <v>23712.999999999996</v>
      </c>
      <c r="J65" s="343" t="s">
        <v>281</v>
      </c>
      <c r="L65" s="346" t="s">
        <v>335</v>
      </c>
      <c r="M65" s="347">
        <v>29443782</v>
      </c>
      <c r="N65" s="347">
        <f t="shared" si="74"/>
        <v>30356.539241999995</v>
      </c>
      <c r="P65" s="346" t="s">
        <v>824</v>
      </c>
      <c r="Q65" s="347">
        <v>150000</v>
      </c>
      <c r="R65" s="347">
        <v>0</v>
      </c>
      <c r="S65" s="347">
        <v>149999</v>
      </c>
      <c r="T65" s="347">
        <v>1</v>
      </c>
      <c r="U65" s="347">
        <f t="shared" si="75"/>
        <v>154.64999999999998</v>
      </c>
      <c r="V65" s="345">
        <f t="shared" si="76"/>
        <v>0</v>
      </c>
      <c r="W65" s="345">
        <f t="shared" si="77"/>
        <v>154.64896899999999</v>
      </c>
      <c r="X65" s="345">
        <f t="shared" si="78"/>
        <v>1.031E-3</v>
      </c>
      <c r="AA65" s="346" t="s">
        <v>491</v>
      </c>
      <c r="AB65" s="347">
        <v>13690</v>
      </c>
      <c r="AC65" s="345">
        <f t="shared" si="79"/>
        <v>14.114389999999998</v>
      </c>
      <c r="AE65" s="343" t="s">
        <v>824</v>
      </c>
      <c r="AF65" s="345">
        <v>150000</v>
      </c>
      <c r="AG65" s="345">
        <v>150000</v>
      </c>
      <c r="AH65" s="345">
        <v>150000</v>
      </c>
      <c r="AI65" s="345">
        <v>0</v>
      </c>
      <c r="AJ65" s="345">
        <f t="shared" si="80"/>
        <v>154.64999999999998</v>
      </c>
      <c r="AK65" s="345">
        <f t="shared" si="81"/>
        <v>154.64999999999998</v>
      </c>
      <c r="AL65" s="345">
        <f t="shared" si="82"/>
        <v>154.64999999999998</v>
      </c>
      <c r="AM65" s="345">
        <f t="shared" si="83"/>
        <v>0</v>
      </c>
      <c r="AP65" s="346" t="s">
        <v>332</v>
      </c>
      <c r="AQ65" s="347">
        <v>76000</v>
      </c>
      <c r="AR65" s="347">
        <f t="shared" si="21"/>
        <v>78.355999999999995</v>
      </c>
      <c r="AT65" s="346" t="s">
        <v>824</v>
      </c>
      <c r="AU65" s="347">
        <v>150000</v>
      </c>
      <c r="AV65" s="347">
        <v>150000</v>
      </c>
      <c r="AW65" s="347">
        <v>150000</v>
      </c>
      <c r="AX65" s="347">
        <v>0</v>
      </c>
      <c r="AY65" s="345">
        <f t="shared" si="22"/>
        <v>154.64999999999998</v>
      </c>
      <c r="AZ65" s="345">
        <f t="shared" si="23"/>
        <v>154.64999999999998</v>
      </c>
      <c r="BA65" s="345">
        <f t="shared" si="24"/>
        <v>154.64999999999998</v>
      </c>
      <c r="BB65" s="345">
        <f t="shared" si="25"/>
        <v>0</v>
      </c>
      <c r="BD65" s="343" t="s">
        <v>336</v>
      </c>
      <c r="BE65" s="348">
        <v>8975257</v>
      </c>
      <c r="BF65" s="349">
        <f t="shared" si="26"/>
        <v>9253.4899669999995</v>
      </c>
      <c r="BH65" s="575" t="s">
        <v>313</v>
      </c>
      <c r="BI65" s="576">
        <v>4467359000</v>
      </c>
      <c r="BJ65" s="576">
        <v>1069167835</v>
      </c>
      <c r="BK65" s="576">
        <v>2967574713</v>
      </c>
      <c r="BL65" s="576">
        <v>1499784287</v>
      </c>
      <c r="BM65" s="577">
        <f t="shared" si="27"/>
        <v>4605847.1289999997</v>
      </c>
      <c r="BN65" s="577">
        <f t="shared" si="28"/>
        <v>1102312.0378849998</v>
      </c>
      <c r="BO65" s="577">
        <f t="shared" si="29"/>
        <v>3059569.5291029997</v>
      </c>
      <c r="BP65" s="577">
        <f t="shared" si="30"/>
        <v>1546277.5998969998</v>
      </c>
      <c r="BR65" s="343" t="s">
        <v>281</v>
      </c>
      <c r="BS65" s="343" t="s">
        <v>325</v>
      </c>
      <c r="BT65" s="348">
        <v>335900</v>
      </c>
      <c r="BU65" s="348">
        <f t="shared" si="31"/>
        <v>346.31289999999996</v>
      </c>
      <c r="BW65" s="348" t="s">
        <v>313</v>
      </c>
      <c r="BX65" s="348">
        <v>4547359000</v>
      </c>
      <c r="BY65" s="348">
        <v>3151100519</v>
      </c>
      <c r="BZ65" s="348">
        <v>1396258481</v>
      </c>
      <c r="CA65" s="348">
        <v>1518786646</v>
      </c>
      <c r="CB65" s="348">
        <f t="shared" si="32"/>
        <v>4688327.1289999997</v>
      </c>
      <c r="CC65" s="348">
        <f t="shared" si="33"/>
        <v>3248784.6350889998</v>
      </c>
      <c r="CD65" s="348">
        <f t="shared" si="34"/>
        <v>1439542.4939109997</v>
      </c>
      <c r="CE65" s="348">
        <f t="shared" si="35"/>
        <v>1565869.0320259999</v>
      </c>
      <c r="CG65" s="343" t="s">
        <v>502</v>
      </c>
      <c r="CH65" s="348">
        <v>4024715</v>
      </c>
      <c r="CI65" s="348">
        <f t="shared" si="36"/>
        <v>4149.4811650000001</v>
      </c>
      <c r="CK65" s="346" t="s">
        <v>313</v>
      </c>
      <c r="CL65" s="347">
        <v>4547359000</v>
      </c>
      <c r="CM65" s="347">
        <v>1729538644</v>
      </c>
      <c r="CN65" s="347">
        <v>3424734615</v>
      </c>
      <c r="CO65" s="347">
        <v>1122624385</v>
      </c>
      <c r="CP65" s="348">
        <f t="shared" si="37"/>
        <v>4688327.1289999997</v>
      </c>
      <c r="CQ65" s="348">
        <f t="shared" si="38"/>
        <v>1783154.3419639999</v>
      </c>
      <c r="CR65" s="348">
        <f t="shared" si="39"/>
        <v>3530901.3880650001</v>
      </c>
      <c r="CS65" s="348">
        <f t="shared" si="40"/>
        <v>1157425.7409349999</v>
      </c>
      <c r="CU65" s="349"/>
      <c r="CV65" s="346" t="s">
        <v>499</v>
      </c>
      <c r="CW65" s="347">
        <v>18065933</v>
      </c>
      <c r="CX65" s="347">
        <f t="shared" si="41"/>
        <v>18625.976922999998</v>
      </c>
      <c r="CZ65" s="346" t="s">
        <v>313</v>
      </c>
      <c r="DA65" s="347">
        <v>4547359000</v>
      </c>
      <c r="DB65" s="347">
        <v>2115228989</v>
      </c>
      <c r="DC65" s="347">
        <v>3609582405</v>
      </c>
      <c r="DD65" s="347">
        <v>937776595</v>
      </c>
      <c r="DE65" s="347">
        <f t="shared" si="42"/>
        <v>4688327.1289999997</v>
      </c>
      <c r="DF65" s="347">
        <f t="shared" si="43"/>
        <v>2180801.087659</v>
      </c>
      <c r="DG65" s="347">
        <f t="shared" si="44"/>
        <v>3721479.4595549996</v>
      </c>
      <c r="DH65" s="347">
        <f t="shared" si="45"/>
        <v>966847.66944499989</v>
      </c>
      <c r="DI65" s="343" t="s">
        <v>281</v>
      </c>
      <c r="DL65" s="346" t="s">
        <v>322</v>
      </c>
      <c r="DM65" s="347">
        <v>31059501</v>
      </c>
      <c r="DN65" s="347">
        <f t="shared" si="46"/>
        <v>32022.345530999999</v>
      </c>
      <c r="DQ65" s="350" t="s">
        <v>313</v>
      </c>
      <c r="DR65" s="347">
        <v>4547359000</v>
      </c>
      <c r="DS65" s="347">
        <v>2730410962</v>
      </c>
      <c r="DT65" s="347">
        <v>3977717113</v>
      </c>
      <c r="DU65" s="347">
        <v>569641887</v>
      </c>
      <c r="DV65" s="347">
        <f t="shared" si="47"/>
        <v>4688327.1289999997</v>
      </c>
      <c r="DW65" s="347">
        <f t="shared" si="48"/>
        <v>2815053.7018219996</v>
      </c>
      <c r="DX65" s="347">
        <f t="shared" si="49"/>
        <v>4101026.3435029997</v>
      </c>
      <c r="DY65" s="347">
        <f t="shared" si="50"/>
        <v>587300.78549699998</v>
      </c>
      <c r="EB65" s="346" t="s">
        <v>494</v>
      </c>
      <c r="EC65" s="347">
        <v>80000</v>
      </c>
      <c r="ED65" s="347">
        <f t="shared" si="51"/>
        <v>80</v>
      </c>
      <c r="EH65" s="351" t="s">
        <v>313</v>
      </c>
      <c r="EI65" s="351">
        <v>4547359000</v>
      </c>
      <c r="EJ65" s="351">
        <v>4198908929</v>
      </c>
      <c r="EK65" s="351">
        <v>348450071</v>
      </c>
      <c r="EL65" s="351">
        <v>2984469252</v>
      </c>
      <c r="EM65" s="351">
        <v>2637803073</v>
      </c>
      <c r="EN65" s="351">
        <v>346666179</v>
      </c>
      <c r="EO65" s="351">
        <f t="shared" si="52"/>
        <v>4547359</v>
      </c>
      <c r="EP65" s="351">
        <f t="shared" si="53"/>
        <v>4198908.9289999995</v>
      </c>
      <c r="EQ65" s="351">
        <f t="shared" si="54"/>
        <v>348450.071</v>
      </c>
      <c r="ER65" s="351">
        <f t="shared" si="13"/>
        <v>2984469.2519999999</v>
      </c>
      <c r="ES65" s="351">
        <f t="shared" si="14"/>
        <v>2637803.0729999999</v>
      </c>
      <c r="ET65" s="351">
        <f t="shared" si="55"/>
        <v>346666.179</v>
      </c>
      <c r="EW65" s="346" t="s">
        <v>333</v>
      </c>
      <c r="EX65" s="352">
        <v>90000000</v>
      </c>
      <c r="EY65" s="352">
        <f t="shared" si="56"/>
        <v>90000</v>
      </c>
      <c r="FA65" s="346" t="s">
        <v>313</v>
      </c>
      <c r="FB65" s="352">
        <v>4547359000</v>
      </c>
      <c r="FC65" s="352">
        <v>3516200432</v>
      </c>
      <c r="FD65" s="352">
        <v>3984017775</v>
      </c>
      <c r="FE65" s="352">
        <v>563341225</v>
      </c>
      <c r="FF65" s="352">
        <v>2949390797</v>
      </c>
      <c r="FG65" s="352">
        <v>566809635</v>
      </c>
      <c r="FH65" s="352">
        <f t="shared" si="57"/>
        <v>4547359</v>
      </c>
      <c r="FI65" s="352">
        <f t="shared" si="58"/>
        <v>3516200.432</v>
      </c>
      <c r="FJ65" s="352">
        <f t="shared" si="59"/>
        <v>3984017.7749999999</v>
      </c>
      <c r="FK65" s="352">
        <f t="shared" si="60"/>
        <v>563341.22499999998</v>
      </c>
      <c r="FL65" s="352">
        <f t="shared" si="61"/>
        <v>2949390.7969999998</v>
      </c>
      <c r="FM65" s="352">
        <f t="shared" si="62"/>
        <v>566809.63500000001</v>
      </c>
      <c r="FP65" s="353" t="s">
        <v>321</v>
      </c>
      <c r="FQ65" s="354">
        <v>1495298</v>
      </c>
      <c r="FR65" s="348">
        <f t="shared" si="63"/>
        <v>1495.298</v>
      </c>
      <c r="FT65" s="346" t="s">
        <v>313</v>
      </c>
      <c r="FU65" s="346">
        <v>3985851000</v>
      </c>
      <c r="FV65" s="354">
        <v>3851878384</v>
      </c>
      <c r="FW65" s="354">
        <v>3914064055</v>
      </c>
      <c r="FX65" s="354">
        <v>71786945</v>
      </c>
      <c r="FY65" s="354">
        <v>3638865324</v>
      </c>
      <c r="FZ65" s="354">
        <v>213013060</v>
      </c>
      <c r="GA65" s="354">
        <f t="shared" si="64"/>
        <v>3985851</v>
      </c>
      <c r="GB65" s="354">
        <f t="shared" si="65"/>
        <v>3851878.3840000001</v>
      </c>
      <c r="GC65" s="354">
        <f t="shared" si="66"/>
        <v>3914064.0550000002</v>
      </c>
      <c r="GD65" s="354">
        <f t="shared" si="67"/>
        <v>71786.945000000007</v>
      </c>
      <c r="GE65" s="354">
        <f t="shared" si="68"/>
        <v>3638865.324</v>
      </c>
      <c r="GF65" s="354">
        <f t="shared" si="69"/>
        <v>213013.06</v>
      </c>
      <c r="GG65" s="354"/>
    </row>
    <row r="66" spans="1:189" x14ac:dyDescent="0.2">
      <c r="A66" s="345" t="s">
        <v>486</v>
      </c>
      <c r="B66" s="345">
        <v>18000000</v>
      </c>
      <c r="C66" s="345">
        <v>0</v>
      </c>
      <c r="D66" s="345">
        <v>0</v>
      </c>
      <c r="E66" s="345">
        <v>18000000</v>
      </c>
      <c r="F66" s="345">
        <f t="shared" si="70"/>
        <v>18558</v>
      </c>
      <c r="G66" s="345">
        <f t="shared" si="71"/>
        <v>0</v>
      </c>
      <c r="H66" s="345">
        <f t="shared" si="72"/>
        <v>0</v>
      </c>
      <c r="I66" s="345">
        <f t="shared" si="73"/>
        <v>18558</v>
      </c>
      <c r="J66" s="343" t="s">
        <v>281</v>
      </c>
      <c r="L66" s="346" t="s">
        <v>336</v>
      </c>
      <c r="M66" s="347">
        <v>8118847</v>
      </c>
      <c r="N66" s="347">
        <f t="shared" si="74"/>
        <v>8370.5312569999987</v>
      </c>
      <c r="P66" s="346" t="s">
        <v>825</v>
      </c>
      <c r="Q66" s="347">
        <v>150000</v>
      </c>
      <c r="R66" s="347">
        <v>0</v>
      </c>
      <c r="S66" s="347">
        <v>149999</v>
      </c>
      <c r="T66" s="347">
        <v>1</v>
      </c>
      <c r="U66" s="347">
        <f t="shared" si="75"/>
        <v>154.64999999999998</v>
      </c>
      <c r="V66" s="345">
        <f t="shared" si="76"/>
        <v>0</v>
      </c>
      <c r="W66" s="345">
        <f t="shared" si="77"/>
        <v>154.64896899999999</v>
      </c>
      <c r="X66" s="345">
        <f t="shared" si="78"/>
        <v>1.031E-3</v>
      </c>
      <c r="AA66" s="346" t="s">
        <v>322</v>
      </c>
      <c r="AB66" s="347">
        <v>5818837</v>
      </c>
      <c r="AC66" s="345">
        <f t="shared" si="79"/>
        <v>5999.2209469999998</v>
      </c>
      <c r="AE66" s="343" t="s">
        <v>825</v>
      </c>
      <c r="AF66" s="345">
        <v>150000</v>
      </c>
      <c r="AG66" s="345">
        <v>150000</v>
      </c>
      <c r="AH66" s="345">
        <v>150000</v>
      </c>
      <c r="AI66" s="345">
        <v>0</v>
      </c>
      <c r="AJ66" s="345">
        <f t="shared" si="80"/>
        <v>154.64999999999998</v>
      </c>
      <c r="AK66" s="345">
        <f t="shared" si="81"/>
        <v>154.64999999999998</v>
      </c>
      <c r="AL66" s="345">
        <f t="shared" si="82"/>
        <v>154.64999999999998</v>
      </c>
      <c r="AM66" s="345">
        <f t="shared" si="83"/>
        <v>0</v>
      </c>
      <c r="AP66" s="346" t="s">
        <v>334</v>
      </c>
      <c r="AQ66" s="347">
        <v>76000</v>
      </c>
      <c r="AR66" s="347">
        <f t="shared" si="21"/>
        <v>78.355999999999995</v>
      </c>
      <c r="AT66" s="346" t="s">
        <v>825</v>
      </c>
      <c r="AU66" s="347">
        <v>150000</v>
      </c>
      <c r="AV66" s="347">
        <v>150000</v>
      </c>
      <c r="AW66" s="347">
        <v>150000</v>
      </c>
      <c r="AX66" s="347">
        <v>0</v>
      </c>
      <c r="AY66" s="345">
        <f t="shared" si="22"/>
        <v>154.64999999999998</v>
      </c>
      <c r="AZ66" s="345">
        <f t="shared" si="23"/>
        <v>154.64999999999998</v>
      </c>
      <c r="BA66" s="345">
        <f t="shared" si="24"/>
        <v>154.64999999999998</v>
      </c>
      <c r="BB66" s="345">
        <f t="shared" si="25"/>
        <v>0</v>
      </c>
      <c r="BD66" s="343" t="s">
        <v>499</v>
      </c>
      <c r="BE66" s="348">
        <v>8370921</v>
      </c>
      <c r="BF66" s="349">
        <f t="shared" si="26"/>
        <v>8630.419550999999</v>
      </c>
      <c r="BH66" s="343" t="s">
        <v>824</v>
      </c>
      <c r="BI66" s="348">
        <v>150000</v>
      </c>
      <c r="BJ66" s="348">
        <v>150000</v>
      </c>
      <c r="BK66" s="348">
        <v>150000</v>
      </c>
      <c r="BL66" s="348">
        <v>0</v>
      </c>
      <c r="BM66" s="349">
        <f t="shared" si="27"/>
        <v>154.64999999999998</v>
      </c>
      <c r="BN66" s="349">
        <f t="shared" si="28"/>
        <v>154.64999999999998</v>
      </c>
      <c r="BO66" s="349">
        <f t="shared" si="29"/>
        <v>154.64999999999998</v>
      </c>
      <c r="BP66" s="349">
        <f t="shared" si="30"/>
        <v>0</v>
      </c>
      <c r="BR66" s="343" t="s">
        <v>281</v>
      </c>
      <c r="BS66" s="343" t="s">
        <v>326</v>
      </c>
      <c r="BT66" s="348">
        <v>794345</v>
      </c>
      <c r="BU66" s="348">
        <f t="shared" si="31"/>
        <v>818.969695</v>
      </c>
      <c r="BW66" s="348" t="s">
        <v>824</v>
      </c>
      <c r="BX66" s="348">
        <v>150000</v>
      </c>
      <c r="BY66" s="348">
        <v>150000</v>
      </c>
      <c r="BZ66" s="348">
        <v>0</v>
      </c>
      <c r="CA66" s="348">
        <v>150000</v>
      </c>
      <c r="CB66" s="348">
        <f t="shared" si="32"/>
        <v>154.64999999999998</v>
      </c>
      <c r="CC66" s="348">
        <f t="shared" si="33"/>
        <v>154.64999999999998</v>
      </c>
      <c r="CD66" s="348">
        <f t="shared" si="34"/>
        <v>0</v>
      </c>
      <c r="CE66" s="348">
        <f t="shared" si="35"/>
        <v>154.64999999999998</v>
      </c>
      <c r="CG66" s="343" t="s">
        <v>503</v>
      </c>
      <c r="CH66" s="348">
        <v>10463555</v>
      </c>
      <c r="CI66" s="348">
        <f t="shared" si="36"/>
        <v>10787.925205</v>
      </c>
      <c r="CK66" s="346" t="s">
        <v>824</v>
      </c>
      <c r="CL66" s="347">
        <v>150000</v>
      </c>
      <c r="CM66" s="347">
        <v>150000</v>
      </c>
      <c r="CN66" s="347">
        <v>150000</v>
      </c>
      <c r="CO66" s="347">
        <v>0</v>
      </c>
      <c r="CP66" s="348">
        <f t="shared" si="37"/>
        <v>154.64999999999998</v>
      </c>
      <c r="CQ66" s="348">
        <f t="shared" si="38"/>
        <v>154.64999999999998</v>
      </c>
      <c r="CR66" s="348">
        <f t="shared" si="39"/>
        <v>154.64999999999998</v>
      </c>
      <c r="CS66" s="348">
        <f t="shared" si="40"/>
        <v>0</v>
      </c>
      <c r="CU66" s="349"/>
      <c r="CV66" s="346" t="s">
        <v>500</v>
      </c>
      <c r="CW66" s="347">
        <v>6265962</v>
      </c>
      <c r="CX66" s="347">
        <f t="shared" si="41"/>
        <v>6460.2068220000001</v>
      </c>
      <c r="CZ66" s="346" t="s">
        <v>824</v>
      </c>
      <c r="DA66" s="347">
        <v>150000</v>
      </c>
      <c r="DB66" s="347">
        <v>150000</v>
      </c>
      <c r="DC66" s="347">
        <v>150000</v>
      </c>
      <c r="DD66" s="347">
        <v>0</v>
      </c>
      <c r="DE66" s="347">
        <f t="shared" si="42"/>
        <v>154.64999999999998</v>
      </c>
      <c r="DF66" s="347">
        <f t="shared" si="43"/>
        <v>154.64999999999998</v>
      </c>
      <c r="DG66" s="347">
        <f t="shared" si="44"/>
        <v>154.64999999999998</v>
      </c>
      <c r="DH66" s="347">
        <f t="shared" si="45"/>
        <v>0</v>
      </c>
      <c r="DI66" s="343" t="s">
        <v>281</v>
      </c>
      <c r="DL66" s="346" t="s">
        <v>323</v>
      </c>
      <c r="DM66" s="347">
        <v>1594619</v>
      </c>
      <c r="DN66" s="347">
        <f t="shared" si="46"/>
        <v>1644.0521889999998</v>
      </c>
      <c r="DQ66" s="350" t="s">
        <v>824</v>
      </c>
      <c r="DR66" s="347">
        <v>150000</v>
      </c>
      <c r="DS66" s="347">
        <v>150000</v>
      </c>
      <c r="DT66" s="347">
        <v>150000</v>
      </c>
      <c r="DU66" s="347">
        <v>0</v>
      </c>
      <c r="DV66" s="347">
        <f t="shared" si="47"/>
        <v>154.64999999999998</v>
      </c>
      <c r="DW66" s="347">
        <f t="shared" si="48"/>
        <v>154.64999999999998</v>
      </c>
      <c r="DX66" s="347">
        <f t="shared" si="49"/>
        <v>154.64999999999998</v>
      </c>
      <c r="DY66" s="347">
        <f t="shared" si="50"/>
        <v>0</v>
      </c>
      <c r="EB66" s="346" t="s">
        <v>495</v>
      </c>
      <c r="EC66" s="347">
        <v>273700</v>
      </c>
      <c r="ED66" s="347">
        <f>+EC66/$EC$1*$ED$1</f>
        <v>273.7</v>
      </c>
      <c r="EH66" s="351" t="s">
        <v>824</v>
      </c>
      <c r="EI66" s="351">
        <v>150000</v>
      </c>
      <c r="EJ66" s="351">
        <v>150000</v>
      </c>
      <c r="EK66" s="351">
        <v>0</v>
      </c>
      <c r="EL66" s="351">
        <v>150000</v>
      </c>
      <c r="EM66" s="351">
        <v>150000</v>
      </c>
      <c r="EN66" s="351">
        <v>0</v>
      </c>
      <c r="EO66" s="351">
        <f t="shared" si="52"/>
        <v>150</v>
      </c>
      <c r="EP66" s="351">
        <f t="shared" si="53"/>
        <v>150</v>
      </c>
      <c r="EQ66" s="351">
        <f t="shared" si="54"/>
        <v>0</v>
      </c>
      <c r="ER66" s="351">
        <f t="shared" si="13"/>
        <v>150</v>
      </c>
      <c r="ES66" s="351">
        <f t="shared" si="14"/>
        <v>150</v>
      </c>
      <c r="ET66" s="351">
        <f t="shared" si="55"/>
        <v>0</v>
      </c>
      <c r="EW66" s="346" t="s">
        <v>334</v>
      </c>
      <c r="EX66" s="352">
        <v>476000</v>
      </c>
      <c r="EY66" s="352">
        <f t="shared" si="56"/>
        <v>476</v>
      </c>
      <c r="FA66" s="346" t="s">
        <v>824</v>
      </c>
      <c r="FB66" s="352">
        <v>150000</v>
      </c>
      <c r="FC66" s="352">
        <v>150000</v>
      </c>
      <c r="FD66" s="352">
        <v>150000</v>
      </c>
      <c r="FE66" s="352">
        <v>0</v>
      </c>
      <c r="FF66" s="352">
        <v>150000</v>
      </c>
      <c r="FG66" s="352">
        <v>0</v>
      </c>
      <c r="FH66" s="352">
        <f t="shared" si="57"/>
        <v>150</v>
      </c>
      <c r="FI66" s="352">
        <f t="shared" si="58"/>
        <v>150</v>
      </c>
      <c r="FJ66" s="352">
        <f t="shared" si="59"/>
        <v>150</v>
      </c>
      <c r="FK66" s="352">
        <f t="shared" si="60"/>
        <v>0</v>
      </c>
      <c r="FL66" s="352">
        <f t="shared" si="61"/>
        <v>150</v>
      </c>
      <c r="FM66" s="352">
        <f t="shared" si="62"/>
        <v>0</v>
      </c>
      <c r="FP66" s="353" t="s">
        <v>322</v>
      </c>
      <c r="FQ66" s="354">
        <v>33936809</v>
      </c>
      <c r="FR66" s="348">
        <f t="shared" si="63"/>
        <v>33936.809000000001</v>
      </c>
      <c r="FT66" s="346" t="s">
        <v>824</v>
      </c>
      <c r="FU66" s="346">
        <v>150000</v>
      </c>
      <c r="FV66" s="354">
        <v>150000</v>
      </c>
      <c r="FW66" s="354">
        <v>150000</v>
      </c>
      <c r="FX66" s="354">
        <v>0</v>
      </c>
      <c r="FY66" s="354">
        <v>150000</v>
      </c>
      <c r="FZ66" s="354">
        <v>0</v>
      </c>
      <c r="GA66" s="354">
        <f t="shared" si="64"/>
        <v>150</v>
      </c>
      <c r="GB66" s="354">
        <f t="shared" si="65"/>
        <v>150</v>
      </c>
      <c r="GC66" s="354">
        <f t="shared" si="66"/>
        <v>150</v>
      </c>
      <c r="GD66" s="354">
        <f t="shared" si="67"/>
        <v>0</v>
      </c>
      <c r="GE66" s="354">
        <f t="shared" si="68"/>
        <v>150</v>
      </c>
      <c r="GF66" s="354">
        <f t="shared" si="69"/>
        <v>0</v>
      </c>
      <c r="GG66" s="354"/>
    </row>
    <row r="67" spans="1:189" x14ac:dyDescent="0.2">
      <c r="A67" s="345" t="s">
        <v>315</v>
      </c>
      <c r="B67" s="345">
        <v>5000000</v>
      </c>
      <c r="C67" s="345">
        <v>0</v>
      </c>
      <c r="D67" s="345">
        <v>0</v>
      </c>
      <c r="E67" s="345">
        <v>5000000</v>
      </c>
      <c r="F67" s="345">
        <f t="shared" ref="F67:F98" si="84">+B67/$H$1*$I$1</f>
        <v>5155</v>
      </c>
      <c r="G67" s="345">
        <f t="shared" ref="G67:G98" si="85">+C67/$H$1*$I$1</f>
        <v>0</v>
      </c>
      <c r="H67" s="345">
        <f t="shared" ref="H67:H98" si="86">+D67/$H$1*$I$1</f>
        <v>0</v>
      </c>
      <c r="I67" s="345">
        <f t="shared" ref="I67:I98" si="87">+E67/$H$1*$I$1</f>
        <v>5155</v>
      </c>
      <c r="J67" s="343" t="s">
        <v>281</v>
      </c>
      <c r="L67" s="346" t="s">
        <v>417</v>
      </c>
      <c r="M67" s="347">
        <v>972055</v>
      </c>
      <c r="N67" s="347">
        <f t="shared" ref="N67:N92" si="88">+M67/$M$1*$N$1</f>
        <v>1002.1887049999999</v>
      </c>
      <c r="P67" s="346" t="s">
        <v>314</v>
      </c>
      <c r="Q67" s="347">
        <v>23000000</v>
      </c>
      <c r="R67" s="347">
        <v>7179392</v>
      </c>
      <c r="S67" s="347">
        <v>7179392</v>
      </c>
      <c r="T67" s="347">
        <v>15820608</v>
      </c>
      <c r="U67" s="347">
        <f t="shared" ref="U67:U98" si="89">+Q67/$W$1*$X$1</f>
        <v>23712.999999999996</v>
      </c>
      <c r="V67" s="345">
        <f t="shared" ref="V67:V98" si="90">+R67/$W$1*$X$1</f>
        <v>7401.9531519999991</v>
      </c>
      <c r="W67" s="345">
        <f t="shared" ref="W67:W98" si="91">+S67/$W$1*$X$1</f>
        <v>7401.9531519999991</v>
      </c>
      <c r="X67" s="345">
        <f t="shared" ref="X67:X98" si="92">+T67/$W$1*$X$1</f>
        <v>16311.046847999998</v>
      </c>
      <c r="AA67" s="346" t="s">
        <v>323</v>
      </c>
      <c r="AB67" s="347">
        <v>1410700</v>
      </c>
      <c r="AC67" s="345">
        <f t="shared" ref="AC67:AC98" si="93">+AB67/$AB$1*$AC$1</f>
        <v>1454.4316999999999</v>
      </c>
      <c r="AE67" s="343" t="s">
        <v>314</v>
      </c>
      <c r="AF67" s="345">
        <v>23000000</v>
      </c>
      <c r="AG67" s="345">
        <v>7538361</v>
      </c>
      <c r="AH67" s="345">
        <v>7538361</v>
      </c>
      <c r="AI67" s="345">
        <v>15461639</v>
      </c>
      <c r="AJ67" s="345">
        <f t="shared" ref="AJ67:AJ98" si="94">+AF67/$AL$1*$AM$1</f>
        <v>23712.999999999996</v>
      </c>
      <c r="AK67" s="345">
        <f t="shared" ref="AK67:AK98" si="95">+AG67/$AL$1*$AM$1</f>
        <v>7772.0501909999994</v>
      </c>
      <c r="AL67" s="345">
        <f t="shared" ref="AL67:AL98" si="96">+AH67/$AL$1*$AM$1</f>
        <v>7772.0501909999994</v>
      </c>
      <c r="AM67" s="345">
        <f t="shared" ref="AM67:AM98" si="97">+AI67/$AL$1*$AM$1</f>
        <v>15940.949808999998</v>
      </c>
      <c r="AP67" s="346" t="s">
        <v>335</v>
      </c>
      <c r="AQ67" s="347">
        <v>50895673</v>
      </c>
      <c r="AR67" s="347">
        <f t="shared" si="21"/>
        <v>52473.438862999996</v>
      </c>
      <c r="AT67" s="346" t="s">
        <v>314</v>
      </c>
      <c r="AU67" s="347">
        <v>23000000</v>
      </c>
      <c r="AV67" s="347">
        <v>16588783</v>
      </c>
      <c r="AW67" s="347">
        <v>18251745</v>
      </c>
      <c r="AX67" s="347">
        <v>4748255</v>
      </c>
      <c r="AY67" s="345">
        <f t="shared" si="22"/>
        <v>23712.999999999996</v>
      </c>
      <c r="AZ67" s="345">
        <f t="shared" si="23"/>
        <v>17103.035272999998</v>
      </c>
      <c r="BA67" s="345">
        <f t="shared" si="24"/>
        <v>18817.549094999998</v>
      </c>
      <c r="BB67" s="345">
        <f t="shared" si="25"/>
        <v>4895.4509049999997</v>
      </c>
      <c r="BD67" s="343" t="s">
        <v>500</v>
      </c>
      <c r="BE67" s="348">
        <v>6332726</v>
      </c>
      <c r="BF67" s="349">
        <f t="shared" si="26"/>
        <v>6529.0405059999994</v>
      </c>
      <c r="BH67" s="343" t="s">
        <v>825</v>
      </c>
      <c r="BI67" s="348">
        <v>150000</v>
      </c>
      <c r="BJ67" s="348">
        <v>150000</v>
      </c>
      <c r="BK67" s="348">
        <v>150000</v>
      </c>
      <c r="BL67" s="348">
        <v>0</v>
      </c>
      <c r="BM67" s="349">
        <f t="shared" si="27"/>
        <v>154.64999999999998</v>
      </c>
      <c r="BN67" s="349">
        <f t="shared" si="28"/>
        <v>154.64999999999998</v>
      </c>
      <c r="BO67" s="349">
        <f t="shared" si="29"/>
        <v>154.64999999999998</v>
      </c>
      <c r="BP67" s="349">
        <f t="shared" si="30"/>
        <v>0</v>
      </c>
      <c r="BR67" s="343" t="s">
        <v>281</v>
      </c>
      <c r="BS67" s="343" t="s">
        <v>327</v>
      </c>
      <c r="BT67" s="348">
        <v>5465146</v>
      </c>
      <c r="BU67" s="348">
        <f t="shared" si="31"/>
        <v>5634.5655259999994</v>
      </c>
      <c r="BW67" s="348" t="s">
        <v>825</v>
      </c>
      <c r="BX67" s="348">
        <v>150000</v>
      </c>
      <c r="BY67" s="348">
        <v>150000</v>
      </c>
      <c r="BZ67" s="348">
        <v>0</v>
      </c>
      <c r="CA67" s="348">
        <v>150000</v>
      </c>
      <c r="CB67" s="348">
        <f t="shared" si="32"/>
        <v>154.64999999999998</v>
      </c>
      <c r="CC67" s="348">
        <f t="shared" si="33"/>
        <v>154.64999999999998</v>
      </c>
      <c r="CD67" s="348">
        <f t="shared" si="34"/>
        <v>0</v>
      </c>
      <c r="CE67" s="348">
        <f t="shared" si="35"/>
        <v>154.64999999999998</v>
      </c>
      <c r="CG67" s="343" t="s">
        <v>418</v>
      </c>
      <c r="CH67" s="348">
        <v>2388858</v>
      </c>
      <c r="CI67" s="348">
        <f t="shared" si="36"/>
        <v>2462.9125979999999</v>
      </c>
      <c r="CK67" s="346" t="s">
        <v>825</v>
      </c>
      <c r="CL67" s="347">
        <v>150000</v>
      </c>
      <c r="CM67" s="347">
        <v>150000</v>
      </c>
      <c r="CN67" s="347">
        <v>150000</v>
      </c>
      <c r="CO67" s="347">
        <v>0</v>
      </c>
      <c r="CP67" s="348">
        <f t="shared" si="37"/>
        <v>154.64999999999998</v>
      </c>
      <c r="CQ67" s="348">
        <f t="shared" si="38"/>
        <v>154.64999999999998</v>
      </c>
      <c r="CR67" s="348">
        <f t="shared" si="39"/>
        <v>154.64999999999998</v>
      </c>
      <c r="CS67" s="348">
        <f t="shared" si="40"/>
        <v>0</v>
      </c>
      <c r="CU67" s="349"/>
      <c r="CV67" s="346" t="s">
        <v>337</v>
      </c>
      <c r="CW67" s="347">
        <v>84299397</v>
      </c>
      <c r="CX67" s="347">
        <f t="shared" si="41"/>
        <v>86912.678306999995</v>
      </c>
      <c r="CZ67" s="346" t="s">
        <v>825</v>
      </c>
      <c r="DA67" s="347">
        <v>150000</v>
      </c>
      <c r="DB67" s="347">
        <v>150000</v>
      </c>
      <c r="DC67" s="347">
        <v>150000</v>
      </c>
      <c r="DD67" s="347">
        <v>0</v>
      </c>
      <c r="DE67" s="347">
        <f t="shared" si="42"/>
        <v>154.64999999999998</v>
      </c>
      <c r="DF67" s="347">
        <f t="shared" si="43"/>
        <v>154.64999999999998</v>
      </c>
      <c r="DG67" s="347">
        <f t="shared" si="44"/>
        <v>154.64999999999998</v>
      </c>
      <c r="DH67" s="347">
        <f t="shared" si="45"/>
        <v>0</v>
      </c>
      <c r="DI67" s="343" t="s">
        <v>281</v>
      </c>
      <c r="DL67" s="346" t="s">
        <v>324</v>
      </c>
      <c r="DM67" s="347">
        <v>2478201</v>
      </c>
      <c r="DN67" s="347">
        <f t="shared" si="46"/>
        <v>2555.0252309999996</v>
      </c>
      <c r="DQ67" s="350" t="s">
        <v>825</v>
      </c>
      <c r="DR67" s="347">
        <v>150000</v>
      </c>
      <c r="DS67" s="347">
        <v>150000</v>
      </c>
      <c r="DT67" s="347">
        <v>150000</v>
      </c>
      <c r="DU67" s="347">
        <v>0</v>
      </c>
      <c r="DV67" s="347">
        <f t="shared" si="47"/>
        <v>154.64999999999998</v>
      </c>
      <c r="DW67" s="347">
        <f t="shared" si="48"/>
        <v>154.64999999999998</v>
      </c>
      <c r="DX67" s="347">
        <f t="shared" si="49"/>
        <v>154.64999999999998</v>
      </c>
      <c r="DY67" s="347">
        <f t="shared" si="50"/>
        <v>0</v>
      </c>
      <c r="EB67" s="346" t="s">
        <v>496</v>
      </c>
      <c r="EC67" s="347">
        <v>172550</v>
      </c>
      <c r="ED67" s="347">
        <f t="shared" si="51"/>
        <v>172.55</v>
      </c>
      <c r="EH67" s="351" t="s">
        <v>825</v>
      </c>
      <c r="EI67" s="351">
        <v>150000</v>
      </c>
      <c r="EJ67" s="351">
        <v>150000</v>
      </c>
      <c r="EK67" s="351">
        <v>0</v>
      </c>
      <c r="EL67" s="351">
        <v>150000</v>
      </c>
      <c r="EM67" s="351">
        <v>150000</v>
      </c>
      <c r="EN67" s="351">
        <v>0</v>
      </c>
      <c r="EO67" s="351">
        <f t="shared" ref="EO67:EO130" si="98">+EI67/$ES$1*$ET$1</f>
        <v>150</v>
      </c>
      <c r="EP67" s="351">
        <f t="shared" ref="EP67:EP130" si="99">+EJ67/$ES$1*$ET$1</f>
        <v>150</v>
      </c>
      <c r="EQ67" s="351">
        <f t="shared" ref="EQ67:EQ130" si="100">+EK67/$ES$1*$ET$1</f>
        <v>0</v>
      </c>
      <c r="ER67" s="351">
        <f t="shared" ref="ER67:ER130" si="101">+EL67/$ES$1*$ET$1</f>
        <v>150</v>
      </c>
      <c r="ES67" s="351">
        <f t="shared" ref="ES67:ES130" si="102">+EM67/$ES$1*$ET$1</f>
        <v>150</v>
      </c>
      <c r="ET67" s="351">
        <f t="shared" ref="ET67:ET130" si="103">+EN67/$ES$1*$ET$1</f>
        <v>0</v>
      </c>
      <c r="EW67" s="346" t="s">
        <v>916</v>
      </c>
      <c r="EX67" s="352">
        <v>499800</v>
      </c>
      <c r="EY67" s="352">
        <f t="shared" si="56"/>
        <v>499.8</v>
      </c>
      <c r="FA67" s="346" t="s">
        <v>825</v>
      </c>
      <c r="FB67" s="352">
        <v>150000</v>
      </c>
      <c r="FC67" s="352">
        <v>150000</v>
      </c>
      <c r="FD67" s="352">
        <v>150000</v>
      </c>
      <c r="FE67" s="352">
        <v>0</v>
      </c>
      <c r="FF67" s="352">
        <v>150000</v>
      </c>
      <c r="FG67" s="352">
        <v>0</v>
      </c>
      <c r="FH67" s="352">
        <f t="shared" si="57"/>
        <v>150</v>
      </c>
      <c r="FI67" s="352">
        <f t="shared" si="58"/>
        <v>150</v>
      </c>
      <c r="FJ67" s="352">
        <f t="shared" si="59"/>
        <v>150</v>
      </c>
      <c r="FK67" s="352">
        <f t="shared" si="60"/>
        <v>0</v>
      </c>
      <c r="FL67" s="352">
        <f t="shared" si="61"/>
        <v>150</v>
      </c>
      <c r="FM67" s="352">
        <f t="shared" si="62"/>
        <v>0</v>
      </c>
      <c r="FP67" s="353" t="s">
        <v>323</v>
      </c>
      <c r="FQ67" s="354">
        <v>1348255</v>
      </c>
      <c r="FR67" s="348">
        <f t="shared" si="63"/>
        <v>1348.2550000000001</v>
      </c>
      <c r="FT67" s="346" t="s">
        <v>825</v>
      </c>
      <c r="FU67" s="346">
        <v>150000</v>
      </c>
      <c r="FV67" s="354">
        <v>150000</v>
      </c>
      <c r="FW67" s="354">
        <v>150000</v>
      </c>
      <c r="FX67" s="354">
        <v>0</v>
      </c>
      <c r="FY67" s="354">
        <v>150000</v>
      </c>
      <c r="FZ67" s="354">
        <v>0</v>
      </c>
      <c r="GA67" s="354">
        <f t="shared" si="64"/>
        <v>150</v>
      </c>
      <c r="GB67" s="354">
        <f t="shared" si="65"/>
        <v>150</v>
      </c>
      <c r="GC67" s="354">
        <f t="shared" si="66"/>
        <v>150</v>
      </c>
      <c r="GD67" s="354">
        <f t="shared" si="67"/>
        <v>0</v>
      </c>
      <c r="GE67" s="354">
        <f t="shared" si="68"/>
        <v>150</v>
      </c>
      <c r="GF67" s="354">
        <f t="shared" si="69"/>
        <v>0</v>
      </c>
      <c r="GG67" s="354"/>
    </row>
    <row r="68" spans="1:189" x14ac:dyDescent="0.2">
      <c r="A68" s="345" t="s">
        <v>424</v>
      </c>
      <c r="B68" s="345">
        <v>0</v>
      </c>
      <c r="C68" s="345">
        <v>0</v>
      </c>
      <c r="D68" s="345">
        <v>0</v>
      </c>
      <c r="E68" s="345">
        <v>0</v>
      </c>
      <c r="F68" s="345">
        <f t="shared" si="84"/>
        <v>0</v>
      </c>
      <c r="G68" s="345">
        <f t="shared" si="85"/>
        <v>0</v>
      </c>
      <c r="H68" s="345">
        <f t="shared" si="86"/>
        <v>0</v>
      </c>
      <c r="I68" s="345">
        <f t="shared" si="87"/>
        <v>0</v>
      </c>
      <c r="J68" s="343" t="s">
        <v>281</v>
      </c>
      <c r="L68" s="346" t="s">
        <v>499</v>
      </c>
      <c r="M68" s="347">
        <v>9602362</v>
      </c>
      <c r="N68" s="347">
        <f t="shared" si="88"/>
        <v>9900.0352219999986</v>
      </c>
      <c r="P68" s="346" t="s">
        <v>486</v>
      </c>
      <c r="Q68" s="347">
        <v>18000000</v>
      </c>
      <c r="R68" s="347">
        <v>5947568</v>
      </c>
      <c r="S68" s="347">
        <v>5947568</v>
      </c>
      <c r="T68" s="347">
        <v>12052432</v>
      </c>
      <c r="U68" s="347">
        <f t="shared" si="89"/>
        <v>18558</v>
      </c>
      <c r="V68" s="345">
        <f t="shared" si="90"/>
        <v>6131.9426079999994</v>
      </c>
      <c r="W68" s="345">
        <f t="shared" si="91"/>
        <v>6131.9426079999994</v>
      </c>
      <c r="X68" s="345">
        <f t="shared" si="92"/>
        <v>12426.057392000001</v>
      </c>
      <c r="AA68" s="346" t="s">
        <v>324</v>
      </c>
      <c r="AB68" s="347">
        <v>797562</v>
      </c>
      <c r="AC68" s="345">
        <f t="shared" si="93"/>
        <v>822.2864219999999</v>
      </c>
      <c r="AE68" s="343" t="s">
        <v>486</v>
      </c>
      <c r="AF68" s="345">
        <v>18000000</v>
      </c>
      <c r="AG68" s="345">
        <v>6244946</v>
      </c>
      <c r="AH68" s="345">
        <v>6244946</v>
      </c>
      <c r="AI68" s="345">
        <v>11755054</v>
      </c>
      <c r="AJ68" s="345">
        <f t="shared" si="94"/>
        <v>18558</v>
      </c>
      <c r="AK68" s="345">
        <f t="shared" si="95"/>
        <v>6438.5393259999992</v>
      </c>
      <c r="AL68" s="345">
        <f t="shared" si="96"/>
        <v>6438.5393259999992</v>
      </c>
      <c r="AM68" s="345">
        <f t="shared" si="97"/>
        <v>12119.460674</v>
      </c>
      <c r="AP68" s="346" t="s">
        <v>336</v>
      </c>
      <c r="AQ68" s="347">
        <v>10307261</v>
      </c>
      <c r="AR68" s="347">
        <f t="shared" ref="AR68:AR94" si="104">+AQ68/$AQ$1*$AR$1</f>
        <v>10626.786091</v>
      </c>
      <c r="AT68" s="346" t="s">
        <v>486</v>
      </c>
      <c r="AU68" s="347">
        <v>18000000</v>
      </c>
      <c r="AV68" s="347">
        <v>15295368</v>
      </c>
      <c r="AW68" s="347">
        <v>15295368</v>
      </c>
      <c r="AX68" s="347">
        <v>2704632</v>
      </c>
      <c r="AY68" s="345">
        <f t="shared" ref="AY68:AY131" si="105">+AU68/$AZ$1*$BA$1</f>
        <v>18558</v>
      </c>
      <c r="AZ68" s="345">
        <f t="shared" ref="AZ68:AZ131" si="106">+AV68/$AZ$1*$BA$1</f>
        <v>15769.524407999999</v>
      </c>
      <c r="BA68" s="345">
        <f t="shared" ref="BA68:BA131" si="107">+AW68/$AZ$1*$BA$1</f>
        <v>15769.524407999999</v>
      </c>
      <c r="BB68" s="345">
        <f t="shared" ref="BB68:BB131" si="108">+AX68/$AZ$1*$BA$1</f>
        <v>2788.4755919999998</v>
      </c>
      <c r="BD68" s="343" t="s">
        <v>337</v>
      </c>
      <c r="BE68" s="348">
        <v>4261390</v>
      </c>
      <c r="BF68" s="349">
        <f t="shared" ref="BF68:BF83" si="109">BE68/$BE$1*$BF$1</f>
        <v>4393.4930899999999</v>
      </c>
      <c r="BH68" s="343" t="s">
        <v>314</v>
      </c>
      <c r="BI68" s="348">
        <v>23000000</v>
      </c>
      <c r="BJ68" s="348">
        <v>18251745</v>
      </c>
      <c r="BK68" s="348">
        <v>18251745</v>
      </c>
      <c r="BL68" s="348">
        <v>4748255</v>
      </c>
      <c r="BM68" s="349">
        <f t="shared" ref="BM68:BM131" si="110">BI68/$BN$1*$BO$1</f>
        <v>23712.999999999996</v>
      </c>
      <c r="BN68" s="349">
        <f t="shared" ref="BN68:BN131" si="111">BJ68/$BN$1*$BO$1</f>
        <v>18817.549094999998</v>
      </c>
      <c r="BO68" s="349">
        <f t="shared" ref="BO68:BO131" si="112">BK68/$BN$1*$BO$1</f>
        <v>18817.549094999998</v>
      </c>
      <c r="BP68" s="349">
        <f t="shared" ref="BP68:BP131" si="113">BL68/$BN$1*$BO$1</f>
        <v>4895.4509049999997</v>
      </c>
      <c r="BR68" s="343" t="s">
        <v>281</v>
      </c>
      <c r="BS68" s="343" t="s">
        <v>493</v>
      </c>
      <c r="BT68" s="348">
        <v>1505350</v>
      </c>
      <c r="BU68" s="348">
        <f t="shared" ref="BU68:BU101" si="114">+BT68/$BT$1*$BU$1</f>
        <v>1552.0158499999998</v>
      </c>
      <c r="BW68" s="348" t="s">
        <v>314</v>
      </c>
      <c r="BX68" s="348">
        <v>23000000</v>
      </c>
      <c r="BY68" s="348">
        <v>18251745</v>
      </c>
      <c r="BZ68" s="348">
        <v>4748255</v>
      </c>
      <c r="CA68" s="348">
        <v>18251745</v>
      </c>
      <c r="CB68" s="348">
        <f t="shared" ref="CB68:CB131" si="115">+BX68/$CD$1*$CE$1</f>
        <v>23712.999999999996</v>
      </c>
      <c r="CC68" s="348">
        <f t="shared" ref="CC68:CC131" si="116">+BY68/$CD$1*$CE$1</f>
        <v>18817.549094999998</v>
      </c>
      <c r="CD68" s="348">
        <f t="shared" ref="CD68:CD131" si="117">+BZ68/$CD$1*$CE$1</f>
        <v>4895.4509049999997</v>
      </c>
      <c r="CE68" s="348">
        <f t="shared" ref="CE68:CE131" si="118">+CA68/$CD$1*$CE$1</f>
        <v>18817.549094999998</v>
      </c>
      <c r="CG68" s="343" t="s">
        <v>504</v>
      </c>
      <c r="CH68" s="348">
        <v>2899836</v>
      </c>
      <c r="CI68" s="348">
        <f t="shared" ref="CI68:CI89" si="119">+CH68/$CH$1*$CI$1</f>
        <v>2989.7309159999995</v>
      </c>
      <c r="CK68" s="346" t="s">
        <v>314</v>
      </c>
      <c r="CL68" s="347">
        <v>23000000</v>
      </c>
      <c r="CM68" s="347">
        <v>18251745</v>
      </c>
      <c r="CN68" s="347">
        <v>18251745</v>
      </c>
      <c r="CO68" s="347">
        <v>4748255</v>
      </c>
      <c r="CP68" s="348">
        <f t="shared" ref="CP68:CP131" si="120">+CL68/$CR$1*$CS$1</f>
        <v>23712.999999999996</v>
      </c>
      <c r="CQ68" s="348">
        <f t="shared" ref="CQ68:CQ131" si="121">+CM68/$CR$1*$CS$1</f>
        <v>18817.549094999998</v>
      </c>
      <c r="CR68" s="348">
        <f t="shared" ref="CR68:CR131" si="122">+CN68/$CR$1*$CS$1</f>
        <v>18817.549094999998</v>
      </c>
      <c r="CS68" s="348">
        <f t="shared" ref="CS68:CS131" si="123">+CO68/$CR$1*$CS$1</f>
        <v>4895.4509049999997</v>
      </c>
      <c r="CU68" s="349"/>
      <c r="CV68" s="346" t="s">
        <v>338</v>
      </c>
      <c r="CW68" s="347">
        <v>45869264</v>
      </c>
      <c r="CX68" s="347">
        <f t="shared" ref="CX68:CX99" si="124">+CW68/$CW$1*$CX$1</f>
        <v>47291.211184</v>
      </c>
      <c r="CZ68" s="346" t="s">
        <v>314</v>
      </c>
      <c r="DA68" s="347">
        <v>23000000</v>
      </c>
      <c r="DB68" s="347">
        <v>18251745</v>
      </c>
      <c r="DC68" s="347">
        <v>18251745</v>
      </c>
      <c r="DD68" s="347">
        <v>4748255</v>
      </c>
      <c r="DE68" s="347">
        <f t="shared" ref="DE68:DE131" si="125">+DA68/$DG$1*$DH$1</f>
        <v>23712.999999999996</v>
      </c>
      <c r="DF68" s="347">
        <f t="shared" ref="DF68:DF131" si="126">+DB68/$DG$1*$DH$1</f>
        <v>18817.549094999998</v>
      </c>
      <c r="DG68" s="347">
        <f t="shared" ref="DG68:DG131" si="127">+DC68/$DG$1*$DH$1</f>
        <v>18817.549094999998</v>
      </c>
      <c r="DH68" s="347">
        <f t="shared" ref="DH68:DH131" si="128">+DD68/$DG$1*$DH$1</f>
        <v>4895.4509049999997</v>
      </c>
      <c r="DI68" s="343" t="s">
        <v>281</v>
      </c>
      <c r="DL68" s="346" t="s">
        <v>325</v>
      </c>
      <c r="DM68" s="347">
        <v>173750</v>
      </c>
      <c r="DN68" s="347">
        <f t="shared" ref="DN68:DN112" si="129">+DM68/$DN$1*$DO$1</f>
        <v>179.13624999999999</v>
      </c>
      <c r="DQ68" s="350" t="s">
        <v>314</v>
      </c>
      <c r="DR68" s="347">
        <v>23000000</v>
      </c>
      <c r="DS68" s="347">
        <v>18251745</v>
      </c>
      <c r="DT68" s="347">
        <v>18251745</v>
      </c>
      <c r="DU68" s="347">
        <v>4748255</v>
      </c>
      <c r="DV68" s="347">
        <f t="shared" ref="DV68:DV131" si="130">+DR68/$DV$1*$DW$1</f>
        <v>23712.999999999996</v>
      </c>
      <c r="DW68" s="347">
        <f t="shared" ref="DW68:DW131" si="131">+DS68/$DV$1*$DW$1</f>
        <v>18817.549094999998</v>
      </c>
      <c r="DX68" s="347">
        <f t="shared" ref="DX68:DX131" si="132">+DT68/$DV$1*$DW$1</f>
        <v>18817.549094999998</v>
      </c>
      <c r="DY68" s="347">
        <f t="shared" ref="DY68:DY131" si="133">+DU68/$DV$1*$DW$1</f>
        <v>4895.4509049999997</v>
      </c>
      <c r="EB68" s="346" t="s">
        <v>498</v>
      </c>
      <c r="EC68" s="347">
        <v>586918</v>
      </c>
      <c r="ED68" s="347">
        <f t="shared" ref="ED68:ED91" si="134">+EC68/$EC$1*$ED$1</f>
        <v>586.91800000000001</v>
      </c>
      <c r="EH68" s="351" t="s">
        <v>314</v>
      </c>
      <c r="EI68" s="351">
        <v>23000000</v>
      </c>
      <c r="EJ68" s="351">
        <v>18251745</v>
      </c>
      <c r="EK68" s="351">
        <v>4748255</v>
      </c>
      <c r="EL68" s="351">
        <v>18251745</v>
      </c>
      <c r="EM68" s="351">
        <v>18251745</v>
      </c>
      <c r="EN68" s="351">
        <v>0</v>
      </c>
      <c r="EO68" s="351">
        <f t="shared" si="98"/>
        <v>23000</v>
      </c>
      <c r="EP68" s="351">
        <f t="shared" si="99"/>
        <v>18251.744999999999</v>
      </c>
      <c r="EQ68" s="351">
        <f t="shared" si="100"/>
        <v>4748.2550000000001</v>
      </c>
      <c r="ER68" s="351">
        <f t="shared" si="101"/>
        <v>18251.744999999999</v>
      </c>
      <c r="ES68" s="351">
        <f t="shared" si="102"/>
        <v>18251.744999999999</v>
      </c>
      <c r="ET68" s="351">
        <f t="shared" si="103"/>
        <v>0</v>
      </c>
      <c r="EW68" s="346" t="s">
        <v>335</v>
      </c>
      <c r="EX68" s="352">
        <v>48895057</v>
      </c>
      <c r="EY68" s="352">
        <f t="shared" ref="EY68:EY101" si="135">+EX68/$EX$1*$EY$1</f>
        <v>48895.057000000001</v>
      </c>
      <c r="FA68" s="346" t="s">
        <v>314</v>
      </c>
      <c r="FB68" s="352">
        <v>18251745</v>
      </c>
      <c r="FC68" s="352">
        <v>18251745</v>
      </c>
      <c r="FD68" s="352">
        <v>18251745</v>
      </c>
      <c r="FE68" s="352">
        <v>0</v>
      </c>
      <c r="FF68" s="352">
        <v>18251745</v>
      </c>
      <c r="FG68" s="352">
        <v>0</v>
      </c>
      <c r="FH68" s="352">
        <f t="shared" ref="FH68:FH131" si="136">+FB68/$FK$1*$FL$1</f>
        <v>18251.744999999999</v>
      </c>
      <c r="FI68" s="352">
        <f t="shared" ref="FI68:FI131" si="137">+FC68/$FK$1*$FL$1</f>
        <v>18251.744999999999</v>
      </c>
      <c r="FJ68" s="352">
        <f t="shared" ref="FJ68:FJ131" si="138">+FD68/$FK$1*$FL$1</f>
        <v>18251.744999999999</v>
      </c>
      <c r="FK68" s="352">
        <f t="shared" ref="FK68:FK131" si="139">+FE68/$FK$1*$FL$1</f>
        <v>0</v>
      </c>
      <c r="FL68" s="352">
        <f t="shared" ref="FL68:FL131" si="140">+FF68/$FK$1*$FL$1</f>
        <v>18251.744999999999</v>
      </c>
      <c r="FM68" s="352">
        <f t="shared" ref="FM68:FM131" si="141">+FG68/$FK$1*$FL$1</f>
        <v>0</v>
      </c>
      <c r="FP68" s="353" t="s">
        <v>324</v>
      </c>
      <c r="FQ68" s="354">
        <v>1561701</v>
      </c>
      <c r="FR68" s="348">
        <f t="shared" ref="FR68:FR117" si="142">+FQ68/$FQ$1*$FR$1</f>
        <v>1561.701</v>
      </c>
      <c r="FT68" s="346" t="s">
        <v>314</v>
      </c>
      <c r="FU68" s="346">
        <v>18251745</v>
      </c>
      <c r="FV68" s="354">
        <v>18251745</v>
      </c>
      <c r="FW68" s="354">
        <v>18251745</v>
      </c>
      <c r="FX68" s="354">
        <v>0</v>
      </c>
      <c r="FY68" s="354">
        <v>18251745</v>
      </c>
      <c r="FZ68" s="354">
        <v>0</v>
      </c>
      <c r="GA68" s="354">
        <f t="shared" ref="GA68:GA131" si="143">+FU68/$GA$1*$GB$1</f>
        <v>18251.744999999999</v>
      </c>
      <c r="GB68" s="354">
        <f t="shared" ref="GB68:GB131" si="144">+FV68/$GA$1*$GB$1</f>
        <v>18251.744999999999</v>
      </c>
      <c r="GC68" s="354">
        <f t="shared" ref="GC68:GC131" si="145">+FW68/$GA$1*$GB$1</f>
        <v>18251.744999999999</v>
      </c>
      <c r="GD68" s="354">
        <f t="shared" ref="GD68:GD131" si="146">+FX68/$GA$1*$GB$1</f>
        <v>0</v>
      </c>
      <c r="GE68" s="354">
        <f t="shared" ref="GE68:GE131" si="147">+FY68/$GA$1*$GB$1</f>
        <v>18251.744999999999</v>
      </c>
      <c r="GF68" s="354">
        <f t="shared" ref="GF68:GF131" si="148">+FZ68/$GA$1*$GB$1</f>
        <v>0</v>
      </c>
      <c r="GG68" s="354"/>
    </row>
    <row r="69" spans="1:189" x14ac:dyDescent="0.2">
      <c r="A69" s="345" t="s">
        <v>425</v>
      </c>
      <c r="B69" s="345">
        <v>0</v>
      </c>
      <c r="C69" s="345">
        <v>0</v>
      </c>
      <c r="D69" s="345">
        <v>0</v>
      </c>
      <c r="E69" s="345">
        <v>0</v>
      </c>
      <c r="F69" s="345">
        <f t="shared" si="84"/>
        <v>0</v>
      </c>
      <c r="G69" s="345">
        <f t="shared" si="85"/>
        <v>0</v>
      </c>
      <c r="H69" s="345">
        <f t="shared" si="86"/>
        <v>0</v>
      </c>
      <c r="I69" s="345">
        <f t="shared" si="87"/>
        <v>0</v>
      </c>
      <c r="J69" s="343" t="s">
        <v>281</v>
      </c>
      <c r="L69" s="346" t="s">
        <v>500</v>
      </c>
      <c r="M69" s="347">
        <v>4512180</v>
      </c>
      <c r="N69" s="347">
        <f t="shared" si="88"/>
        <v>4652.0575799999997</v>
      </c>
      <c r="P69" s="346" t="s">
        <v>315</v>
      </c>
      <c r="Q69" s="347">
        <v>5000000</v>
      </c>
      <c r="R69" s="347">
        <v>1231824</v>
      </c>
      <c r="S69" s="347">
        <v>1231824</v>
      </c>
      <c r="T69" s="347">
        <v>3768176</v>
      </c>
      <c r="U69" s="347">
        <f t="shared" si="89"/>
        <v>5155</v>
      </c>
      <c r="V69" s="345">
        <f t="shared" si="90"/>
        <v>1270.010544</v>
      </c>
      <c r="W69" s="345">
        <f t="shared" si="91"/>
        <v>1270.010544</v>
      </c>
      <c r="X69" s="345">
        <f t="shared" si="92"/>
        <v>3884.9894559999998</v>
      </c>
      <c r="AA69" s="346" t="s">
        <v>325</v>
      </c>
      <c r="AB69" s="347">
        <v>85200</v>
      </c>
      <c r="AC69" s="345">
        <f t="shared" si="93"/>
        <v>87.841200000000001</v>
      </c>
      <c r="AE69" s="343" t="s">
        <v>315</v>
      </c>
      <c r="AF69" s="345">
        <v>5000000</v>
      </c>
      <c r="AG69" s="345">
        <v>1293415</v>
      </c>
      <c r="AH69" s="345">
        <v>1293415</v>
      </c>
      <c r="AI69" s="345">
        <v>3706585</v>
      </c>
      <c r="AJ69" s="345">
        <f t="shared" si="94"/>
        <v>5155</v>
      </c>
      <c r="AK69" s="345">
        <f t="shared" si="95"/>
        <v>1333.510865</v>
      </c>
      <c r="AL69" s="345">
        <f t="shared" si="96"/>
        <v>1333.510865</v>
      </c>
      <c r="AM69" s="345">
        <f t="shared" si="97"/>
        <v>3821.4891349999998</v>
      </c>
      <c r="AP69" s="346" t="s">
        <v>417</v>
      </c>
      <c r="AQ69" s="347">
        <v>972055</v>
      </c>
      <c r="AR69" s="347">
        <f t="shared" si="104"/>
        <v>1002.1887049999999</v>
      </c>
      <c r="AT69" s="346" t="s">
        <v>315</v>
      </c>
      <c r="AU69" s="347">
        <v>5000000</v>
      </c>
      <c r="AV69" s="347">
        <v>1293415</v>
      </c>
      <c r="AW69" s="347">
        <v>2956377</v>
      </c>
      <c r="AX69" s="347">
        <v>2043623</v>
      </c>
      <c r="AY69" s="345">
        <f t="shared" si="105"/>
        <v>5155</v>
      </c>
      <c r="AZ69" s="345">
        <f t="shared" si="106"/>
        <v>1333.510865</v>
      </c>
      <c r="BA69" s="345">
        <f t="shared" si="107"/>
        <v>3048.0246869999996</v>
      </c>
      <c r="BB69" s="345">
        <f t="shared" si="108"/>
        <v>2106.9753129999999</v>
      </c>
      <c r="BD69" s="343" t="s">
        <v>338</v>
      </c>
      <c r="BE69" s="348">
        <v>53880138</v>
      </c>
      <c r="BF69" s="349">
        <f t="shared" si="109"/>
        <v>55550.422277999991</v>
      </c>
      <c r="BH69" s="343" t="s">
        <v>486</v>
      </c>
      <c r="BI69" s="348">
        <v>18000000</v>
      </c>
      <c r="BJ69" s="348">
        <v>15295368</v>
      </c>
      <c r="BK69" s="348">
        <v>15295368</v>
      </c>
      <c r="BL69" s="348">
        <v>2704632</v>
      </c>
      <c r="BM69" s="349">
        <f t="shared" si="110"/>
        <v>18558</v>
      </c>
      <c r="BN69" s="349">
        <f t="shared" si="111"/>
        <v>15769.524407999999</v>
      </c>
      <c r="BO69" s="349">
        <f t="shared" si="112"/>
        <v>15769.524407999999</v>
      </c>
      <c r="BP69" s="349">
        <f t="shared" si="113"/>
        <v>2788.4755919999998</v>
      </c>
      <c r="BR69" s="343" t="s">
        <v>281</v>
      </c>
      <c r="BS69" s="343" t="s">
        <v>330</v>
      </c>
      <c r="BT69" s="348">
        <v>4028778</v>
      </c>
      <c r="BU69" s="348">
        <f t="shared" si="114"/>
        <v>4153.6701179999991</v>
      </c>
      <c r="BW69" s="348" t="s">
        <v>486</v>
      </c>
      <c r="BX69" s="348">
        <v>18000000</v>
      </c>
      <c r="BY69" s="348">
        <v>15295368</v>
      </c>
      <c r="BZ69" s="348">
        <v>2704632</v>
      </c>
      <c r="CA69" s="348">
        <v>15295368</v>
      </c>
      <c r="CB69" s="348">
        <f t="shared" si="115"/>
        <v>18558</v>
      </c>
      <c r="CC69" s="348">
        <f t="shared" si="116"/>
        <v>15769.524407999999</v>
      </c>
      <c r="CD69" s="348">
        <f t="shared" si="117"/>
        <v>2788.4755919999998</v>
      </c>
      <c r="CE69" s="348">
        <f t="shared" si="118"/>
        <v>15769.524407999999</v>
      </c>
      <c r="CG69" s="343" t="s">
        <v>340</v>
      </c>
      <c r="CH69" s="348">
        <v>2899836</v>
      </c>
      <c r="CI69" s="348">
        <f t="shared" si="119"/>
        <v>2989.7309159999995</v>
      </c>
      <c r="CK69" s="346" t="s">
        <v>486</v>
      </c>
      <c r="CL69" s="347">
        <v>18000000</v>
      </c>
      <c r="CM69" s="347">
        <v>15295368</v>
      </c>
      <c r="CN69" s="347">
        <v>15295368</v>
      </c>
      <c r="CO69" s="347">
        <v>2704632</v>
      </c>
      <c r="CP69" s="348">
        <f t="shared" si="120"/>
        <v>18558</v>
      </c>
      <c r="CQ69" s="348">
        <f t="shared" si="121"/>
        <v>15769.524407999999</v>
      </c>
      <c r="CR69" s="348">
        <f t="shared" si="122"/>
        <v>15769.524407999999</v>
      </c>
      <c r="CS69" s="348">
        <f t="shared" si="123"/>
        <v>2788.4755919999998</v>
      </c>
      <c r="CU69" s="349"/>
      <c r="CV69" s="346" t="s">
        <v>339</v>
      </c>
      <c r="CW69" s="347">
        <v>31166323</v>
      </c>
      <c r="CX69" s="347">
        <f t="shared" si="124"/>
        <v>32132.479012999996</v>
      </c>
      <c r="CZ69" s="346" t="s">
        <v>486</v>
      </c>
      <c r="DA69" s="347">
        <v>18000000</v>
      </c>
      <c r="DB69" s="347">
        <v>15295368</v>
      </c>
      <c r="DC69" s="347">
        <v>15295368</v>
      </c>
      <c r="DD69" s="347">
        <v>2704632</v>
      </c>
      <c r="DE69" s="347">
        <f t="shared" si="125"/>
        <v>18558</v>
      </c>
      <c r="DF69" s="347">
        <f t="shared" si="126"/>
        <v>15769.524407999999</v>
      </c>
      <c r="DG69" s="347">
        <f t="shared" si="127"/>
        <v>15769.524407999999</v>
      </c>
      <c r="DH69" s="347">
        <f t="shared" si="128"/>
        <v>2788.4755919999998</v>
      </c>
      <c r="DI69" s="343" t="s">
        <v>281</v>
      </c>
      <c r="DL69" s="346" t="s">
        <v>326</v>
      </c>
      <c r="DM69" s="347">
        <v>1143874</v>
      </c>
      <c r="DN69" s="347">
        <f t="shared" si="129"/>
        <v>1179.3340939999998</v>
      </c>
      <c r="DQ69" s="350" t="s">
        <v>486</v>
      </c>
      <c r="DR69" s="347">
        <v>18000000</v>
      </c>
      <c r="DS69" s="347">
        <v>15295368</v>
      </c>
      <c r="DT69" s="347">
        <v>15295368</v>
      </c>
      <c r="DU69" s="347">
        <v>2704632</v>
      </c>
      <c r="DV69" s="347">
        <f t="shared" si="130"/>
        <v>18558</v>
      </c>
      <c r="DW69" s="347">
        <f t="shared" si="131"/>
        <v>15769.524407999999</v>
      </c>
      <c r="DX69" s="347">
        <f t="shared" si="132"/>
        <v>15769.524407999999</v>
      </c>
      <c r="DY69" s="347">
        <f t="shared" si="133"/>
        <v>2788.4755919999998</v>
      </c>
      <c r="EB69" s="346" t="s">
        <v>332</v>
      </c>
      <c r="EC69" s="347">
        <v>61439456</v>
      </c>
      <c r="ED69" s="347">
        <f t="shared" si="134"/>
        <v>61439.455999999998</v>
      </c>
      <c r="EH69" s="351" t="s">
        <v>486</v>
      </c>
      <c r="EI69" s="351">
        <v>18000000</v>
      </c>
      <c r="EJ69" s="351">
        <v>15295368</v>
      </c>
      <c r="EK69" s="351">
        <v>2704632</v>
      </c>
      <c r="EL69" s="351">
        <v>15295368</v>
      </c>
      <c r="EM69" s="351">
        <v>15295368</v>
      </c>
      <c r="EN69" s="351">
        <v>0</v>
      </c>
      <c r="EO69" s="351">
        <f t="shared" si="98"/>
        <v>18000</v>
      </c>
      <c r="EP69" s="351">
        <f t="shared" si="99"/>
        <v>15295.368</v>
      </c>
      <c r="EQ69" s="351">
        <f t="shared" si="100"/>
        <v>2704.6320000000001</v>
      </c>
      <c r="ER69" s="351">
        <f t="shared" si="101"/>
        <v>15295.368</v>
      </c>
      <c r="ES69" s="351">
        <f t="shared" si="102"/>
        <v>15295.368</v>
      </c>
      <c r="ET69" s="351">
        <f t="shared" si="103"/>
        <v>0</v>
      </c>
      <c r="EW69" s="346" t="s">
        <v>336</v>
      </c>
      <c r="EX69" s="352">
        <v>9698422</v>
      </c>
      <c r="EY69" s="352">
        <f t="shared" si="135"/>
        <v>9698.4220000000005</v>
      </c>
      <c r="FA69" s="346" t="s">
        <v>486</v>
      </c>
      <c r="FB69" s="352">
        <v>15295368</v>
      </c>
      <c r="FC69" s="352">
        <v>15295368</v>
      </c>
      <c r="FD69" s="352">
        <v>15295368</v>
      </c>
      <c r="FE69" s="352">
        <v>0</v>
      </c>
      <c r="FF69" s="352">
        <v>15295368</v>
      </c>
      <c r="FG69" s="352">
        <v>0</v>
      </c>
      <c r="FH69" s="352">
        <f t="shared" si="136"/>
        <v>15295.368</v>
      </c>
      <c r="FI69" s="352">
        <f t="shared" si="137"/>
        <v>15295.368</v>
      </c>
      <c r="FJ69" s="352">
        <f t="shared" si="138"/>
        <v>15295.368</v>
      </c>
      <c r="FK69" s="352">
        <f t="shared" si="139"/>
        <v>0</v>
      </c>
      <c r="FL69" s="352">
        <f t="shared" si="140"/>
        <v>15295.368</v>
      </c>
      <c r="FM69" s="352">
        <f t="shared" si="141"/>
        <v>0</v>
      </c>
      <c r="FP69" s="353" t="s">
        <v>325</v>
      </c>
      <c r="FQ69" s="354">
        <v>217800</v>
      </c>
      <c r="FR69" s="348">
        <f t="shared" si="142"/>
        <v>217.8</v>
      </c>
      <c r="FT69" s="346" t="s">
        <v>486</v>
      </c>
      <c r="FU69" s="346">
        <v>15295368</v>
      </c>
      <c r="FV69" s="354">
        <v>15295368</v>
      </c>
      <c r="FW69" s="354">
        <v>15295368</v>
      </c>
      <c r="FX69" s="354">
        <v>0</v>
      </c>
      <c r="FY69" s="354">
        <v>15295368</v>
      </c>
      <c r="FZ69" s="354">
        <v>0</v>
      </c>
      <c r="GA69" s="354">
        <f t="shared" si="143"/>
        <v>15295.368</v>
      </c>
      <c r="GB69" s="354">
        <f t="shared" si="144"/>
        <v>15295.368</v>
      </c>
      <c r="GC69" s="354">
        <f t="shared" si="145"/>
        <v>15295.368</v>
      </c>
      <c r="GD69" s="354">
        <f t="shared" si="146"/>
        <v>0</v>
      </c>
      <c r="GE69" s="354">
        <f t="shared" si="147"/>
        <v>15295.368</v>
      </c>
      <c r="GF69" s="354">
        <f t="shared" si="148"/>
        <v>0</v>
      </c>
      <c r="GG69" s="354"/>
    </row>
    <row r="70" spans="1:189" x14ac:dyDescent="0.2">
      <c r="A70" s="345" t="s">
        <v>316</v>
      </c>
      <c r="B70" s="345">
        <v>35764204</v>
      </c>
      <c r="C70" s="345">
        <v>921992</v>
      </c>
      <c r="D70" s="345">
        <v>13332163</v>
      </c>
      <c r="E70" s="345">
        <v>22432041</v>
      </c>
      <c r="F70" s="345">
        <f t="shared" si="84"/>
        <v>36872.894323999994</v>
      </c>
      <c r="G70" s="345">
        <f t="shared" si="85"/>
        <v>950.5737519999999</v>
      </c>
      <c r="H70" s="345">
        <f t="shared" si="86"/>
        <v>13745.460052999999</v>
      </c>
      <c r="I70" s="345">
        <f t="shared" si="87"/>
        <v>23127.434270999998</v>
      </c>
      <c r="J70" s="343" t="s">
        <v>281</v>
      </c>
      <c r="L70" s="346" t="s">
        <v>501</v>
      </c>
      <c r="M70" s="347">
        <v>149881</v>
      </c>
      <c r="N70" s="347">
        <f t="shared" si="88"/>
        <v>154.527311</v>
      </c>
      <c r="P70" s="346" t="s">
        <v>424</v>
      </c>
      <c r="Q70" s="347">
        <v>0</v>
      </c>
      <c r="R70" s="347">
        <v>0</v>
      </c>
      <c r="S70" s="347">
        <v>0</v>
      </c>
      <c r="T70" s="347">
        <v>0</v>
      </c>
      <c r="U70" s="347">
        <f t="shared" si="89"/>
        <v>0</v>
      </c>
      <c r="V70" s="345">
        <f t="shared" si="90"/>
        <v>0</v>
      </c>
      <c r="W70" s="345">
        <f t="shared" si="91"/>
        <v>0</v>
      </c>
      <c r="X70" s="345">
        <f t="shared" si="92"/>
        <v>0</v>
      </c>
      <c r="AA70" s="346" t="s">
        <v>326</v>
      </c>
      <c r="AB70" s="347">
        <v>3525375</v>
      </c>
      <c r="AC70" s="345">
        <f t="shared" si="93"/>
        <v>3634.6616249999997</v>
      </c>
      <c r="AE70" s="343" t="s">
        <v>424</v>
      </c>
      <c r="AF70" s="345">
        <v>0</v>
      </c>
      <c r="AG70" s="345">
        <v>0</v>
      </c>
      <c r="AH70" s="345">
        <v>0</v>
      </c>
      <c r="AI70" s="345">
        <v>0</v>
      </c>
      <c r="AJ70" s="345">
        <f t="shared" si="94"/>
        <v>0</v>
      </c>
      <c r="AK70" s="345">
        <f t="shared" si="95"/>
        <v>0</v>
      </c>
      <c r="AL70" s="345">
        <f t="shared" si="96"/>
        <v>0</v>
      </c>
      <c r="AM70" s="345">
        <f t="shared" si="97"/>
        <v>0</v>
      </c>
      <c r="AP70" s="346" t="s">
        <v>499</v>
      </c>
      <c r="AQ70" s="347">
        <v>19741949</v>
      </c>
      <c r="AR70" s="347">
        <f t="shared" si="104"/>
        <v>20353.949419</v>
      </c>
      <c r="AT70" s="346" t="s">
        <v>424</v>
      </c>
      <c r="AU70" s="347">
        <v>0</v>
      </c>
      <c r="AV70" s="347">
        <v>0</v>
      </c>
      <c r="AW70" s="347">
        <v>0</v>
      </c>
      <c r="AX70" s="347">
        <v>0</v>
      </c>
      <c r="AY70" s="345">
        <f t="shared" si="105"/>
        <v>0</v>
      </c>
      <c r="AZ70" s="345">
        <f t="shared" si="106"/>
        <v>0</v>
      </c>
      <c r="BA70" s="345">
        <f t="shared" si="107"/>
        <v>0</v>
      </c>
      <c r="BB70" s="345">
        <f t="shared" si="108"/>
        <v>0</v>
      </c>
      <c r="BD70" s="343" t="s">
        <v>339</v>
      </c>
      <c r="BE70" s="348">
        <v>41226091</v>
      </c>
      <c r="BF70" s="349">
        <f t="shared" si="109"/>
        <v>42504.099820999996</v>
      </c>
      <c r="BH70" s="343" t="s">
        <v>315</v>
      </c>
      <c r="BI70" s="348">
        <v>5000000</v>
      </c>
      <c r="BJ70" s="348">
        <v>2956377</v>
      </c>
      <c r="BK70" s="348">
        <v>2956377</v>
      </c>
      <c r="BL70" s="348">
        <v>2043623</v>
      </c>
      <c r="BM70" s="349">
        <f t="shared" si="110"/>
        <v>5155</v>
      </c>
      <c r="BN70" s="349">
        <f t="shared" si="111"/>
        <v>3048.0246869999996</v>
      </c>
      <c r="BO70" s="349">
        <f t="shared" si="112"/>
        <v>3048.0246869999996</v>
      </c>
      <c r="BP70" s="349">
        <f t="shared" si="113"/>
        <v>2106.9753129999999</v>
      </c>
      <c r="BR70" s="343" t="s">
        <v>281</v>
      </c>
      <c r="BS70" s="343" t="s">
        <v>494</v>
      </c>
      <c r="BT70" s="348">
        <v>487900</v>
      </c>
      <c r="BU70" s="348">
        <f t="shared" si="114"/>
        <v>503.02489999999995</v>
      </c>
      <c r="BW70" s="348" t="s">
        <v>315</v>
      </c>
      <c r="BX70" s="348">
        <v>5000000</v>
      </c>
      <c r="BY70" s="348">
        <v>2956377</v>
      </c>
      <c r="BZ70" s="348">
        <v>2043623</v>
      </c>
      <c r="CA70" s="348">
        <v>2956377</v>
      </c>
      <c r="CB70" s="348">
        <f t="shared" si="115"/>
        <v>5155</v>
      </c>
      <c r="CC70" s="348">
        <f t="shared" si="116"/>
        <v>3048.0246869999996</v>
      </c>
      <c r="CD70" s="348">
        <f t="shared" si="117"/>
        <v>2106.9753129999999</v>
      </c>
      <c r="CE70" s="348">
        <f t="shared" si="118"/>
        <v>3048.0246869999996</v>
      </c>
      <c r="CG70" s="343" t="s">
        <v>505</v>
      </c>
      <c r="CH70" s="348">
        <v>35078132</v>
      </c>
      <c r="CI70" s="348">
        <f t="shared" si="119"/>
        <v>36165.554091999991</v>
      </c>
      <c r="CK70" s="346" t="s">
        <v>315</v>
      </c>
      <c r="CL70" s="347">
        <v>5000000</v>
      </c>
      <c r="CM70" s="347">
        <v>2956377</v>
      </c>
      <c r="CN70" s="347">
        <v>2956377</v>
      </c>
      <c r="CO70" s="347">
        <v>2043623</v>
      </c>
      <c r="CP70" s="348">
        <f t="shared" si="120"/>
        <v>5155</v>
      </c>
      <c r="CQ70" s="348">
        <f t="shared" si="121"/>
        <v>3048.0246869999996</v>
      </c>
      <c r="CR70" s="348">
        <f t="shared" si="122"/>
        <v>3048.0246869999996</v>
      </c>
      <c r="CS70" s="348">
        <f t="shared" si="123"/>
        <v>2106.9753129999999</v>
      </c>
      <c r="CU70" s="349"/>
      <c r="CV70" s="346" t="s">
        <v>502</v>
      </c>
      <c r="CW70" s="347">
        <v>1882775</v>
      </c>
      <c r="CX70" s="347">
        <f t="shared" si="124"/>
        <v>1941.1410249999999</v>
      </c>
      <c r="CZ70" s="346" t="s">
        <v>315</v>
      </c>
      <c r="DA70" s="347">
        <v>5000000</v>
      </c>
      <c r="DB70" s="347">
        <v>2956377</v>
      </c>
      <c r="DC70" s="347">
        <v>2956377</v>
      </c>
      <c r="DD70" s="347">
        <v>2043623</v>
      </c>
      <c r="DE70" s="347">
        <f t="shared" si="125"/>
        <v>5155</v>
      </c>
      <c r="DF70" s="347">
        <f t="shared" si="126"/>
        <v>3048.0246869999996</v>
      </c>
      <c r="DG70" s="347">
        <f t="shared" si="127"/>
        <v>3048.0246869999996</v>
      </c>
      <c r="DH70" s="347">
        <f t="shared" si="128"/>
        <v>2106.9753129999999</v>
      </c>
      <c r="DI70" s="343" t="s">
        <v>281</v>
      </c>
      <c r="DL70" s="346" t="s">
        <v>327</v>
      </c>
      <c r="DM70" s="347">
        <v>21860624</v>
      </c>
      <c r="DN70" s="347">
        <f t="shared" si="129"/>
        <v>22538.303343999996</v>
      </c>
      <c r="DQ70" s="350" t="s">
        <v>315</v>
      </c>
      <c r="DR70" s="347">
        <v>5000000</v>
      </c>
      <c r="DS70" s="347">
        <v>2956377</v>
      </c>
      <c r="DT70" s="347">
        <v>2956377</v>
      </c>
      <c r="DU70" s="347">
        <v>2043623</v>
      </c>
      <c r="DV70" s="347">
        <f t="shared" si="130"/>
        <v>5155</v>
      </c>
      <c r="DW70" s="347">
        <f t="shared" si="131"/>
        <v>3048.0246869999996</v>
      </c>
      <c r="DX70" s="347">
        <f t="shared" si="132"/>
        <v>3048.0246869999996</v>
      </c>
      <c r="DY70" s="347">
        <f t="shared" si="133"/>
        <v>2106.9753129999999</v>
      </c>
      <c r="EB70" s="346" t="s">
        <v>333</v>
      </c>
      <c r="EC70" s="347">
        <v>61439456</v>
      </c>
      <c r="ED70" s="347">
        <f t="shared" si="134"/>
        <v>61439.455999999998</v>
      </c>
      <c r="EH70" s="351" t="s">
        <v>315</v>
      </c>
      <c r="EI70" s="351">
        <v>5000000</v>
      </c>
      <c r="EJ70" s="351">
        <v>2956377</v>
      </c>
      <c r="EK70" s="351">
        <v>2043623</v>
      </c>
      <c r="EL70" s="351">
        <v>2956377</v>
      </c>
      <c r="EM70" s="351">
        <v>2956377</v>
      </c>
      <c r="EN70" s="351">
        <v>0</v>
      </c>
      <c r="EO70" s="351">
        <f t="shared" si="98"/>
        <v>5000</v>
      </c>
      <c r="EP70" s="351">
        <f t="shared" si="99"/>
        <v>2956.377</v>
      </c>
      <c r="EQ70" s="351">
        <f t="shared" si="100"/>
        <v>2043.623</v>
      </c>
      <c r="ER70" s="351">
        <f t="shared" si="101"/>
        <v>2956.377</v>
      </c>
      <c r="ES70" s="351">
        <f t="shared" si="102"/>
        <v>2956.377</v>
      </c>
      <c r="ET70" s="351">
        <f t="shared" si="103"/>
        <v>0</v>
      </c>
      <c r="EW70" s="346" t="s">
        <v>417</v>
      </c>
      <c r="EX70" s="352">
        <v>972055</v>
      </c>
      <c r="EY70" s="352">
        <f t="shared" si="135"/>
        <v>972.05499999999995</v>
      </c>
      <c r="FA70" s="346" t="s">
        <v>315</v>
      </c>
      <c r="FB70" s="352">
        <v>2956377</v>
      </c>
      <c r="FC70" s="352">
        <v>2956377</v>
      </c>
      <c r="FD70" s="352">
        <v>2956377</v>
      </c>
      <c r="FE70" s="352">
        <v>0</v>
      </c>
      <c r="FF70" s="352">
        <v>2956377</v>
      </c>
      <c r="FG70" s="352">
        <v>0</v>
      </c>
      <c r="FH70" s="352">
        <f t="shared" si="136"/>
        <v>2956.377</v>
      </c>
      <c r="FI70" s="352">
        <f t="shared" si="137"/>
        <v>2956.377</v>
      </c>
      <c r="FJ70" s="352">
        <f t="shared" si="138"/>
        <v>2956.377</v>
      </c>
      <c r="FK70" s="352">
        <f t="shared" si="139"/>
        <v>0</v>
      </c>
      <c r="FL70" s="352">
        <f t="shared" si="140"/>
        <v>2956.377</v>
      </c>
      <c r="FM70" s="352">
        <f t="shared" si="141"/>
        <v>0</v>
      </c>
      <c r="FP70" s="353" t="s">
        <v>326</v>
      </c>
      <c r="FQ70" s="354">
        <v>2974496</v>
      </c>
      <c r="FR70" s="348">
        <f t="shared" si="142"/>
        <v>2974.4960000000001</v>
      </c>
      <c r="FT70" s="346" t="s">
        <v>315</v>
      </c>
      <c r="FU70" s="346">
        <v>2956377</v>
      </c>
      <c r="FV70" s="354">
        <v>2956377</v>
      </c>
      <c r="FW70" s="354">
        <v>2956377</v>
      </c>
      <c r="FX70" s="354">
        <v>0</v>
      </c>
      <c r="FY70" s="354">
        <v>2956377</v>
      </c>
      <c r="FZ70" s="354">
        <v>0</v>
      </c>
      <c r="GA70" s="354">
        <f t="shared" si="143"/>
        <v>2956.377</v>
      </c>
      <c r="GB70" s="354">
        <f t="shared" si="144"/>
        <v>2956.377</v>
      </c>
      <c r="GC70" s="354">
        <f t="shared" si="145"/>
        <v>2956.377</v>
      </c>
      <c r="GD70" s="354">
        <f t="shared" si="146"/>
        <v>0</v>
      </c>
      <c r="GE70" s="354">
        <f t="shared" si="147"/>
        <v>2956.377</v>
      </c>
      <c r="GF70" s="354">
        <f t="shared" si="148"/>
        <v>0</v>
      </c>
      <c r="GG70" s="354"/>
    </row>
    <row r="71" spans="1:189" x14ac:dyDescent="0.2">
      <c r="A71" s="345" t="s">
        <v>317</v>
      </c>
      <c r="B71" s="345">
        <v>10321700</v>
      </c>
      <c r="C71" s="345">
        <v>70001</v>
      </c>
      <c r="D71" s="345">
        <v>3342478</v>
      </c>
      <c r="E71" s="345">
        <v>6979222</v>
      </c>
      <c r="F71" s="345">
        <f t="shared" si="84"/>
        <v>10641.672699999999</v>
      </c>
      <c r="G71" s="345">
        <f t="shared" si="85"/>
        <v>72.171030999999999</v>
      </c>
      <c r="H71" s="345">
        <f t="shared" si="86"/>
        <v>3446.0948179999996</v>
      </c>
      <c r="I71" s="345">
        <f t="shared" si="87"/>
        <v>7195.5778819999996</v>
      </c>
      <c r="J71" s="343" t="s">
        <v>281</v>
      </c>
      <c r="L71" s="346" t="s">
        <v>337</v>
      </c>
      <c r="M71" s="347">
        <v>6088457</v>
      </c>
      <c r="N71" s="347">
        <f t="shared" si="88"/>
        <v>6277.1991669999998</v>
      </c>
      <c r="P71" s="346" t="s">
        <v>425</v>
      </c>
      <c r="Q71" s="347">
        <v>0</v>
      </c>
      <c r="R71" s="347">
        <v>0</v>
      </c>
      <c r="S71" s="347">
        <v>0</v>
      </c>
      <c r="T71" s="347">
        <v>0</v>
      </c>
      <c r="U71" s="347">
        <f t="shared" si="89"/>
        <v>0</v>
      </c>
      <c r="V71" s="345">
        <f t="shared" si="90"/>
        <v>0</v>
      </c>
      <c r="W71" s="345">
        <f t="shared" si="91"/>
        <v>0</v>
      </c>
      <c r="X71" s="345">
        <f t="shared" si="92"/>
        <v>0</v>
      </c>
      <c r="AA71" s="346" t="s">
        <v>330</v>
      </c>
      <c r="AB71" s="347">
        <v>18861074</v>
      </c>
      <c r="AC71" s="345">
        <f t="shared" si="93"/>
        <v>19445.767293999997</v>
      </c>
      <c r="AE71" s="343" t="s">
        <v>425</v>
      </c>
      <c r="AF71" s="345">
        <v>0</v>
      </c>
      <c r="AG71" s="345">
        <v>0</v>
      </c>
      <c r="AH71" s="345">
        <v>0</v>
      </c>
      <c r="AI71" s="345">
        <v>0</v>
      </c>
      <c r="AJ71" s="345">
        <f t="shared" si="94"/>
        <v>0</v>
      </c>
      <c r="AK71" s="345">
        <f t="shared" si="95"/>
        <v>0</v>
      </c>
      <c r="AL71" s="345">
        <f t="shared" si="96"/>
        <v>0</v>
      </c>
      <c r="AM71" s="345">
        <f t="shared" si="97"/>
        <v>0</v>
      </c>
      <c r="AP71" s="346" t="s">
        <v>500</v>
      </c>
      <c r="AQ71" s="347">
        <v>7444804</v>
      </c>
      <c r="AR71" s="347">
        <f t="shared" si="104"/>
        <v>7675.5929239999996</v>
      </c>
      <c r="AT71" s="346" t="s">
        <v>425</v>
      </c>
      <c r="AU71" s="347">
        <v>0</v>
      </c>
      <c r="AV71" s="347">
        <v>0</v>
      </c>
      <c r="AW71" s="347">
        <v>0</v>
      </c>
      <c r="AX71" s="347">
        <v>0</v>
      </c>
      <c r="AY71" s="345">
        <f t="shared" si="105"/>
        <v>0</v>
      </c>
      <c r="AZ71" s="345">
        <f t="shared" si="106"/>
        <v>0</v>
      </c>
      <c r="BA71" s="345">
        <f t="shared" si="107"/>
        <v>0</v>
      </c>
      <c r="BB71" s="345">
        <f t="shared" si="108"/>
        <v>0</v>
      </c>
      <c r="BD71" s="343" t="s">
        <v>503</v>
      </c>
      <c r="BE71" s="348">
        <v>10265189</v>
      </c>
      <c r="BF71" s="349">
        <f t="shared" si="109"/>
        <v>10583.409858999999</v>
      </c>
      <c r="BH71" s="343" t="s">
        <v>316</v>
      </c>
      <c r="BI71" s="348">
        <v>36964075</v>
      </c>
      <c r="BJ71" s="348">
        <v>28771030</v>
      </c>
      <c r="BK71" s="348">
        <v>32468037</v>
      </c>
      <c r="BL71" s="348">
        <v>4496038</v>
      </c>
      <c r="BM71" s="349">
        <f t="shared" si="110"/>
        <v>38109.961324999997</v>
      </c>
      <c r="BN71" s="349">
        <f t="shared" si="111"/>
        <v>29662.931929999995</v>
      </c>
      <c r="BO71" s="349">
        <f t="shared" si="112"/>
        <v>33474.546147000001</v>
      </c>
      <c r="BP71" s="349">
        <f t="shared" si="113"/>
        <v>4635.4151779999993</v>
      </c>
      <c r="BR71" s="343" t="s">
        <v>281</v>
      </c>
      <c r="BS71" s="343" t="s">
        <v>495</v>
      </c>
      <c r="BT71" s="348">
        <v>1627110</v>
      </c>
      <c r="BU71" s="348">
        <f t="shared" si="114"/>
        <v>1677.5504099999998</v>
      </c>
      <c r="BW71" s="348" t="s">
        <v>424</v>
      </c>
      <c r="BX71" s="348">
        <v>0</v>
      </c>
      <c r="BY71" s="348">
        <v>0</v>
      </c>
      <c r="BZ71" s="348">
        <v>0</v>
      </c>
      <c r="CA71" s="348">
        <v>0</v>
      </c>
      <c r="CB71" s="348">
        <f t="shared" si="115"/>
        <v>0</v>
      </c>
      <c r="CC71" s="348">
        <f t="shared" si="116"/>
        <v>0</v>
      </c>
      <c r="CD71" s="348">
        <f t="shared" si="117"/>
        <v>0</v>
      </c>
      <c r="CE71" s="348">
        <f t="shared" si="118"/>
        <v>0</v>
      </c>
      <c r="CG71" s="343" t="s">
        <v>341</v>
      </c>
      <c r="CH71" s="348">
        <v>11700000</v>
      </c>
      <c r="CI71" s="348">
        <f t="shared" si="119"/>
        <v>12062.699999999999</v>
      </c>
      <c r="CK71" s="346" t="s">
        <v>424</v>
      </c>
      <c r="CL71" s="347">
        <v>0</v>
      </c>
      <c r="CM71" s="347">
        <v>0</v>
      </c>
      <c r="CN71" s="347">
        <v>0</v>
      </c>
      <c r="CO71" s="347">
        <v>0</v>
      </c>
      <c r="CP71" s="348">
        <f t="shared" si="120"/>
        <v>0</v>
      </c>
      <c r="CQ71" s="348">
        <f t="shared" si="121"/>
        <v>0</v>
      </c>
      <c r="CR71" s="348">
        <f t="shared" si="122"/>
        <v>0</v>
      </c>
      <c r="CS71" s="348">
        <f t="shared" si="123"/>
        <v>0</v>
      </c>
      <c r="CU71" s="349"/>
      <c r="CV71" s="346" t="s">
        <v>503</v>
      </c>
      <c r="CW71" s="347">
        <v>10431308</v>
      </c>
      <c r="CX71" s="347">
        <f t="shared" si="124"/>
        <v>10754.678548</v>
      </c>
      <c r="CZ71" s="346" t="s">
        <v>424</v>
      </c>
      <c r="DA71" s="347">
        <v>30000000</v>
      </c>
      <c r="DB71" s="347">
        <v>0</v>
      </c>
      <c r="DC71" s="347">
        <v>30000000</v>
      </c>
      <c r="DD71" s="347">
        <v>0</v>
      </c>
      <c r="DE71" s="347">
        <f t="shared" si="125"/>
        <v>30929.999999999996</v>
      </c>
      <c r="DF71" s="347">
        <f t="shared" si="126"/>
        <v>0</v>
      </c>
      <c r="DG71" s="347">
        <f t="shared" si="127"/>
        <v>30929.999999999996</v>
      </c>
      <c r="DH71" s="347">
        <f t="shared" si="128"/>
        <v>0</v>
      </c>
      <c r="DI71" s="343" t="s">
        <v>281</v>
      </c>
      <c r="DL71" s="346" t="s">
        <v>328</v>
      </c>
      <c r="DM71" s="347">
        <v>75100</v>
      </c>
      <c r="DN71" s="347">
        <f t="shared" si="129"/>
        <v>77.428099999999986</v>
      </c>
      <c r="DQ71" s="350" t="s">
        <v>424</v>
      </c>
      <c r="DR71" s="347">
        <v>30000000</v>
      </c>
      <c r="DS71" s="347">
        <v>30000000</v>
      </c>
      <c r="DT71" s="347">
        <v>30000000</v>
      </c>
      <c r="DU71" s="347">
        <v>0</v>
      </c>
      <c r="DV71" s="347">
        <f t="shared" si="130"/>
        <v>30929.999999999996</v>
      </c>
      <c r="DW71" s="347">
        <f t="shared" si="131"/>
        <v>30929.999999999996</v>
      </c>
      <c r="DX71" s="347">
        <f t="shared" si="132"/>
        <v>30929.999999999996</v>
      </c>
      <c r="DY71" s="347">
        <f t="shared" si="133"/>
        <v>0</v>
      </c>
      <c r="EB71" s="346" t="s">
        <v>335</v>
      </c>
      <c r="EC71" s="347">
        <v>73677538</v>
      </c>
      <c r="ED71" s="347">
        <f t="shared" si="134"/>
        <v>73677.538</v>
      </c>
      <c r="EH71" s="351" t="s">
        <v>424</v>
      </c>
      <c r="EI71" s="351">
        <v>30000000</v>
      </c>
      <c r="EJ71" s="351">
        <v>30000000</v>
      </c>
      <c r="EK71" s="351">
        <v>0</v>
      </c>
      <c r="EL71" s="351">
        <v>30000000</v>
      </c>
      <c r="EM71" s="351">
        <v>30000000</v>
      </c>
      <c r="EN71" s="351">
        <v>0</v>
      </c>
      <c r="EO71" s="351">
        <f t="shared" si="98"/>
        <v>30000</v>
      </c>
      <c r="EP71" s="351">
        <f t="shared" si="99"/>
        <v>30000</v>
      </c>
      <c r="EQ71" s="351">
        <f t="shared" si="100"/>
        <v>0</v>
      </c>
      <c r="ER71" s="351">
        <f t="shared" si="101"/>
        <v>30000</v>
      </c>
      <c r="ES71" s="351">
        <f t="shared" si="102"/>
        <v>30000</v>
      </c>
      <c r="ET71" s="351">
        <f t="shared" si="103"/>
        <v>0</v>
      </c>
      <c r="EW71" s="346" t="s">
        <v>499</v>
      </c>
      <c r="EX71" s="352">
        <v>12225498</v>
      </c>
      <c r="EY71" s="352">
        <f t="shared" si="135"/>
        <v>12225.498</v>
      </c>
      <c r="FA71" s="346" t="s">
        <v>424</v>
      </c>
      <c r="FB71" s="352">
        <v>30000000</v>
      </c>
      <c r="FC71" s="352">
        <v>30000000</v>
      </c>
      <c r="FD71" s="352">
        <v>30000000</v>
      </c>
      <c r="FE71" s="352">
        <v>0</v>
      </c>
      <c r="FF71" s="352">
        <v>30000000</v>
      </c>
      <c r="FG71" s="352">
        <v>0</v>
      </c>
      <c r="FH71" s="352">
        <f t="shared" si="136"/>
        <v>30000</v>
      </c>
      <c r="FI71" s="352">
        <f t="shared" si="137"/>
        <v>30000</v>
      </c>
      <c r="FJ71" s="352">
        <f t="shared" si="138"/>
        <v>30000</v>
      </c>
      <c r="FK71" s="352">
        <f t="shared" si="139"/>
        <v>0</v>
      </c>
      <c r="FL71" s="352">
        <f t="shared" si="140"/>
        <v>30000</v>
      </c>
      <c r="FM71" s="352">
        <f t="shared" si="141"/>
        <v>0</v>
      </c>
      <c r="FP71" s="353" t="s">
        <v>327</v>
      </c>
      <c r="FQ71" s="354">
        <v>23951024</v>
      </c>
      <c r="FR71" s="348">
        <f t="shared" si="142"/>
        <v>23951.024000000001</v>
      </c>
      <c r="FT71" s="346" t="s">
        <v>424</v>
      </c>
      <c r="FU71" s="346">
        <v>30000000</v>
      </c>
      <c r="FV71" s="354">
        <v>30000000</v>
      </c>
      <c r="FW71" s="354">
        <v>30000000</v>
      </c>
      <c r="FX71" s="354">
        <v>0</v>
      </c>
      <c r="FY71" s="354">
        <v>30000000</v>
      </c>
      <c r="FZ71" s="354">
        <v>0</v>
      </c>
      <c r="GA71" s="354">
        <f t="shared" si="143"/>
        <v>30000</v>
      </c>
      <c r="GB71" s="354">
        <f t="shared" si="144"/>
        <v>30000</v>
      </c>
      <c r="GC71" s="354">
        <f t="shared" si="145"/>
        <v>30000</v>
      </c>
      <c r="GD71" s="354">
        <f t="shared" si="146"/>
        <v>0</v>
      </c>
      <c r="GE71" s="354">
        <f t="shared" si="147"/>
        <v>30000</v>
      </c>
      <c r="GF71" s="354">
        <f t="shared" si="148"/>
        <v>0</v>
      </c>
      <c r="GG71" s="354"/>
    </row>
    <row r="72" spans="1:189" x14ac:dyDescent="0.2">
      <c r="A72" s="345" t="s">
        <v>785</v>
      </c>
      <c r="B72" s="345">
        <v>427211</v>
      </c>
      <c r="C72" s="345">
        <v>427211</v>
      </c>
      <c r="D72" s="345">
        <v>427211</v>
      </c>
      <c r="E72" s="345">
        <v>0</v>
      </c>
      <c r="F72" s="345">
        <f t="shared" si="84"/>
        <v>440.45454099999995</v>
      </c>
      <c r="G72" s="345">
        <f t="shared" si="85"/>
        <v>440.45454099999995</v>
      </c>
      <c r="H72" s="345">
        <f t="shared" si="86"/>
        <v>440.45454099999995</v>
      </c>
      <c r="I72" s="345">
        <f t="shared" si="87"/>
        <v>0</v>
      </c>
      <c r="J72" s="343" t="s">
        <v>281</v>
      </c>
      <c r="L72" s="346" t="s">
        <v>338</v>
      </c>
      <c r="M72" s="347">
        <v>52687199</v>
      </c>
      <c r="N72" s="347">
        <f t="shared" si="88"/>
        <v>54320.502168999999</v>
      </c>
      <c r="P72" s="346" t="s">
        <v>316</v>
      </c>
      <c r="Q72" s="347">
        <v>31627816</v>
      </c>
      <c r="R72" s="347">
        <v>11880424</v>
      </c>
      <c r="S72" s="347">
        <v>15818495</v>
      </c>
      <c r="T72" s="347">
        <v>15809321</v>
      </c>
      <c r="U72" s="347">
        <f t="shared" si="89"/>
        <v>32608.278295999997</v>
      </c>
      <c r="V72" s="345">
        <f t="shared" si="90"/>
        <v>12248.717144</v>
      </c>
      <c r="W72" s="345">
        <f t="shared" si="91"/>
        <v>16308.868344999999</v>
      </c>
      <c r="X72" s="345">
        <f t="shared" si="92"/>
        <v>16299.409950999998</v>
      </c>
      <c r="AA72" s="346" t="s">
        <v>494</v>
      </c>
      <c r="AB72" s="347">
        <v>15149718</v>
      </c>
      <c r="AC72" s="345">
        <f t="shared" si="93"/>
        <v>15619.359258</v>
      </c>
      <c r="AE72" s="343" t="s">
        <v>316</v>
      </c>
      <c r="AF72" s="345">
        <v>32098466</v>
      </c>
      <c r="AG72" s="345">
        <v>14411540</v>
      </c>
      <c r="AH72" s="345">
        <v>17426345</v>
      </c>
      <c r="AI72" s="345">
        <v>14672121</v>
      </c>
      <c r="AJ72" s="345">
        <f t="shared" si="94"/>
        <v>33093.518445999995</v>
      </c>
      <c r="AK72" s="345">
        <f t="shared" si="95"/>
        <v>14858.29774</v>
      </c>
      <c r="AL72" s="345">
        <f t="shared" si="96"/>
        <v>17966.561695</v>
      </c>
      <c r="AM72" s="345">
        <f t="shared" si="97"/>
        <v>15126.956750999998</v>
      </c>
      <c r="AP72" s="346" t="s">
        <v>501</v>
      </c>
      <c r="AQ72" s="347">
        <v>918523</v>
      </c>
      <c r="AR72" s="347">
        <f t="shared" si="104"/>
        <v>946.99721299999999</v>
      </c>
      <c r="AT72" s="346" t="s">
        <v>316</v>
      </c>
      <c r="AU72" s="347">
        <v>37522875</v>
      </c>
      <c r="AV72" s="347">
        <v>15139118</v>
      </c>
      <c r="AW72" s="347">
        <v>28273608</v>
      </c>
      <c r="AX72" s="347">
        <v>9249267</v>
      </c>
      <c r="AY72" s="345">
        <f t="shared" si="105"/>
        <v>38686.084124999994</v>
      </c>
      <c r="AZ72" s="345">
        <f t="shared" si="106"/>
        <v>15608.430657999999</v>
      </c>
      <c r="BA72" s="345">
        <f t="shared" si="107"/>
        <v>29150.089848</v>
      </c>
      <c r="BB72" s="345">
        <f t="shared" si="108"/>
        <v>9535.9942769999998</v>
      </c>
      <c r="BD72" s="343" t="s">
        <v>418</v>
      </c>
      <c r="BE72" s="348">
        <v>2388858</v>
      </c>
      <c r="BF72" s="349">
        <f t="shared" si="109"/>
        <v>2462.9125979999999</v>
      </c>
      <c r="BH72" s="343" t="s">
        <v>317</v>
      </c>
      <c r="BI72" s="348">
        <v>4358642</v>
      </c>
      <c r="BJ72" s="348">
        <v>3922446</v>
      </c>
      <c r="BK72" s="348">
        <v>4334186</v>
      </c>
      <c r="BL72" s="348">
        <v>24456</v>
      </c>
      <c r="BM72" s="349">
        <f t="shared" si="110"/>
        <v>4493.7599019999998</v>
      </c>
      <c r="BN72" s="349">
        <f t="shared" si="111"/>
        <v>4044.0418259999997</v>
      </c>
      <c r="BO72" s="349">
        <f t="shared" si="112"/>
        <v>4468.5457659999993</v>
      </c>
      <c r="BP72" s="349">
        <f t="shared" si="113"/>
        <v>25.214135999999996</v>
      </c>
      <c r="BR72" s="343" t="s">
        <v>281</v>
      </c>
      <c r="BS72" s="343" t="s">
        <v>497</v>
      </c>
      <c r="BT72" s="348">
        <v>1326850</v>
      </c>
      <c r="BU72" s="348">
        <f t="shared" si="114"/>
        <v>1367.9823499999998</v>
      </c>
      <c r="BW72" s="348" t="s">
        <v>425</v>
      </c>
      <c r="BX72" s="348">
        <v>0</v>
      </c>
      <c r="BY72" s="348">
        <v>0</v>
      </c>
      <c r="BZ72" s="348">
        <v>0</v>
      </c>
      <c r="CA72" s="348">
        <v>0</v>
      </c>
      <c r="CB72" s="348">
        <f t="shared" si="115"/>
        <v>0</v>
      </c>
      <c r="CC72" s="348">
        <f t="shared" si="116"/>
        <v>0</v>
      </c>
      <c r="CD72" s="348">
        <f t="shared" si="117"/>
        <v>0</v>
      </c>
      <c r="CE72" s="348">
        <f t="shared" si="118"/>
        <v>0</v>
      </c>
      <c r="CG72" s="343" t="s">
        <v>342</v>
      </c>
      <c r="CH72" s="348">
        <v>1700000</v>
      </c>
      <c r="CI72" s="348">
        <f t="shared" si="119"/>
        <v>1752.6999999999998</v>
      </c>
      <c r="CK72" s="346" t="s">
        <v>425</v>
      </c>
      <c r="CL72" s="347">
        <v>0</v>
      </c>
      <c r="CM72" s="347">
        <v>0</v>
      </c>
      <c r="CN72" s="347">
        <v>0</v>
      </c>
      <c r="CO72" s="347">
        <v>0</v>
      </c>
      <c r="CP72" s="348">
        <f t="shared" si="120"/>
        <v>0</v>
      </c>
      <c r="CQ72" s="348">
        <f t="shared" si="121"/>
        <v>0</v>
      </c>
      <c r="CR72" s="348">
        <f t="shared" si="122"/>
        <v>0</v>
      </c>
      <c r="CS72" s="348">
        <f t="shared" si="123"/>
        <v>0</v>
      </c>
      <c r="CU72" s="349"/>
      <c r="CV72" s="346" t="s">
        <v>418</v>
      </c>
      <c r="CW72" s="347">
        <v>2388858</v>
      </c>
      <c r="CX72" s="347">
        <f t="shared" si="124"/>
        <v>2462.9125979999999</v>
      </c>
      <c r="CZ72" s="346" t="s">
        <v>425</v>
      </c>
      <c r="DA72" s="347">
        <v>30000000</v>
      </c>
      <c r="DB72" s="347">
        <v>0</v>
      </c>
      <c r="DC72" s="347">
        <v>30000000</v>
      </c>
      <c r="DD72" s="347">
        <v>0</v>
      </c>
      <c r="DE72" s="347">
        <f t="shared" si="125"/>
        <v>30929.999999999996</v>
      </c>
      <c r="DF72" s="347">
        <f t="shared" si="126"/>
        <v>0</v>
      </c>
      <c r="DG72" s="347">
        <f t="shared" si="127"/>
        <v>30929.999999999996</v>
      </c>
      <c r="DH72" s="347">
        <f t="shared" si="128"/>
        <v>0</v>
      </c>
      <c r="DI72" s="343" t="s">
        <v>281</v>
      </c>
      <c r="DL72" s="346" t="s">
        <v>493</v>
      </c>
      <c r="DM72" s="347">
        <v>3733333</v>
      </c>
      <c r="DN72" s="347">
        <f t="shared" si="129"/>
        <v>3849.0663229999996</v>
      </c>
      <c r="DQ72" s="350" t="s">
        <v>425</v>
      </c>
      <c r="DR72" s="347">
        <v>30000000</v>
      </c>
      <c r="DS72" s="347">
        <v>30000000</v>
      </c>
      <c r="DT72" s="347">
        <v>30000000</v>
      </c>
      <c r="DU72" s="347">
        <v>0</v>
      </c>
      <c r="DV72" s="347">
        <f t="shared" si="130"/>
        <v>30929.999999999996</v>
      </c>
      <c r="DW72" s="347">
        <f t="shared" si="131"/>
        <v>30929.999999999996</v>
      </c>
      <c r="DX72" s="347">
        <f t="shared" si="132"/>
        <v>30929.999999999996</v>
      </c>
      <c r="DY72" s="347">
        <f t="shared" si="133"/>
        <v>0</v>
      </c>
      <c r="EB72" s="346" t="s">
        <v>336</v>
      </c>
      <c r="EC72" s="347">
        <v>9406488</v>
      </c>
      <c r="ED72" s="347">
        <f t="shared" si="134"/>
        <v>9406.4879999999994</v>
      </c>
      <c r="EH72" s="351" t="s">
        <v>425</v>
      </c>
      <c r="EI72" s="351">
        <v>30000000</v>
      </c>
      <c r="EJ72" s="351">
        <v>30000000</v>
      </c>
      <c r="EK72" s="351">
        <v>0</v>
      </c>
      <c r="EL72" s="351">
        <v>30000000</v>
      </c>
      <c r="EM72" s="351">
        <v>30000000</v>
      </c>
      <c r="EN72" s="351">
        <v>0</v>
      </c>
      <c r="EO72" s="351">
        <f t="shared" si="98"/>
        <v>30000</v>
      </c>
      <c r="EP72" s="351">
        <f t="shared" si="99"/>
        <v>30000</v>
      </c>
      <c r="EQ72" s="351">
        <f t="shared" si="100"/>
        <v>0</v>
      </c>
      <c r="ER72" s="351">
        <f t="shared" si="101"/>
        <v>30000</v>
      </c>
      <c r="ES72" s="351">
        <f t="shared" si="102"/>
        <v>30000</v>
      </c>
      <c r="ET72" s="351">
        <f t="shared" si="103"/>
        <v>0</v>
      </c>
      <c r="EW72" s="346" t="s">
        <v>500</v>
      </c>
      <c r="EX72" s="352">
        <v>4841946</v>
      </c>
      <c r="EY72" s="352">
        <f t="shared" si="135"/>
        <v>4841.9459999999999</v>
      </c>
      <c r="FA72" s="346" t="s">
        <v>425</v>
      </c>
      <c r="FB72" s="352">
        <v>30000000</v>
      </c>
      <c r="FC72" s="352">
        <v>30000000</v>
      </c>
      <c r="FD72" s="352">
        <v>30000000</v>
      </c>
      <c r="FE72" s="352">
        <v>0</v>
      </c>
      <c r="FF72" s="352">
        <v>30000000</v>
      </c>
      <c r="FG72" s="352">
        <v>0</v>
      </c>
      <c r="FH72" s="352">
        <f t="shared" si="136"/>
        <v>30000</v>
      </c>
      <c r="FI72" s="352">
        <f t="shared" si="137"/>
        <v>30000</v>
      </c>
      <c r="FJ72" s="352">
        <f t="shared" si="138"/>
        <v>30000</v>
      </c>
      <c r="FK72" s="352">
        <f t="shared" si="139"/>
        <v>0</v>
      </c>
      <c r="FL72" s="352">
        <f t="shared" si="140"/>
        <v>30000</v>
      </c>
      <c r="FM72" s="352">
        <f t="shared" si="141"/>
        <v>0</v>
      </c>
      <c r="FP72" s="353" t="s">
        <v>328</v>
      </c>
      <c r="FQ72" s="354">
        <v>150200</v>
      </c>
      <c r="FR72" s="348">
        <f t="shared" si="142"/>
        <v>150.19999999999999</v>
      </c>
      <c r="FT72" s="346" t="s">
        <v>425</v>
      </c>
      <c r="FU72" s="346">
        <v>30000000</v>
      </c>
      <c r="FV72" s="354">
        <v>30000000</v>
      </c>
      <c r="FW72" s="354">
        <v>30000000</v>
      </c>
      <c r="FX72" s="354">
        <v>0</v>
      </c>
      <c r="FY72" s="354">
        <v>30000000</v>
      </c>
      <c r="FZ72" s="354">
        <v>0</v>
      </c>
      <c r="GA72" s="354">
        <f t="shared" si="143"/>
        <v>30000</v>
      </c>
      <c r="GB72" s="354">
        <f t="shared" si="144"/>
        <v>30000</v>
      </c>
      <c r="GC72" s="354">
        <f t="shared" si="145"/>
        <v>30000</v>
      </c>
      <c r="GD72" s="354">
        <f t="shared" si="146"/>
        <v>0</v>
      </c>
      <c r="GE72" s="354">
        <f t="shared" si="147"/>
        <v>30000</v>
      </c>
      <c r="GF72" s="354">
        <f t="shared" si="148"/>
        <v>0</v>
      </c>
      <c r="GG72" s="354"/>
    </row>
    <row r="73" spans="1:189" x14ac:dyDescent="0.2">
      <c r="A73" s="345" t="s">
        <v>646</v>
      </c>
      <c r="B73" s="345">
        <v>1013077</v>
      </c>
      <c r="C73" s="345">
        <v>0</v>
      </c>
      <c r="D73" s="345">
        <v>0</v>
      </c>
      <c r="E73" s="345">
        <v>1013077</v>
      </c>
      <c r="F73" s="345">
        <f t="shared" si="84"/>
        <v>1044.482387</v>
      </c>
      <c r="G73" s="345">
        <f t="shared" si="85"/>
        <v>0</v>
      </c>
      <c r="H73" s="345">
        <f t="shared" si="86"/>
        <v>0</v>
      </c>
      <c r="I73" s="345">
        <f t="shared" si="87"/>
        <v>1044.482387</v>
      </c>
      <c r="J73" s="343" t="s">
        <v>281</v>
      </c>
      <c r="L73" s="346" t="s">
        <v>339</v>
      </c>
      <c r="M73" s="347">
        <v>37955685</v>
      </c>
      <c r="N73" s="347">
        <f t="shared" si="88"/>
        <v>39132.311234999994</v>
      </c>
      <c r="P73" s="346" t="s">
        <v>317</v>
      </c>
      <c r="Q73" s="347">
        <v>6203978</v>
      </c>
      <c r="R73" s="347">
        <v>3342478</v>
      </c>
      <c r="S73" s="347">
        <v>3342478</v>
      </c>
      <c r="T73" s="347">
        <v>2861500</v>
      </c>
      <c r="U73" s="347">
        <f t="shared" si="89"/>
        <v>6396.3013179999998</v>
      </c>
      <c r="V73" s="345">
        <f t="shared" si="90"/>
        <v>3446.0948179999996</v>
      </c>
      <c r="W73" s="345">
        <f t="shared" si="91"/>
        <v>3446.0948179999996</v>
      </c>
      <c r="X73" s="345">
        <f t="shared" si="92"/>
        <v>2950.2064999999998</v>
      </c>
      <c r="AA73" s="346" t="s">
        <v>495</v>
      </c>
      <c r="AB73" s="347">
        <v>2767081</v>
      </c>
      <c r="AC73" s="345">
        <f t="shared" si="93"/>
        <v>2852.8605109999999</v>
      </c>
      <c r="AE73" s="343" t="s">
        <v>317</v>
      </c>
      <c r="AF73" s="345">
        <v>6660938</v>
      </c>
      <c r="AG73" s="345">
        <v>3342478</v>
      </c>
      <c r="AH73" s="345">
        <v>3799438</v>
      </c>
      <c r="AI73" s="345">
        <v>2861500</v>
      </c>
      <c r="AJ73" s="345">
        <f t="shared" si="94"/>
        <v>6867.4270779999997</v>
      </c>
      <c r="AK73" s="345">
        <f t="shared" si="95"/>
        <v>3446.0948179999996</v>
      </c>
      <c r="AL73" s="345">
        <f t="shared" si="96"/>
        <v>3917.2205779999999</v>
      </c>
      <c r="AM73" s="345">
        <f t="shared" si="97"/>
        <v>2950.2064999999998</v>
      </c>
      <c r="AP73" s="346" t="s">
        <v>337</v>
      </c>
      <c r="AQ73" s="347">
        <v>11511081</v>
      </c>
      <c r="AR73" s="347">
        <f t="shared" si="104"/>
        <v>11867.924510999999</v>
      </c>
      <c r="AT73" s="346" t="s">
        <v>317</v>
      </c>
      <c r="AU73" s="347">
        <v>5661338</v>
      </c>
      <c r="AV73" s="347">
        <v>3465486</v>
      </c>
      <c r="AW73" s="347">
        <v>3922446</v>
      </c>
      <c r="AX73" s="347">
        <v>1738892</v>
      </c>
      <c r="AY73" s="345">
        <f t="shared" si="105"/>
        <v>5836.839477999999</v>
      </c>
      <c r="AZ73" s="345">
        <f t="shared" si="106"/>
        <v>3572.9160659999998</v>
      </c>
      <c r="BA73" s="345">
        <f t="shared" si="107"/>
        <v>4044.0418259999997</v>
      </c>
      <c r="BB73" s="345">
        <f t="shared" si="108"/>
        <v>1792.797652</v>
      </c>
      <c r="BD73" s="343" t="s">
        <v>505</v>
      </c>
      <c r="BE73" s="348">
        <v>83905735</v>
      </c>
      <c r="BF73" s="349">
        <f t="shared" si="109"/>
        <v>86506.812784999987</v>
      </c>
      <c r="BH73" s="343" t="s">
        <v>785</v>
      </c>
      <c r="BI73" s="348">
        <v>427211</v>
      </c>
      <c r="BJ73" s="348">
        <v>427211</v>
      </c>
      <c r="BK73" s="348">
        <v>427211</v>
      </c>
      <c r="BL73" s="348">
        <v>0</v>
      </c>
      <c r="BM73" s="349">
        <f t="shared" si="110"/>
        <v>440.45454099999995</v>
      </c>
      <c r="BN73" s="349">
        <f t="shared" si="111"/>
        <v>440.45454099999995</v>
      </c>
      <c r="BO73" s="349">
        <f t="shared" si="112"/>
        <v>440.45454099999995</v>
      </c>
      <c r="BP73" s="349">
        <f t="shared" si="113"/>
        <v>0</v>
      </c>
      <c r="BR73" s="343" t="s">
        <v>281</v>
      </c>
      <c r="BS73" s="343" t="s">
        <v>498</v>
      </c>
      <c r="BT73" s="348">
        <v>586918</v>
      </c>
      <c r="BU73" s="348">
        <f t="shared" si="114"/>
        <v>605.11245799999995</v>
      </c>
      <c r="BW73" s="348" t="s">
        <v>316</v>
      </c>
      <c r="BX73" s="348">
        <v>37260427</v>
      </c>
      <c r="BY73" s="348">
        <v>36918969</v>
      </c>
      <c r="BZ73" s="348">
        <v>341458</v>
      </c>
      <c r="CA73" s="348">
        <v>31003823</v>
      </c>
      <c r="CB73" s="348">
        <f t="shared" si="115"/>
        <v>38415.500237</v>
      </c>
      <c r="CC73" s="348">
        <f t="shared" si="116"/>
        <v>38063.457038999994</v>
      </c>
      <c r="CD73" s="348">
        <f t="shared" si="117"/>
        <v>352.04319800000002</v>
      </c>
      <c r="CE73" s="348">
        <f t="shared" si="118"/>
        <v>31964.941512999998</v>
      </c>
      <c r="CG73" s="343" t="s">
        <v>343</v>
      </c>
      <c r="CH73" s="348">
        <v>21678132</v>
      </c>
      <c r="CI73" s="348">
        <f t="shared" si="119"/>
        <v>22350.154092000001</v>
      </c>
      <c r="CK73" s="346" t="s">
        <v>316</v>
      </c>
      <c r="CL73" s="347">
        <v>38695626</v>
      </c>
      <c r="CM73" s="347">
        <v>35814666</v>
      </c>
      <c r="CN73" s="347">
        <v>37886351</v>
      </c>
      <c r="CO73" s="347">
        <v>809275</v>
      </c>
      <c r="CP73" s="348">
        <f t="shared" si="120"/>
        <v>39895.190405999994</v>
      </c>
      <c r="CQ73" s="348">
        <f t="shared" si="121"/>
        <v>36924.920645999991</v>
      </c>
      <c r="CR73" s="348">
        <f t="shared" si="122"/>
        <v>39060.827880999997</v>
      </c>
      <c r="CS73" s="348">
        <f t="shared" si="123"/>
        <v>834.36252499999989</v>
      </c>
      <c r="CU73" s="349"/>
      <c r="CV73" s="346" t="s">
        <v>504</v>
      </c>
      <c r="CW73" s="347">
        <v>9874</v>
      </c>
      <c r="CX73" s="347">
        <f t="shared" si="124"/>
        <v>10.180094</v>
      </c>
      <c r="CZ73" s="346" t="s">
        <v>316</v>
      </c>
      <c r="DA73" s="347">
        <v>46411240</v>
      </c>
      <c r="DB73" s="347">
        <v>36304666</v>
      </c>
      <c r="DC73" s="347">
        <v>45296349</v>
      </c>
      <c r="DD73" s="347">
        <v>1114891</v>
      </c>
      <c r="DE73" s="347">
        <f t="shared" si="125"/>
        <v>47849.988439999994</v>
      </c>
      <c r="DF73" s="347">
        <f t="shared" si="126"/>
        <v>37430.110645999994</v>
      </c>
      <c r="DG73" s="347">
        <f t="shared" si="127"/>
        <v>46700.535818999997</v>
      </c>
      <c r="DH73" s="347">
        <f t="shared" si="128"/>
        <v>1149.4526209999999</v>
      </c>
      <c r="DI73" s="343" t="s">
        <v>281</v>
      </c>
      <c r="DL73" s="346" t="s">
        <v>330</v>
      </c>
      <c r="DM73" s="347">
        <v>5995565</v>
      </c>
      <c r="DN73" s="347">
        <f t="shared" si="129"/>
        <v>6181.4275149999994</v>
      </c>
      <c r="DQ73" s="350" t="s">
        <v>316</v>
      </c>
      <c r="DR73" s="347">
        <v>64136852</v>
      </c>
      <c r="DS73" s="347">
        <v>43902859</v>
      </c>
      <c r="DT73" s="347">
        <v>46157285</v>
      </c>
      <c r="DU73" s="347">
        <v>17979567</v>
      </c>
      <c r="DV73" s="347">
        <f t="shared" si="130"/>
        <v>66125.094411999991</v>
      </c>
      <c r="DW73" s="347">
        <f t="shared" si="131"/>
        <v>45263.847628999996</v>
      </c>
      <c r="DX73" s="347">
        <f t="shared" si="132"/>
        <v>47588.160835000002</v>
      </c>
      <c r="DY73" s="347">
        <f t="shared" si="133"/>
        <v>18536.933576999996</v>
      </c>
      <c r="EB73" s="346" t="s">
        <v>417</v>
      </c>
      <c r="EC73" s="347">
        <v>972055</v>
      </c>
      <c r="ED73" s="347">
        <f t="shared" si="134"/>
        <v>972.05499999999995</v>
      </c>
      <c r="EH73" s="351" t="s">
        <v>316</v>
      </c>
      <c r="EI73" s="351">
        <v>82748018</v>
      </c>
      <c r="EJ73" s="351">
        <v>78610861</v>
      </c>
      <c r="EK73" s="351">
        <v>4137157</v>
      </c>
      <c r="EL73" s="351">
        <v>65475578</v>
      </c>
      <c r="EM73" s="351">
        <v>43795759</v>
      </c>
      <c r="EN73" s="351">
        <v>21679819</v>
      </c>
      <c r="EO73" s="351">
        <f t="shared" si="98"/>
        <v>82748.017999999996</v>
      </c>
      <c r="EP73" s="351">
        <f t="shared" si="99"/>
        <v>78610.861000000004</v>
      </c>
      <c r="EQ73" s="351">
        <f t="shared" si="100"/>
        <v>4137.1570000000002</v>
      </c>
      <c r="ER73" s="351">
        <f t="shared" si="101"/>
        <v>65475.578000000001</v>
      </c>
      <c r="ES73" s="351">
        <f t="shared" si="102"/>
        <v>43795.758999999998</v>
      </c>
      <c r="ET73" s="351">
        <f t="shared" si="103"/>
        <v>21679.819</v>
      </c>
      <c r="EW73" s="346" t="s">
        <v>501</v>
      </c>
      <c r="EX73" s="352">
        <v>133690</v>
      </c>
      <c r="EY73" s="352">
        <f t="shared" si="135"/>
        <v>133.69</v>
      </c>
      <c r="FA73" s="346" t="s">
        <v>316</v>
      </c>
      <c r="FB73" s="352">
        <v>86457861</v>
      </c>
      <c r="FC73" s="352">
        <v>78094505</v>
      </c>
      <c r="FD73" s="352">
        <v>82039870</v>
      </c>
      <c r="FE73" s="352">
        <v>4417991</v>
      </c>
      <c r="FF73" s="352">
        <v>71753566</v>
      </c>
      <c r="FG73" s="352">
        <v>6340939</v>
      </c>
      <c r="FH73" s="352">
        <f t="shared" si="136"/>
        <v>86457.861000000004</v>
      </c>
      <c r="FI73" s="352">
        <f t="shared" si="137"/>
        <v>78094.505000000005</v>
      </c>
      <c r="FJ73" s="352">
        <f t="shared" si="138"/>
        <v>82039.87</v>
      </c>
      <c r="FK73" s="352">
        <f t="shared" si="139"/>
        <v>4417.991</v>
      </c>
      <c r="FL73" s="352">
        <f t="shared" si="140"/>
        <v>71753.566000000006</v>
      </c>
      <c r="FM73" s="352">
        <f t="shared" si="141"/>
        <v>6340.9390000000003</v>
      </c>
      <c r="FP73" s="353" t="s">
        <v>493</v>
      </c>
      <c r="FQ73" s="354">
        <v>3733333</v>
      </c>
      <c r="FR73" s="348">
        <f t="shared" si="142"/>
        <v>3733.3330000000001</v>
      </c>
      <c r="FT73" s="346" t="s">
        <v>316</v>
      </c>
      <c r="FU73" s="346">
        <v>83570539</v>
      </c>
      <c r="FV73" s="354">
        <v>82824920</v>
      </c>
      <c r="FW73" s="354">
        <v>83060540</v>
      </c>
      <c r="FX73" s="354">
        <v>509999</v>
      </c>
      <c r="FY73" s="354">
        <v>78379755</v>
      </c>
      <c r="FZ73" s="354">
        <v>4445165</v>
      </c>
      <c r="GA73" s="354">
        <f t="shared" si="143"/>
        <v>83570.539000000004</v>
      </c>
      <c r="GB73" s="354">
        <f t="shared" si="144"/>
        <v>82824.92</v>
      </c>
      <c r="GC73" s="354">
        <f t="shared" si="145"/>
        <v>83060.539999999994</v>
      </c>
      <c r="GD73" s="354">
        <f t="shared" si="146"/>
        <v>509.99900000000002</v>
      </c>
      <c r="GE73" s="354">
        <f t="shared" si="147"/>
        <v>78379.755000000005</v>
      </c>
      <c r="GF73" s="354">
        <f t="shared" si="148"/>
        <v>4445.165</v>
      </c>
      <c r="GG73" s="354"/>
    </row>
    <row r="74" spans="1:189" x14ac:dyDescent="0.2">
      <c r="A74" s="345" t="s">
        <v>319</v>
      </c>
      <c r="B74" s="345">
        <v>5015980</v>
      </c>
      <c r="C74" s="345">
        <v>15980</v>
      </c>
      <c r="D74" s="345">
        <v>15980</v>
      </c>
      <c r="E74" s="345">
        <v>5000000</v>
      </c>
      <c r="F74" s="345">
        <f t="shared" si="84"/>
        <v>5171.4753799999989</v>
      </c>
      <c r="G74" s="345">
        <f t="shared" si="85"/>
        <v>16.475379999999998</v>
      </c>
      <c r="H74" s="345">
        <f t="shared" si="86"/>
        <v>16.475379999999998</v>
      </c>
      <c r="I74" s="345">
        <f t="shared" si="87"/>
        <v>5155</v>
      </c>
      <c r="J74" s="343" t="s">
        <v>281</v>
      </c>
      <c r="L74" s="346" t="s">
        <v>502</v>
      </c>
      <c r="M74" s="347">
        <v>1862688</v>
      </c>
      <c r="N74" s="347">
        <f t="shared" si="88"/>
        <v>1920.4313279999999</v>
      </c>
      <c r="P74" s="346" t="s">
        <v>785</v>
      </c>
      <c r="Q74" s="347">
        <v>427211</v>
      </c>
      <c r="R74" s="347">
        <v>427211</v>
      </c>
      <c r="S74" s="347">
        <v>427211</v>
      </c>
      <c r="T74" s="347">
        <v>0</v>
      </c>
      <c r="U74" s="347">
        <f t="shared" si="89"/>
        <v>440.45454099999995</v>
      </c>
      <c r="V74" s="345">
        <f t="shared" si="90"/>
        <v>440.45454099999995</v>
      </c>
      <c r="W74" s="345">
        <f t="shared" si="91"/>
        <v>440.45454099999995</v>
      </c>
      <c r="X74" s="345">
        <f t="shared" si="92"/>
        <v>0</v>
      </c>
      <c r="AA74" s="346" t="s">
        <v>497</v>
      </c>
      <c r="AB74" s="347">
        <v>357357</v>
      </c>
      <c r="AC74" s="345">
        <f t="shared" si="93"/>
        <v>368.435067</v>
      </c>
      <c r="AE74" s="343" t="s">
        <v>785</v>
      </c>
      <c r="AF74" s="345">
        <v>427211</v>
      </c>
      <c r="AG74" s="345">
        <v>427211</v>
      </c>
      <c r="AH74" s="345">
        <v>427211</v>
      </c>
      <c r="AI74" s="345">
        <v>0</v>
      </c>
      <c r="AJ74" s="345">
        <f t="shared" si="94"/>
        <v>440.45454099999995</v>
      </c>
      <c r="AK74" s="345">
        <f t="shared" si="95"/>
        <v>440.45454099999995</v>
      </c>
      <c r="AL74" s="345">
        <f t="shared" si="96"/>
        <v>440.45454099999995</v>
      </c>
      <c r="AM74" s="345">
        <f t="shared" si="97"/>
        <v>0</v>
      </c>
      <c r="AP74" s="346" t="s">
        <v>338</v>
      </c>
      <c r="AQ74" s="347">
        <v>90365353</v>
      </c>
      <c r="AR74" s="347">
        <f t="shared" si="104"/>
        <v>93166.678942999992</v>
      </c>
      <c r="AT74" s="346" t="s">
        <v>785</v>
      </c>
      <c r="AU74" s="347">
        <v>427211</v>
      </c>
      <c r="AV74" s="347">
        <v>427211</v>
      </c>
      <c r="AW74" s="347">
        <v>427211</v>
      </c>
      <c r="AX74" s="347">
        <v>0</v>
      </c>
      <c r="AY74" s="345">
        <f t="shared" si="105"/>
        <v>440.45454099999995</v>
      </c>
      <c r="AZ74" s="345">
        <f t="shared" si="106"/>
        <v>440.45454099999995</v>
      </c>
      <c r="BA74" s="345">
        <f t="shared" si="107"/>
        <v>440.45454099999995</v>
      </c>
      <c r="BB74" s="345">
        <f t="shared" si="108"/>
        <v>0</v>
      </c>
      <c r="BD74" s="343" t="s">
        <v>341</v>
      </c>
      <c r="BE74" s="348">
        <v>11700000</v>
      </c>
      <c r="BF74" s="349">
        <f t="shared" si="109"/>
        <v>12062.699999999999</v>
      </c>
      <c r="BH74" s="343" t="s">
        <v>318</v>
      </c>
      <c r="BI74" s="348">
        <v>207214</v>
      </c>
      <c r="BJ74" s="348">
        <v>207214</v>
      </c>
      <c r="BK74" s="348">
        <v>207214</v>
      </c>
      <c r="BL74" s="348">
        <v>0</v>
      </c>
      <c r="BM74" s="349">
        <f t="shared" si="110"/>
        <v>213.63763399999999</v>
      </c>
      <c r="BN74" s="349">
        <f t="shared" si="111"/>
        <v>213.63763399999999</v>
      </c>
      <c r="BO74" s="349">
        <f t="shared" si="112"/>
        <v>213.63763399999999</v>
      </c>
      <c r="BP74" s="349">
        <f t="shared" si="113"/>
        <v>0</v>
      </c>
      <c r="BR74" s="343" t="s">
        <v>281</v>
      </c>
      <c r="BS74" s="343" t="s">
        <v>332</v>
      </c>
      <c r="BT74" s="348">
        <v>275140</v>
      </c>
      <c r="BU74" s="348">
        <f t="shared" si="114"/>
        <v>283.66933999999998</v>
      </c>
      <c r="BW74" s="348" t="s">
        <v>317</v>
      </c>
      <c r="BX74" s="348">
        <v>4356486</v>
      </c>
      <c r="BY74" s="348">
        <v>4356486</v>
      </c>
      <c r="BZ74" s="348">
        <v>0</v>
      </c>
      <c r="CA74" s="348">
        <v>3944746</v>
      </c>
      <c r="CB74" s="348">
        <f t="shared" si="115"/>
        <v>4491.5370659999999</v>
      </c>
      <c r="CC74" s="348">
        <f t="shared" si="116"/>
        <v>4491.5370659999999</v>
      </c>
      <c r="CD74" s="348">
        <f t="shared" si="117"/>
        <v>0</v>
      </c>
      <c r="CE74" s="348">
        <f t="shared" si="118"/>
        <v>4067.0331259999998</v>
      </c>
      <c r="CG74" s="343" t="s">
        <v>506</v>
      </c>
      <c r="CH74" s="348">
        <v>1696160</v>
      </c>
      <c r="CI74" s="348">
        <f t="shared" si="119"/>
        <v>1748.7409599999999</v>
      </c>
      <c r="CK74" s="346" t="s">
        <v>317</v>
      </c>
      <c r="CL74" s="347">
        <v>4356486</v>
      </c>
      <c r="CM74" s="347">
        <v>3944746</v>
      </c>
      <c r="CN74" s="347">
        <v>4356486</v>
      </c>
      <c r="CO74" s="347">
        <v>0</v>
      </c>
      <c r="CP74" s="348">
        <f t="shared" si="120"/>
        <v>4491.5370659999999</v>
      </c>
      <c r="CQ74" s="348">
        <f t="shared" si="121"/>
        <v>4067.0331259999998</v>
      </c>
      <c r="CR74" s="348">
        <f t="shared" si="122"/>
        <v>4491.5370659999999</v>
      </c>
      <c r="CS74" s="348">
        <f t="shared" si="123"/>
        <v>0</v>
      </c>
      <c r="CU74" s="349"/>
      <c r="CV74" s="346" t="s">
        <v>426</v>
      </c>
      <c r="CW74" s="347">
        <v>9874</v>
      </c>
      <c r="CX74" s="347">
        <f t="shared" si="124"/>
        <v>10.180094</v>
      </c>
      <c r="CZ74" s="346" t="s">
        <v>317</v>
      </c>
      <c r="DA74" s="347">
        <v>4356486</v>
      </c>
      <c r="DB74" s="347">
        <v>3944746</v>
      </c>
      <c r="DC74" s="347">
        <v>4356486</v>
      </c>
      <c r="DD74" s="347">
        <v>0</v>
      </c>
      <c r="DE74" s="347">
        <f t="shared" si="125"/>
        <v>4491.5370659999999</v>
      </c>
      <c r="DF74" s="347">
        <f t="shared" si="126"/>
        <v>4067.0331259999998</v>
      </c>
      <c r="DG74" s="347">
        <f t="shared" si="127"/>
        <v>4491.5370659999999</v>
      </c>
      <c r="DH74" s="347">
        <f t="shared" si="128"/>
        <v>0</v>
      </c>
      <c r="DI74" s="343" t="s">
        <v>281</v>
      </c>
      <c r="DL74" s="346" t="s">
        <v>494</v>
      </c>
      <c r="DM74" s="347">
        <v>3462900</v>
      </c>
      <c r="DN74" s="347">
        <f t="shared" si="129"/>
        <v>3570.2498999999998</v>
      </c>
      <c r="DQ74" s="350" t="s">
        <v>317</v>
      </c>
      <c r="DR74" s="347">
        <v>4356486</v>
      </c>
      <c r="DS74" s="347">
        <v>3944746</v>
      </c>
      <c r="DT74" s="347">
        <v>4356486</v>
      </c>
      <c r="DU74" s="347">
        <v>0</v>
      </c>
      <c r="DV74" s="347">
        <f t="shared" si="130"/>
        <v>4491.5370659999999</v>
      </c>
      <c r="DW74" s="347">
        <f t="shared" si="131"/>
        <v>4067.0331259999998</v>
      </c>
      <c r="DX74" s="347">
        <f t="shared" si="132"/>
        <v>4491.5370659999999</v>
      </c>
      <c r="DY74" s="347">
        <f t="shared" si="133"/>
        <v>0</v>
      </c>
      <c r="EB74" s="346" t="s">
        <v>499</v>
      </c>
      <c r="EC74" s="347">
        <v>7182762</v>
      </c>
      <c r="ED74" s="347">
        <f t="shared" si="134"/>
        <v>7182.7619999999997</v>
      </c>
      <c r="EH74" s="351" t="s">
        <v>317</v>
      </c>
      <c r="EI74" s="351">
        <v>11259843</v>
      </c>
      <c r="EJ74" s="351">
        <v>9330591</v>
      </c>
      <c r="EK74" s="351">
        <v>1929252</v>
      </c>
      <c r="EL74" s="351">
        <v>4356486</v>
      </c>
      <c r="EM74" s="351">
        <v>3944746</v>
      </c>
      <c r="EN74" s="351">
        <v>411740</v>
      </c>
      <c r="EO74" s="351">
        <f t="shared" si="98"/>
        <v>11259.843000000001</v>
      </c>
      <c r="EP74" s="351">
        <f t="shared" si="99"/>
        <v>9330.5910000000003</v>
      </c>
      <c r="EQ74" s="351">
        <f t="shared" si="100"/>
        <v>1929.252</v>
      </c>
      <c r="ER74" s="351">
        <f t="shared" si="101"/>
        <v>4356.4859999999999</v>
      </c>
      <c r="ES74" s="351">
        <f t="shared" si="102"/>
        <v>3944.7460000000001</v>
      </c>
      <c r="ET74" s="351">
        <f t="shared" si="103"/>
        <v>411.74</v>
      </c>
      <c r="EW74" s="346" t="s">
        <v>337</v>
      </c>
      <c r="EX74" s="352">
        <v>21023446</v>
      </c>
      <c r="EY74" s="352">
        <f t="shared" si="135"/>
        <v>21023.446</v>
      </c>
      <c r="FA74" s="346" t="s">
        <v>317</v>
      </c>
      <c r="FB74" s="352">
        <v>13362930</v>
      </c>
      <c r="FC74" s="352">
        <v>9330591</v>
      </c>
      <c r="FD74" s="352">
        <v>11433678</v>
      </c>
      <c r="FE74" s="352">
        <v>1929252</v>
      </c>
      <c r="FF74" s="352">
        <v>4356486</v>
      </c>
      <c r="FG74" s="352">
        <v>4974105</v>
      </c>
      <c r="FH74" s="352">
        <f t="shared" si="136"/>
        <v>13362.93</v>
      </c>
      <c r="FI74" s="352">
        <f t="shared" si="137"/>
        <v>9330.5910000000003</v>
      </c>
      <c r="FJ74" s="352">
        <f t="shared" si="138"/>
        <v>11433.678</v>
      </c>
      <c r="FK74" s="352">
        <f t="shared" si="139"/>
        <v>1929.252</v>
      </c>
      <c r="FL74" s="352">
        <f t="shared" si="140"/>
        <v>4356.4859999999999</v>
      </c>
      <c r="FM74" s="352">
        <f t="shared" si="141"/>
        <v>4974.1049999999996</v>
      </c>
      <c r="FP74" s="353" t="s">
        <v>330</v>
      </c>
      <c r="FQ74" s="354">
        <v>6046517</v>
      </c>
      <c r="FR74" s="348">
        <f t="shared" si="142"/>
        <v>6046.5169999999998</v>
      </c>
      <c r="FT74" s="346" t="s">
        <v>317</v>
      </c>
      <c r="FU74" s="346">
        <v>11505618</v>
      </c>
      <c r="FV74" s="354">
        <v>11505618</v>
      </c>
      <c r="FW74" s="354">
        <v>11505618</v>
      </c>
      <c r="FX74" s="354">
        <v>0</v>
      </c>
      <c r="FY74" s="354">
        <v>9402531</v>
      </c>
      <c r="FZ74" s="354">
        <v>2103087</v>
      </c>
      <c r="GA74" s="354">
        <f t="shared" si="143"/>
        <v>11505.618</v>
      </c>
      <c r="GB74" s="354">
        <f t="shared" si="144"/>
        <v>11505.618</v>
      </c>
      <c r="GC74" s="354">
        <f t="shared" si="145"/>
        <v>11505.618</v>
      </c>
      <c r="GD74" s="354">
        <f t="shared" si="146"/>
        <v>0</v>
      </c>
      <c r="GE74" s="354">
        <f t="shared" si="147"/>
        <v>9402.5310000000009</v>
      </c>
      <c r="GF74" s="354">
        <f t="shared" si="148"/>
        <v>2103.087</v>
      </c>
      <c r="GG74" s="354"/>
    </row>
    <row r="75" spans="1:189" x14ac:dyDescent="0.2">
      <c r="A75" s="345" t="s">
        <v>489</v>
      </c>
      <c r="B75" s="345">
        <v>9200000</v>
      </c>
      <c r="C75" s="345">
        <v>0</v>
      </c>
      <c r="D75" s="345">
        <v>5331200</v>
      </c>
      <c r="E75" s="345">
        <v>3868800</v>
      </c>
      <c r="F75" s="345">
        <f t="shared" si="84"/>
        <v>9485.1999999999989</v>
      </c>
      <c r="G75" s="345">
        <f t="shared" si="85"/>
        <v>0</v>
      </c>
      <c r="H75" s="345">
        <f t="shared" si="86"/>
        <v>5496.4671999999991</v>
      </c>
      <c r="I75" s="345">
        <f t="shared" si="87"/>
        <v>3988.7327999999998</v>
      </c>
      <c r="J75" s="343" t="s">
        <v>281</v>
      </c>
      <c r="L75" s="346" t="s">
        <v>503</v>
      </c>
      <c r="M75" s="347">
        <v>10479968</v>
      </c>
      <c r="N75" s="347">
        <f t="shared" si="88"/>
        <v>10804.847008000001</v>
      </c>
      <c r="P75" s="346" t="s">
        <v>646</v>
      </c>
      <c r="Q75" s="347">
        <v>1013077</v>
      </c>
      <c r="R75" s="347">
        <v>0</v>
      </c>
      <c r="S75" s="347">
        <v>0</v>
      </c>
      <c r="T75" s="347">
        <v>1013077</v>
      </c>
      <c r="U75" s="347">
        <f t="shared" si="89"/>
        <v>1044.482387</v>
      </c>
      <c r="V75" s="345">
        <f t="shared" si="90"/>
        <v>0</v>
      </c>
      <c r="W75" s="345">
        <f t="shared" si="91"/>
        <v>0</v>
      </c>
      <c r="X75" s="345">
        <f t="shared" si="92"/>
        <v>1044.482387</v>
      </c>
      <c r="AA75" s="346" t="s">
        <v>498</v>
      </c>
      <c r="AB75" s="347">
        <v>586918</v>
      </c>
      <c r="AC75" s="345">
        <f t="shared" si="93"/>
        <v>605.11245799999995</v>
      </c>
      <c r="AE75" s="343" t="s">
        <v>318</v>
      </c>
      <c r="AF75" s="345">
        <v>176274</v>
      </c>
      <c r="AG75" s="345">
        <v>0</v>
      </c>
      <c r="AH75" s="345">
        <v>176274</v>
      </c>
      <c r="AI75" s="345">
        <v>0</v>
      </c>
      <c r="AJ75" s="345">
        <f t="shared" si="94"/>
        <v>181.73849399999997</v>
      </c>
      <c r="AK75" s="345">
        <f t="shared" si="95"/>
        <v>0</v>
      </c>
      <c r="AL75" s="345">
        <f t="shared" si="96"/>
        <v>181.73849399999997</v>
      </c>
      <c r="AM75" s="345">
        <f t="shared" si="97"/>
        <v>0</v>
      </c>
      <c r="AP75" s="346" t="s">
        <v>339</v>
      </c>
      <c r="AQ75" s="347">
        <v>75328326</v>
      </c>
      <c r="AR75" s="347">
        <f t="shared" si="104"/>
        <v>77663.504105999993</v>
      </c>
      <c r="AT75" s="346" t="s">
        <v>318</v>
      </c>
      <c r="AU75" s="347">
        <v>176274</v>
      </c>
      <c r="AV75" s="347">
        <v>176274</v>
      </c>
      <c r="AW75" s="347">
        <v>176274</v>
      </c>
      <c r="AX75" s="347">
        <v>0</v>
      </c>
      <c r="AY75" s="345">
        <f t="shared" si="105"/>
        <v>181.73849399999997</v>
      </c>
      <c r="AZ75" s="345">
        <f t="shared" si="106"/>
        <v>181.73849399999997</v>
      </c>
      <c r="BA75" s="345">
        <f t="shared" si="107"/>
        <v>181.73849399999997</v>
      </c>
      <c r="BB75" s="345">
        <f t="shared" si="108"/>
        <v>0</v>
      </c>
      <c r="BD75" s="343" t="s">
        <v>343</v>
      </c>
      <c r="BE75" s="348">
        <v>72205735</v>
      </c>
      <c r="BF75" s="349">
        <f t="shared" si="109"/>
        <v>74444.11278499999</v>
      </c>
      <c r="BH75" s="343" t="s">
        <v>646</v>
      </c>
      <c r="BI75" s="348">
        <v>836803</v>
      </c>
      <c r="BJ75" s="348">
        <v>0</v>
      </c>
      <c r="BK75" s="348">
        <v>0</v>
      </c>
      <c r="BL75" s="348">
        <v>836803</v>
      </c>
      <c r="BM75" s="349">
        <f t="shared" si="110"/>
        <v>862.74389299999996</v>
      </c>
      <c r="BN75" s="349">
        <f t="shared" si="111"/>
        <v>0</v>
      </c>
      <c r="BO75" s="349">
        <f t="shared" si="112"/>
        <v>0</v>
      </c>
      <c r="BP75" s="349">
        <f t="shared" si="113"/>
        <v>862.74389299999996</v>
      </c>
      <c r="BR75" s="343" t="s">
        <v>281</v>
      </c>
      <c r="BS75" s="343" t="s">
        <v>333</v>
      </c>
      <c r="BT75" s="348">
        <v>275140</v>
      </c>
      <c r="BU75" s="348">
        <f t="shared" si="114"/>
        <v>283.66933999999998</v>
      </c>
      <c r="BW75" s="348" t="s">
        <v>785</v>
      </c>
      <c r="BX75" s="348">
        <v>427211</v>
      </c>
      <c r="BY75" s="348">
        <v>427211</v>
      </c>
      <c r="BZ75" s="348">
        <v>0</v>
      </c>
      <c r="CA75" s="348">
        <v>427211</v>
      </c>
      <c r="CB75" s="348">
        <f t="shared" si="115"/>
        <v>440.45454099999995</v>
      </c>
      <c r="CC75" s="348">
        <f t="shared" si="116"/>
        <v>440.45454099999995</v>
      </c>
      <c r="CD75" s="348">
        <f t="shared" si="117"/>
        <v>0</v>
      </c>
      <c r="CE75" s="348">
        <f t="shared" si="118"/>
        <v>440.45454099999995</v>
      </c>
      <c r="CG75" s="343" t="s">
        <v>345</v>
      </c>
      <c r="CH75" s="348">
        <v>1696160</v>
      </c>
      <c r="CI75" s="348">
        <f t="shared" si="119"/>
        <v>1748.7409599999999</v>
      </c>
      <c r="CK75" s="346" t="s">
        <v>785</v>
      </c>
      <c r="CL75" s="347">
        <v>427211</v>
      </c>
      <c r="CM75" s="347">
        <v>427211</v>
      </c>
      <c r="CN75" s="347">
        <v>427211</v>
      </c>
      <c r="CO75" s="347">
        <v>0</v>
      </c>
      <c r="CP75" s="348">
        <f t="shared" si="120"/>
        <v>440.45454099999995</v>
      </c>
      <c r="CQ75" s="348">
        <f t="shared" si="121"/>
        <v>440.45454099999995</v>
      </c>
      <c r="CR75" s="348">
        <f t="shared" si="122"/>
        <v>440.45454099999995</v>
      </c>
      <c r="CS75" s="348">
        <f t="shared" si="123"/>
        <v>0</v>
      </c>
      <c r="CU75" s="349"/>
      <c r="CV75" s="346" t="s">
        <v>505</v>
      </c>
      <c r="CW75" s="347">
        <v>203931752</v>
      </c>
      <c r="CX75" s="347">
        <f t="shared" si="124"/>
        <v>210253.63631199999</v>
      </c>
      <c r="CZ75" s="346" t="s">
        <v>785</v>
      </c>
      <c r="DA75" s="347">
        <v>427211</v>
      </c>
      <c r="DB75" s="347">
        <v>427211</v>
      </c>
      <c r="DC75" s="347">
        <v>427211</v>
      </c>
      <c r="DD75" s="347">
        <v>0</v>
      </c>
      <c r="DE75" s="347">
        <f t="shared" si="125"/>
        <v>440.45454099999995</v>
      </c>
      <c r="DF75" s="347">
        <f t="shared" si="126"/>
        <v>440.45454099999995</v>
      </c>
      <c r="DG75" s="347">
        <f t="shared" si="127"/>
        <v>440.45454099999995</v>
      </c>
      <c r="DH75" s="347">
        <f t="shared" si="128"/>
        <v>0</v>
      </c>
      <c r="DI75" s="343" t="s">
        <v>281</v>
      </c>
      <c r="DL75" s="346" t="s">
        <v>495</v>
      </c>
      <c r="DM75" s="347">
        <v>2145915</v>
      </c>
      <c r="DN75" s="347">
        <f t="shared" si="129"/>
        <v>2212.438365</v>
      </c>
      <c r="DQ75" s="350" t="s">
        <v>785</v>
      </c>
      <c r="DR75" s="347">
        <v>427211</v>
      </c>
      <c r="DS75" s="347">
        <v>427211</v>
      </c>
      <c r="DT75" s="347">
        <v>427211</v>
      </c>
      <c r="DU75" s="347">
        <v>0</v>
      </c>
      <c r="DV75" s="347">
        <f t="shared" si="130"/>
        <v>440.45454099999995</v>
      </c>
      <c r="DW75" s="347">
        <f t="shared" si="131"/>
        <v>440.45454099999995</v>
      </c>
      <c r="DX75" s="347">
        <f t="shared" si="132"/>
        <v>440.45454099999995</v>
      </c>
      <c r="DY75" s="347">
        <f t="shared" si="133"/>
        <v>0</v>
      </c>
      <c r="EB75" s="346" t="s">
        <v>500</v>
      </c>
      <c r="EC75" s="347">
        <v>5318902</v>
      </c>
      <c r="ED75" s="347">
        <f t="shared" si="134"/>
        <v>5318.902</v>
      </c>
      <c r="EH75" s="351" t="s">
        <v>785</v>
      </c>
      <c r="EI75" s="351">
        <v>427211</v>
      </c>
      <c r="EJ75" s="351">
        <v>427211</v>
      </c>
      <c r="EK75" s="351">
        <v>0</v>
      </c>
      <c r="EL75" s="351">
        <v>427211</v>
      </c>
      <c r="EM75" s="351">
        <v>427211</v>
      </c>
      <c r="EN75" s="351">
        <v>0</v>
      </c>
      <c r="EO75" s="351">
        <f t="shared" si="98"/>
        <v>427.21100000000001</v>
      </c>
      <c r="EP75" s="351">
        <f t="shared" si="99"/>
        <v>427.21100000000001</v>
      </c>
      <c r="EQ75" s="351">
        <f t="shared" si="100"/>
        <v>0</v>
      </c>
      <c r="ER75" s="351">
        <f t="shared" si="101"/>
        <v>427.21100000000001</v>
      </c>
      <c r="ES75" s="351">
        <f t="shared" si="102"/>
        <v>427.21100000000001</v>
      </c>
      <c r="ET75" s="351">
        <f t="shared" si="103"/>
        <v>0</v>
      </c>
      <c r="EW75" s="346" t="s">
        <v>338</v>
      </c>
      <c r="EX75" s="352">
        <v>53216873</v>
      </c>
      <c r="EY75" s="352">
        <f t="shared" si="135"/>
        <v>53216.873</v>
      </c>
      <c r="FA75" s="346" t="s">
        <v>785</v>
      </c>
      <c r="FB75" s="352">
        <v>427211</v>
      </c>
      <c r="FC75" s="352">
        <v>427211</v>
      </c>
      <c r="FD75" s="352">
        <v>427211</v>
      </c>
      <c r="FE75" s="352">
        <v>0</v>
      </c>
      <c r="FF75" s="352">
        <v>427211</v>
      </c>
      <c r="FG75" s="352">
        <v>0</v>
      </c>
      <c r="FH75" s="352">
        <f t="shared" si="136"/>
        <v>427.21100000000001</v>
      </c>
      <c r="FI75" s="352">
        <f t="shared" si="137"/>
        <v>427.21100000000001</v>
      </c>
      <c r="FJ75" s="352">
        <f t="shared" si="138"/>
        <v>427.21100000000001</v>
      </c>
      <c r="FK75" s="352">
        <f t="shared" si="139"/>
        <v>0</v>
      </c>
      <c r="FL75" s="352">
        <f t="shared" si="140"/>
        <v>427.21100000000001</v>
      </c>
      <c r="FM75" s="352">
        <f t="shared" si="141"/>
        <v>0</v>
      </c>
      <c r="FP75" s="353" t="s">
        <v>494</v>
      </c>
      <c r="FQ75" s="354">
        <v>599760</v>
      </c>
      <c r="FR75" s="348">
        <f t="shared" si="142"/>
        <v>599.76</v>
      </c>
      <c r="FT75" s="346" t="s">
        <v>785</v>
      </c>
      <c r="FU75" s="346">
        <v>427211</v>
      </c>
      <c r="FV75" s="354">
        <v>427211</v>
      </c>
      <c r="FW75" s="354">
        <v>427211</v>
      </c>
      <c r="FX75" s="354">
        <v>0</v>
      </c>
      <c r="FY75" s="354">
        <v>427211</v>
      </c>
      <c r="FZ75" s="354">
        <v>0</v>
      </c>
      <c r="GA75" s="354">
        <f t="shared" si="143"/>
        <v>427.21100000000001</v>
      </c>
      <c r="GB75" s="354">
        <f t="shared" si="144"/>
        <v>427.21100000000001</v>
      </c>
      <c r="GC75" s="354">
        <f t="shared" si="145"/>
        <v>427.21100000000001</v>
      </c>
      <c r="GD75" s="354">
        <f t="shared" si="146"/>
        <v>0</v>
      </c>
      <c r="GE75" s="354">
        <f t="shared" si="147"/>
        <v>427.21100000000001</v>
      </c>
      <c r="GF75" s="354">
        <f t="shared" si="148"/>
        <v>0</v>
      </c>
      <c r="GG75" s="354"/>
    </row>
    <row r="76" spans="1:189" x14ac:dyDescent="0.2">
      <c r="A76" s="345" t="s">
        <v>490</v>
      </c>
      <c r="B76" s="345">
        <v>2083896</v>
      </c>
      <c r="C76" s="345">
        <v>0</v>
      </c>
      <c r="D76" s="345">
        <v>1843992</v>
      </c>
      <c r="E76" s="345">
        <v>239904</v>
      </c>
      <c r="F76" s="345">
        <f t="shared" si="84"/>
        <v>2148.496776</v>
      </c>
      <c r="G76" s="345">
        <f t="shared" si="85"/>
        <v>0</v>
      </c>
      <c r="H76" s="345">
        <f t="shared" si="86"/>
        <v>1901.1557519999999</v>
      </c>
      <c r="I76" s="345">
        <f t="shared" si="87"/>
        <v>247.34102399999998</v>
      </c>
      <c r="J76" s="343" t="s">
        <v>281</v>
      </c>
      <c r="L76" s="346" t="s">
        <v>418</v>
      </c>
      <c r="M76" s="347">
        <v>2388858</v>
      </c>
      <c r="N76" s="347">
        <f t="shared" si="88"/>
        <v>2462.9125979999999</v>
      </c>
      <c r="P76" s="346" t="s">
        <v>319</v>
      </c>
      <c r="Q76" s="347">
        <v>4790880</v>
      </c>
      <c r="R76" s="347">
        <v>15980</v>
      </c>
      <c r="S76" s="347">
        <v>15980</v>
      </c>
      <c r="T76" s="347">
        <v>4774900</v>
      </c>
      <c r="U76" s="347">
        <f t="shared" si="89"/>
        <v>4939.3972800000001</v>
      </c>
      <c r="V76" s="345">
        <f t="shared" si="90"/>
        <v>16.475379999999998</v>
      </c>
      <c r="W76" s="345">
        <f t="shared" si="91"/>
        <v>16.475379999999998</v>
      </c>
      <c r="X76" s="345">
        <f t="shared" si="92"/>
        <v>4922.9218999999994</v>
      </c>
      <c r="AA76" s="346" t="s">
        <v>332</v>
      </c>
      <c r="AB76" s="347">
        <v>1503681</v>
      </c>
      <c r="AC76" s="345">
        <f t="shared" si="93"/>
        <v>1550.2951109999999</v>
      </c>
      <c r="AE76" s="343" t="s">
        <v>646</v>
      </c>
      <c r="AF76" s="345">
        <v>836803</v>
      </c>
      <c r="AG76" s="345">
        <v>0</v>
      </c>
      <c r="AH76" s="345">
        <v>0</v>
      </c>
      <c r="AI76" s="345">
        <v>836803</v>
      </c>
      <c r="AJ76" s="345">
        <f t="shared" si="94"/>
        <v>862.74389299999996</v>
      </c>
      <c r="AK76" s="345">
        <f t="shared" si="95"/>
        <v>0</v>
      </c>
      <c r="AL76" s="345">
        <f t="shared" si="96"/>
        <v>0</v>
      </c>
      <c r="AM76" s="345">
        <f t="shared" si="97"/>
        <v>862.74389299999996</v>
      </c>
      <c r="AP76" s="346" t="s">
        <v>502</v>
      </c>
      <c r="AQ76" s="347">
        <v>1945633</v>
      </c>
      <c r="AR76" s="347">
        <f t="shared" si="104"/>
        <v>2005.9476229999998</v>
      </c>
      <c r="AT76" s="346" t="s">
        <v>646</v>
      </c>
      <c r="AU76" s="347">
        <v>836803</v>
      </c>
      <c r="AV76" s="347">
        <v>0</v>
      </c>
      <c r="AW76" s="347">
        <v>0</v>
      </c>
      <c r="AX76" s="347">
        <v>836803</v>
      </c>
      <c r="AY76" s="345">
        <f t="shared" si="105"/>
        <v>862.74389299999996</v>
      </c>
      <c r="AZ76" s="345">
        <f t="shared" si="106"/>
        <v>0</v>
      </c>
      <c r="BA76" s="345">
        <f t="shared" si="107"/>
        <v>0</v>
      </c>
      <c r="BB76" s="345">
        <f t="shared" si="108"/>
        <v>862.74389299999996</v>
      </c>
      <c r="BD76" s="343" t="s">
        <v>506</v>
      </c>
      <c r="BE76" s="348">
        <v>371597</v>
      </c>
      <c r="BF76" s="349">
        <f t="shared" si="109"/>
        <v>383.11650699999996</v>
      </c>
      <c r="BH76" s="343" t="s">
        <v>319</v>
      </c>
      <c r="BI76" s="348">
        <v>10097200</v>
      </c>
      <c r="BJ76" s="348">
        <v>9976079</v>
      </c>
      <c r="BK76" s="348">
        <v>10055729</v>
      </c>
      <c r="BL76" s="348">
        <v>41471</v>
      </c>
      <c r="BM76" s="349">
        <f t="shared" si="110"/>
        <v>10410.2132</v>
      </c>
      <c r="BN76" s="349">
        <f t="shared" si="111"/>
        <v>10285.337448999999</v>
      </c>
      <c r="BO76" s="349">
        <f t="shared" si="112"/>
        <v>10367.456598999999</v>
      </c>
      <c r="BP76" s="349">
        <f t="shared" si="113"/>
        <v>42.756600999999996</v>
      </c>
      <c r="BR76" s="343" t="s">
        <v>281</v>
      </c>
      <c r="BS76" s="343" t="s">
        <v>335</v>
      </c>
      <c r="BT76" s="348">
        <v>64248689</v>
      </c>
      <c r="BU76" s="348">
        <f t="shared" si="114"/>
        <v>66240.398358999999</v>
      </c>
      <c r="BW76" s="348" t="s">
        <v>318</v>
      </c>
      <c r="BX76" s="348">
        <v>207214</v>
      </c>
      <c r="BY76" s="348">
        <v>207214</v>
      </c>
      <c r="BZ76" s="348">
        <v>0</v>
      </c>
      <c r="CA76" s="348">
        <v>207214</v>
      </c>
      <c r="CB76" s="348">
        <f t="shared" si="115"/>
        <v>213.63763399999999</v>
      </c>
      <c r="CC76" s="348">
        <f t="shared" si="116"/>
        <v>213.63763399999999</v>
      </c>
      <c r="CD76" s="348">
        <f t="shared" si="117"/>
        <v>0</v>
      </c>
      <c r="CE76" s="348">
        <f t="shared" si="118"/>
        <v>213.63763399999999</v>
      </c>
      <c r="CG76" s="343" t="s">
        <v>507</v>
      </c>
      <c r="CH76" s="348">
        <v>46967650</v>
      </c>
      <c r="CI76" s="348">
        <f t="shared" si="119"/>
        <v>48423.647149999997</v>
      </c>
      <c r="CK76" s="346" t="s">
        <v>318</v>
      </c>
      <c r="CL76" s="347">
        <v>207214</v>
      </c>
      <c r="CM76" s="347">
        <v>207214</v>
      </c>
      <c r="CN76" s="347">
        <v>207214</v>
      </c>
      <c r="CO76" s="347">
        <v>0</v>
      </c>
      <c r="CP76" s="348">
        <f t="shared" si="120"/>
        <v>213.63763399999999</v>
      </c>
      <c r="CQ76" s="348">
        <f t="shared" si="121"/>
        <v>213.63763399999999</v>
      </c>
      <c r="CR76" s="348">
        <f t="shared" si="122"/>
        <v>213.63763399999999</v>
      </c>
      <c r="CS76" s="348">
        <f t="shared" si="123"/>
        <v>0</v>
      </c>
      <c r="CU76" s="349"/>
      <c r="CV76" s="346" t="s">
        <v>341</v>
      </c>
      <c r="CW76" s="347">
        <v>73171499</v>
      </c>
      <c r="CX76" s="347">
        <f t="shared" si="124"/>
        <v>75439.815468999994</v>
      </c>
      <c r="CZ76" s="346" t="s">
        <v>318</v>
      </c>
      <c r="DA76" s="347">
        <v>207214</v>
      </c>
      <c r="DB76" s="347">
        <v>207214</v>
      </c>
      <c r="DC76" s="347">
        <v>207214</v>
      </c>
      <c r="DD76" s="347">
        <v>0</v>
      </c>
      <c r="DE76" s="347">
        <f t="shared" si="125"/>
        <v>213.63763399999999</v>
      </c>
      <c r="DF76" s="347">
        <f t="shared" si="126"/>
        <v>213.63763399999999</v>
      </c>
      <c r="DG76" s="347">
        <f t="shared" si="127"/>
        <v>213.63763399999999</v>
      </c>
      <c r="DH76" s="347">
        <f t="shared" si="128"/>
        <v>0</v>
      </c>
      <c r="DI76" s="343" t="s">
        <v>281</v>
      </c>
      <c r="DL76" s="346" t="s">
        <v>497</v>
      </c>
      <c r="DM76" s="347">
        <v>386750</v>
      </c>
      <c r="DN76" s="347">
        <f t="shared" si="129"/>
        <v>398.73924999999997</v>
      </c>
      <c r="DQ76" s="350" t="s">
        <v>318</v>
      </c>
      <c r="DR76" s="347">
        <v>207214</v>
      </c>
      <c r="DS76" s="347">
        <v>207214</v>
      </c>
      <c r="DT76" s="347">
        <v>207214</v>
      </c>
      <c r="DU76" s="347">
        <v>0</v>
      </c>
      <c r="DV76" s="347">
        <f t="shared" si="130"/>
        <v>213.63763399999999</v>
      </c>
      <c r="DW76" s="347">
        <f t="shared" si="131"/>
        <v>213.63763399999999</v>
      </c>
      <c r="DX76" s="347">
        <f t="shared" si="132"/>
        <v>213.63763399999999</v>
      </c>
      <c r="DY76" s="347">
        <f t="shared" si="133"/>
        <v>0</v>
      </c>
      <c r="EB76" s="346" t="s">
        <v>337</v>
      </c>
      <c r="EC76" s="347">
        <v>50797331</v>
      </c>
      <c r="ED76" s="347">
        <f t="shared" si="134"/>
        <v>50797.330999999998</v>
      </c>
      <c r="EH76" s="351" t="s">
        <v>318</v>
      </c>
      <c r="EI76" s="351">
        <v>207214</v>
      </c>
      <c r="EJ76" s="351">
        <v>207214</v>
      </c>
      <c r="EK76" s="351">
        <v>0</v>
      </c>
      <c r="EL76" s="351">
        <v>207214</v>
      </c>
      <c r="EM76" s="351">
        <v>207214</v>
      </c>
      <c r="EN76" s="351">
        <v>0</v>
      </c>
      <c r="EO76" s="351">
        <f t="shared" si="98"/>
        <v>207.214</v>
      </c>
      <c r="EP76" s="351">
        <f t="shared" si="99"/>
        <v>207.214</v>
      </c>
      <c r="EQ76" s="351">
        <f t="shared" si="100"/>
        <v>0</v>
      </c>
      <c r="ER76" s="351">
        <f t="shared" si="101"/>
        <v>207.214</v>
      </c>
      <c r="ES76" s="351">
        <f t="shared" si="102"/>
        <v>207.214</v>
      </c>
      <c r="ET76" s="351">
        <f t="shared" si="103"/>
        <v>0</v>
      </c>
      <c r="EW76" s="346" t="s">
        <v>339</v>
      </c>
      <c r="EX76" s="352">
        <v>36728642</v>
      </c>
      <c r="EY76" s="352">
        <f t="shared" si="135"/>
        <v>36728.642</v>
      </c>
      <c r="FA76" s="346" t="s">
        <v>318</v>
      </c>
      <c r="FB76" s="352">
        <v>207214</v>
      </c>
      <c r="FC76" s="352">
        <v>207214</v>
      </c>
      <c r="FD76" s="352">
        <v>207214</v>
      </c>
      <c r="FE76" s="352">
        <v>0</v>
      </c>
      <c r="FF76" s="352">
        <v>207214</v>
      </c>
      <c r="FG76" s="352">
        <v>0</v>
      </c>
      <c r="FH76" s="352">
        <f t="shared" si="136"/>
        <v>207.214</v>
      </c>
      <c r="FI76" s="352">
        <f t="shared" si="137"/>
        <v>207.214</v>
      </c>
      <c r="FJ76" s="352">
        <f t="shared" si="138"/>
        <v>207.214</v>
      </c>
      <c r="FK76" s="352">
        <f t="shared" si="139"/>
        <v>0</v>
      </c>
      <c r="FL76" s="352">
        <f t="shared" si="140"/>
        <v>207.214</v>
      </c>
      <c r="FM76" s="352">
        <f t="shared" si="141"/>
        <v>0</v>
      </c>
      <c r="FP76" s="353" t="s">
        <v>495</v>
      </c>
      <c r="FQ76" s="354">
        <v>4093479</v>
      </c>
      <c r="FR76" s="348">
        <f t="shared" si="142"/>
        <v>4093.4789999999998</v>
      </c>
      <c r="FT76" s="346" t="s">
        <v>318</v>
      </c>
      <c r="FU76" s="346">
        <v>207214</v>
      </c>
      <c r="FV76" s="354">
        <v>207214</v>
      </c>
      <c r="FW76" s="354">
        <v>207214</v>
      </c>
      <c r="FX76" s="354">
        <v>0</v>
      </c>
      <c r="FY76" s="354">
        <v>207214</v>
      </c>
      <c r="FZ76" s="354">
        <v>0</v>
      </c>
      <c r="GA76" s="354">
        <f t="shared" si="143"/>
        <v>207.214</v>
      </c>
      <c r="GB76" s="354">
        <f t="shared" si="144"/>
        <v>207.214</v>
      </c>
      <c r="GC76" s="354">
        <f t="shared" si="145"/>
        <v>207.214</v>
      </c>
      <c r="GD76" s="354">
        <f t="shared" si="146"/>
        <v>0</v>
      </c>
      <c r="GE76" s="354">
        <f t="shared" si="147"/>
        <v>207.214</v>
      </c>
      <c r="GF76" s="354">
        <f t="shared" si="148"/>
        <v>0</v>
      </c>
      <c r="GG76" s="354"/>
    </row>
    <row r="77" spans="1:189" x14ac:dyDescent="0.2">
      <c r="A77" s="345" t="s">
        <v>491</v>
      </c>
      <c r="B77" s="345">
        <v>1000000</v>
      </c>
      <c r="C77" s="345">
        <v>0</v>
      </c>
      <c r="D77" s="345">
        <v>390234</v>
      </c>
      <c r="E77" s="345">
        <v>609766</v>
      </c>
      <c r="F77" s="345">
        <f t="shared" si="84"/>
        <v>1031</v>
      </c>
      <c r="G77" s="345">
        <f t="shared" si="85"/>
        <v>0</v>
      </c>
      <c r="H77" s="345">
        <f t="shared" si="86"/>
        <v>402.33125399999994</v>
      </c>
      <c r="I77" s="345">
        <f t="shared" si="87"/>
        <v>628.66874599999994</v>
      </c>
      <c r="J77" s="343" t="s">
        <v>281</v>
      </c>
      <c r="L77" s="346" t="s">
        <v>505</v>
      </c>
      <c r="M77" s="347">
        <v>1866674</v>
      </c>
      <c r="N77" s="347">
        <f t="shared" si="88"/>
        <v>1924.5408939999998</v>
      </c>
      <c r="P77" s="346" t="s">
        <v>489</v>
      </c>
      <c r="Q77" s="347">
        <v>9200000</v>
      </c>
      <c r="R77" s="347">
        <v>5331200</v>
      </c>
      <c r="S77" s="347">
        <v>7391566</v>
      </c>
      <c r="T77" s="347">
        <v>1808434</v>
      </c>
      <c r="U77" s="347">
        <f t="shared" si="89"/>
        <v>9485.1999999999989</v>
      </c>
      <c r="V77" s="345">
        <f t="shared" si="90"/>
        <v>5496.4671999999991</v>
      </c>
      <c r="W77" s="345">
        <f t="shared" si="91"/>
        <v>7620.704545999999</v>
      </c>
      <c r="X77" s="345">
        <f t="shared" si="92"/>
        <v>1864.4954539999999</v>
      </c>
      <c r="AA77" s="346" t="s">
        <v>333</v>
      </c>
      <c r="AB77" s="347">
        <v>1362281</v>
      </c>
      <c r="AC77" s="345">
        <f t="shared" si="93"/>
        <v>1404.5117109999999</v>
      </c>
      <c r="AE77" s="343" t="s">
        <v>319</v>
      </c>
      <c r="AF77" s="345">
        <v>4790880</v>
      </c>
      <c r="AG77" s="345">
        <v>15980</v>
      </c>
      <c r="AH77" s="345">
        <v>15980</v>
      </c>
      <c r="AI77" s="345">
        <v>4774900</v>
      </c>
      <c r="AJ77" s="345">
        <f t="shared" si="94"/>
        <v>4939.3972800000001</v>
      </c>
      <c r="AK77" s="345">
        <f t="shared" si="95"/>
        <v>16.475379999999998</v>
      </c>
      <c r="AL77" s="345">
        <f t="shared" si="96"/>
        <v>16.475379999999998</v>
      </c>
      <c r="AM77" s="345">
        <f t="shared" si="97"/>
        <v>4922.9218999999994</v>
      </c>
      <c r="AP77" s="346" t="s">
        <v>503</v>
      </c>
      <c r="AQ77" s="347">
        <v>10702536</v>
      </c>
      <c r="AR77" s="347">
        <f t="shared" si="104"/>
        <v>11034.314616</v>
      </c>
      <c r="AT77" s="346" t="s">
        <v>319</v>
      </c>
      <c r="AU77" s="347">
        <v>10017550</v>
      </c>
      <c r="AV77" s="347">
        <v>84720</v>
      </c>
      <c r="AW77" s="347">
        <v>9976079</v>
      </c>
      <c r="AX77" s="347">
        <v>41471</v>
      </c>
      <c r="AY77" s="345">
        <f t="shared" si="105"/>
        <v>10328.094049999998</v>
      </c>
      <c r="AZ77" s="345">
        <f t="shared" si="106"/>
        <v>87.346319999999992</v>
      </c>
      <c r="BA77" s="345">
        <f t="shared" si="107"/>
        <v>10285.337448999999</v>
      </c>
      <c r="BB77" s="345">
        <f t="shared" si="108"/>
        <v>42.756600999999996</v>
      </c>
      <c r="BD77" s="343" t="s">
        <v>345</v>
      </c>
      <c r="BE77" s="348">
        <v>371597</v>
      </c>
      <c r="BF77" s="349">
        <f t="shared" si="109"/>
        <v>383.11650699999996</v>
      </c>
      <c r="BH77" s="343" t="s">
        <v>489</v>
      </c>
      <c r="BI77" s="348">
        <v>9162490</v>
      </c>
      <c r="BJ77" s="348">
        <v>7391566</v>
      </c>
      <c r="BK77" s="348">
        <v>7391566</v>
      </c>
      <c r="BL77" s="348">
        <v>1770924</v>
      </c>
      <c r="BM77" s="349">
        <f t="shared" si="110"/>
        <v>9446.5271899999989</v>
      </c>
      <c r="BN77" s="349">
        <f t="shared" si="111"/>
        <v>7620.704545999999</v>
      </c>
      <c r="BO77" s="349">
        <f t="shared" si="112"/>
        <v>7620.704545999999</v>
      </c>
      <c r="BP77" s="349">
        <f t="shared" si="113"/>
        <v>1825.8226439999999</v>
      </c>
      <c r="BR77" s="343" t="s">
        <v>281</v>
      </c>
      <c r="BS77" s="343" t="s">
        <v>336</v>
      </c>
      <c r="BT77" s="348">
        <v>7980785</v>
      </c>
      <c r="BU77" s="348">
        <f t="shared" si="114"/>
        <v>8228.1893349999991</v>
      </c>
      <c r="BW77" s="348" t="s">
        <v>646</v>
      </c>
      <c r="BX77" s="348">
        <v>187901</v>
      </c>
      <c r="BY77" s="348">
        <v>187901</v>
      </c>
      <c r="BZ77" s="348">
        <v>0</v>
      </c>
      <c r="CA77" s="348">
        <v>0</v>
      </c>
      <c r="CB77" s="348">
        <f t="shared" si="115"/>
        <v>193.725931</v>
      </c>
      <c r="CC77" s="348">
        <f t="shared" si="116"/>
        <v>193.725931</v>
      </c>
      <c r="CD77" s="348">
        <f t="shared" si="117"/>
        <v>0</v>
      </c>
      <c r="CE77" s="348">
        <f t="shared" si="118"/>
        <v>0</v>
      </c>
      <c r="CG77" s="343" t="s">
        <v>508</v>
      </c>
      <c r="CH77" s="348">
        <v>46967650</v>
      </c>
      <c r="CI77" s="348">
        <f t="shared" si="119"/>
        <v>48423.647149999997</v>
      </c>
      <c r="CK77" s="346" t="s">
        <v>646</v>
      </c>
      <c r="CL77" s="347">
        <v>187901</v>
      </c>
      <c r="CM77" s="347">
        <v>187901</v>
      </c>
      <c r="CN77" s="347">
        <v>187901</v>
      </c>
      <c r="CO77" s="347">
        <v>0</v>
      </c>
      <c r="CP77" s="348">
        <f t="shared" si="120"/>
        <v>193.725931</v>
      </c>
      <c r="CQ77" s="348">
        <f t="shared" si="121"/>
        <v>193.725931</v>
      </c>
      <c r="CR77" s="348">
        <f t="shared" si="122"/>
        <v>193.725931</v>
      </c>
      <c r="CS77" s="348">
        <f t="shared" si="123"/>
        <v>0</v>
      </c>
      <c r="CU77" s="349"/>
      <c r="CV77" s="346" t="s">
        <v>343</v>
      </c>
      <c r="CW77" s="347">
        <v>130760253</v>
      </c>
      <c r="CX77" s="347">
        <f t="shared" si="124"/>
        <v>134813.82084299999</v>
      </c>
      <c r="CZ77" s="346" t="s">
        <v>646</v>
      </c>
      <c r="DA77" s="347">
        <v>187901</v>
      </c>
      <c r="DB77" s="347">
        <v>187901</v>
      </c>
      <c r="DC77" s="347">
        <v>187901</v>
      </c>
      <c r="DD77" s="347">
        <v>0</v>
      </c>
      <c r="DE77" s="347">
        <f t="shared" si="125"/>
        <v>193.725931</v>
      </c>
      <c r="DF77" s="347">
        <f t="shared" si="126"/>
        <v>193.725931</v>
      </c>
      <c r="DG77" s="347">
        <f t="shared" si="127"/>
        <v>193.725931</v>
      </c>
      <c r="DH77" s="347">
        <f t="shared" si="128"/>
        <v>0</v>
      </c>
      <c r="DI77" s="343" t="s">
        <v>281</v>
      </c>
      <c r="DL77" s="346" t="s">
        <v>332</v>
      </c>
      <c r="DM77" s="347">
        <v>2481150</v>
      </c>
      <c r="DN77" s="347">
        <f t="shared" si="129"/>
        <v>2558.06565</v>
      </c>
      <c r="DQ77" s="350" t="s">
        <v>646</v>
      </c>
      <c r="DR77" s="347">
        <v>187901</v>
      </c>
      <c r="DS77" s="347">
        <v>187901</v>
      </c>
      <c r="DT77" s="347">
        <v>187901</v>
      </c>
      <c r="DU77" s="347">
        <v>0</v>
      </c>
      <c r="DV77" s="347">
        <f t="shared" si="130"/>
        <v>193.725931</v>
      </c>
      <c r="DW77" s="347">
        <f t="shared" si="131"/>
        <v>193.725931</v>
      </c>
      <c r="DX77" s="347">
        <f t="shared" si="132"/>
        <v>193.725931</v>
      </c>
      <c r="DY77" s="347">
        <f t="shared" si="133"/>
        <v>0</v>
      </c>
      <c r="EB77" s="346" t="s">
        <v>338</v>
      </c>
      <c r="EC77" s="347">
        <v>42222635</v>
      </c>
      <c r="ED77" s="347">
        <f t="shared" si="134"/>
        <v>42222.635000000002</v>
      </c>
      <c r="EH77" s="351" t="s">
        <v>646</v>
      </c>
      <c r="EI77" s="351">
        <v>920703</v>
      </c>
      <c r="EJ77" s="351">
        <v>187901</v>
      </c>
      <c r="EK77" s="351">
        <v>732802</v>
      </c>
      <c r="EL77" s="351">
        <v>187901</v>
      </c>
      <c r="EM77" s="351">
        <v>187901</v>
      </c>
      <c r="EN77" s="351">
        <v>0</v>
      </c>
      <c r="EO77" s="351">
        <f t="shared" si="98"/>
        <v>920.70299999999997</v>
      </c>
      <c r="EP77" s="351">
        <f t="shared" si="99"/>
        <v>187.90100000000001</v>
      </c>
      <c r="EQ77" s="351">
        <f t="shared" si="100"/>
        <v>732.80200000000002</v>
      </c>
      <c r="ER77" s="351">
        <f t="shared" si="101"/>
        <v>187.90100000000001</v>
      </c>
      <c r="ES77" s="351">
        <f t="shared" si="102"/>
        <v>187.90100000000001</v>
      </c>
      <c r="ET77" s="351">
        <f t="shared" si="103"/>
        <v>0</v>
      </c>
      <c r="EW77" s="346" t="s">
        <v>502</v>
      </c>
      <c r="EX77" s="352">
        <v>3915257</v>
      </c>
      <c r="EY77" s="352">
        <f t="shared" si="135"/>
        <v>3915.2570000000001</v>
      </c>
      <c r="FA77" s="346" t="s">
        <v>646</v>
      </c>
      <c r="FB77" s="352">
        <v>920703</v>
      </c>
      <c r="FC77" s="352">
        <v>920703</v>
      </c>
      <c r="FD77" s="352">
        <v>920703</v>
      </c>
      <c r="FE77" s="352">
        <v>0</v>
      </c>
      <c r="FF77" s="352">
        <v>187901</v>
      </c>
      <c r="FG77" s="352">
        <v>732802</v>
      </c>
      <c r="FH77" s="352">
        <f t="shared" si="136"/>
        <v>920.70299999999997</v>
      </c>
      <c r="FI77" s="352">
        <f t="shared" si="137"/>
        <v>920.70299999999997</v>
      </c>
      <c r="FJ77" s="352">
        <f t="shared" si="138"/>
        <v>920.70299999999997</v>
      </c>
      <c r="FK77" s="352">
        <f t="shared" si="139"/>
        <v>0</v>
      </c>
      <c r="FL77" s="352">
        <f t="shared" si="140"/>
        <v>187.90100000000001</v>
      </c>
      <c r="FM77" s="352">
        <f t="shared" si="141"/>
        <v>732.80200000000002</v>
      </c>
      <c r="FP77" s="353" t="s">
        <v>497</v>
      </c>
      <c r="FQ77" s="354">
        <v>766360</v>
      </c>
      <c r="FR77" s="348">
        <f t="shared" si="142"/>
        <v>766.36</v>
      </c>
      <c r="FT77" s="346" t="s">
        <v>646</v>
      </c>
      <c r="FU77" s="346">
        <v>920703</v>
      </c>
      <c r="FV77" s="354">
        <v>920703</v>
      </c>
      <c r="FW77" s="354">
        <v>920703</v>
      </c>
      <c r="FX77" s="354">
        <v>0</v>
      </c>
      <c r="FY77" s="354">
        <v>920703</v>
      </c>
      <c r="FZ77" s="354">
        <v>0</v>
      </c>
      <c r="GA77" s="354">
        <f t="shared" si="143"/>
        <v>920.70299999999997</v>
      </c>
      <c r="GB77" s="354">
        <f t="shared" si="144"/>
        <v>920.70299999999997</v>
      </c>
      <c r="GC77" s="354">
        <f t="shared" si="145"/>
        <v>920.70299999999997</v>
      </c>
      <c r="GD77" s="354">
        <f t="shared" si="146"/>
        <v>0</v>
      </c>
      <c r="GE77" s="354">
        <f t="shared" si="147"/>
        <v>920.70299999999997</v>
      </c>
      <c r="GF77" s="354">
        <f t="shared" si="148"/>
        <v>0</v>
      </c>
      <c r="GG77" s="354"/>
    </row>
    <row r="78" spans="1:189" x14ac:dyDescent="0.2">
      <c r="A78" s="345" t="s">
        <v>492</v>
      </c>
      <c r="B78" s="345">
        <v>2293540</v>
      </c>
      <c r="C78" s="345">
        <v>0</v>
      </c>
      <c r="D78" s="345">
        <v>0</v>
      </c>
      <c r="E78" s="345">
        <v>2293540</v>
      </c>
      <c r="F78" s="345">
        <f t="shared" si="84"/>
        <v>2364.6397399999996</v>
      </c>
      <c r="G78" s="345">
        <f t="shared" si="85"/>
        <v>0</v>
      </c>
      <c r="H78" s="345">
        <f t="shared" si="86"/>
        <v>0</v>
      </c>
      <c r="I78" s="345">
        <f t="shared" si="87"/>
        <v>2364.6397399999996</v>
      </c>
      <c r="J78" s="343" t="s">
        <v>281</v>
      </c>
      <c r="L78" s="346" t="s">
        <v>343</v>
      </c>
      <c r="M78" s="347">
        <v>1866674</v>
      </c>
      <c r="N78" s="347">
        <f t="shared" si="88"/>
        <v>1924.5408939999998</v>
      </c>
      <c r="P78" s="346" t="s">
        <v>490</v>
      </c>
      <c r="Q78" s="347">
        <v>2083896</v>
      </c>
      <c r="R78" s="347">
        <v>1386933</v>
      </c>
      <c r="S78" s="347">
        <v>1843992</v>
      </c>
      <c r="T78" s="347">
        <v>239904</v>
      </c>
      <c r="U78" s="347">
        <f t="shared" si="89"/>
        <v>2148.496776</v>
      </c>
      <c r="V78" s="345">
        <f t="shared" si="90"/>
        <v>1429.927923</v>
      </c>
      <c r="W78" s="345">
        <f t="shared" si="91"/>
        <v>1901.1557519999999</v>
      </c>
      <c r="X78" s="345">
        <f t="shared" si="92"/>
        <v>247.34102399999998</v>
      </c>
      <c r="AA78" s="346" t="s">
        <v>334</v>
      </c>
      <c r="AB78" s="347">
        <v>141400</v>
      </c>
      <c r="AC78" s="345">
        <f t="shared" si="93"/>
        <v>145.7834</v>
      </c>
      <c r="AE78" s="343" t="s">
        <v>489</v>
      </c>
      <c r="AF78" s="345">
        <v>9200000</v>
      </c>
      <c r="AG78" s="345">
        <v>7391566</v>
      </c>
      <c r="AH78" s="345">
        <v>7391566</v>
      </c>
      <c r="AI78" s="345">
        <v>1808434</v>
      </c>
      <c r="AJ78" s="345">
        <f t="shared" si="94"/>
        <v>9485.1999999999989</v>
      </c>
      <c r="AK78" s="345">
        <f t="shared" si="95"/>
        <v>7620.704545999999</v>
      </c>
      <c r="AL78" s="345">
        <f t="shared" si="96"/>
        <v>7620.704545999999</v>
      </c>
      <c r="AM78" s="345">
        <f t="shared" si="97"/>
        <v>1864.4954539999999</v>
      </c>
      <c r="AP78" s="346" t="s">
        <v>418</v>
      </c>
      <c r="AQ78" s="347">
        <v>2388858</v>
      </c>
      <c r="AR78" s="347">
        <f t="shared" si="104"/>
        <v>2462.9125979999999</v>
      </c>
      <c r="AT78" s="346" t="s">
        <v>489</v>
      </c>
      <c r="AU78" s="347">
        <v>9200000</v>
      </c>
      <c r="AV78" s="347">
        <v>7391566</v>
      </c>
      <c r="AW78" s="347">
        <v>7391566</v>
      </c>
      <c r="AX78" s="347">
        <v>1808434</v>
      </c>
      <c r="AY78" s="345">
        <f t="shared" si="105"/>
        <v>9485.1999999999989</v>
      </c>
      <c r="AZ78" s="345">
        <f t="shared" si="106"/>
        <v>7620.704545999999</v>
      </c>
      <c r="BA78" s="345">
        <f t="shared" si="107"/>
        <v>7620.704545999999</v>
      </c>
      <c r="BB78" s="345">
        <f t="shared" si="108"/>
        <v>1864.4954539999999</v>
      </c>
      <c r="BD78" s="343" t="s">
        <v>347</v>
      </c>
      <c r="BE78" s="348">
        <v>7321463</v>
      </c>
      <c r="BF78" s="349">
        <f t="shared" si="109"/>
        <v>7548.4283529999993</v>
      </c>
      <c r="BH78" s="343" t="s">
        <v>490</v>
      </c>
      <c r="BI78" s="348">
        <v>2312849</v>
      </c>
      <c r="BJ78" s="348">
        <v>2310473</v>
      </c>
      <c r="BK78" s="348">
        <v>2310473</v>
      </c>
      <c r="BL78" s="348">
        <v>2376</v>
      </c>
      <c r="BM78" s="349">
        <f t="shared" si="110"/>
        <v>2384.5473189999998</v>
      </c>
      <c r="BN78" s="349">
        <f t="shared" si="111"/>
        <v>2382.0976629999996</v>
      </c>
      <c r="BO78" s="349">
        <f t="shared" si="112"/>
        <v>2382.0976629999996</v>
      </c>
      <c r="BP78" s="349">
        <f t="shared" si="113"/>
        <v>2.4496559999999996</v>
      </c>
      <c r="BR78" s="343" t="s">
        <v>281</v>
      </c>
      <c r="BS78" s="343" t="s">
        <v>417</v>
      </c>
      <c r="BT78" s="348">
        <v>972055</v>
      </c>
      <c r="BU78" s="348">
        <f t="shared" si="114"/>
        <v>1002.1887049999999</v>
      </c>
      <c r="BW78" s="348" t="s">
        <v>319</v>
      </c>
      <c r="BX78" s="348">
        <v>10055729</v>
      </c>
      <c r="BY78" s="348">
        <v>10055729</v>
      </c>
      <c r="BZ78" s="348">
        <v>0</v>
      </c>
      <c r="CA78" s="348">
        <v>10055729</v>
      </c>
      <c r="CB78" s="348">
        <f t="shared" si="115"/>
        <v>10367.456598999999</v>
      </c>
      <c r="CC78" s="348">
        <f t="shared" si="116"/>
        <v>10367.456598999999</v>
      </c>
      <c r="CD78" s="348">
        <f t="shared" si="117"/>
        <v>0</v>
      </c>
      <c r="CE78" s="348">
        <f t="shared" si="118"/>
        <v>10367.456598999999</v>
      </c>
      <c r="CG78" s="343" t="s">
        <v>509</v>
      </c>
      <c r="CH78" s="348">
        <v>46967650</v>
      </c>
      <c r="CI78" s="348">
        <f t="shared" si="119"/>
        <v>48423.647149999997</v>
      </c>
      <c r="CK78" s="346" t="s">
        <v>319</v>
      </c>
      <c r="CL78" s="347">
        <v>10118829</v>
      </c>
      <c r="CM78" s="347">
        <v>10118829</v>
      </c>
      <c r="CN78" s="347">
        <v>10118829</v>
      </c>
      <c r="CO78" s="347">
        <v>0</v>
      </c>
      <c r="CP78" s="348">
        <f t="shared" si="120"/>
        <v>10432.512698999999</v>
      </c>
      <c r="CQ78" s="348">
        <f t="shared" si="121"/>
        <v>10432.512698999999</v>
      </c>
      <c r="CR78" s="348">
        <f t="shared" si="122"/>
        <v>10432.512698999999</v>
      </c>
      <c r="CS78" s="348">
        <f t="shared" si="123"/>
        <v>0</v>
      </c>
      <c r="CU78" s="349"/>
      <c r="CV78" s="346" t="s">
        <v>506</v>
      </c>
      <c r="CW78" s="347">
        <v>264500</v>
      </c>
      <c r="CX78" s="347">
        <f t="shared" si="124"/>
        <v>272.6995</v>
      </c>
      <c r="CZ78" s="346" t="s">
        <v>319</v>
      </c>
      <c r="DA78" s="347">
        <v>10118829</v>
      </c>
      <c r="DB78" s="347">
        <v>10118829</v>
      </c>
      <c r="DC78" s="347">
        <v>10118829</v>
      </c>
      <c r="DD78" s="347">
        <v>0</v>
      </c>
      <c r="DE78" s="347">
        <f t="shared" si="125"/>
        <v>10432.512698999999</v>
      </c>
      <c r="DF78" s="347">
        <f t="shared" si="126"/>
        <v>10432.512698999999</v>
      </c>
      <c r="DG78" s="347">
        <f t="shared" si="127"/>
        <v>10432.512698999999</v>
      </c>
      <c r="DH78" s="347">
        <f t="shared" si="128"/>
        <v>0</v>
      </c>
      <c r="DI78" s="343" t="s">
        <v>281</v>
      </c>
      <c r="DL78" s="346" t="s">
        <v>916</v>
      </c>
      <c r="DM78" s="347">
        <v>2481150</v>
      </c>
      <c r="DN78" s="347">
        <f t="shared" si="129"/>
        <v>2558.06565</v>
      </c>
      <c r="DQ78" s="350" t="s">
        <v>319</v>
      </c>
      <c r="DR78" s="347">
        <v>26845302</v>
      </c>
      <c r="DS78" s="347">
        <v>10118829</v>
      </c>
      <c r="DT78" s="347">
        <v>10118829</v>
      </c>
      <c r="DU78" s="347">
        <v>16726473</v>
      </c>
      <c r="DV78" s="347">
        <f t="shared" si="130"/>
        <v>27677.506361999996</v>
      </c>
      <c r="DW78" s="347">
        <f t="shared" si="131"/>
        <v>10432.512698999999</v>
      </c>
      <c r="DX78" s="347">
        <f t="shared" si="132"/>
        <v>10432.512698999999</v>
      </c>
      <c r="DY78" s="347">
        <f t="shared" si="133"/>
        <v>17244.993663000001</v>
      </c>
      <c r="EB78" s="346" t="s">
        <v>339</v>
      </c>
      <c r="EC78" s="347">
        <v>29450790</v>
      </c>
      <c r="ED78" s="347">
        <f t="shared" si="134"/>
        <v>29450.79</v>
      </c>
      <c r="EH78" s="351" t="s">
        <v>319</v>
      </c>
      <c r="EI78" s="351">
        <v>27193734</v>
      </c>
      <c r="EJ78" s="351">
        <v>27193734</v>
      </c>
      <c r="EK78" s="351">
        <v>0</v>
      </c>
      <c r="EL78" s="351">
        <v>26845302</v>
      </c>
      <c r="EM78" s="351">
        <v>10118829</v>
      </c>
      <c r="EN78" s="351">
        <v>16726473</v>
      </c>
      <c r="EO78" s="351">
        <f t="shared" si="98"/>
        <v>27193.734</v>
      </c>
      <c r="EP78" s="351">
        <f t="shared" si="99"/>
        <v>27193.734</v>
      </c>
      <c r="EQ78" s="351">
        <f t="shared" si="100"/>
        <v>0</v>
      </c>
      <c r="ER78" s="351">
        <f t="shared" si="101"/>
        <v>26845.302</v>
      </c>
      <c r="ES78" s="351">
        <f t="shared" si="102"/>
        <v>10118.829</v>
      </c>
      <c r="ET78" s="351">
        <f t="shared" si="103"/>
        <v>16726.473000000002</v>
      </c>
      <c r="EW78" s="346" t="s">
        <v>503</v>
      </c>
      <c r="EX78" s="352">
        <v>10184116</v>
      </c>
      <c r="EY78" s="352">
        <f t="shared" si="135"/>
        <v>10184.116</v>
      </c>
      <c r="FA78" s="346" t="s">
        <v>319</v>
      </c>
      <c r="FB78" s="352">
        <v>27193734</v>
      </c>
      <c r="FC78" s="352">
        <v>27193734</v>
      </c>
      <c r="FD78" s="352">
        <v>27193734</v>
      </c>
      <c r="FE78" s="352">
        <v>0</v>
      </c>
      <c r="FF78" s="352">
        <v>26845302</v>
      </c>
      <c r="FG78" s="352">
        <v>348432</v>
      </c>
      <c r="FH78" s="352">
        <f t="shared" si="136"/>
        <v>27193.734</v>
      </c>
      <c r="FI78" s="352">
        <f t="shared" si="137"/>
        <v>27193.734</v>
      </c>
      <c r="FJ78" s="352">
        <f t="shared" si="138"/>
        <v>27193.734</v>
      </c>
      <c r="FK78" s="352">
        <f t="shared" si="139"/>
        <v>0</v>
      </c>
      <c r="FL78" s="352">
        <f t="shared" si="140"/>
        <v>26845.302</v>
      </c>
      <c r="FM78" s="352">
        <f t="shared" si="141"/>
        <v>348.43200000000002</v>
      </c>
      <c r="FP78" s="353" t="s">
        <v>498</v>
      </c>
      <c r="FQ78" s="354">
        <v>586918</v>
      </c>
      <c r="FR78" s="348">
        <f t="shared" si="142"/>
        <v>586.91800000000001</v>
      </c>
      <c r="FT78" s="346" t="s">
        <v>319</v>
      </c>
      <c r="FU78" s="346">
        <v>27193734</v>
      </c>
      <c r="FV78" s="354">
        <v>27193734</v>
      </c>
      <c r="FW78" s="354">
        <v>27193734</v>
      </c>
      <c r="FX78" s="354">
        <v>0</v>
      </c>
      <c r="FY78" s="354">
        <v>27193734</v>
      </c>
      <c r="FZ78" s="354">
        <v>0</v>
      </c>
      <c r="GA78" s="354">
        <f t="shared" si="143"/>
        <v>27193.734</v>
      </c>
      <c r="GB78" s="354">
        <f t="shared" si="144"/>
        <v>27193.734</v>
      </c>
      <c r="GC78" s="354">
        <f t="shared" si="145"/>
        <v>27193.734</v>
      </c>
      <c r="GD78" s="354">
        <f t="shared" si="146"/>
        <v>0</v>
      </c>
      <c r="GE78" s="354">
        <f t="shared" si="147"/>
        <v>27193.734</v>
      </c>
      <c r="GF78" s="354">
        <f t="shared" si="148"/>
        <v>0</v>
      </c>
      <c r="GG78" s="354"/>
    </row>
    <row r="79" spans="1:189" x14ac:dyDescent="0.2">
      <c r="A79" s="345" t="s">
        <v>320</v>
      </c>
      <c r="B79" s="345">
        <v>4000000</v>
      </c>
      <c r="C79" s="345">
        <v>0</v>
      </c>
      <c r="D79" s="345">
        <v>1572268</v>
      </c>
      <c r="E79" s="345">
        <v>2427732</v>
      </c>
      <c r="F79" s="345">
        <f t="shared" si="84"/>
        <v>4124</v>
      </c>
      <c r="G79" s="345">
        <f t="shared" si="85"/>
        <v>0</v>
      </c>
      <c r="H79" s="345">
        <f t="shared" si="86"/>
        <v>1621.0083079999999</v>
      </c>
      <c r="I79" s="345">
        <f t="shared" si="87"/>
        <v>2502.9916919999996</v>
      </c>
      <c r="J79" s="343" t="s">
        <v>281</v>
      </c>
      <c r="L79" s="346" t="s">
        <v>506</v>
      </c>
      <c r="M79" s="347">
        <v>2244608</v>
      </c>
      <c r="N79" s="347">
        <f t="shared" si="88"/>
        <v>2314.1908480000002</v>
      </c>
      <c r="P79" s="346" t="s">
        <v>491</v>
      </c>
      <c r="Q79" s="347">
        <v>1140984</v>
      </c>
      <c r="R79" s="347">
        <v>750750</v>
      </c>
      <c r="S79" s="347">
        <v>750750</v>
      </c>
      <c r="T79" s="347">
        <v>390234</v>
      </c>
      <c r="U79" s="347">
        <f t="shared" si="89"/>
        <v>1176.3545039999999</v>
      </c>
      <c r="V79" s="345">
        <f t="shared" si="90"/>
        <v>774.02324999999996</v>
      </c>
      <c r="W79" s="345">
        <f t="shared" si="91"/>
        <v>774.02324999999996</v>
      </c>
      <c r="X79" s="345">
        <f t="shared" si="92"/>
        <v>402.33125399999994</v>
      </c>
      <c r="AA79" s="346" t="s">
        <v>335</v>
      </c>
      <c r="AB79" s="347">
        <v>45627004</v>
      </c>
      <c r="AC79" s="345">
        <f t="shared" si="93"/>
        <v>47041.441123999997</v>
      </c>
      <c r="AE79" s="343" t="s">
        <v>490</v>
      </c>
      <c r="AF79" s="345">
        <v>2083896</v>
      </c>
      <c r="AG79" s="345">
        <v>1843993</v>
      </c>
      <c r="AH79" s="345">
        <v>1843993</v>
      </c>
      <c r="AI79" s="345">
        <v>239903</v>
      </c>
      <c r="AJ79" s="345">
        <f t="shared" si="94"/>
        <v>2148.496776</v>
      </c>
      <c r="AK79" s="345">
        <f t="shared" si="95"/>
        <v>1901.1567829999997</v>
      </c>
      <c r="AL79" s="345">
        <f t="shared" si="96"/>
        <v>1901.1567829999997</v>
      </c>
      <c r="AM79" s="345">
        <f t="shared" si="97"/>
        <v>247.33999299999996</v>
      </c>
      <c r="AP79" s="346" t="s">
        <v>504</v>
      </c>
      <c r="AQ79" s="347">
        <v>4521812</v>
      </c>
      <c r="AR79" s="347">
        <f t="shared" si="104"/>
        <v>4661.9881719999994</v>
      </c>
      <c r="AT79" s="346" t="s">
        <v>490</v>
      </c>
      <c r="AU79" s="347">
        <v>2953286</v>
      </c>
      <c r="AV79" s="347">
        <v>1843993</v>
      </c>
      <c r="AW79" s="347">
        <v>1843993</v>
      </c>
      <c r="AX79" s="347">
        <v>1109293</v>
      </c>
      <c r="AY79" s="345">
        <f t="shared" si="105"/>
        <v>3044.8378659999998</v>
      </c>
      <c r="AZ79" s="345">
        <f t="shared" si="106"/>
        <v>1901.1567829999997</v>
      </c>
      <c r="BA79" s="345">
        <f t="shared" si="107"/>
        <v>1901.1567829999997</v>
      </c>
      <c r="BB79" s="345">
        <f t="shared" si="108"/>
        <v>1143.6810829999997</v>
      </c>
      <c r="BD79" s="343" t="s">
        <v>794</v>
      </c>
      <c r="BE79" s="348">
        <v>7321463</v>
      </c>
      <c r="BF79" s="349">
        <f t="shared" si="109"/>
        <v>7548.4283529999993</v>
      </c>
      <c r="BH79" s="343" t="s">
        <v>491</v>
      </c>
      <c r="BI79" s="348">
        <v>1154674</v>
      </c>
      <c r="BJ79" s="348">
        <v>764440</v>
      </c>
      <c r="BK79" s="348">
        <v>764440</v>
      </c>
      <c r="BL79" s="348">
        <v>390234</v>
      </c>
      <c r="BM79" s="349">
        <f t="shared" si="110"/>
        <v>1190.4688939999999</v>
      </c>
      <c r="BN79" s="349">
        <f t="shared" si="111"/>
        <v>788.13764000000003</v>
      </c>
      <c r="BO79" s="349">
        <f t="shared" si="112"/>
        <v>788.13764000000003</v>
      </c>
      <c r="BP79" s="349">
        <f t="shared" si="113"/>
        <v>402.33125399999994</v>
      </c>
      <c r="BR79" s="343" t="s">
        <v>281</v>
      </c>
      <c r="BS79" s="343" t="s">
        <v>499</v>
      </c>
      <c r="BT79" s="348">
        <v>10181267</v>
      </c>
      <c r="BU79" s="348">
        <f t="shared" si="114"/>
        <v>10496.886277</v>
      </c>
      <c r="BW79" s="348" t="s">
        <v>489</v>
      </c>
      <c r="BX79" s="348">
        <v>11104128</v>
      </c>
      <c r="BY79" s="348">
        <v>11104128</v>
      </c>
      <c r="BZ79" s="348">
        <v>0</v>
      </c>
      <c r="CA79" s="348">
        <v>7391566</v>
      </c>
      <c r="CB79" s="348">
        <f t="shared" si="115"/>
        <v>11448.355968</v>
      </c>
      <c r="CC79" s="348">
        <f t="shared" si="116"/>
        <v>11448.355968</v>
      </c>
      <c r="CD79" s="348">
        <f t="shared" si="117"/>
        <v>0</v>
      </c>
      <c r="CE79" s="348">
        <f t="shared" si="118"/>
        <v>7620.704545999999</v>
      </c>
      <c r="CG79" s="343" t="s">
        <v>347</v>
      </c>
      <c r="CH79" s="348">
        <v>7213296</v>
      </c>
      <c r="CI79" s="348">
        <f t="shared" si="119"/>
        <v>7436.9081759999999</v>
      </c>
      <c r="CK79" s="346" t="s">
        <v>489</v>
      </c>
      <c r="CL79" s="347">
        <v>11211228</v>
      </c>
      <c r="CM79" s="347">
        <v>11104128</v>
      </c>
      <c r="CN79" s="347">
        <v>11211228</v>
      </c>
      <c r="CO79" s="347">
        <v>0</v>
      </c>
      <c r="CP79" s="348">
        <f t="shared" si="120"/>
        <v>11558.776067999997</v>
      </c>
      <c r="CQ79" s="348">
        <f t="shared" si="121"/>
        <v>11448.355968</v>
      </c>
      <c r="CR79" s="348">
        <f t="shared" si="122"/>
        <v>11558.776067999997</v>
      </c>
      <c r="CS79" s="348">
        <f t="shared" si="123"/>
        <v>0</v>
      </c>
      <c r="CU79" s="349"/>
      <c r="CV79" s="346" t="s">
        <v>345</v>
      </c>
      <c r="CW79" s="347">
        <v>264500</v>
      </c>
      <c r="CX79" s="347">
        <f t="shared" si="124"/>
        <v>272.6995</v>
      </c>
      <c r="CZ79" s="346" t="s">
        <v>489</v>
      </c>
      <c r="DA79" s="347">
        <v>11211228</v>
      </c>
      <c r="DB79" s="347">
        <v>11211228</v>
      </c>
      <c r="DC79" s="347">
        <v>11211228</v>
      </c>
      <c r="DD79" s="347">
        <v>0</v>
      </c>
      <c r="DE79" s="347">
        <f t="shared" si="125"/>
        <v>11558.776067999997</v>
      </c>
      <c r="DF79" s="347">
        <f t="shared" si="126"/>
        <v>11558.776067999997</v>
      </c>
      <c r="DG79" s="347">
        <f t="shared" si="127"/>
        <v>11558.776067999997</v>
      </c>
      <c r="DH79" s="347">
        <f t="shared" si="128"/>
        <v>0</v>
      </c>
      <c r="DI79" s="343" t="s">
        <v>281</v>
      </c>
      <c r="DL79" s="346" t="s">
        <v>335</v>
      </c>
      <c r="DM79" s="347">
        <v>88520995</v>
      </c>
      <c r="DN79" s="347">
        <f t="shared" si="129"/>
        <v>91265.145844999992</v>
      </c>
      <c r="DQ79" s="350" t="s">
        <v>489</v>
      </c>
      <c r="DR79" s="347">
        <v>11611228</v>
      </c>
      <c r="DS79" s="347">
        <v>11211228</v>
      </c>
      <c r="DT79" s="347">
        <v>11473028</v>
      </c>
      <c r="DU79" s="347">
        <v>138200</v>
      </c>
      <c r="DV79" s="347">
        <f t="shared" si="130"/>
        <v>11971.176067999999</v>
      </c>
      <c r="DW79" s="347">
        <f t="shared" si="131"/>
        <v>11558.776067999997</v>
      </c>
      <c r="DX79" s="347">
        <f t="shared" si="132"/>
        <v>11828.691868</v>
      </c>
      <c r="DY79" s="347">
        <f t="shared" si="133"/>
        <v>142.48419999999999</v>
      </c>
      <c r="EB79" s="346" t="s">
        <v>503</v>
      </c>
      <c r="EC79" s="347">
        <v>10382987</v>
      </c>
      <c r="ED79" s="347">
        <f t="shared" si="134"/>
        <v>10382.986999999999</v>
      </c>
      <c r="EH79" s="351" t="s">
        <v>489</v>
      </c>
      <c r="EI79" s="351">
        <v>18133326</v>
      </c>
      <c r="EJ79" s="351">
        <v>17773126</v>
      </c>
      <c r="EK79" s="351">
        <v>360200</v>
      </c>
      <c r="EL79" s="351">
        <v>11473028</v>
      </c>
      <c r="EM79" s="351">
        <v>11104128</v>
      </c>
      <c r="EN79" s="351">
        <v>368900</v>
      </c>
      <c r="EO79" s="351">
        <f t="shared" si="98"/>
        <v>18133.326000000001</v>
      </c>
      <c r="EP79" s="351">
        <f t="shared" si="99"/>
        <v>17773.126</v>
      </c>
      <c r="EQ79" s="351">
        <f t="shared" si="100"/>
        <v>360.2</v>
      </c>
      <c r="ER79" s="351">
        <f t="shared" si="101"/>
        <v>11473.028</v>
      </c>
      <c r="ES79" s="351">
        <f t="shared" si="102"/>
        <v>11104.128000000001</v>
      </c>
      <c r="ET79" s="351">
        <f t="shared" si="103"/>
        <v>368.9</v>
      </c>
      <c r="EW79" s="346" t="s">
        <v>418</v>
      </c>
      <c r="EX79" s="352">
        <v>2388858</v>
      </c>
      <c r="EY79" s="352">
        <f t="shared" si="135"/>
        <v>2388.8580000000002</v>
      </c>
      <c r="FA79" s="346" t="s">
        <v>489</v>
      </c>
      <c r="FB79" s="352">
        <v>19164122</v>
      </c>
      <c r="FC79" s="352">
        <v>17773126</v>
      </c>
      <c r="FD79" s="352">
        <v>17773126</v>
      </c>
      <c r="FE79" s="352">
        <v>1390996</v>
      </c>
      <c r="FF79" s="352">
        <v>17666026</v>
      </c>
      <c r="FG79" s="352">
        <v>107100</v>
      </c>
      <c r="FH79" s="352">
        <f t="shared" si="136"/>
        <v>19164.121999999999</v>
      </c>
      <c r="FI79" s="352">
        <f t="shared" si="137"/>
        <v>17773.126</v>
      </c>
      <c r="FJ79" s="352">
        <f t="shared" si="138"/>
        <v>17773.126</v>
      </c>
      <c r="FK79" s="352">
        <f t="shared" si="139"/>
        <v>1390.9960000000001</v>
      </c>
      <c r="FL79" s="352">
        <f t="shared" si="140"/>
        <v>17666.026000000002</v>
      </c>
      <c r="FM79" s="352">
        <f t="shared" si="141"/>
        <v>107.1</v>
      </c>
      <c r="FP79" s="353" t="s">
        <v>332</v>
      </c>
      <c r="FQ79" s="354">
        <v>2004781</v>
      </c>
      <c r="FR79" s="348">
        <f t="shared" si="142"/>
        <v>2004.7809999999999</v>
      </c>
      <c r="FT79" s="346" t="s">
        <v>489</v>
      </c>
      <c r="FU79" s="346">
        <v>18165826</v>
      </c>
      <c r="FV79" s="354">
        <v>18165826</v>
      </c>
      <c r="FW79" s="354">
        <v>18165826</v>
      </c>
      <c r="FX79" s="354">
        <v>0</v>
      </c>
      <c r="FY79" s="354">
        <v>17666026</v>
      </c>
      <c r="FZ79" s="354">
        <v>499800</v>
      </c>
      <c r="GA79" s="354">
        <f t="shared" si="143"/>
        <v>18165.826000000001</v>
      </c>
      <c r="GB79" s="354">
        <f t="shared" si="144"/>
        <v>18165.826000000001</v>
      </c>
      <c r="GC79" s="354">
        <f t="shared" si="145"/>
        <v>18165.826000000001</v>
      </c>
      <c r="GD79" s="354">
        <f t="shared" si="146"/>
        <v>0</v>
      </c>
      <c r="GE79" s="354">
        <f t="shared" si="147"/>
        <v>17666.026000000002</v>
      </c>
      <c r="GF79" s="354">
        <f t="shared" si="148"/>
        <v>499.8</v>
      </c>
      <c r="GG79" s="354"/>
    </row>
    <row r="80" spans="1:189" x14ac:dyDescent="0.2">
      <c r="A80" s="345" t="s">
        <v>321</v>
      </c>
      <c r="B80" s="345">
        <v>408800</v>
      </c>
      <c r="C80" s="345">
        <v>408800</v>
      </c>
      <c r="D80" s="345">
        <v>408800</v>
      </c>
      <c r="E80" s="345">
        <v>0</v>
      </c>
      <c r="F80" s="345">
        <f t="shared" si="84"/>
        <v>421.47279999999995</v>
      </c>
      <c r="G80" s="345">
        <f t="shared" si="85"/>
        <v>421.47279999999995</v>
      </c>
      <c r="H80" s="345">
        <f t="shared" si="86"/>
        <v>421.47279999999995</v>
      </c>
      <c r="I80" s="345">
        <f t="shared" si="87"/>
        <v>0</v>
      </c>
      <c r="J80" s="343" t="s">
        <v>281</v>
      </c>
      <c r="L80" s="346" t="s">
        <v>345</v>
      </c>
      <c r="M80" s="347">
        <v>844609</v>
      </c>
      <c r="N80" s="347">
        <f t="shared" si="88"/>
        <v>870.79187899999999</v>
      </c>
      <c r="P80" s="346" t="s">
        <v>492</v>
      </c>
      <c r="Q80" s="347">
        <v>2293540</v>
      </c>
      <c r="R80" s="347">
        <v>0</v>
      </c>
      <c r="S80" s="347">
        <v>0</v>
      </c>
      <c r="T80" s="347">
        <v>2293540</v>
      </c>
      <c r="U80" s="347">
        <f t="shared" si="89"/>
        <v>2364.6397399999996</v>
      </c>
      <c r="V80" s="345">
        <f t="shared" si="90"/>
        <v>0</v>
      </c>
      <c r="W80" s="345">
        <f t="shared" si="91"/>
        <v>0</v>
      </c>
      <c r="X80" s="345">
        <f t="shared" si="92"/>
        <v>2364.6397399999996</v>
      </c>
      <c r="AA80" s="346" t="s">
        <v>336</v>
      </c>
      <c r="AB80" s="347">
        <v>9462748</v>
      </c>
      <c r="AC80" s="345">
        <f t="shared" si="93"/>
        <v>9756.0931879999989</v>
      </c>
      <c r="AE80" s="343" t="s">
        <v>491</v>
      </c>
      <c r="AF80" s="345">
        <v>1154674</v>
      </c>
      <c r="AG80" s="345">
        <v>764440</v>
      </c>
      <c r="AH80" s="345">
        <v>764440</v>
      </c>
      <c r="AI80" s="345">
        <v>390234</v>
      </c>
      <c r="AJ80" s="345">
        <f t="shared" si="94"/>
        <v>1190.4688939999999</v>
      </c>
      <c r="AK80" s="345">
        <f t="shared" si="95"/>
        <v>788.13764000000003</v>
      </c>
      <c r="AL80" s="345">
        <f t="shared" si="96"/>
        <v>788.13764000000003</v>
      </c>
      <c r="AM80" s="345">
        <f t="shared" si="97"/>
        <v>402.33125399999994</v>
      </c>
      <c r="AP80" s="346" t="s">
        <v>340</v>
      </c>
      <c r="AQ80" s="347">
        <v>4511598</v>
      </c>
      <c r="AR80" s="347">
        <f t="shared" si="104"/>
        <v>4651.4575379999997</v>
      </c>
      <c r="AT80" s="346" t="s">
        <v>491</v>
      </c>
      <c r="AU80" s="347">
        <v>1154674</v>
      </c>
      <c r="AV80" s="347">
        <v>764440</v>
      </c>
      <c r="AW80" s="347">
        <v>764440</v>
      </c>
      <c r="AX80" s="347">
        <v>390234</v>
      </c>
      <c r="AY80" s="345">
        <f t="shared" si="105"/>
        <v>1190.4688939999999</v>
      </c>
      <c r="AZ80" s="345">
        <f t="shared" si="106"/>
        <v>788.13764000000003</v>
      </c>
      <c r="BA80" s="345">
        <f t="shared" si="107"/>
        <v>788.13764000000003</v>
      </c>
      <c r="BB80" s="345">
        <f t="shared" si="108"/>
        <v>402.33125399999994</v>
      </c>
      <c r="BD80" s="343" t="s">
        <v>795</v>
      </c>
      <c r="BE80" s="348">
        <v>7321463</v>
      </c>
      <c r="BF80" s="349">
        <f t="shared" si="109"/>
        <v>7548.4283529999993</v>
      </c>
      <c r="BH80" s="343" t="s">
        <v>492</v>
      </c>
      <c r="BI80" s="348">
        <v>1424150</v>
      </c>
      <c r="BJ80" s="348">
        <v>0</v>
      </c>
      <c r="BK80" s="348">
        <v>0</v>
      </c>
      <c r="BL80" s="348">
        <v>1424150</v>
      </c>
      <c r="BM80" s="349">
        <f t="shared" si="110"/>
        <v>1468.29865</v>
      </c>
      <c r="BN80" s="349">
        <f t="shared" si="111"/>
        <v>0</v>
      </c>
      <c r="BO80" s="349">
        <f t="shared" si="112"/>
        <v>0</v>
      </c>
      <c r="BP80" s="349">
        <f t="shared" si="113"/>
        <v>1468.29865</v>
      </c>
      <c r="BR80" s="343" t="s">
        <v>281</v>
      </c>
      <c r="BS80" s="343" t="s">
        <v>500</v>
      </c>
      <c r="BT80" s="348">
        <v>7563167</v>
      </c>
      <c r="BU80" s="348">
        <f t="shared" si="114"/>
        <v>7797.6251769999999</v>
      </c>
      <c r="BW80" s="348" t="s">
        <v>490</v>
      </c>
      <c r="BX80" s="348">
        <v>2537856</v>
      </c>
      <c r="BY80" s="348">
        <v>2537856</v>
      </c>
      <c r="BZ80" s="348">
        <v>0</v>
      </c>
      <c r="CA80" s="348">
        <v>2310473</v>
      </c>
      <c r="CB80" s="348">
        <f t="shared" si="115"/>
        <v>2616.529536</v>
      </c>
      <c r="CC80" s="348">
        <f t="shared" si="116"/>
        <v>2616.529536</v>
      </c>
      <c r="CD80" s="348">
        <f t="shared" si="117"/>
        <v>0</v>
      </c>
      <c r="CE80" s="348">
        <f t="shared" si="118"/>
        <v>2382.0976629999996</v>
      </c>
      <c r="CG80" s="343" t="s">
        <v>794</v>
      </c>
      <c r="CH80" s="348">
        <v>7213296</v>
      </c>
      <c r="CI80" s="348">
        <f t="shared" si="119"/>
        <v>7436.9081759999999</v>
      </c>
      <c r="CK80" s="346" t="s">
        <v>490</v>
      </c>
      <c r="CL80" s="347">
        <v>2537856</v>
      </c>
      <c r="CM80" s="347">
        <v>2310473</v>
      </c>
      <c r="CN80" s="347">
        <v>2537856</v>
      </c>
      <c r="CO80" s="347">
        <v>0</v>
      </c>
      <c r="CP80" s="348">
        <f t="shared" si="120"/>
        <v>2616.529536</v>
      </c>
      <c r="CQ80" s="348">
        <f t="shared" si="121"/>
        <v>2382.0976629999996</v>
      </c>
      <c r="CR80" s="348">
        <f t="shared" si="122"/>
        <v>2616.529536</v>
      </c>
      <c r="CS80" s="348">
        <f t="shared" si="123"/>
        <v>0</v>
      </c>
      <c r="CU80" s="349"/>
      <c r="CV80" s="346" t="s">
        <v>507</v>
      </c>
      <c r="CW80" s="347">
        <v>54460289</v>
      </c>
      <c r="CX80" s="347">
        <f t="shared" si="124"/>
        <v>56148.557958999991</v>
      </c>
      <c r="CZ80" s="346" t="s">
        <v>490</v>
      </c>
      <c r="DA80" s="347">
        <v>2537856</v>
      </c>
      <c r="DB80" s="347">
        <v>2310473</v>
      </c>
      <c r="DC80" s="347">
        <v>2537856</v>
      </c>
      <c r="DD80" s="347">
        <v>0</v>
      </c>
      <c r="DE80" s="347">
        <f t="shared" si="125"/>
        <v>2616.529536</v>
      </c>
      <c r="DF80" s="347">
        <f t="shared" si="126"/>
        <v>2382.0976629999996</v>
      </c>
      <c r="DG80" s="347">
        <f t="shared" si="127"/>
        <v>2616.529536</v>
      </c>
      <c r="DH80" s="347">
        <f t="shared" si="128"/>
        <v>0</v>
      </c>
      <c r="DI80" s="343" t="s">
        <v>281</v>
      </c>
      <c r="DL80" s="346" t="s">
        <v>336</v>
      </c>
      <c r="DM80" s="347">
        <v>8156139</v>
      </c>
      <c r="DN80" s="347">
        <f t="shared" si="129"/>
        <v>8408.9793090000003</v>
      </c>
      <c r="DQ80" s="350" t="s">
        <v>490</v>
      </c>
      <c r="DR80" s="347">
        <v>2669575</v>
      </c>
      <c r="DS80" s="347">
        <v>2537856</v>
      </c>
      <c r="DT80" s="347">
        <v>2669575</v>
      </c>
      <c r="DU80" s="347">
        <v>0</v>
      </c>
      <c r="DV80" s="347">
        <f t="shared" si="130"/>
        <v>2752.3318249999998</v>
      </c>
      <c r="DW80" s="347">
        <f t="shared" si="131"/>
        <v>2616.529536</v>
      </c>
      <c r="DX80" s="347">
        <f t="shared" si="132"/>
        <v>2752.3318249999998</v>
      </c>
      <c r="DY80" s="347">
        <f t="shared" si="133"/>
        <v>0</v>
      </c>
      <c r="EB80" s="346" t="s">
        <v>418</v>
      </c>
      <c r="EC80" s="347">
        <v>2388858</v>
      </c>
      <c r="ED80" s="347">
        <f t="shared" si="134"/>
        <v>2388.8580000000002</v>
      </c>
      <c r="EH80" s="351" t="s">
        <v>490</v>
      </c>
      <c r="EI80" s="351">
        <v>3821971</v>
      </c>
      <c r="EJ80" s="351">
        <v>3821971</v>
      </c>
      <c r="EK80" s="351">
        <v>0</v>
      </c>
      <c r="EL80" s="351">
        <v>3821971</v>
      </c>
      <c r="EM80" s="351">
        <v>2537856</v>
      </c>
      <c r="EN80" s="351">
        <v>1284115</v>
      </c>
      <c r="EO80" s="351">
        <f t="shared" si="98"/>
        <v>3821.971</v>
      </c>
      <c r="EP80" s="351">
        <f t="shared" si="99"/>
        <v>3821.971</v>
      </c>
      <c r="EQ80" s="351">
        <f t="shared" si="100"/>
        <v>0</v>
      </c>
      <c r="ER80" s="351">
        <f t="shared" si="101"/>
        <v>3821.971</v>
      </c>
      <c r="ES80" s="351">
        <f t="shared" si="102"/>
        <v>2537.8560000000002</v>
      </c>
      <c r="ET80" s="351">
        <f t="shared" si="103"/>
        <v>1284.115</v>
      </c>
      <c r="EW80" s="346" t="s">
        <v>504</v>
      </c>
      <c r="EX80" s="352">
        <v>12434</v>
      </c>
      <c r="EY80" s="352">
        <f t="shared" si="135"/>
        <v>12.433999999999999</v>
      </c>
      <c r="FA80" s="346" t="s">
        <v>490</v>
      </c>
      <c r="FB80" s="352">
        <v>3821971</v>
      </c>
      <c r="FC80" s="352">
        <v>3821971</v>
      </c>
      <c r="FD80" s="352">
        <v>3821971</v>
      </c>
      <c r="FE80" s="352">
        <v>0</v>
      </c>
      <c r="FF80" s="352">
        <v>3821971</v>
      </c>
      <c r="FG80" s="352">
        <v>0</v>
      </c>
      <c r="FH80" s="352">
        <f t="shared" si="136"/>
        <v>3821.971</v>
      </c>
      <c r="FI80" s="352">
        <f t="shared" si="137"/>
        <v>3821.971</v>
      </c>
      <c r="FJ80" s="352">
        <f t="shared" si="138"/>
        <v>3821.971</v>
      </c>
      <c r="FK80" s="352">
        <f t="shared" si="139"/>
        <v>0</v>
      </c>
      <c r="FL80" s="352">
        <f t="shared" si="140"/>
        <v>3821.971</v>
      </c>
      <c r="FM80" s="352">
        <f t="shared" si="141"/>
        <v>0</v>
      </c>
      <c r="FP80" s="353" t="s">
        <v>333</v>
      </c>
      <c r="FQ80" s="354">
        <v>1724661</v>
      </c>
      <c r="FR80" s="348">
        <f t="shared" si="142"/>
        <v>1724.6610000000001</v>
      </c>
      <c r="FT80" s="346" t="s">
        <v>490</v>
      </c>
      <c r="FU80" s="346">
        <v>3821971</v>
      </c>
      <c r="FV80" s="354">
        <v>3821971</v>
      </c>
      <c r="FW80" s="354">
        <v>3821971</v>
      </c>
      <c r="FX80" s="354">
        <v>0</v>
      </c>
      <c r="FY80" s="354">
        <v>3821971</v>
      </c>
      <c r="FZ80" s="354">
        <v>0</v>
      </c>
      <c r="GA80" s="354">
        <f t="shared" si="143"/>
        <v>3821.971</v>
      </c>
      <c r="GB80" s="354">
        <f t="shared" si="144"/>
        <v>3821.971</v>
      </c>
      <c r="GC80" s="354">
        <f t="shared" si="145"/>
        <v>3821.971</v>
      </c>
      <c r="GD80" s="354">
        <f t="shared" si="146"/>
        <v>0</v>
      </c>
      <c r="GE80" s="354">
        <f t="shared" si="147"/>
        <v>3821.971</v>
      </c>
      <c r="GF80" s="354">
        <f t="shared" si="148"/>
        <v>0</v>
      </c>
      <c r="GG80" s="354"/>
    </row>
    <row r="81" spans="1:189" x14ac:dyDescent="0.2">
      <c r="A81" s="345" t="s">
        <v>322</v>
      </c>
      <c r="B81" s="345">
        <v>109888418</v>
      </c>
      <c r="C81" s="345">
        <v>3292119</v>
      </c>
      <c r="D81" s="345">
        <v>91628771</v>
      </c>
      <c r="E81" s="345">
        <v>18259647</v>
      </c>
      <c r="F81" s="345">
        <f t="shared" si="84"/>
        <v>113294.958958</v>
      </c>
      <c r="G81" s="345">
        <f t="shared" si="85"/>
        <v>3394.1746889999999</v>
      </c>
      <c r="H81" s="345">
        <f t="shared" si="86"/>
        <v>94469.26290099998</v>
      </c>
      <c r="I81" s="345">
        <f t="shared" si="87"/>
        <v>18825.696057000001</v>
      </c>
      <c r="J81" s="343" t="s">
        <v>281</v>
      </c>
      <c r="L81" s="346" t="s">
        <v>346</v>
      </c>
      <c r="M81" s="347">
        <v>1399999</v>
      </c>
      <c r="N81" s="347">
        <f t="shared" si="88"/>
        <v>1443.3989689999999</v>
      </c>
      <c r="P81" s="346" t="s">
        <v>320</v>
      </c>
      <c r="Q81" s="347">
        <v>4000000</v>
      </c>
      <c r="R81" s="347">
        <v>151622</v>
      </c>
      <c r="S81" s="347">
        <v>1572268</v>
      </c>
      <c r="T81" s="347">
        <v>2427732</v>
      </c>
      <c r="U81" s="347">
        <f t="shared" si="89"/>
        <v>4124</v>
      </c>
      <c r="V81" s="345">
        <f t="shared" si="90"/>
        <v>156.322282</v>
      </c>
      <c r="W81" s="345">
        <f t="shared" si="91"/>
        <v>1621.0083079999999</v>
      </c>
      <c r="X81" s="345">
        <f t="shared" si="92"/>
        <v>2502.9916919999996</v>
      </c>
      <c r="AA81" s="346" t="s">
        <v>417</v>
      </c>
      <c r="AB81" s="347">
        <v>972055</v>
      </c>
      <c r="AC81" s="345">
        <f t="shared" si="93"/>
        <v>1002.1887049999999</v>
      </c>
      <c r="AE81" s="343" t="s">
        <v>492</v>
      </c>
      <c r="AF81" s="345">
        <v>2293540</v>
      </c>
      <c r="AG81" s="345">
        <v>0</v>
      </c>
      <c r="AH81" s="345">
        <v>0</v>
      </c>
      <c r="AI81" s="345">
        <v>2293540</v>
      </c>
      <c r="AJ81" s="345">
        <f t="shared" si="94"/>
        <v>2364.6397399999996</v>
      </c>
      <c r="AK81" s="345">
        <f t="shared" si="95"/>
        <v>0</v>
      </c>
      <c r="AL81" s="345">
        <f t="shared" si="96"/>
        <v>0</v>
      </c>
      <c r="AM81" s="345">
        <f t="shared" si="97"/>
        <v>2364.6397399999996</v>
      </c>
      <c r="AP81" s="346" t="s">
        <v>426</v>
      </c>
      <c r="AQ81" s="347">
        <v>10214</v>
      </c>
      <c r="AR81" s="347">
        <f t="shared" si="104"/>
        <v>10.530633999999999</v>
      </c>
      <c r="AT81" s="346" t="s">
        <v>492</v>
      </c>
      <c r="AU81" s="347">
        <v>1424150</v>
      </c>
      <c r="AV81" s="347">
        <v>0</v>
      </c>
      <c r="AW81" s="347">
        <v>0</v>
      </c>
      <c r="AX81" s="347">
        <v>1424150</v>
      </c>
      <c r="AY81" s="345">
        <f t="shared" si="105"/>
        <v>1468.29865</v>
      </c>
      <c r="AZ81" s="345">
        <f t="shared" si="106"/>
        <v>0</v>
      </c>
      <c r="BA81" s="345">
        <f t="shared" si="107"/>
        <v>0</v>
      </c>
      <c r="BB81" s="345">
        <f t="shared" si="108"/>
        <v>1468.29865</v>
      </c>
      <c r="BD81" s="343" t="s">
        <v>526</v>
      </c>
      <c r="BE81" s="348">
        <v>22563654</v>
      </c>
      <c r="BF81" s="349">
        <f t="shared" si="109"/>
        <v>23263.127273999995</v>
      </c>
      <c r="BH81" s="343" t="s">
        <v>320</v>
      </c>
      <c r="BI81" s="348">
        <v>6020716</v>
      </c>
      <c r="BJ81" s="348">
        <v>2892751</v>
      </c>
      <c r="BK81" s="348">
        <v>6015092</v>
      </c>
      <c r="BL81" s="348">
        <v>5624</v>
      </c>
      <c r="BM81" s="349">
        <f t="shared" si="110"/>
        <v>6207.3581960000001</v>
      </c>
      <c r="BN81" s="349">
        <f t="shared" si="111"/>
        <v>2982.426281</v>
      </c>
      <c r="BO81" s="349">
        <f t="shared" si="112"/>
        <v>6201.5598519999994</v>
      </c>
      <c r="BP81" s="349">
        <f t="shared" si="113"/>
        <v>5.7983439999999993</v>
      </c>
      <c r="BR81" s="343" t="s">
        <v>281</v>
      </c>
      <c r="BS81" s="343" t="s">
        <v>337</v>
      </c>
      <c r="BT81" s="348">
        <v>37551415</v>
      </c>
      <c r="BU81" s="348">
        <f t="shared" si="114"/>
        <v>38715.508864999996</v>
      </c>
      <c r="BW81" s="348" t="s">
        <v>491</v>
      </c>
      <c r="BX81" s="348">
        <v>966773</v>
      </c>
      <c r="BY81" s="348">
        <v>871540</v>
      </c>
      <c r="BZ81" s="348">
        <v>95233</v>
      </c>
      <c r="CA81" s="348">
        <v>871540</v>
      </c>
      <c r="CB81" s="348">
        <f t="shared" si="115"/>
        <v>996.74296299999992</v>
      </c>
      <c r="CC81" s="348">
        <f t="shared" si="116"/>
        <v>898.55773999999985</v>
      </c>
      <c r="CD81" s="348">
        <f t="shared" si="117"/>
        <v>98.185222999999993</v>
      </c>
      <c r="CE81" s="348">
        <f t="shared" si="118"/>
        <v>898.55773999999985</v>
      </c>
      <c r="CG81" s="343" t="s">
        <v>795</v>
      </c>
      <c r="CH81" s="348">
        <v>7213296</v>
      </c>
      <c r="CI81" s="348">
        <f t="shared" si="119"/>
        <v>7436.9081759999999</v>
      </c>
      <c r="CK81" s="346" t="s">
        <v>491</v>
      </c>
      <c r="CL81" s="347">
        <v>1780762</v>
      </c>
      <c r="CM81" s="347">
        <v>996490</v>
      </c>
      <c r="CN81" s="347">
        <v>1242702</v>
      </c>
      <c r="CO81" s="347">
        <v>538060</v>
      </c>
      <c r="CP81" s="348">
        <f t="shared" si="120"/>
        <v>1835.9656219999997</v>
      </c>
      <c r="CQ81" s="348">
        <f t="shared" si="121"/>
        <v>1027.3811899999998</v>
      </c>
      <c r="CR81" s="348">
        <f t="shared" si="122"/>
        <v>1281.2257619999998</v>
      </c>
      <c r="CS81" s="348">
        <f t="shared" si="123"/>
        <v>554.73985999999991</v>
      </c>
      <c r="CU81" s="349"/>
      <c r="CV81" s="346" t="s">
        <v>882</v>
      </c>
      <c r="CW81" s="347">
        <v>614340</v>
      </c>
      <c r="CX81" s="347">
        <f t="shared" si="124"/>
        <v>633.38454000000002</v>
      </c>
      <c r="CZ81" s="346" t="s">
        <v>491</v>
      </c>
      <c r="DA81" s="347">
        <v>1980682</v>
      </c>
      <c r="DB81" s="347">
        <v>1242702</v>
      </c>
      <c r="DC81" s="347">
        <v>1442622</v>
      </c>
      <c r="DD81" s="347">
        <v>538060</v>
      </c>
      <c r="DE81" s="347">
        <f t="shared" si="125"/>
        <v>2042.083142</v>
      </c>
      <c r="DF81" s="347">
        <f t="shared" si="126"/>
        <v>1281.2257619999998</v>
      </c>
      <c r="DG81" s="347">
        <f t="shared" si="127"/>
        <v>1487.343282</v>
      </c>
      <c r="DH81" s="347">
        <f t="shared" si="128"/>
        <v>554.73985999999991</v>
      </c>
      <c r="DI81" s="343" t="s">
        <v>281</v>
      </c>
      <c r="DL81" s="346" t="s">
        <v>417</v>
      </c>
      <c r="DM81" s="347">
        <v>972055</v>
      </c>
      <c r="DN81" s="347">
        <f t="shared" si="129"/>
        <v>1002.1887049999999</v>
      </c>
      <c r="DQ81" s="350" t="s">
        <v>491</v>
      </c>
      <c r="DR81" s="347">
        <v>1980682</v>
      </c>
      <c r="DS81" s="347">
        <v>1442622</v>
      </c>
      <c r="DT81" s="347">
        <v>1442622</v>
      </c>
      <c r="DU81" s="347">
        <v>538060</v>
      </c>
      <c r="DV81" s="347">
        <f t="shared" si="130"/>
        <v>2042.083142</v>
      </c>
      <c r="DW81" s="347">
        <f t="shared" si="131"/>
        <v>1487.343282</v>
      </c>
      <c r="DX81" s="347">
        <f t="shared" si="132"/>
        <v>1487.343282</v>
      </c>
      <c r="DY81" s="347">
        <f t="shared" si="133"/>
        <v>554.73985999999991</v>
      </c>
      <c r="EB81" s="346" t="s">
        <v>504</v>
      </c>
      <c r="EC81" s="347">
        <v>9387508</v>
      </c>
      <c r="ED81" s="347">
        <f t="shared" si="134"/>
        <v>9387.5079999999998</v>
      </c>
      <c r="EH81" s="351" t="s">
        <v>491</v>
      </c>
      <c r="EI81" s="351">
        <v>1980682</v>
      </c>
      <c r="EJ81" s="351">
        <v>1442622</v>
      </c>
      <c r="EK81" s="351">
        <v>538060</v>
      </c>
      <c r="EL81" s="351">
        <v>1442622</v>
      </c>
      <c r="EM81" s="351">
        <v>1442622</v>
      </c>
      <c r="EN81" s="351">
        <v>0</v>
      </c>
      <c r="EO81" s="351">
        <f t="shared" si="98"/>
        <v>1980.682</v>
      </c>
      <c r="EP81" s="351">
        <f t="shared" si="99"/>
        <v>1442.6220000000001</v>
      </c>
      <c r="EQ81" s="351">
        <f t="shared" si="100"/>
        <v>538.05999999999995</v>
      </c>
      <c r="ER81" s="351">
        <f t="shared" si="101"/>
        <v>1442.6220000000001</v>
      </c>
      <c r="ES81" s="351">
        <f t="shared" si="102"/>
        <v>1442.6220000000001</v>
      </c>
      <c r="ET81" s="351">
        <f t="shared" si="103"/>
        <v>0</v>
      </c>
      <c r="EW81" s="346" t="s">
        <v>426</v>
      </c>
      <c r="EX81" s="352">
        <v>12434</v>
      </c>
      <c r="EY81" s="352">
        <f t="shared" si="135"/>
        <v>12.433999999999999</v>
      </c>
      <c r="FA81" s="346" t="s">
        <v>491</v>
      </c>
      <c r="FB81" s="352">
        <v>1980682</v>
      </c>
      <c r="FC81" s="352">
        <v>1442622</v>
      </c>
      <c r="FD81" s="352">
        <v>1442622</v>
      </c>
      <c r="FE81" s="352">
        <v>538060</v>
      </c>
      <c r="FF81" s="352">
        <v>1442622</v>
      </c>
      <c r="FG81" s="352">
        <v>0</v>
      </c>
      <c r="FH81" s="352">
        <f t="shared" si="136"/>
        <v>1980.682</v>
      </c>
      <c r="FI81" s="352">
        <f t="shared" si="137"/>
        <v>1442.6220000000001</v>
      </c>
      <c r="FJ81" s="352">
        <f t="shared" si="138"/>
        <v>1442.6220000000001</v>
      </c>
      <c r="FK81" s="352">
        <f t="shared" si="139"/>
        <v>538.05999999999995</v>
      </c>
      <c r="FL81" s="352">
        <f t="shared" si="140"/>
        <v>1442.6220000000001</v>
      </c>
      <c r="FM81" s="352">
        <f t="shared" si="141"/>
        <v>0</v>
      </c>
      <c r="FP81" s="353" t="s">
        <v>334</v>
      </c>
      <c r="FQ81" s="354">
        <v>280120</v>
      </c>
      <c r="FR81" s="348">
        <f t="shared" si="142"/>
        <v>280.12</v>
      </c>
      <c r="FT81" s="346" t="s">
        <v>491</v>
      </c>
      <c r="FU81" s="346">
        <v>1601882</v>
      </c>
      <c r="FV81" s="354">
        <v>1601882</v>
      </c>
      <c r="FW81" s="354">
        <v>1601882</v>
      </c>
      <c r="FX81" s="354">
        <v>0</v>
      </c>
      <c r="FY81" s="354">
        <v>1601882</v>
      </c>
      <c r="FZ81" s="354">
        <v>0</v>
      </c>
      <c r="GA81" s="354">
        <f t="shared" si="143"/>
        <v>1601.8820000000001</v>
      </c>
      <c r="GB81" s="354">
        <f t="shared" si="144"/>
        <v>1601.8820000000001</v>
      </c>
      <c r="GC81" s="354">
        <f t="shared" si="145"/>
        <v>1601.8820000000001</v>
      </c>
      <c r="GD81" s="354">
        <f t="shared" si="146"/>
        <v>0</v>
      </c>
      <c r="GE81" s="354">
        <f t="shared" si="147"/>
        <v>1601.8820000000001</v>
      </c>
      <c r="GF81" s="354">
        <f t="shared" si="148"/>
        <v>0</v>
      </c>
      <c r="GG81" s="354"/>
    </row>
    <row r="82" spans="1:189" x14ac:dyDescent="0.2">
      <c r="A82" s="345" t="s">
        <v>323</v>
      </c>
      <c r="B82" s="345">
        <v>19300000</v>
      </c>
      <c r="C82" s="345">
        <v>1158889</v>
      </c>
      <c r="D82" s="345">
        <v>19300000</v>
      </c>
      <c r="E82" s="345">
        <v>0</v>
      </c>
      <c r="F82" s="345">
        <f t="shared" si="84"/>
        <v>19898.3</v>
      </c>
      <c r="G82" s="345">
        <f t="shared" si="85"/>
        <v>1194.8145589999997</v>
      </c>
      <c r="H82" s="345">
        <f t="shared" si="86"/>
        <v>19898.3</v>
      </c>
      <c r="I82" s="345">
        <f t="shared" si="87"/>
        <v>0</v>
      </c>
      <c r="J82" s="343" t="s">
        <v>281</v>
      </c>
      <c r="L82" s="346" t="s">
        <v>347</v>
      </c>
      <c r="M82" s="347">
        <v>7213296</v>
      </c>
      <c r="N82" s="347">
        <f t="shared" si="88"/>
        <v>7436.9081759999999</v>
      </c>
      <c r="P82" s="346" t="s">
        <v>321</v>
      </c>
      <c r="Q82" s="347">
        <v>474250</v>
      </c>
      <c r="R82" s="347">
        <v>474250</v>
      </c>
      <c r="S82" s="347">
        <v>474250</v>
      </c>
      <c r="T82" s="347">
        <v>0</v>
      </c>
      <c r="U82" s="347">
        <f t="shared" si="89"/>
        <v>488.95174999999995</v>
      </c>
      <c r="V82" s="345">
        <f t="shared" si="90"/>
        <v>488.95174999999995</v>
      </c>
      <c r="W82" s="345">
        <f t="shared" si="91"/>
        <v>488.95174999999995</v>
      </c>
      <c r="X82" s="345">
        <f t="shared" si="92"/>
        <v>0</v>
      </c>
      <c r="AA82" s="346" t="s">
        <v>499</v>
      </c>
      <c r="AB82" s="347">
        <v>28364576</v>
      </c>
      <c r="AC82" s="345">
        <f t="shared" si="93"/>
        <v>29243.877855999999</v>
      </c>
      <c r="AE82" s="343" t="s">
        <v>320</v>
      </c>
      <c r="AF82" s="345">
        <v>4000000</v>
      </c>
      <c r="AG82" s="345">
        <v>151622</v>
      </c>
      <c r="AH82" s="345">
        <v>2533193</v>
      </c>
      <c r="AI82" s="345">
        <v>1466807</v>
      </c>
      <c r="AJ82" s="345">
        <f t="shared" si="94"/>
        <v>4124</v>
      </c>
      <c r="AK82" s="345">
        <f t="shared" si="95"/>
        <v>156.322282</v>
      </c>
      <c r="AL82" s="345">
        <f t="shared" si="96"/>
        <v>2611.7219829999999</v>
      </c>
      <c r="AM82" s="345">
        <f t="shared" si="97"/>
        <v>1512.2780169999999</v>
      </c>
      <c r="AP82" s="346" t="s">
        <v>505</v>
      </c>
      <c r="AQ82" s="347">
        <v>136640929</v>
      </c>
      <c r="AR82" s="347">
        <f t="shared" si="104"/>
        <v>140876.79779899999</v>
      </c>
      <c r="AT82" s="346" t="s">
        <v>320</v>
      </c>
      <c r="AU82" s="347">
        <v>4792739</v>
      </c>
      <c r="AV82" s="347">
        <v>511178</v>
      </c>
      <c r="AW82" s="347">
        <v>2892749</v>
      </c>
      <c r="AX82" s="347">
        <v>1899990</v>
      </c>
      <c r="AY82" s="345">
        <f t="shared" si="105"/>
        <v>4941.3139089999995</v>
      </c>
      <c r="AZ82" s="345">
        <f t="shared" si="106"/>
        <v>527.02451799999994</v>
      </c>
      <c r="BA82" s="345">
        <f t="shared" si="107"/>
        <v>2982.4242189999995</v>
      </c>
      <c r="BB82" s="345">
        <f t="shared" si="108"/>
        <v>1958.8896899999997</v>
      </c>
      <c r="BD82" s="343" t="s">
        <v>527</v>
      </c>
      <c r="BE82" s="348">
        <v>22563654</v>
      </c>
      <c r="BF82" s="349">
        <f t="shared" si="109"/>
        <v>23263.127273999995</v>
      </c>
      <c r="BH82" s="343" t="s">
        <v>321</v>
      </c>
      <c r="BI82" s="348">
        <v>962126</v>
      </c>
      <c r="BJ82" s="348">
        <v>878850</v>
      </c>
      <c r="BK82" s="348">
        <v>962126</v>
      </c>
      <c r="BL82" s="348">
        <v>0</v>
      </c>
      <c r="BM82" s="349">
        <f t="shared" si="110"/>
        <v>991.95190599999989</v>
      </c>
      <c r="BN82" s="349">
        <f t="shared" si="111"/>
        <v>906.09434999999996</v>
      </c>
      <c r="BO82" s="349">
        <f t="shared" si="112"/>
        <v>991.95190599999989</v>
      </c>
      <c r="BP82" s="349">
        <f t="shared" si="113"/>
        <v>0</v>
      </c>
      <c r="BR82" s="343" t="s">
        <v>281</v>
      </c>
      <c r="BS82" s="343" t="s">
        <v>338</v>
      </c>
      <c r="BT82" s="348">
        <v>116089960</v>
      </c>
      <c r="BU82" s="348">
        <f t="shared" si="114"/>
        <v>119688.74876</v>
      </c>
      <c r="BW82" s="348" t="s">
        <v>492</v>
      </c>
      <c r="BX82" s="348">
        <v>0</v>
      </c>
      <c r="BY82" s="348">
        <v>0</v>
      </c>
      <c r="BZ82" s="348">
        <v>0</v>
      </c>
      <c r="CA82" s="348">
        <v>0</v>
      </c>
      <c r="CB82" s="348">
        <f t="shared" si="115"/>
        <v>0</v>
      </c>
      <c r="CC82" s="348">
        <f t="shared" si="116"/>
        <v>0</v>
      </c>
      <c r="CD82" s="348">
        <f t="shared" si="117"/>
        <v>0</v>
      </c>
      <c r="CE82" s="348">
        <f t="shared" si="118"/>
        <v>0</v>
      </c>
      <c r="CG82" s="343" t="s">
        <v>526</v>
      </c>
      <c r="CH82" s="348">
        <v>51219327</v>
      </c>
      <c r="CI82" s="348">
        <f t="shared" si="119"/>
        <v>52807.126136999992</v>
      </c>
      <c r="CK82" s="346" t="s">
        <v>492</v>
      </c>
      <c r="CL82" s="347">
        <v>0</v>
      </c>
      <c r="CM82" s="347">
        <v>0</v>
      </c>
      <c r="CN82" s="347">
        <v>0</v>
      </c>
      <c r="CO82" s="347">
        <v>0</v>
      </c>
      <c r="CP82" s="348">
        <f t="shared" si="120"/>
        <v>0</v>
      </c>
      <c r="CQ82" s="348">
        <f t="shared" si="121"/>
        <v>0</v>
      </c>
      <c r="CR82" s="348">
        <f t="shared" si="122"/>
        <v>0</v>
      </c>
      <c r="CS82" s="348">
        <f t="shared" si="123"/>
        <v>0</v>
      </c>
      <c r="CU82" s="349"/>
      <c r="CV82" s="346" t="s">
        <v>883</v>
      </c>
      <c r="CW82" s="347">
        <v>614340</v>
      </c>
      <c r="CX82" s="347">
        <f t="shared" si="124"/>
        <v>633.38454000000002</v>
      </c>
      <c r="CZ82" s="346" t="s">
        <v>492</v>
      </c>
      <c r="DA82" s="347">
        <v>136688</v>
      </c>
      <c r="DB82" s="347">
        <v>136688</v>
      </c>
      <c r="DC82" s="347">
        <v>136688</v>
      </c>
      <c r="DD82" s="347">
        <v>0</v>
      </c>
      <c r="DE82" s="347">
        <f t="shared" si="125"/>
        <v>140.92532799999998</v>
      </c>
      <c r="DF82" s="347">
        <f t="shared" si="126"/>
        <v>140.92532799999998</v>
      </c>
      <c r="DG82" s="347">
        <f t="shared" si="127"/>
        <v>140.92532799999998</v>
      </c>
      <c r="DH82" s="347">
        <f t="shared" si="128"/>
        <v>0</v>
      </c>
      <c r="DI82" s="343" t="s">
        <v>281</v>
      </c>
      <c r="DL82" s="346" t="s">
        <v>499</v>
      </c>
      <c r="DM82" s="347">
        <v>5889141</v>
      </c>
      <c r="DN82" s="347">
        <f t="shared" si="129"/>
        <v>6071.7043709999989</v>
      </c>
      <c r="DQ82" s="350" t="s">
        <v>492</v>
      </c>
      <c r="DR82" s="347">
        <v>136688</v>
      </c>
      <c r="DS82" s="347">
        <v>136688</v>
      </c>
      <c r="DT82" s="347">
        <v>136688</v>
      </c>
      <c r="DU82" s="347">
        <v>0</v>
      </c>
      <c r="DV82" s="347">
        <f t="shared" si="130"/>
        <v>140.92532799999998</v>
      </c>
      <c r="DW82" s="347">
        <f t="shared" si="131"/>
        <v>140.92532799999998</v>
      </c>
      <c r="DX82" s="347">
        <f t="shared" si="132"/>
        <v>140.92532799999998</v>
      </c>
      <c r="DY82" s="347">
        <f t="shared" si="133"/>
        <v>0</v>
      </c>
      <c r="EB82" s="346" t="s">
        <v>340</v>
      </c>
      <c r="EC82" s="347">
        <v>9387508</v>
      </c>
      <c r="ED82" s="347">
        <f t="shared" si="134"/>
        <v>9387.5079999999998</v>
      </c>
      <c r="EH82" s="351" t="s">
        <v>492</v>
      </c>
      <c r="EI82" s="351">
        <v>136688</v>
      </c>
      <c r="EJ82" s="351">
        <v>136688</v>
      </c>
      <c r="EK82" s="351">
        <v>0</v>
      </c>
      <c r="EL82" s="351">
        <v>136688</v>
      </c>
      <c r="EM82" s="351">
        <v>136688</v>
      </c>
      <c r="EN82" s="351">
        <v>0</v>
      </c>
      <c r="EO82" s="351">
        <f t="shared" si="98"/>
        <v>136.68799999999999</v>
      </c>
      <c r="EP82" s="351">
        <f t="shared" si="99"/>
        <v>136.68799999999999</v>
      </c>
      <c r="EQ82" s="351">
        <f t="shared" si="100"/>
        <v>0</v>
      </c>
      <c r="ER82" s="351">
        <f t="shared" si="101"/>
        <v>136.68799999999999</v>
      </c>
      <c r="ES82" s="351">
        <f t="shared" si="102"/>
        <v>136.68799999999999</v>
      </c>
      <c r="ET82" s="351">
        <f t="shared" si="103"/>
        <v>0</v>
      </c>
      <c r="EW82" s="346" t="s">
        <v>505</v>
      </c>
      <c r="EX82" s="352">
        <v>311744307</v>
      </c>
      <c r="EY82" s="352">
        <f t="shared" si="135"/>
        <v>311744.30699999997</v>
      </c>
      <c r="FA82" s="346" t="s">
        <v>492</v>
      </c>
      <c r="FB82" s="352">
        <v>136688</v>
      </c>
      <c r="FC82" s="352">
        <v>136688</v>
      </c>
      <c r="FD82" s="352">
        <v>136688</v>
      </c>
      <c r="FE82" s="352">
        <v>0</v>
      </c>
      <c r="FF82" s="352">
        <v>136688</v>
      </c>
      <c r="FG82" s="352">
        <v>0</v>
      </c>
      <c r="FH82" s="352">
        <f t="shared" si="136"/>
        <v>136.68799999999999</v>
      </c>
      <c r="FI82" s="352">
        <f t="shared" si="137"/>
        <v>136.68799999999999</v>
      </c>
      <c r="FJ82" s="352">
        <f t="shared" si="138"/>
        <v>136.68799999999999</v>
      </c>
      <c r="FK82" s="352">
        <f t="shared" si="139"/>
        <v>0</v>
      </c>
      <c r="FL82" s="352">
        <f t="shared" si="140"/>
        <v>136.68799999999999</v>
      </c>
      <c r="FM82" s="352">
        <f t="shared" si="141"/>
        <v>0</v>
      </c>
      <c r="FP82" s="353" t="s">
        <v>335</v>
      </c>
      <c r="FQ82" s="354">
        <v>77767746</v>
      </c>
      <c r="FR82" s="348">
        <f t="shared" si="142"/>
        <v>77767.745999999999</v>
      </c>
      <c r="FT82" s="346" t="s">
        <v>492</v>
      </c>
      <c r="FU82" s="346">
        <v>646687</v>
      </c>
      <c r="FV82" s="354">
        <v>136688</v>
      </c>
      <c r="FW82" s="354">
        <v>136688</v>
      </c>
      <c r="FX82" s="354">
        <v>509999</v>
      </c>
      <c r="FY82" s="354">
        <v>136688</v>
      </c>
      <c r="FZ82" s="354">
        <v>0</v>
      </c>
      <c r="GA82" s="354">
        <f t="shared" si="143"/>
        <v>646.68700000000001</v>
      </c>
      <c r="GB82" s="354">
        <f t="shared" si="144"/>
        <v>136.68799999999999</v>
      </c>
      <c r="GC82" s="354">
        <f t="shared" si="145"/>
        <v>136.68799999999999</v>
      </c>
      <c r="GD82" s="354">
        <f t="shared" si="146"/>
        <v>509.99900000000002</v>
      </c>
      <c r="GE82" s="354">
        <f t="shared" si="147"/>
        <v>136.68799999999999</v>
      </c>
      <c r="GF82" s="354">
        <f t="shared" si="148"/>
        <v>0</v>
      </c>
      <c r="GG82" s="354"/>
    </row>
    <row r="83" spans="1:189" x14ac:dyDescent="0.2">
      <c r="A83" s="345" t="s">
        <v>324</v>
      </c>
      <c r="B83" s="345">
        <v>16650000</v>
      </c>
      <c r="C83" s="345">
        <v>658863</v>
      </c>
      <c r="D83" s="345">
        <v>15335354</v>
      </c>
      <c r="E83" s="345">
        <v>1314646</v>
      </c>
      <c r="F83" s="345">
        <f t="shared" si="84"/>
        <v>17166.149999999998</v>
      </c>
      <c r="G83" s="345">
        <f t="shared" si="85"/>
        <v>679.28775299999995</v>
      </c>
      <c r="H83" s="345">
        <f t="shared" si="86"/>
        <v>15810.749973999998</v>
      </c>
      <c r="I83" s="345">
        <f t="shared" si="87"/>
        <v>1355.4000259999998</v>
      </c>
      <c r="J83" s="343" t="s">
        <v>281</v>
      </c>
      <c r="L83" s="346" t="s">
        <v>794</v>
      </c>
      <c r="M83" s="347">
        <v>7213296</v>
      </c>
      <c r="N83" s="347">
        <f t="shared" si="88"/>
        <v>7436.9081759999999</v>
      </c>
      <c r="P83" s="346" t="s">
        <v>322</v>
      </c>
      <c r="Q83" s="347">
        <v>169842539</v>
      </c>
      <c r="R83" s="347">
        <v>37741698</v>
      </c>
      <c r="S83" s="347">
        <v>151745487</v>
      </c>
      <c r="T83" s="347">
        <v>18097052</v>
      </c>
      <c r="U83" s="347">
        <f t="shared" si="89"/>
        <v>175107.65770899996</v>
      </c>
      <c r="V83" s="345">
        <f t="shared" si="90"/>
        <v>38911.690637999993</v>
      </c>
      <c r="W83" s="345">
        <f t="shared" si="91"/>
        <v>156449.59709699999</v>
      </c>
      <c r="X83" s="345">
        <f t="shared" si="92"/>
        <v>18658.060611999997</v>
      </c>
      <c r="AA83" s="346" t="s">
        <v>500</v>
      </c>
      <c r="AB83" s="347">
        <v>3791159</v>
      </c>
      <c r="AC83" s="345">
        <f t="shared" si="93"/>
        <v>3908.684929</v>
      </c>
      <c r="AE83" s="343" t="s">
        <v>321</v>
      </c>
      <c r="AF83" s="345">
        <v>474250</v>
      </c>
      <c r="AG83" s="345">
        <v>474250</v>
      </c>
      <c r="AH83" s="345">
        <v>474250</v>
      </c>
      <c r="AI83" s="345">
        <v>0</v>
      </c>
      <c r="AJ83" s="345">
        <f t="shared" si="94"/>
        <v>488.95174999999995</v>
      </c>
      <c r="AK83" s="345">
        <f t="shared" si="95"/>
        <v>488.95174999999995</v>
      </c>
      <c r="AL83" s="345">
        <f t="shared" si="96"/>
        <v>488.95174999999995</v>
      </c>
      <c r="AM83" s="345">
        <f t="shared" si="97"/>
        <v>0</v>
      </c>
      <c r="AP83" s="346" t="s">
        <v>341</v>
      </c>
      <c r="AQ83" s="347">
        <v>123001500</v>
      </c>
      <c r="AR83" s="347">
        <f t="shared" si="104"/>
        <v>126814.5465</v>
      </c>
      <c r="AT83" s="346" t="s">
        <v>321</v>
      </c>
      <c r="AU83" s="347">
        <v>878850</v>
      </c>
      <c r="AV83" s="347">
        <v>474250</v>
      </c>
      <c r="AW83" s="347">
        <v>878850</v>
      </c>
      <c r="AX83" s="347">
        <v>0</v>
      </c>
      <c r="AY83" s="345">
        <f t="shared" si="105"/>
        <v>906.09434999999996</v>
      </c>
      <c r="AZ83" s="345">
        <f t="shared" si="106"/>
        <v>488.95174999999995</v>
      </c>
      <c r="BA83" s="345">
        <f t="shared" si="107"/>
        <v>906.09434999999996</v>
      </c>
      <c r="BB83" s="345">
        <f t="shared" si="108"/>
        <v>0</v>
      </c>
      <c r="BD83" s="343" t="s">
        <v>718</v>
      </c>
      <c r="BE83" s="348">
        <v>22563654</v>
      </c>
      <c r="BF83" s="349">
        <f t="shared" si="109"/>
        <v>23263.127273999995</v>
      </c>
      <c r="BH83" s="343" t="s">
        <v>322</v>
      </c>
      <c r="BI83" s="348">
        <v>206102539</v>
      </c>
      <c r="BJ83" s="348">
        <v>88628086</v>
      </c>
      <c r="BK83" s="348">
        <v>153107287</v>
      </c>
      <c r="BL83" s="348">
        <v>52995252</v>
      </c>
      <c r="BM83" s="349">
        <f t="shared" si="110"/>
        <v>212491.71770899996</v>
      </c>
      <c r="BN83" s="349">
        <f t="shared" si="111"/>
        <v>91375.556665999989</v>
      </c>
      <c r="BO83" s="349">
        <f t="shared" si="112"/>
        <v>157853.61289699998</v>
      </c>
      <c r="BP83" s="349">
        <f t="shared" si="113"/>
        <v>54638.104811999998</v>
      </c>
      <c r="BR83" s="343" t="s">
        <v>281</v>
      </c>
      <c r="BS83" s="343" t="s">
        <v>339</v>
      </c>
      <c r="BT83" s="348">
        <v>101331538</v>
      </c>
      <c r="BU83" s="348">
        <f t="shared" si="114"/>
        <v>104472.815678</v>
      </c>
      <c r="BW83" s="348" t="s">
        <v>320</v>
      </c>
      <c r="BX83" s="348">
        <v>6199233</v>
      </c>
      <c r="BY83" s="348">
        <v>5953008</v>
      </c>
      <c r="BZ83" s="348">
        <v>246225</v>
      </c>
      <c r="CA83" s="348">
        <v>4833218</v>
      </c>
      <c r="CB83" s="348">
        <f t="shared" si="115"/>
        <v>6391.4092229999997</v>
      </c>
      <c r="CC83" s="348">
        <f t="shared" si="116"/>
        <v>6137.5512479999998</v>
      </c>
      <c r="CD83" s="348">
        <f t="shared" si="117"/>
        <v>253.85797499999998</v>
      </c>
      <c r="CE83" s="348">
        <f t="shared" si="118"/>
        <v>4983.0477579999997</v>
      </c>
      <c r="CG83" s="343" t="s">
        <v>527</v>
      </c>
      <c r="CH83" s="348">
        <v>51219327</v>
      </c>
      <c r="CI83" s="348">
        <f t="shared" si="119"/>
        <v>52807.126136999992</v>
      </c>
      <c r="CK83" s="346" t="s">
        <v>320</v>
      </c>
      <c r="CL83" s="347">
        <v>6199233</v>
      </c>
      <c r="CM83" s="347">
        <v>4971258</v>
      </c>
      <c r="CN83" s="347">
        <v>5953008</v>
      </c>
      <c r="CO83" s="347">
        <v>246225</v>
      </c>
      <c r="CP83" s="348">
        <f t="shared" si="120"/>
        <v>6391.4092229999997</v>
      </c>
      <c r="CQ83" s="348">
        <f t="shared" si="121"/>
        <v>5125.3669979999995</v>
      </c>
      <c r="CR83" s="348">
        <f t="shared" si="122"/>
        <v>6137.5512479999998</v>
      </c>
      <c r="CS83" s="348">
        <f t="shared" si="123"/>
        <v>253.85797499999998</v>
      </c>
      <c r="CU83" s="349"/>
      <c r="CV83" s="346" t="s">
        <v>508</v>
      </c>
      <c r="CW83" s="347">
        <v>53845949</v>
      </c>
      <c r="CX83" s="347">
        <f t="shared" si="124"/>
        <v>55515.173418999999</v>
      </c>
      <c r="CZ83" s="346" t="s">
        <v>320</v>
      </c>
      <c r="DA83" s="347">
        <v>13578239</v>
      </c>
      <c r="DB83" s="347">
        <v>4971258</v>
      </c>
      <c r="DC83" s="347">
        <v>13026398</v>
      </c>
      <c r="DD83" s="347">
        <v>551841</v>
      </c>
      <c r="DE83" s="347">
        <f t="shared" si="125"/>
        <v>13999.164408999999</v>
      </c>
      <c r="DF83" s="347">
        <f t="shared" si="126"/>
        <v>5125.3669979999995</v>
      </c>
      <c r="DG83" s="347">
        <f t="shared" si="127"/>
        <v>13430.216337999998</v>
      </c>
      <c r="DH83" s="347">
        <f t="shared" si="128"/>
        <v>568.94807099999991</v>
      </c>
      <c r="DI83" s="343" t="s">
        <v>281</v>
      </c>
      <c r="DL83" s="346" t="s">
        <v>500</v>
      </c>
      <c r="DM83" s="347">
        <v>6312500</v>
      </c>
      <c r="DN83" s="347">
        <f t="shared" si="129"/>
        <v>6508.1874999999991</v>
      </c>
      <c r="DQ83" s="350" t="s">
        <v>320</v>
      </c>
      <c r="DR83" s="347">
        <v>14045659</v>
      </c>
      <c r="DS83" s="347">
        <v>12044648</v>
      </c>
      <c r="DT83" s="347">
        <v>13493815</v>
      </c>
      <c r="DU83" s="347">
        <v>551844</v>
      </c>
      <c r="DV83" s="347">
        <f t="shared" si="130"/>
        <v>14481.074428999998</v>
      </c>
      <c r="DW83" s="347">
        <f t="shared" si="131"/>
        <v>12418.032087999998</v>
      </c>
      <c r="DX83" s="347">
        <f t="shared" si="132"/>
        <v>13912.123265</v>
      </c>
      <c r="DY83" s="347">
        <f t="shared" si="133"/>
        <v>568.95116400000006</v>
      </c>
      <c r="EB83" s="346" t="s">
        <v>505</v>
      </c>
      <c r="EC83" s="347">
        <v>35371584</v>
      </c>
      <c r="ED83" s="347">
        <f t="shared" si="134"/>
        <v>35371.584000000003</v>
      </c>
      <c r="EH83" s="351" t="s">
        <v>320</v>
      </c>
      <c r="EI83" s="351">
        <v>14045659</v>
      </c>
      <c r="EJ83" s="351">
        <v>13493815</v>
      </c>
      <c r="EK83" s="351">
        <v>551844</v>
      </c>
      <c r="EL83" s="351">
        <v>13493815</v>
      </c>
      <c r="EM83" s="351">
        <v>12044648</v>
      </c>
      <c r="EN83" s="351">
        <v>1449167</v>
      </c>
      <c r="EO83" s="351">
        <f t="shared" si="98"/>
        <v>14045.659</v>
      </c>
      <c r="EP83" s="351">
        <f t="shared" si="99"/>
        <v>13493.815000000001</v>
      </c>
      <c r="EQ83" s="351">
        <f t="shared" si="100"/>
        <v>551.84400000000005</v>
      </c>
      <c r="ER83" s="351">
        <f t="shared" si="101"/>
        <v>13493.815000000001</v>
      </c>
      <c r="ES83" s="351">
        <f t="shared" si="102"/>
        <v>12044.647999999999</v>
      </c>
      <c r="ET83" s="351">
        <f t="shared" si="103"/>
        <v>1449.1669999999999</v>
      </c>
      <c r="EW83" s="346" t="s">
        <v>341</v>
      </c>
      <c r="EX83" s="352">
        <v>238136585</v>
      </c>
      <c r="EY83" s="352">
        <f t="shared" si="135"/>
        <v>238136.58499999999</v>
      </c>
      <c r="FA83" s="346" t="s">
        <v>320</v>
      </c>
      <c r="FB83" s="352">
        <v>14621619</v>
      </c>
      <c r="FC83" s="352">
        <v>13578805</v>
      </c>
      <c r="FD83" s="352">
        <v>14086935</v>
      </c>
      <c r="FE83" s="352">
        <v>534684</v>
      </c>
      <c r="FF83" s="352">
        <v>13578805</v>
      </c>
      <c r="FG83" s="352">
        <v>0</v>
      </c>
      <c r="FH83" s="352">
        <f t="shared" si="136"/>
        <v>14621.619000000001</v>
      </c>
      <c r="FI83" s="352">
        <f t="shared" si="137"/>
        <v>13578.805</v>
      </c>
      <c r="FJ83" s="352">
        <f t="shared" si="138"/>
        <v>14086.934999999999</v>
      </c>
      <c r="FK83" s="352">
        <f t="shared" si="139"/>
        <v>534.68399999999997</v>
      </c>
      <c r="FL83" s="352">
        <f t="shared" si="140"/>
        <v>13578.805</v>
      </c>
      <c r="FM83" s="352">
        <f t="shared" si="141"/>
        <v>0</v>
      </c>
      <c r="FP83" s="353" t="s">
        <v>336</v>
      </c>
      <c r="FQ83" s="354">
        <v>10569741</v>
      </c>
      <c r="FR83" s="348">
        <f t="shared" si="142"/>
        <v>10569.741</v>
      </c>
      <c r="FT83" s="346" t="s">
        <v>320</v>
      </c>
      <c r="FU83" s="346">
        <v>14086935</v>
      </c>
      <c r="FV83" s="354">
        <v>14086935</v>
      </c>
      <c r="FW83" s="354">
        <v>14086935</v>
      </c>
      <c r="FX83" s="354">
        <v>0</v>
      </c>
      <c r="FY83" s="354">
        <v>13578805</v>
      </c>
      <c r="FZ83" s="354">
        <v>508130</v>
      </c>
      <c r="GA83" s="354">
        <f t="shared" si="143"/>
        <v>14086.934999999999</v>
      </c>
      <c r="GB83" s="354">
        <f t="shared" si="144"/>
        <v>14086.934999999999</v>
      </c>
      <c r="GC83" s="354">
        <f t="shared" si="145"/>
        <v>14086.934999999999</v>
      </c>
      <c r="GD83" s="354">
        <f t="shared" si="146"/>
        <v>0</v>
      </c>
      <c r="GE83" s="354">
        <f t="shared" si="147"/>
        <v>13578.805</v>
      </c>
      <c r="GF83" s="354">
        <f t="shared" si="148"/>
        <v>508.13</v>
      </c>
      <c r="GG83" s="354"/>
    </row>
    <row r="84" spans="1:189" x14ac:dyDescent="0.2">
      <c r="A84" s="345" t="s">
        <v>325</v>
      </c>
      <c r="B84" s="345">
        <v>2500000</v>
      </c>
      <c r="C84" s="345">
        <v>80950</v>
      </c>
      <c r="D84" s="345">
        <v>1800000</v>
      </c>
      <c r="E84" s="345">
        <v>700000</v>
      </c>
      <c r="F84" s="345">
        <f t="shared" si="84"/>
        <v>2577.5</v>
      </c>
      <c r="G84" s="345">
        <f t="shared" si="85"/>
        <v>83.45944999999999</v>
      </c>
      <c r="H84" s="345">
        <f t="shared" si="86"/>
        <v>1855.8</v>
      </c>
      <c r="I84" s="345">
        <f t="shared" si="87"/>
        <v>721.69999999999993</v>
      </c>
      <c r="J84" s="343" t="s">
        <v>281</v>
      </c>
      <c r="L84" s="346" t="s">
        <v>795</v>
      </c>
      <c r="M84" s="347">
        <v>7213296</v>
      </c>
      <c r="N84" s="347">
        <f t="shared" si="88"/>
        <v>7436.9081759999999</v>
      </c>
      <c r="P84" s="346" t="s">
        <v>323</v>
      </c>
      <c r="Q84" s="347">
        <v>19300000</v>
      </c>
      <c r="R84" s="347">
        <v>2338693</v>
      </c>
      <c r="S84" s="347">
        <v>19300000</v>
      </c>
      <c r="T84" s="347">
        <v>0</v>
      </c>
      <c r="U84" s="347">
        <f t="shared" si="89"/>
        <v>19898.3</v>
      </c>
      <c r="V84" s="345">
        <f t="shared" si="90"/>
        <v>2411.1924829999998</v>
      </c>
      <c r="W84" s="345">
        <f t="shared" si="91"/>
        <v>19898.3</v>
      </c>
      <c r="X84" s="345">
        <f t="shared" si="92"/>
        <v>0</v>
      </c>
      <c r="AA84" s="346" t="s">
        <v>501</v>
      </c>
      <c r="AB84" s="347">
        <v>1185216</v>
      </c>
      <c r="AC84" s="345">
        <f t="shared" si="93"/>
        <v>1221.9576959999997</v>
      </c>
      <c r="AE84" s="343" t="s">
        <v>322</v>
      </c>
      <c r="AF84" s="345">
        <v>169852539</v>
      </c>
      <c r="AG84" s="345">
        <v>43560535</v>
      </c>
      <c r="AH84" s="345">
        <v>153107287</v>
      </c>
      <c r="AI84" s="345">
        <v>16745252</v>
      </c>
      <c r="AJ84" s="345">
        <f t="shared" si="94"/>
        <v>175117.96770899999</v>
      </c>
      <c r="AK84" s="345">
        <f t="shared" si="95"/>
        <v>44910.911585000002</v>
      </c>
      <c r="AL84" s="345">
        <f t="shared" si="96"/>
        <v>157853.61289699998</v>
      </c>
      <c r="AM84" s="345">
        <f t="shared" si="97"/>
        <v>17264.354811999998</v>
      </c>
      <c r="AP84" s="346" t="s">
        <v>343</v>
      </c>
      <c r="AQ84" s="347">
        <v>13639429</v>
      </c>
      <c r="AR84" s="347">
        <f t="shared" si="104"/>
        <v>14062.251299</v>
      </c>
      <c r="AT84" s="346" t="s">
        <v>322</v>
      </c>
      <c r="AU84" s="347">
        <v>206102539</v>
      </c>
      <c r="AV84" s="347">
        <v>60822047</v>
      </c>
      <c r="AW84" s="347">
        <v>153107287</v>
      </c>
      <c r="AX84" s="347">
        <v>52995252</v>
      </c>
      <c r="AY84" s="345">
        <f t="shared" si="105"/>
        <v>212491.71770899996</v>
      </c>
      <c r="AZ84" s="345">
        <f t="shared" si="106"/>
        <v>62707.530456999993</v>
      </c>
      <c r="BA84" s="345">
        <f t="shared" si="107"/>
        <v>157853.61289699998</v>
      </c>
      <c r="BB84" s="345">
        <f t="shared" si="108"/>
        <v>54638.104811999998</v>
      </c>
      <c r="BF84" s="349">
        <f>SUM(BF3:BF83)</f>
        <v>6280102.1547309998</v>
      </c>
      <c r="BH84" s="343" t="s">
        <v>323</v>
      </c>
      <c r="BI84" s="348">
        <v>19300000</v>
      </c>
      <c r="BJ84" s="348">
        <v>7025705</v>
      </c>
      <c r="BK84" s="348">
        <v>19300000</v>
      </c>
      <c r="BL84" s="348">
        <v>0</v>
      </c>
      <c r="BM84" s="349">
        <f t="shared" si="110"/>
        <v>19898.3</v>
      </c>
      <c r="BN84" s="349">
        <f t="shared" si="111"/>
        <v>7243.5018549999995</v>
      </c>
      <c r="BO84" s="349">
        <f t="shared" si="112"/>
        <v>19898.3</v>
      </c>
      <c r="BP84" s="349">
        <f t="shared" si="113"/>
        <v>0</v>
      </c>
      <c r="BR84" s="343" t="s">
        <v>281</v>
      </c>
      <c r="BS84" s="343" t="s">
        <v>502</v>
      </c>
      <c r="BT84" s="348">
        <v>2063585</v>
      </c>
      <c r="BU84" s="348">
        <f t="shared" si="114"/>
        <v>2127.5561349999998</v>
      </c>
      <c r="BW84" s="348" t="s">
        <v>321</v>
      </c>
      <c r="BX84" s="348">
        <v>1217896</v>
      </c>
      <c r="BY84" s="348">
        <v>1217896</v>
      </c>
      <c r="BZ84" s="348">
        <v>0</v>
      </c>
      <c r="CA84" s="348">
        <v>962126</v>
      </c>
      <c r="CB84" s="348">
        <f t="shared" si="115"/>
        <v>1255.650776</v>
      </c>
      <c r="CC84" s="348">
        <f t="shared" si="116"/>
        <v>1255.650776</v>
      </c>
      <c r="CD84" s="348">
        <f t="shared" si="117"/>
        <v>0</v>
      </c>
      <c r="CE84" s="348">
        <f t="shared" si="118"/>
        <v>991.95190599999989</v>
      </c>
      <c r="CG84" s="343" t="s">
        <v>718</v>
      </c>
      <c r="CH84" s="348">
        <v>51219327</v>
      </c>
      <c r="CI84" s="348">
        <f t="shared" si="119"/>
        <v>52807.126136999992</v>
      </c>
      <c r="CK84" s="346" t="s">
        <v>321</v>
      </c>
      <c r="CL84" s="347">
        <v>1668906</v>
      </c>
      <c r="CM84" s="347">
        <v>1546416</v>
      </c>
      <c r="CN84" s="347">
        <v>1643916</v>
      </c>
      <c r="CO84" s="347">
        <v>24990</v>
      </c>
      <c r="CP84" s="348">
        <f t="shared" si="120"/>
        <v>1720.6420859999998</v>
      </c>
      <c r="CQ84" s="348">
        <f t="shared" si="121"/>
        <v>1594.3548959999998</v>
      </c>
      <c r="CR84" s="348">
        <f t="shared" si="122"/>
        <v>1694.8773959999999</v>
      </c>
      <c r="CS84" s="348">
        <f t="shared" si="123"/>
        <v>25.764689999999995</v>
      </c>
      <c r="CU84" s="349"/>
      <c r="CV84" s="346" t="s">
        <v>509</v>
      </c>
      <c r="CW84" s="347">
        <v>11060679</v>
      </c>
      <c r="CX84" s="347">
        <f t="shared" si="124"/>
        <v>11403.560049</v>
      </c>
      <c r="CZ84" s="346" t="s">
        <v>321</v>
      </c>
      <c r="DA84" s="347">
        <v>1668906</v>
      </c>
      <c r="DB84" s="347">
        <v>1546416</v>
      </c>
      <c r="DC84" s="347">
        <v>1643916</v>
      </c>
      <c r="DD84" s="347">
        <v>24990</v>
      </c>
      <c r="DE84" s="347">
        <f t="shared" si="125"/>
        <v>1720.6420859999998</v>
      </c>
      <c r="DF84" s="347">
        <f t="shared" si="126"/>
        <v>1594.3548959999998</v>
      </c>
      <c r="DG84" s="347">
        <f t="shared" si="127"/>
        <v>1694.8773959999999</v>
      </c>
      <c r="DH84" s="347">
        <f t="shared" si="128"/>
        <v>25.764689999999995</v>
      </c>
      <c r="DI84" s="343" t="s">
        <v>281</v>
      </c>
      <c r="DL84" s="346" t="s">
        <v>501</v>
      </c>
      <c r="DM84" s="347">
        <v>133691</v>
      </c>
      <c r="DN84" s="347">
        <f t="shared" si="129"/>
        <v>137.835421</v>
      </c>
      <c r="DQ84" s="350" t="s">
        <v>321</v>
      </c>
      <c r="DR84" s="347">
        <v>1668906</v>
      </c>
      <c r="DS84" s="347">
        <v>1643916</v>
      </c>
      <c r="DT84" s="347">
        <v>1643916</v>
      </c>
      <c r="DU84" s="347">
        <v>24990</v>
      </c>
      <c r="DV84" s="347">
        <f t="shared" si="130"/>
        <v>1720.6420859999998</v>
      </c>
      <c r="DW84" s="347">
        <f t="shared" si="131"/>
        <v>1694.8773959999999</v>
      </c>
      <c r="DX84" s="347">
        <f t="shared" si="132"/>
        <v>1694.8773959999999</v>
      </c>
      <c r="DY84" s="347">
        <f t="shared" si="133"/>
        <v>25.764689999999995</v>
      </c>
      <c r="EB84" s="346" t="s">
        <v>341</v>
      </c>
      <c r="EC84" s="347">
        <v>19751527</v>
      </c>
      <c r="ED84" s="347">
        <f t="shared" si="134"/>
        <v>19751.526999999998</v>
      </c>
      <c r="EH84" s="351" t="s">
        <v>321</v>
      </c>
      <c r="EI84" s="351">
        <v>4620987</v>
      </c>
      <c r="EJ84" s="351">
        <v>4595988</v>
      </c>
      <c r="EK84" s="351">
        <v>24999</v>
      </c>
      <c r="EL84" s="351">
        <v>3083340</v>
      </c>
      <c r="EM84" s="351">
        <v>1643916</v>
      </c>
      <c r="EN84" s="351">
        <v>1439424</v>
      </c>
      <c r="EO84" s="351">
        <f t="shared" si="98"/>
        <v>4620.9870000000001</v>
      </c>
      <c r="EP84" s="351">
        <f t="shared" si="99"/>
        <v>4595.9880000000003</v>
      </c>
      <c r="EQ84" s="351">
        <f t="shared" si="100"/>
        <v>24.998999999999999</v>
      </c>
      <c r="ER84" s="351">
        <f t="shared" si="101"/>
        <v>3083.34</v>
      </c>
      <c r="ES84" s="351">
        <f t="shared" si="102"/>
        <v>1643.9159999999999</v>
      </c>
      <c r="ET84" s="351">
        <f t="shared" si="103"/>
        <v>1439.424</v>
      </c>
      <c r="EW84" s="346" t="s">
        <v>342</v>
      </c>
      <c r="EX84" s="352">
        <v>6935000</v>
      </c>
      <c r="EY84" s="352">
        <f t="shared" si="135"/>
        <v>6935</v>
      </c>
      <c r="FA84" s="346" t="s">
        <v>321</v>
      </c>
      <c r="FB84" s="352">
        <v>4620987</v>
      </c>
      <c r="FC84" s="352">
        <v>3261840</v>
      </c>
      <c r="FD84" s="352">
        <v>4595988</v>
      </c>
      <c r="FE84" s="352">
        <v>24999</v>
      </c>
      <c r="FF84" s="352">
        <v>3083340</v>
      </c>
      <c r="FG84" s="352">
        <v>178500</v>
      </c>
      <c r="FH84" s="352">
        <f t="shared" si="136"/>
        <v>4620.9870000000001</v>
      </c>
      <c r="FI84" s="352">
        <f t="shared" si="137"/>
        <v>3261.84</v>
      </c>
      <c r="FJ84" s="352">
        <f t="shared" si="138"/>
        <v>4595.9880000000003</v>
      </c>
      <c r="FK84" s="352">
        <f t="shared" si="139"/>
        <v>24.998999999999999</v>
      </c>
      <c r="FL84" s="352">
        <f t="shared" si="140"/>
        <v>3083.34</v>
      </c>
      <c r="FM84" s="352">
        <f t="shared" si="141"/>
        <v>178.5</v>
      </c>
      <c r="FP84" s="353" t="s">
        <v>417</v>
      </c>
      <c r="FQ84" s="354">
        <v>6232822</v>
      </c>
      <c r="FR84" s="348">
        <f t="shared" si="142"/>
        <v>6232.8220000000001</v>
      </c>
      <c r="FT84" s="346" t="s">
        <v>321</v>
      </c>
      <c r="FU84" s="346">
        <v>4992758</v>
      </c>
      <c r="FV84" s="354">
        <v>4757138</v>
      </c>
      <c r="FW84" s="354">
        <v>4992758</v>
      </c>
      <c r="FX84" s="354">
        <v>0</v>
      </c>
      <c r="FY84" s="354">
        <v>3422990</v>
      </c>
      <c r="FZ84" s="354">
        <v>1334148</v>
      </c>
      <c r="GA84" s="354">
        <f t="shared" si="143"/>
        <v>4992.7579999999998</v>
      </c>
      <c r="GB84" s="354">
        <f t="shared" si="144"/>
        <v>4757.1379999999999</v>
      </c>
      <c r="GC84" s="354">
        <f t="shared" si="145"/>
        <v>4992.7579999999998</v>
      </c>
      <c r="GD84" s="354">
        <f t="shared" si="146"/>
        <v>0</v>
      </c>
      <c r="GE84" s="354">
        <f t="shared" si="147"/>
        <v>3422.99</v>
      </c>
      <c r="GF84" s="354">
        <f t="shared" si="148"/>
        <v>1334.1479999999999</v>
      </c>
      <c r="GG84" s="354"/>
    </row>
    <row r="85" spans="1:189" x14ac:dyDescent="0.2">
      <c r="A85" s="345" t="s">
        <v>326</v>
      </c>
      <c r="B85" s="345">
        <v>16572000</v>
      </c>
      <c r="C85" s="345">
        <v>0</v>
      </c>
      <c r="D85" s="345">
        <v>9000000</v>
      </c>
      <c r="E85" s="345">
        <v>7572000</v>
      </c>
      <c r="F85" s="345">
        <f t="shared" si="84"/>
        <v>17085.732</v>
      </c>
      <c r="G85" s="345">
        <f t="shared" si="85"/>
        <v>0</v>
      </c>
      <c r="H85" s="345">
        <f t="shared" si="86"/>
        <v>9279</v>
      </c>
      <c r="I85" s="345">
        <f t="shared" si="87"/>
        <v>7806.7319999999991</v>
      </c>
      <c r="J85" s="343" t="s">
        <v>281</v>
      </c>
      <c r="L85" s="346" t="s">
        <v>526</v>
      </c>
      <c r="M85" s="347">
        <v>56827653</v>
      </c>
      <c r="N85" s="347">
        <f t="shared" si="88"/>
        <v>58589.310242999993</v>
      </c>
      <c r="P85" s="346" t="s">
        <v>324</v>
      </c>
      <c r="Q85" s="347">
        <v>15459405</v>
      </c>
      <c r="R85" s="347">
        <v>2868075</v>
      </c>
      <c r="S85" s="347">
        <v>15335354</v>
      </c>
      <c r="T85" s="347">
        <v>124051</v>
      </c>
      <c r="U85" s="347">
        <f t="shared" si="89"/>
        <v>15938.646554999999</v>
      </c>
      <c r="V85" s="345">
        <f t="shared" si="90"/>
        <v>2956.9853249999996</v>
      </c>
      <c r="W85" s="345">
        <f t="shared" si="91"/>
        <v>15810.749973999998</v>
      </c>
      <c r="X85" s="345">
        <f t="shared" si="92"/>
        <v>127.896581</v>
      </c>
      <c r="AA85" s="346" t="s">
        <v>337</v>
      </c>
      <c r="AB85" s="347">
        <v>1851250</v>
      </c>
      <c r="AC85" s="345">
        <f t="shared" si="93"/>
        <v>1908.6387499999998</v>
      </c>
      <c r="AE85" s="343" t="s">
        <v>323</v>
      </c>
      <c r="AF85" s="345">
        <v>19300000</v>
      </c>
      <c r="AG85" s="345">
        <v>3749393</v>
      </c>
      <c r="AH85" s="345">
        <v>19300000</v>
      </c>
      <c r="AI85" s="345">
        <v>0</v>
      </c>
      <c r="AJ85" s="345">
        <f t="shared" si="94"/>
        <v>19898.3</v>
      </c>
      <c r="AK85" s="345">
        <f t="shared" si="95"/>
        <v>3865.6241829999999</v>
      </c>
      <c r="AL85" s="345">
        <f t="shared" si="96"/>
        <v>19898.3</v>
      </c>
      <c r="AM85" s="345">
        <f t="shared" si="97"/>
        <v>0</v>
      </c>
      <c r="AP85" s="346" t="s">
        <v>506</v>
      </c>
      <c r="AQ85" s="347">
        <v>1034020</v>
      </c>
      <c r="AR85" s="347">
        <f t="shared" si="104"/>
        <v>1066.0746199999999</v>
      </c>
      <c r="AT85" s="346" t="s">
        <v>323</v>
      </c>
      <c r="AU85" s="347">
        <v>19300000</v>
      </c>
      <c r="AV85" s="347">
        <v>5524719</v>
      </c>
      <c r="AW85" s="347">
        <v>19300000</v>
      </c>
      <c r="AX85" s="347">
        <v>0</v>
      </c>
      <c r="AY85" s="345">
        <f t="shared" si="105"/>
        <v>19898.3</v>
      </c>
      <c r="AZ85" s="345">
        <f t="shared" si="106"/>
        <v>5695.9852889999993</v>
      </c>
      <c r="BA85" s="345">
        <f t="shared" si="107"/>
        <v>19898.3</v>
      </c>
      <c r="BB85" s="345">
        <f t="shared" si="108"/>
        <v>0</v>
      </c>
      <c r="BH85" s="343" t="s">
        <v>324</v>
      </c>
      <c r="BI85" s="348">
        <v>15469405</v>
      </c>
      <c r="BJ85" s="348">
        <v>6817529</v>
      </c>
      <c r="BK85" s="348">
        <v>15345354</v>
      </c>
      <c r="BL85" s="348">
        <v>124051</v>
      </c>
      <c r="BM85" s="349">
        <f t="shared" si="110"/>
        <v>15948.956554999999</v>
      </c>
      <c r="BN85" s="349">
        <f t="shared" si="111"/>
        <v>7028.8723989999999</v>
      </c>
      <c r="BO85" s="349">
        <f t="shared" si="112"/>
        <v>15821.059973999998</v>
      </c>
      <c r="BP85" s="349">
        <f t="shared" si="113"/>
        <v>127.896581</v>
      </c>
      <c r="BR85" s="343" t="s">
        <v>281</v>
      </c>
      <c r="BS85" s="343" t="s">
        <v>503</v>
      </c>
      <c r="BT85" s="348">
        <v>10305979</v>
      </c>
      <c r="BU85" s="348">
        <f t="shared" si="114"/>
        <v>10625.464348999998</v>
      </c>
      <c r="BW85" s="348" t="s">
        <v>322</v>
      </c>
      <c r="BX85" s="348">
        <v>260439999</v>
      </c>
      <c r="BY85" s="348">
        <v>219542949</v>
      </c>
      <c r="BZ85" s="348">
        <v>40897050</v>
      </c>
      <c r="CA85" s="348">
        <v>100273543</v>
      </c>
      <c r="CB85" s="348">
        <f t="shared" si="115"/>
        <v>268513.63896899996</v>
      </c>
      <c r="CC85" s="348">
        <f t="shared" si="116"/>
        <v>226348.78041899999</v>
      </c>
      <c r="CD85" s="348">
        <f t="shared" si="117"/>
        <v>42164.858549999997</v>
      </c>
      <c r="CE85" s="348">
        <f t="shared" si="118"/>
        <v>103382.022833</v>
      </c>
      <c r="CG85" s="343" t="s">
        <v>511</v>
      </c>
      <c r="CH85" s="348">
        <v>3321244</v>
      </c>
      <c r="CI85" s="348">
        <f t="shared" si="119"/>
        <v>3424.2025639999997</v>
      </c>
      <c r="CK85" s="346" t="s">
        <v>322</v>
      </c>
      <c r="CL85" s="347">
        <v>216639999</v>
      </c>
      <c r="CM85" s="347">
        <v>107545221</v>
      </c>
      <c r="CN85" s="347">
        <v>211992949</v>
      </c>
      <c r="CO85" s="347">
        <v>4647050</v>
      </c>
      <c r="CP85" s="348">
        <f t="shared" si="120"/>
        <v>223355.838969</v>
      </c>
      <c r="CQ85" s="348">
        <f t="shared" si="121"/>
        <v>110879.12285099999</v>
      </c>
      <c r="CR85" s="348">
        <f t="shared" si="122"/>
        <v>218564.73041899997</v>
      </c>
      <c r="CS85" s="348">
        <f t="shared" si="123"/>
        <v>4791.1085499999999</v>
      </c>
      <c r="CU85" s="349"/>
      <c r="CV85" s="346" t="s">
        <v>774</v>
      </c>
      <c r="CW85" s="347">
        <v>42785270</v>
      </c>
      <c r="CX85" s="347">
        <f t="shared" si="124"/>
        <v>44111.613369999992</v>
      </c>
      <c r="CZ85" s="346" t="s">
        <v>322</v>
      </c>
      <c r="DA85" s="347">
        <v>216655231</v>
      </c>
      <c r="DB85" s="347">
        <v>116929025</v>
      </c>
      <c r="DC85" s="347">
        <v>215758181</v>
      </c>
      <c r="DD85" s="347">
        <v>897050</v>
      </c>
      <c r="DE85" s="347">
        <f t="shared" si="125"/>
        <v>223371.54316099998</v>
      </c>
      <c r="DF85" s="347">
        <f t="shared" si="126"/>
        <v>120553.82477499999</v>
      </c>
      <c r="DG85" s="347">
        <f t="shared" si="127"/>
        <v>222446.684611</v>
      </c>
      <c r="DH85" s="347">
        <f t="shared" si="128"/>
        <v>924.85854999999992</v>
      </c>
      <c r="DI85" s="343" t="s">
        <v>281</v>
      </c>
      <c r="DL85" s="346" t="s">
        <v>337</v>
      </c>
      <c r="DM85" s="347">
        <v>67057469</v>
      </c>
      <c r="DN85" s="347">
        <f t="shared" si="129"/>
        <v>69136.250538999986</v>
      </c>
      <c r="DQ85" s="350" t="s">
        <v>322</v>
      </c>
      <c r="DR85" s="347">
        <v>217788037</v>
      </c>
      <c r="DS85" s="347">
        <v>147988526</v>
      </c>
      <c r="DT85" s="347">
        <v>205581089</v>
      </c>
      <c r="DU85" s="347">
        <v>12206948</v>
      </c>
      <c r="DV85" s="347">
        <f t="shared" si="130"/>
        <v>224539.466147</v>
      </c>
      <c r="DW85" s="347">
        <f t="shared" si="131"/>
        <v>152576.17030600001</v>
      </c>
      <c r="DX85" s="347">
        <f t="shared" si="132"/>
        <v>211954.102759</v>
      </c>
      <c r="DY85" s="347">
        <f t="shared" si="133"/>
        <v>12585.363388</v>
      </c>
      <c r="EB85" s="346" t="s">
        <v>342</v>
      </c>
      <c r="EC85" s="347">
        <v>6355000</v>
      </c>
      <c r="ED85" s="347">
        <f t="shared" si="134"/>
        <v>6355</v>
      </c>
      <c r="EH85" s="351" t="s">
        <v>322</v>
      </c>
      <c r="EI85" s="351">
        <v>225855313</v>
      </c>
      <c r="EJ85" s="351">
        <v>210345438</v>
      </c>
      <c r="EK85" s="351">
        <v>15509875</v>
      </c>
      <c r="EL85" s="351">
        <v>155862033</v>
      </c>
      <c r="EM85" s="351">
        <v>154707721</v>
      </c>
      <c r="EN85" s="351">
        <v>1154312</v>
      </c>
      <c r="EO85" s="351">
        <f t="shared" si="98"/>
        <v>225855.31299999999</v>
      </c>
      <c r="EP85" s="351">
        <f t="shared" si="99"/>
        <v>210345.43799999999</v>
      </c>
      <c r="EQ85" s="351">
        <f t="shared" si="100"/>
        <v>15509.875</v>
      </c>
      <c r="ER85" s="351">
        <f t="shared" si="101"/>
        <v>155862.033</v>
      </c>
      <c r="ES85" s="351">
        <f t="shared" si="102"/>
        <v>154707.72099999999</v>
      </c>
      <c r="ET85" s="351">
        <f t="shared" si="103"/>
        <v>1154.3119999999999</v>
      </c>
      <c r="EW85" s="346" t="s">
        <v>343</v>
      </c>
      <c r="EX85" s="352">
        <v>66672722</v>
      </c>
      <c r="EY85" s="352">
        <f t="shared" si="135"/>
        <v>66672.721999999994</v>
      </c>
      <c r="FA85" s="346" t="s">
        <v>322</v>
      </c>
      <c r="FB85" s="352">
        <v>233461983</v>
      </c>
      <c r="FC85" s="352">
        <v>164616461</v>
      </c>
      <c r="FD85" s="352">
        <v>219833288</v>
      </c>
      <c r="FE85" s="352">
        <v>13628695</v>
      </c>
      <c r="FF85" s="352">
        <v>160123420</v>
      </c>
      <c r="FG85" s="352">
        <v>4493041</v>
      </c>
      <c r="FH85" s="352">
        <f t="shared" si="136"/>
        <v>233461.98300000001</v>
      </c>
      <c r="FI85" s="352">
        <f t="shared" si="137"/>
        <v>164616.46100000001</v>
      </c>
      <c r="FJ85" s="352">
        <f t="shared" si="138"/>
        <v>219833.288</v>
      </c>
      <c r="FK85" s="352">
        <f t="shared" si="139"/>
        <v>13628.695</v>
      </c>
      <c r="FL85" s="352">
        <f t="shared" si="140"/>
        <v>160123.42000000001</v>
      </c>
      <c r="FM85" s="352">
        <f t="shared" si="141"/>
        <v>4493.0410000000002</v>
      </c>
      <c r="FP85" s="353" t="s">
        <v>499</v>
      </c>
      <c r="FQ85" s="354">
        <v>9167801</v>
      </c>
      <c r="FR85" s="348">
        <f t="shared" si="142"/>
        <v>9167.8009999999995</v>
      </c>
      <c r="FT85" s="346" t="s">
        <v>322</v>
      </c>
      <c r="FU85" s="346">
        <v>200516564</v>
      </c>
      <c r="FV85" s="354">
        <v>198553270</v>
      </c>
      <c r="FW85" s="354">
        <v>200516564</v>
      </c>
      <c r="FX85" s="354">
        <v>0</v>
      </c>
      <c r="FY85" s="354">
        <v>170635485</v>
      </c>
      <c r="FZ85" s="354">
        <v>27917785</v>
      </c>
      <c r="GA85" s="354">
        <f t="shared" si="143"/>
        <v>200516.56400000001</v>
      </c>
      <c r="GB85" s="354">
        <f t="shared" si="144"/>
        <v>198553.27</v>
      </c>
      <c r="GC85" s="354">
        <f t="shared" si="145"/>
        <v>200516.56400000001</v>
      </c>
      <c r="GD85" s="354">
        <f t="shared" si="146"/>
        <v>0</v>
      </c>
      <c r="GE85" s="354">
        <f t="shared" si="147"/>
        <v>170635.48499999999</v>
      </c>
      <c r="GF85" s="354">
        <f t="shared" si="148"/>
        <v>27917.785</v>
      </c>
      <c r="GG85" s="354"/>
    </row>
    <row r="86" spans="1:189" x14ac:dyDescent="0.2">
      <c r="A86" s="345" t="s">
        <v>327</v>
      </c>
      <c r="B86" s="345">
        <v>400000</v>
      </c>
      <c r="C86" s="345">
        <v>0</v>
      </c>
      <c r="D86" s="345">
        <v>0</v>
      </c>
      <c r="E86" s="345">
        <v>400000</v>
      </c>
      <c r="F86" s="345">
        <f t="shared" si="84"/>
        <v>412.4</v>
      </c>
      <c r="G86" s="345">
        <f t="shared" si="85"/>
        <v>0</v>
      </c>
      <c r="H86" s="345">
        <f t="shared" si="86"/>
        <v>0</v>
      </c>
      <c r="I86" s="345">
        <f t="shared" si="87"/>
        <v>412.4</v>
      </c>
      <c r="J86" s="343" t="s">
        <v>281</v>
      </c>
      <c r="L86" s="346" t="s">
        <v>527</v>
      </c>
      <c r="M86" s="347">
        <v>56827653</v>
      </c>
      <c r="N86" s="347">
        <f t="shared" si="88"/>
        <v>58589.310242999993</v>
      </c>
      <c r="P86" s="346" t="s">
        <v>325</v>
      </c>
      <c r="Q86" s="347">
        <v>2500000</v>
      </c>
      <c r="R86" s="347">
        <v>80950</v>
      </c>
      <c r="S86" s="347">
        <v>1800000</v>
      </c>
      <c r="T86" s="347">
        <v>700000</v>
      </c>
      <c r="U86" s="347">
        <f t="shared" si="89"/>
        <v>2577.5</v>
      </c>
      <c r="V86" s="345">
        <f t="shared" si="90"/>
        <v>83.45944999999999</v>
      </c>
      <c r="W86" s="345">
        <f t="shared" si="91"/>
        <v>1855.8</v>
      </c>
      <c r="X86" s="345">
        <f t="shared" si="92"/>
        <v>721.69999999999993</v>
      </c>
      <c r="AA86" s="346" t="s">
        <v>338</v>
      </c>
      <c r="AB86" s="347">
        <v>105914074</v>
      </c>
      <c r="AC86" s="345">
        <f t="shared" si="93"/>
        <v>109197.41029399999</v>
      </c>
      <c r="AE86" s="343" t="s">
        <v>324</v>
      </c>
      <c r="AF86" s="345">
        <v>15469405</v>
      </c>
      <c r="AG86" s="345">
        <v>3665637</v>
      </c>
      <c r="AH86" s="345">
        <v>15345354</v>
      </c>
      <c r="AI86" s="345">
        <v>124051</v>
      </c>
      <c r="AJ86" s="345">
        <f t="shared" si="94"/>
        <v>15948.956554999999</v>
      </c>
      <c r="AK86" s="345">
        <f t="shared" si="95"/>
        <v>3779.2717469999998</v>
      </c>
      <c r="AL86" s="345">
        <f t="shared" si="96"/>
        <v>15821.059973999998</v>
      </c>
      <c r="AM86" s="345">
        <f t="shared" si="97"/>
        <v>127.896581</v>
      </c>
      <c r="AP86" s="346" t="s">
        <v>345</v>
      </c>
      <c r="AQ86" s="347">
        <v>1034020</v>
      </c>
      <c r="AR86" s="347">
        <f t="shared" si="104"/>
        <v>1066.0746199999999</v>
      </c>
      <c r="AT86" s="346" t="s">
        <v>324</v>
      </c>
      <c r="AU86" s="347">
        <v>15469405</v>
      </c>
      <c r="AV86" s="347">
        <v>5284768</v>
      </c>
      <c r="AW86" s="347">
        <v>15345354</v>
      </c>
      <c r="AX86" s="347">
        <v>124051</v>
      </c>
      <c r="AY86" s="345">
        <f t="shared" si="105"/>
        <v>15948.956554999999</v>
      </c>
      <c r="AZ86" s="345">
        <f t="shared" si="106"/>
        <v>5448.595808</v>
      </c>
      <c r="BA86" s="345">
        <f t="shared" si="107"/>
        <v>15821.059973999998</v>
      </c>
      <c r="BB86" s="345">
        <f t="shared" si="108"/>
        <v>127.896581</v>
      </c>
      <c r="BH86" s="343" t="s">
        <v>325</v>
      </c>
      <c r="BI86" s="348">
        <v>2500000</v>
      </c>
      <c r="BJ86" s="348">
        <v>398600</v>
      </c>
      <c r="BK86" s="348">
        <v>1800000</v>
      </c>
      <c r="BL86" s="348">
        <v>700000</v>
      </c>
      <c r="BM86" s="349">
        <f t="shared" si="110"/>
        <v>2577.5</v>
      </c>
      <c r="BN86" s="349">
        <f t="shared" si="111"/>
        <v>410.95659999999998</v>
      </c>
      <c r="BO86" s="349">
        <f t="shared" si="112"/>
        <v>1855.8</v>
      </c>
      <c r="BP86" s="349">
        <f t="shared" si="113"/>
        <v>721.69999999999993</v>
      </c>
      <c r="BR86" s="343" t="s">
        <v>281</v>
      </c>
      <c r="BS86" s="343" t="s">
        <v>418</v>
      </c>
      <c r="BT86" s="348">
        <v>2388858</v>
      </c>
      <c r="BU86" s="348">
        <f t="shared" si="114"/>
        <v>2462.9125979999999</v>
      </c>
      <c r="BW86" s="348" t="s">
        <v>323</v>
      </c>
      <c r="BX86" s="348">
        <v>19300000</v>
      </c>
      <c r="BY86" s="348">
        <v>19300000</v>
      </c>
      <c r="BZ86" s="348">
        <v>0</v>
      </c>
      <c r="CA86" s="348">
        <v>9117098</v>
      </c>
      <c r="CB86" s="348">
        <f t="shared" si="115"/>
        <v>19898.3</v>
      </c>
      <c r="CC86" s="348">
        <f t="shared" si="116"/>
        <v>19898.3</v>
      </c>
      <c r="CD86" s="348">
        <f t="shared" si="117"/>
        <v>0</v>
      </c>
      <c r="CE86" s="348">
        <f t="shared" si="118"/>
        <v>9399.7280379999993</v>
      </c>
      <c r="CG86" s="343" t="s">
        <v>350</v>
      </c>
      <c r="CH86" s="348">
        <v>3321244</v>
      </c>
      <c r="CI86" s="348">
        <f t="shared" si="119"/>
        <v>3424.2025639999997</v>
      </c>
      <c r="CK86" s="346" t="s">
        <v>323</v>
      </c>
      <c r="CL86" s="347">
        <v>20500000</v>
      </c>
      <c r="CM86" s="347">
        <v>11277770</v>
      </c>
      <c r="CN86" s="347">
        <v>20500000</v>
      </c>
      <c r="CO86" s="347">
        <v>0</v>
      </c>
      <c r="CP86" s="348">
        <f t="shared" si="120"/>
        <v>21135.5</v>
      </c>
      <c r="CQ86" s="348">
        <f t="shared" si="121"/>
        <v>11627.380869999999</v>
      </c>
      <c r="CR86" s="348">
        <f t="shared" si="122"/>
        <v>21135.5</v>
      </c>
      <c r="CS86" s="348">
        <f t="shared" si="123"/>
        <v>0</v>
      </c>
      <c r="CU86" s="349"/>
      <c r="CV86" s="346" t="s">
        <v>347</v>
      </c>
      <c r="CW86" s="347">
        <v>231343406</v>
      </c>
      <c r="CX86" s="347">
        <f t="shared" si="124"/>
        <v>238515.05158599996</v>
      </c>
      <c r="CZ86" s="346" t="s">
        <v>323</v>
      </c>
      <c r="DA86" s="347">
        <v>20500000</v>
      </c>
      <c r="DB86" s="347">
        <v>13355470</v>
      </c>
      <c r="DC86" s="347">
        <v>20500000</v>
      </c>
      <c r="DD86" s="347">
        <v>0</v>
      </c>
      <c r="DE86" s="347">
        <f t="shared" si="125"/>
        <v>21135.5</v>
      </c>
      <c r="DF86" s="347">
        <f t="shared" si="126"/>
        <v>13769.489569999998</v>
      </c>
      <c r="DG86" s="347">
        <f t="shared" si="127"/>
        <v>21135.5</v>
      </c>
      <c r="DH86" s="347">
        <f t="shared" si="128"/>
        <v>0</v>
      </c>
      <c r="DI86" s="343" t="s">
        <v>281</v>
      </c>
      <c r="DL86" s="346" t="s">
        <v>338</v>
      </c>
      <c r="DM86" s="347">
        <v>268461237</v>
      </c>
      <c r="DN86" s="347">
        <f t="shared" si="129"/>
        <v>276783.535347</v>
      </c>
      <c r="DQ86" s="350" t="s">
        <v>323</v>
      </c>
      <c r="DR86" s="347">
        <v>21320000</v>
      </c>
      <c r="DS86" s="347">
        <v>14950089</v>
      </c>
      <c r="DT86" s="347">
        <v>21320000</v>
      </c>
      <c r="DU86" s="347">
        <v>0</v>
      </c>
      <c r="DV86" s="347">
        <f t="shared" si="130"/>
        <v>21980.92</v>
      </c>
      <c r="DW86" s="347">
        <f t="shared" si="131"/>
        <v>15413.541758999998</v>
      </c>
      <c r="DX86" s="347">
        <f t="shared" si="132"/>
        <v>21980.92</v>
      </c>
      <c r="DY86" s="347">
        <f t="shared" si="133"/>
        <v>0</v>
      </c>
      <c r="EB86" s="346" t="s">
        <v>343</v>
      </c>
      <c r="EC86" s="347">
        <v>9265057</v>
      </c>
      <c r="ED86" s="347">
        <f t="shared" si="134"/>
        <v>9265.0570000000007</v>
      </c>
      <c r="EH86" s="351" t="s">
        <v>323</v>
      </c>
      <c r="EI86" s="351">
        <v>22820000</v>
      </c>
      <c r="EJ86" s="351">
        <v>21320000</v>
      </c>
      <c r="EK86" s="351">
        <v>1500000</v>
      </c>
      <c r="EL86" s="351">
        <v>17075048</v>
      </c>
      <c r="EM86" s="351">
        <v>16528148</v>
      </c>
      <c r="EN86" s="351">
        <v>546900</v>
      </c>
      <c r="EO86" s="351">
        <f t="shared" si="98"/>
        <v>22820</v>
      </c>
      <c r="EP86" s="351">
        <f t="shared" si="99"/>
        <v>21320</v>
      </c>
      <c r="EQ86" s="351">
        <f t="shared" si="100"/>
        <v>1500</v>
      </c>
      <c r="ER86" s="351">
        <f t="shared" si="101"/>
        <v>17075.047999999999</v>
      </c>
      <c r="ES86" s="351">
        <f t="shared" si="102"/>
        <v>16528.148000000001</v>
      </c>
      <c r="ET86" s="351">
        <f t="shared" si="103"/>
        <v>546.9</v>
      </c>
      <c r="EW86" s="346" t="s">
        <v>506</v>
      </c>
      <c r="EX86" s="352">
        <v>887605</v>
      </c>
      <c r="EY86" s="352">
        <f t="shared" si="135"/>
        <v>887.60500000000002</v>
      </c>
      <c r="FA86" s="346" t="s">
        <v>323</v>
      </c>
      <c r="FB86" s="352">
        <v>22960000</v>
      </c>
      <c r="FC86" s="352">
        <v>19566106</v>
      </c>
      <c r="FD86" s="352">
        <v>22960000</v>
      </c>
      <c r="FE86" s="352">
        <v>0</v>
      </c>
      <c r="FF86" s="352">
        <v>19566106</v>
      </c>
      <c r="FG86" s="352">
        <v>0</v>
      </c>
      <c r="FH86" s="352">
        <f t="shared" si="136"/>
        <v>22960</v>
      </c>
      <c r="FI86" s="352">
        <f t="shared" si="137"/>
        <v>19566.106</v>
      </c>
      <c r="FJ86" s="352">
        <f t="shared" si="138"/>
        <v>22960</v>
      </c>
      <c r="FK86" s="352">
        <f t="shared" si="139"/>
        <v>0</v>
      </c>
      <c r="FL86" s="352">
        <f t="shared" si="140"/>
        <v>19566.106</v>
      </c>
      <c r="FM86" s="352">
        <f t="shared" si="141"/>
        <v>0</v>
      </c>
      <c r="FP86" s="353" t="s">
        <v>500</v>
      </c>
      <c r="FQ86" s="354">
        <v>10269000</v>
      </c>
      <c r="FR86" s="348">
        <f t="shared" si="142"/>
        <v>10269</v>
      </c>
      <c r="FT86" s="346" t="s">
        <v>323</v>
      </c>
      <c r="FU86" s="346">
        <v>21123561</v>
      </c>
      <c r="FV86" s="354">
        <v>20914361</v>
      </c>
      <c r="FW86" s="354">
        <v>21123561</v>
      </c>
      <c r="FX86" s="354">
        <v>0</v>
      </c>
      <c r="FY86" s="354">
        <v>20830961</v>
      </c>
      <c r="FZ86" s="354">
        <v>83400</v>
      </c>
      <c r="GA86" s="354">
        <f t="shared" si="143"/>
        <v>21123.561000000002</v>
      </c>
      <c r="GB86" s="354">
        <f t="shared" si="144"/>
        <v>20914.361000000001</v>
      </c>
      <c r="GC86" s="354">
        <f t="shared" si="145"/>
        <v>21123.561000000002</v>
      </c>
      <c r="GD86" s="354">
        <f t="shared" si="146"/>
        <v>0</v>
      </c>
      <c r="GE86" s="354">
        <f t="shared" si="147"/>
        <v>20830.960999999999</v>
      </c>
      <c r="GF86" s="354">
        <f t="shared" si="148"/>
        <v>83.4</v>
      </c>
      <c r="GG86" s="354"/>
    </row>
    <row r="87" spans="1:189" x14ac:dyDescent="0.2">
      <c r="A87" s="345" t="s">
        <v>328</v>
      </c>
      <c r="B87" s="345">
        <v>1500000</v>
      </c>
      <c r="C87" s="345">
        <v>0</v>
      </c>
      <c r="D87" s="345">
        <v>0</v>
      </c>
      <c r="E87" s="345">
        <v>1500000</v>
      </c>
      <c r="F87" s="345">
        <f t="shared" si="84"/>
        <v>1546.4999999999998</v>
      </c>
      <c r="G87" s="345">
        <f t="shared" si="85"/>
        <v>0</v>
      </c>
      <c r="H87" s="345">
        <f t="shared" si="86"/>
        <v>0</v>
      </c>
      <c r="I87" s="345">
        <f t="shared" si="87"/>
        <v>1546.4999999999998</v>
      </c>
      <c r="J87" s="343" t="s">
        <v>281</v>
      </c>
      <c r="L87" s="346" t="s">
        <v>718</v>
      </c>
      <c r="M87" s="347">
        <v>56827653</v>
      </c>
      <c r="N87" s="347">
        <f t="shared" si="88"/>
        <v>58589.310242999993</v>
      </c>
      <c r="P87" s="346" t="s">
        <v>326</v>
      </c>
      <c r="Q87" s="347">
        <v>18000000</v>
      </c>
      <c r="R87" s="347">
        <v>1490</v>
      </c>
      <c r="S87" s="347">
        <v>9000000</v>
      </c>
      <c r="T87" s="347">
        <v>9000000</v>
      </c>
      <c r="U87" s="347">
        <f t="shared" si="89"/>
        <v>18558</v>
      </c>
      <c r="V87" s="345">
        <f t="shared" si="90"/>
        <v>1.5361899999999999</v>
      </c>
      <c r="W87" s="345">
        <f t="shared" si="91"/>
        <v>9279</v>
      </c>
      <c r="X87" s="345">
        <f t="shared" si="92"/>
        <v>9279</v>
      </c>
      <c r="AA87" s="346" t="s">
        <v>339</v>
      </c>
      <c r="AB87" s="347">
        <v>91362241</v>
      </c>
      <c r="AC87" s="345">
        <f t="shared" si="93"/>
        <v>94194.470470999993</v>
      </c>
      <c r="AE87" s="343" t="s">
        <v>325</v>
      </c>
      <c r="AF87" s="345">
        <v>2500000</v>
      </c>
      <c r="AG87" s="345">
        <v>166150</v>
      </c>
      <c r="AH87" s="345">
        <v>1800000</v>
      </c>
      <c r="AI87" s="345">
        <v>700000</v>
      </c>
      <c r="AJ87" s="345">
        <f t="shared" si="94"/>
        <v>2577.5</v>
      </c>
      <c r="AK87" s="345">
        <f t="shared" si="95"/>
        <v>171.30064999999999</v>
      </c>
      <c r="AL87" s="345">
        <f t="shared" si="96"/>
        <v>1855.8</v>
      </c>
      <c r="AM87" s="345">
        <f t="shared" si="97"/>
        <v>721.69999999999993</v>
      </c>
      <c r="AP87" s="346" t="s">
        <v>347</v>
      </c>
      <c r="AQ87" s="347">
        <v>7250577</v>
      </c>
      <c r="AR87" s="347">
        <f t="shared" si="104"/>
        <v>7475.3448869999993</v>
      </c>
      <c r="AT87" s="346" t="s">
        <v>325</v>
      </c>
      <c r="AU87" s="347">
        <v>2500000</v>
      </c>
      <c r="AV87" s="347">
        <v>268000</v>
      </c>
      <c r="AW87" s="347">
        <v>1800000</v>
      </c>
      <c r="AX87" s="347">
        <v>700000</v>
      </c>
      <c r="AY87" s="345">
        <f t="shared" si="105"/>
        <v>2577.5</v>
      </c>
      <c r="AZ87" s="345">
        <f t="shared" si="106"/>
        <v>276.30799999999999</v>
      </c>
      <c r="BA87" s="345">
        <f t="shared" si="107"/>
        <v>1855.8</v>
      </c>
      <c r="BB87" s="345">
        <f t="shared" si="108"/>
        <v>721.69999999999993</v>
      </c>
      <c r="BF87" s="349"/>
      <c r="BH87" s="343" t="s">
        <v>326</v>
      </c>
      <c r="BI87" s="348">
        <v>18000000</v>
      </c>
      <c r="BJ87" s="348">
        <v>6871629</v>
      </c>
      <c r="BK87" s="348">
        <v>9000000</v>
      </c>
      <c r="BL87" s="348">
        <v>9000000</v>
      </c>
      <c r="BM87" s="349">
        <f t="shared" si="110"/>
        <v>18558</v>
      </c>
      <c r="BN87" s="349">
        <f t="shared" si="111"/>
        <v>7084.6494989999992</v>
      </c>
      <c r="BO87" s="349">
        <f t="shared" si="112"/>
        <v>9279</v>
      </c>
      <c r="BP87" s="349">
        <f t="shared" si="113"/>
        <v>9279</v>
      </c>
      <c r="BR87" s="343" t="s">
        <v>281</v>
      </c>
      <c r="BS87" s="343" t="s">
        <v>505</v>
      </c>
      <c r="BT87" s="348">
        <v>250024681</v>
      </c>
      <c r="BU87" s="348">
        <f t="shared" si="114"/>
        <v>257775.446111</v>
      </c>
      <c r="BW87" s="348" t="s">
        <v>324</v>
      </c>
      <c r="BX87" s="348">
        <v>19219404</v>
      </c>
      <c r="BY87" s="348">
        <v>15345354</v>
      </c>
      <c r="BZ87" s="348">
        <v>3874050</v>
      </c>
      <c r="CA87" s="348">
        <v>8270852</v>
      </c>
      <c r="CB87" s="348">
        <f t="shared" si="115"/>
        <v>19815.205523999997</v>
      </c>
      <c r="CC87" s="348">
        <f t="shared" si="116"/>
        <v>15821.059973999998</v>
      </c>
      <c r="CD87" s="348">
        <f t="shared" si="117"/>
        <v>3994.1455499999997</v>
      </c>
      <c r="CE87" s="348">
        <f t="shared" si="118"/>
        <v>8527.2484120000008</v>
      </c>
      <c r="CG87" s="343" t="s">
        <v>513</v>
      </c>
      <c r="CH87" s="348">
        <v>3321244</v>
      </c>
      <c r="CI87" s="348">
        <f t="shared" si="119"/>
        <v>3424.2025639999997</v>
      </c>
      <c r="CK87" s="346" t="s">
        <v>324</v>
      </c>
      <c r="CL87" s="347">
        <v>19219404</v>
      </c>
      <c r="CM87" s="347">
        <v>9648525</v>
      </c>
      <c r="CN87" s="347">
        <v>15345354</v>
      </c>
      <c r="CO87" s="347">
        <v>3874050</v>
      </c>
      <c r="CP87" s="348">
        <f t="shared" si="120"/>
        <v>19815.205523999997</v>
      </c>
      <c r="CQ87" s="348">
        <f t="shared" si="121"/>
        <v>9947.6292749999993</v>
      </c>
      <c r="CR87" s="348">
        <f t="shared" si="122"/>
        <v>15821.059973999998</v>
      </c>
      <c r="CS87" s="348">
        <f t="shared" si="123"/>
        <v>3994.1455499999997</v>
      </c>
      <c r="CU87" s="349"/>
      <c r="CV87" s="346" t="s">
        <v>348</v>
      </c>
      <c r="CW87" s="347">
        <v>195000000</v>
      </c>
      <c r="CX87" s="347">
        <f t="shared" si="124"/>
        <v>201044.99999999997</v>
      </c>
      <c r="CZ87" s="346" t="s">
        <v>324</v>
      </c>
      <c r="DA87" s="347">
        <v>19234636</v>
      </c>
      <c r="DB87" s="347">
        <v>10836458</v>
      </c>
      <c r="DC87" s="347">
        <v>19110586</v>
      </c>
      <c r="DD87" s="347">
        <v>124050</v>
      </c>
      <c r="DE87" s="347">
        <f t="shared" si="125"/>
        <v>19830.909715999998</v>
      </c>
      <c r="DF87" s="347">
        <f t="shared" si="126"/>
        <v>11172.388198000001</v>
      </c>
      <c r="DG87" s="347">
        <f t="shared" si="127"/>
        <v>19703.014165999997</v>
      </c>
      <c r="DH87" s="347">
        <f t="shared" si="128"/>
        <v>127.89554999999999</v>
      </c>
      <c r="DI87" s="343" t="s">
        <v>281</v>
      </c>
      <c r="DL87" s="346" t="s">
        <v>339</v>
      </c>
      <c r="DM87" s="347">
        <v>253787946</v>
      </c>
      <c r="DN87" s="347">
        <f t="shared" si="129"/>
        <v>261655.37232599998</v>
      </c>
      <c r="DQ87" s="350" t="s">
        <v>324</v>
      </c>
      <c r="DR87" s="347">
        <v>19504636</v>
      </c>
      <c r="DS87" s="347">
        <v>13314659</v>
      </c>
      <c r="DT87" s="347">
        <v>18727246</v>
      </c>
      <c r="DU87" s="347">
        <v>777390</v>
      </c>
      <c r="DV87" s="347">
        <f t="shared" si="130"/>
        <v>20109.279715999997</v>
      </c>
      <c r="DW87" s="347">
        <f t="shared" si="131"/>
        <v>13727.413428999998</v>
      </c>
      <c r="DX87" s="347">
        <f t="shared" si="132"/>
        <v>19307.790625999998</v>
      </c>
      <c r="DY87" s="347">
        <f t="shared" si="133"/>
        <v>801.48908999999992</v>
      </c>
      <c r="EB87" s="346" t="s">
        <v>506</v>
      </c>
      <c r="EC87" s="347">
        <v>1400175</v>
      </c>
      <c r="ED87" s="347">
        <f t="shared" si="134"/>
        <v>1400.175</v>
      </c>
      <c r="EH87" s="351" t="s">
        <v>324</v>
      </c>
      <c r="EI87" s="351">
        <v>25690732</v>
      </c>
      <c r="EJ87" s="351">
        <v>19758262</v>
      </c>
      <c r="EK87" s="351">
        <v>5932470</v>
      </c>
      <c r="EL87" s="351">
        <v>14245703</v>
      </c>
      <c r="EM87" s="351">
        <v>14245703</v>
      </c>
      <c r="EN87" s="351">
        <v>0</v>
      </c>
      <c r="EO87" s="351">
        <f t="shared" si="98"/>
        <v>25690.732</v>
      </c>
      <c r="EP87" s="351">
        <f t="shared" si="99"/>
        <v>19758.261999999999</v>
      </c>
      <c r="EQ87" s="351">
        <f t="shared" si="100"/>
        <v>5932.47</v>
      </c>
      <c r="ER87" s="351">
        <f t="shared" si="101"/>
        <v>14245.703</v>
      </c>
      <c r="ES87" s="351">
        <f t="shared" si="102"/>
        <v>14245.703</v>
      </c>
      <c r="ET87" s="351">
        <f t="shared" si="103"/>
        <v>0</v>
      </c>
      <c r="EW87" s="346" t="s">
        <v>345</v>
      </c>
      <c r="EX87" s="352">
        <v>875605</v>
      </c>
      <c r="EY87" s="352">
        <f t="shared" si="135"/>
        <v>875.60500000000002</v>
      </c>
      <c r="FA87" s="346" t="s">
        <v>324</v>
      </c>
      <c r="FB87" s="352">
        <v>25690732</v>
      </c>
      <c r="FC87" s="352">
        <v>15742588</v>
      </c>
      <c r="FD87" s="352">
        <v>19758262</v>
      </c>
      <c r="FE87" s="352">
        <v>5932470</v>
      </c>
      <c r="FF87" s="352">
        <v>15742588</v>
      </c>
      <c r="FG87" s="352">
        <v>0</v>
      </c>
      <c r="FH87" s="352">
        <f t="shared" si="136"/>
        <v>25690.732</v>
      </c>
      <c r="FI87" s="352">
        <f t="shared" si="137"/>
        <v>15742.588</v>
      </c>
      <c r="FJ87" s="352">
        <f t="shared" si="138"/>
        <v>19758.261999999999</v>
      </c>
      <c r="FK87" s="352">
        <f t="shared" si="139"/>
        <v>5932.47</v>
      </c>
      <c r="FL87" s="352">
        <f t="shared" si="140"/>
        <v>15742.588</v>
      </c>
      <c r="FM87" s="352">
        <f t="shared" si="141"/>
        <v>0</v>
      </c>
      <c r="FP87" s="353" t="s">
        <v>337</v>
      </c>
      <c r="FQ87" s="354">
        <v>41528382</v>
      </c>
      <c r="FR87" s="348">
        <f t="shared" si="142"/>
        <v>41528.381999999998</v>
      </c>
      <c r="FT87" s="346" t="s">
        <v>324</v>
      </c>
      <c r="FU87" s="346">
        <v>18763277</v>
      </c>
      <c r="FV87" s="354">
        <v>17304289</v>
      </c>
      <c r="FW87" s="354">
        <v>18763277</v>
      </c>
      <c r="FX87" s="354">
        <v>0</v>
      </c>
      <c r="FY87" s="354">
        <v>16164444</v>
      </c>
      <c r="FZ87" s="354">
        <v>1139845</v>
      </c>
      <c r="GA87" s="354">
        <f t="shared" si="143"/>
        <v>18763.276999999998</v>
      </c>
      <c r="GB87" s="354">
        <f t="shared" si="144"/>
        <v>17304.289000000001</v>
      </c>
      <c r="GC87" s="354">
        <f t="shared" si="145"/>
        <v>18763.276999999998</v>
      </c>
      <c r="GD87" s="354">
        <f t="shared" si="146"/>
        <v>0</v>
      </c>
      <c r="GE87" s="354">
        <f t="shared" si="147"/>
        <v>16164.444</v>
      </c>
      <c r="GF87" s="354">
        <f t="shared" si="148"/>
        <v>1139.845</v>
      </c>
      <c r="GG87" s="354"/>
    </row>
    <row r="88" spans="1:189" x14ac:dyDescent="0.2">
      <c r="A88" s="345" t="s">
        <v>329</v>
      </c>
      <c r="B88" s="345">
        <v>6773000</v>
      </c>
      <c r="C88" s="345">
        <v>0</v>
      </c>
      <c r="D88" s="345">
        <v>0</v>
      </c>
      <c r="E88" s="345">
        <v>6773000</v>
      </c>
      <c r="F88" s="345">
        <f t="shared" si="84"/>
        <v>6982.9629999999997</v>
      </c>
      <c r="G88" s="345">
        <f t="shared" si="85"/>
        <v>0</v>
      </c>
      <c r="H88" s="345">
        <f t="shared" si="86"/>
        <v>0</v>
      </c>
      <c r="I88" s="345">
        <f t="shared" si="87"/>
        <v>6982.9629999999997</v>
      </c>
      <c r="J88" s="343" t="s">
        <v>281</v>
      </c>
      <c r="L88" s="346" t="s">
        <v>511</v>
      </c>
      <c r="M88" s="347">
        <v>25191001</v>
      </c>
      <c r="N88" s="347">
        <f t="shared" si="88"/>
        <v>25971.922030999998</v>
      </c>
      <c r="P88" s="346" t="s">
        <v>327</v>
      </c>
      <c r="Q88" s="347">
        <v>60116716</v>
      </c>
      <c r="R88" s="347">
        <v>27325740</v>
      </c>
      <c r="S88" s="347">
        <v>60116716</v>
      </c>
      <c r="T88" s="347">
        <v>0</v>
      </c>
      <c r="U88" s="347">
        <f t="shared" si="89"/>
        <v>61980.334195999996</v>
      </c>
      <c r="V88" s="345">
        <f t="shared" si="90"/>
        <v>28172.837939999998</v>
      </c>
      <c r="W88" s="345">
        <f t="shared" si="91"/>
        <v>61980.334195999996</v>
      </c>
      <c r="X88" s="345">
        <f t="shared" si="92"/>
        <v>0</v>
      </c>
      <c r="AA88" s="346" t="s">
        <v>502</v>
      </c>
      <c r="AB88" s="347">
        <v>1938069</v>
      </c>
      <c r="AC88" s="345">
        <f t="shared" si="93"/>
        <v>1998.1491389999999</v>
      </c>
      <c r="AE88" s="343" t="s">
        <v>326</v>
      </c>
      <c r="AF88" s="345">
        <v>18000000</v>
      </c>
      <c r="AG88" s="345">
        <v>3526865</v>
      </c>
      <c r="AH88" s="345">
        <v>9000000</v>
      </c>
      <c r="AI88" s="345">
        <v>9000000</v>
      </c>
      <c r="AJ88" s="345">
        <f t="shared" si="94"/>
        <v>18558</v>
      </c>
      <c r="AK88" s="345">
        <f t="shared" si="95"/>
        <v>3636.1978149999995</v>
      </c>
      <c r="AL88" s="345">
        <f t="shared" si="96"/>
        <v>9279</v>
      </c>
      <c r="AM88" s="345">
        <f t="shared" si="97"/>
        <v>9279</v>
      </c>
      <c r="AP88" s="346" t="s">
        <v>794</v>
      </c>
      <c r="AQ88" s="347">
        <v>7250577</v>
      </c>
      <c r="AR88" s="347">
        <f t="shared" si="104"/>
        <v>7475.3448869999993</v>
      </c>
      <c r="AT88" s="346" t="s">
        <v>326</v>
      </c>
      <c r="AU88" s="347">
        <v>18000000</v>
      </c>
      <c r="AV88" s="347">
        <v>6092071</v>
      </c>
      <c r="AW88" s="347">
        <v>9000000</v>
      </c>
      <c r="AX88" s="347">
        <v>9000000</v>
      </c>
      <c r="AY88" s="345">
        <f t="shared" si="105"/>
        <v>18558</v>
      </c>
      <c r="AZ88" s="345">
        <f t="shared" si="106"/>
        <v>6280.9252009999991</v>
      </c>
      <c r="BA88" s="345">
        <f t="shared" si="107"/>
        <v>9279</v>
      </c>
      <c r="BB88" s="345">
        <f t="shared" si="108"/>
        <v>9279</v>
      </c>
      <c r="BF88" s="360"/>
      <c r="BH88" s="343" t="s">
        <v>327</v>
      </c>
      <c r="BI88" s="348">
        <v>96366716</v>
      </c>
      <c r="BJ88" s="348">
        <v>43721208</v>
      </c>
      <c r="BK88" s="348">
        <v>60116716</v>
      </c>
      <c r="BL88" s="348">
        <v>36250000</v>
      </c>
      <c r="BM88" s="349">
        <f t="shared" si="110"/>
        <v>99354.084195999996</v>
      </c>
      <c r="BN88" s="349">
        <f t="shared" si="111"/>
        <v>45076.565447999994</v>
      </c>
      <c r="BO88" s="349">
        <f t="shared" si="112"/>
        <v>61980.334195999996</v>
      </c>
      <c r="BP88" s="349">
        <f t="shared" si="113"/>
        <v>37373.75</v>
      </c>
      <c r="BR88" s="343" t="s">
        <v>281</v>
      </c>
      <c r="BS88" s="343" t="s">
        <v>341</v>
      </c>
      <c r="BT88" s="348">
        <v>114845949</v>
      </c>
      <c r="BU88" s="348">
        <f t="shared" si="114"/>
        <v>118406.17341899998</v>
      </c>
      <c r="BW88" s="348" t="s">
        <v>325</v>
      </c>
      <c r="BX88" s="348">
        <v>2500000</v>
      </c>
      <c r="BY88" s="348">
        <v>1800000</v>
      </c>
      <c r="BZ88" s="348">
        <v>700000</v>
      </c>
      <c r="CA88" s="348">
        <v>734500</v>
      </c>
      <c r="CB88" s="348">
        <f t="shared" si="115"/>
        <v>2577.5</v>
      </c>
      <c r="CC88" s="348">
        <f t="shared" si="116"/>
        <v>1855.8</v>
      </c>
      <c r="CD88" s="348">
        <f t="shared" si="117"/>
        <v>721.69999999999993</v>
      </c>
      <c r="CE88" s="348">
        <f t="shared" si="118"/>
        <v>757.26949999999999</v>
      </c>
      <c r="CG88" s="343" t="s">
        <v>351</v>
      </c>
      <c r="CH88" s="348">
        <v>153563921</v>
      </c>
      <c r="CI88" s="348">
        <f t="shared" si="119"/>
        <v>158324.40255099998</v>
      </c>
      <c r="CK88" s="346" t="s">
        <v>325</v>
      </c>
      <c r="CL88" s="347">
        <v>2500000</v>
      </c>
      <c r="CM88" s="347">
        <v>734500</v>
      </c>
      <c r="CN88" s="347">
        <v>1800000</v>
      </c>
      <c r="CO88" s="347">
        <v>700000</v>
      </c>
      <c r="CP88" s="348">
        <f t="shared" si="120"/>
        <v>2577.5</v>
      </c>
      <c r="CQ88" s="348">
        <f t="shared" si="121"/>
        <v>757.26949999999999</v>
      </c>
      <c r="CR88" s="348">
        <f t="shared" si="122"/>
        <v>1855.8</v>
      </c>
      <c r="CS88" s="348">
        <f t="shared" si="123"/>
        <v>721.69999999999993</v>
      </c>
      <c r="CU88" s="349"/>
      <c r="CV88" s="346" t="s">
        <v>884</v>
      </c>
      <c r="CW88" s="347">
        <v>195000000</v>
      </c>
      <c r="CX88" s="347">
        <f t="shared" si="124"/>
        <v>201044.99999999997</v>
      </c>
      <c r="CZ88" s="346" t="s">
        <v>325</v>
      </c>
      <c r="DA88" s="347">
        <v>2500000</v>
      </c>
      <c r="DB88" s="347">
        <v>922250</v>
      </c>
      <c r="DC88" s="347">
        <v>1800000</v>
      </c>
      <c r="DD88" s="347">
        <v>700000</v>
      </c>
      <c r="DE88" s="347">
        <f t="shared" si="125"/>
        <v>2577.5</v>
      </c>
      <c r="DF88" s="347">
        <f t="shared" si="126"/>
        <v>950.83974999999987</v>
      </c>
      <c r="DG88" s="347">
        <f t="shared" si="127"/>
        <v>1855.8</v>
      </c>
      <c r="DH88" s="347">
        <f t="shared" si="128"/>
        <v>721.69999999999993</v>
      </c>
      <c r="DI88" s="343" t="s">
        <v>281</v>
      </c>
      <c r="DL88" s="346" t="s">
        <v>502</v>
      </c>
      <c r="DM88" s="347">
        <v>1965423</v>
      </c>
      <c r="DN88" s="347">
        <f t="shared" si="129"/>
        <v>2026.3511129999999</v>
      </c>
      <c r="DQ88" s="350" t="s">
        <v>325</v>
      </c>
      <c r="DR88" s="347">
        <v>2230000</v>
      </c>
      <c r="DS88" s="347">
        <v>1096000</v>
      </c>
      <c r="DT88" s="347">
        <v>2073444</v>
      </c>
      <c r="DU88" s="347">
        <v>156556</v>
      </c>
      <c r="DV88" s="347">
        <f t="shared" si="130"/>
        <v>2299.1299999999997</v>
      </c>
      <c r="DW88" s="347">
        <f t="shared" si="131"/>
        <v>1129.9759999999999</v>
      </c>
      <c r="DX88" s="347">
        <f t="shared" si="132"/>
        <v>2137.7207639999997</v>
      </c>
      <c r="DY88" s="347">
        <f t="shared" si="133"/>
        <v>161.40923599999999</v>
      </c>
      <c r="EB88" s="346" t="s">
        <v>345</v>
      </c>
      <c r="EC88" s="347">
        <v>1400175</v>
      </c>
      <c r="ED88" s="347">
        <f t="shared" si="134"/>
        <v>1400.175</v>
      </c>
      <c r="EH88" s="351" t="s">
        <v>325</v>
      </c>
      <c r="EI88" s="351">
        <v>2230000</v>
      </c>
      <c r="EJ88" s="351">
        <v>2073444</v>
      </c>
      <c r="EK88" s="351">
        <v>156556</v>
      </c>
      <c r="EL88" s="351">
        <v>1259150</v>
      </c>
      <c r="EM88" s="351">
        <v>1259150</v>
      </c>
      <c r="EN88" s="351">
        <v>0</v>
      </c>
      <c r="EO88" s="351">
        <f t="shared" si="98"/>
        <v>2230</v>
      </c>
      <c r="EP88" s="351">
        <f t="shared" si="99"/>
        <v>2073.444</v>
      </c>
      <c r="EQ88" s="351">
        <f t="shared" si="100"/>
        <v>156.55600000000001</v>
      </c>
      <c r="ER88" s="351">
        <f t="shared" si="101"/>
        <v>1259.1500000000001</v>
      </c>
      <c r="ES88" s="351">
        <f t="shared" si="102"/>
        <v>1259.1500000000001</v>
      </c>
      <c r="ET88" s="351">
        <f t="shared" si="103"/>
        <v>0</v>
      </c>
      <c r="EW88" s="346" t="s">
        <v>1011</v>
      </c>
      <c r="EX88" s="352">
        <v>12000</v>
      </c>
      <c r="EY88" s="352">
        <f t="shared" si="135"/>
        <v>12</v>
      </c>
      <c r="FA88" s="346" t="s">
        <v>325</v>
      </c>
      <c r="FB88" s="352">
        <v>2230000</v>
      </c>
      <c r="FC88" s="352">
        <v>1665344</v>
      </c>
      <c r="FD88" s="352">
        <v>2073444</v>
      </c>
      <c r="FE88" s="352">
        <v>156556</v>
      </c>
      <c r="FF88" s="352">
        <v>1532594</v>
      </c>
      <c r="FG88" s="352">
        <v>132750</v>
      </c>
      <c r="FH88" s="352">
        <f t="shared" si="136"/>
        <v>2230</v>
      </c>
      <c r="FI88" s="352">
        <f t="shared" si="137"/>
        <v>1665.3440000000001</v>
      </c>
      <c r="FJ88" s="352">
        <f t="shared" si="138"/>
        <v>2073.444</v>
      </c>
      <c r="FK88" s="352">
        <f t="shared" si="139"/>
        <v>156.55600000000001</v>
      </c>
      <c r="FL88" s="352">
        <f t="shared" si="140"/>
        <v>1532.5940000000001</v>
      </c>
      <c r="FM88" s="352">
        <f t="shared" si="141"/>
        <v>132.75</v>
      </c>
      <c r="FP88" s="353" t="s">
        <v>338</v>
      </c>
      <c r="FQ88" s="354">
        <v>108683194</v>
      </c>
      <c r="FR88" s="348">
        <f t="shared" si="142"/>
        <v>108683.194</v>
      </c>
      <c r="FT88" s="346" t="s">
        <v>325</v>
      </c>
      <c r="FU88" s="346">
        <v>1883144</v>
      </c>
      <c r="FV88" s="354">
        <v>1883144</v>
      </c>
      <c r="FW88" s="354">
        <v>1883144</v>
      </c>
      <c r="FX88" s="354">
        <v>0</v>
      </c>
      <c r="FY88" s="354">
        <v>1883144</v>
      </c>
      <c r="FZ88" s="354">
        <v>0</v>
      </c>
      <c r="GA88" s="354">
        <f t="shared" si="143"/>
        <v>1883.144</v>
      </c>
      <c r="GB88" s="354">
        <f t="shared" si="144"/>
        <v>1883.144</v>
      </c>
      <c r="GC88" s="354">
        <f t="shared" si="145"/>
        <v>1883.144</v>
      </c>
      <c r="GD88" s="354">
        <f t="shared" si="146"/>
        <v>0</v>
      </c>
      <c r="GE88" s="354">
        <f t="shared" si="147"/>
        <v>1883.144</v>
      </c>
      <c r="GF88" s="354">
        <f t="shared" si="148"/>
        <v>0</v>
      </c>
      <c r="GG88" s="354"/>
    </row>
    <row r="89" spans="1:189" x14ac:dyDescent="0.2">
      <c r="A89" s="345" t="s">
        <v>493</v>
      </c>
      <c r="B89" s="345">
        <v>46193418</v>
      </c>
      <c r="C89" s="345">
        <v>1393417</v>
      </c>
      <c r="D89" s="345">
        <v>46193417</v>
      </c>
      <c r="E89" s="345">
        <v>1</v>
      </c>
      <c r="F89" s="345">
        <f t="shared" si="84"/>
        <v>47625.413957999997</v>
      </c>
      <c r="G89" s="345">
        <f t="shared" si="85"/>
        <v>1436.6129269999999</v>
      </c>
      <c r="H89" s="345">
        <f t="shared" si="86"/>
        <v>47625.412926999998</v>
      </c>
      <c r="I89" s="345">
        <f t="shared" si="87"/>
        <v>1.031E-3</v>
      </c>
      <c r="J89" s="343" t="s">
        <v>281</v>
      </c>
      <c r="L89" s="346" t="s">
        <v>655</v>
      </c>
      <c r="M89" s="347">
        <v>25191001</v>
      </c>
      <c r="N89" s="347">
        <f t="shared" si="88"/>
        <v>25971.922030999998</v>
      </c>
      <c r="P89" s="346" t="s">
        <v>328</v>
      </c>
      <c r="Q89" s="347">
        <v>1500000</v>
      </c>
      <c r="R89" s="347">
        <v>0</v>
      </c>
      <c r="S89" s="347">
        <v>0</v>
      </c>
      <c r="T89" s="347">
        <v>1500000</v>
      </c>
      <c r="U89" s="347">
        <f t="shared" si="89"/>
        <v>1546.4999999999998</v>
      </c>
      <c r="V89" s="345">
        <f t="shared" si="90"/>
        <v>0</v>
      </c>
      <c r="W89" s="345">
        <f t="shared" si="91"/>
        <v>0</v>
      </c>
      <c r="X89" s="345">
        <f t="shared" si="92"/>
        <v>1546.4999999999998</v>
      </c>
      <c r="AA89" s="346" t="s">
        <v>503</v>
      </c>
      <c r="AB89" s="347">
        <v>10224906</v>
      </c>
      <c r="AC89" s="345">
        <f t="shared" si="93"/>
        <v>10541.878086000001</v>
      </c>
      <c r="AE89" s="343" t="s">
        <v>327</v>
      </c>
      <c r="AF89" s="345">
        <v>60116716</v>
      </c>
      <c r="AG89" s="345">
        <v>27325740</v>
      </c>
      <c r="AH89" s="345">
        <v>60116716</v>
      </c>
      <c r="AI89" s="345">
        <v>0</v>
      </c>
      <c r="AJ89" s="345">
        <f t="shared" si="94"/>
        <v>61980.334195999996</v>
      </c>
      <c r="AK89" s="345">
        <f t="shared" si="95"/>
        <v>28172.837939999998</v>
      </c>
      <c r="AL89" s="345">
        <f t="shared" si="96"/>
        <v>61980.334195999996</v>
      </c>
      <c r="AM89" s="345">
        <f t="shared" si="97"/>
        <v>0</v>
      </c>
      <c r="AP89" s="346" t="s">
        <v>795</v>
      </c>
      <c r="AQ89" s="347">
        <v>7250577</v>
      </c>
      <c r="AR89" s="347">
        <f t="shared" si="104"/>
        <v>7475.3448869999993</v>
      </c>
      <c r="AT89" s="346" t="s">
        <v>327</v>
      </c>
      <c r="AU89" s="347">
        <v>96366716</v>
      </c>
      <c r="AV89" s="347">
        <v>27325740</v>
      </c>
      <c r="AW89" s="347">
        <v>60116716</v>
      </c>
      <c r="AX89" s="347">
        <v>36250000</v>
      </c>
      <c r="AY89" s="345">
        <f t="shared" si="105"/>
        <v>99354.084195999996</v>
      </c>
      <c r="AZ89" s="345">
        <f t="shared" si="106"/>
        <v>28172.837939999998</v>
      </c>
      <c r="BA89" s="345">
        <f t="shared" si="107"/>
        <v>61980.334195999996</v>
      </c>
      <c r="BB89" s="345">
        <f t="shared" si="108"/>
        <v>37373.75</v>
      </c>
      <c r="BH89" s="343" t="s">
        <v>328</v>
      </c>
      <c r="BI89" s="348">
        <v>1500000</v>
      </c>
      <c r="BJ89" s="348">
        <v>0</v>
      </c>
      <c r="BK89" s="348">
        <v>1351800</v>
      </c>
      <c r="BL89" s="348">
        <v>148200</v>
      </c>
      <c r="BM89" s="349">
        <f t="shared" si="110"/>
        <v>1546.4999999999998</v>
      </c>
      <c r="BN89" s="349">
        <f t="shared" si="111"/>
        <v>0</v>
      </c>
      <c r="BO89" s="349">
        <f t="shared" si="112"/>
        <v>1393.7058</v>
      </c>
      <c r="BP89" s="349">
        <f t="shared" si="113"/>
        <v>152.79419999999999</v>
      </c>
      <c r="BR89" s="343" t="s">
        <v>281</v>
      </c>
      <c r="BS89" s="343" t="s">
        <v>342</v>
      </c>
      <c r="BT89" s="348">
        <v>1125000</v>
      </c>
      <c r="BU89" s="348">
        <f t="shared" si="114"/>
        <v>1159.875</v>
      </c>
      <c r="BW89" s="348" t="s">
        <v>326</v>
      </c>
      <c r="BX89" s="348">
        <v>63000000</v>
      </c>
      <c r="BY89" s="348">
        <v>63000000</v>
      </c>
      <c r="BZ89" s="348">
        <v>0</v>
      </c>
      <c r="CA89" s="348">
        <v>7665974</v>
      </c>
      <c r="CB89" s="348">
        <f t="shared" si="115"/>
        <v>64952.999999999993</v>
      </c>
      <c r="CC89" s="348">
        <f t="shared" si="116"/>
        <v>64952.999999999993</v>
      </c>
      <c r="CD89" s="348">
        <f t="shared" si="117"/>
        <v>0</v>
      </c>
      <c r="CE89" s="348">
        <f t="shared" si="118"/>
        <v>7903.6191939999999</v>
      </c>
      <c r="CG89" s="343" t="s">
        <v>354</v>
      </c>
      <c r="CH89" s="348">
        <v>153563921</v>
      </c>
      <c r="CI89" s="348">
        <f t="shared" si="119"/>
        <v>158324.40255099998</v>
      </c>
      <c r="CK89" s="346" t="s">
        <v>326</v>
      </c>
      <c r="CL89" s="347">
        <v>18000000</v>
      </c>
      <c r="CM89" s="347">
        <v>7665974</v>
      </c>
      <c r="CN89" s="347">
        <v>18000000</v>
      </c>
      <c r="CO89" s="347">
        <v>0</v>
      </c>
      <c r="CP89" s="348">
        <f t="shared" si="120"/>
        <v>18558</v>
      </c>
      <c r="CQ89" s="348">
        <f t="shared" si="121"/>
        <v>7903.6191939999999</v>
      </c>
      <c r="CR89" s="348">
        <f t="shared" si="122"/>
        <v>18558</v>
      </c>
      <c r="CS89" s="348">
        <f t="shared" si="123"/>
        <v>0</v>
      </c>
      <c r="CU89" s="349"/>
      <c r="CV89" s="346" t="s">
        <v>419</v>
      </c>
      <c r="CW89" s="347">
        <v>29100000</v>
      </c>
      <c r="CX89" s="347">
        <f t="shared" si="124"/>
        <v>30002.1</v>
      </c>
      <c r="CZ89" s="346" t="s">
        <v>326</v>
      </c>
      <c r="DA89" s="347">
        <v>18000000</v>
      </c>
      <c r="DB89" s="347">
        <v>9187162</v>
      </c>
      <c r="DC89" s="347">
        <v>18000000</v>
      </c>
      <c r="DD89" s="347">
        <v>0</v>
      </c>
      <c r="DE89" s="347">
        <f t="shared" si="125"/>
        <v>18558</v>
      </c>
      <c r="DF89" s="347">
        <f t="shared" si="126"/>
        <v>9471.9640220000001</v>
      </c>
      <c r="DG89" s="347">
        <f t="shared" si="127"/>
        <v>18558</v>
      </c>
      <c r="DH89" s="347">
        <f t="shared" si="128"/>
        <v>0</v>
      </c>
      <c r="DI89" s="343" t="s">
        <v>281</v>
      </c>
      <c r="DL89" s="346" t="s">
        <v>503</v>
      </c>
      <c r="DM89" s="347">
        <v>10319010</v>
      </c>
      <c r="DN89" s="347">
        <f t="shared" si="129"/>
        <v>10638.899309999999</v>
      </c>
      <c r="DQ89" s="350" t="s">
        <v>326</v>
      </c>
      <c r="DR89" s="347">
        <v>18000000</v>
      </c>
      <c r="DS89" s="347">
        <v>10331036</v>
      </c>
      <c r="DT89" s="347">
        <v>18000000</v>
      </c>
      <c r="DU89" s="347">
        <v>0</v>
      </c>
      <c r="DV89" s="347">
        <f t="shared" si="130"/>
        <v>18558</v>
      </c>
      <c r="DW89" s="347">
        <f t="shared" si="131"/>
        <v>10651.298116</v>
      </c>
      <c r="DX89" s="347">
        <f t="shared" si="132"/>
        <v>18558</v>
      </c>
      <c r="DY89" s="347">
        <f t="shared" si="133"/>
        <v>0</v>
      </c>
      <c r="EB89" s="346" t="s">
        <v>347</v>
      </c>
      <c r="EC89" s="347">
        <v>5153296</v>
      </c>
      <c r="ED89" s="347">
        <f t="shared" si="134"/>
        <v>5153.2960000000003</v>
      </c>
      <c r="EH89" s="351" t="s">
        <v>326</v>
      </c>
      <c r="EI89" s="351">
        <v>18381180</v>
      </c>
      <c r="EJ89" s="351">
        <v>18000000</v>
      </c>
      <c r="EK89" s="351">
        <v>381180</v>
      </c>
      <c r="EL89" s="351">
        <v>10938448</v>
      </c>
      <c r="EM89" s="351">
        <v>10331036</v>
      </c>
      <c r="EN89" s="351">
        <v>607412</v>
      </c>
      <c r="EO89" s="351">
        <f t="shared" si="98"/>
        <v>18381.18</v>
      </c>
      <c r="EP89" s="351">
        <f t="shared" si="99"/>
        <v>18000</v>
      </c>
      <c r="EQ89" s="351">
        <f t="shared" si="100"/>
        <v>381.18</v>
      </c>
      <c r="ER89" s="351">
        <f t="shared" si="101"/>
        <v>10938.448</v>
      </c>
      <c r="ES89" s="351">
        <f t="shared" si="102"/>
        <v>10331.036</v>
      </c>
      <c r="ET89" s="351">
        <f t="shared" si="103"/>
        <v>607.41200000000003</v>
      </c>
      <c r="EW89" s="346" t="s">
        <v>347</v>
      </c>
      <c r="EX89" s="352">
        <v>615528296</v>
      </c>
      <c r="EY89" s="352">
        <f t="shared" si="135"/>
        <v>615528.29599999997</v>
      </c>
      <c r="FA89" s="346" t="s">
        <v>326</v>
      </c>
      <c r="FB89" s="352">
        <v>18381180</v>
      </c>
      <c r="FC89" s="352">
        <v>11490306</v>
      </c>
      <c r="FD89" s="352">
        <v>18381180</v>
      </c>
      <c r="FE89" s="352">
        <v>0</v>
      </c>
      <c r="FF89" s="352">
        <v>10938448</v>
      </c>
      <c r="FG89" s="352">
        <v>551858</v>
      </c>
      <c r="FH89" s="352">
        <f t="shared" si="136"/>
        <v>18381.18</v>
      </c>
      <c r="FI89" s="352">
        <f t="shared" si="137"/>
        <v>11490.306</v>
      </c>
      <c r="FJ89" s="352">
        <f t="shared" si="138"/>
        <v>18381.18</v>
      </c>
      <c r="FK89" s="352">
        <f t="shared" si="139"/>
        <v>0</v>
      </c>
      <c r="FL89" s="352">
        <f t="shared" si="140"/>
        <v>10938.448</v>
      </c>
      <c r="FM89" s="352">
        <f t="shared" si="141"/>
        <v>551.85799999999995</v>
      </c>
      <c r="FP89" s="353" t="s">
        <v>339</v>
      </c>
      <c r="FQ89" s="354">
        <v>87889956</v>
      </c>
      <c r="FR89" s="348">
        <f t="shared" si="142"/>
        <v>87889.956000000006</v>
      </c>
      <c r="FT89" s="346" t="s">
        <v>326</v>
      </c>
      <c r="FU89" s="346">
        <v>14759908</v>
      </c>
      <c r="FV89" s="354">
        <v>14464802</v>
      </c>
      <c r="FW89" s="354">
        <v>14759908</v>
      </c>
      <c r="FX89" s="354">
        <v>0</v>
      </c>
      <c r="FY89" s="354">
        <v>11871486</v>
      </c>
      <c r="FZ89" s="354">
        <v>2593316</v>
      </c>
      <c r="GA89" s="354">
        <f t="shared" si="143"/>
        <v>14759.907999999999</v>
      </c>
      <c r="GB89" s="354">
        <f t="shared" si="144"/>
        <v>14464.802</v>
      </c>
      <c r="GC89" s="354">
        <f t="shared" si="145"/>
        <v>14759.907999999999</v>
      </c>
      <c r="GD89" s="354">
        <f t="shared" si="146"/>
        <v>0</v>
      </c>
      <c r="GE89" s="354">
        <f t="shared" si="147"/>
        <v>11871.486000000001</v>
      </c>
      <c r="GF89" s="354">
        <f t="shared" si="148"/>
        <v>2593.3159999999998</v>
      </c>
      <c r="GG89" s="354"/>
    </row>
    <row r="90" spans="1:189" x14ac:dyDescent="0.2">
      <c r="A90" s="345" t="s">
        <v>330</v>
      </c>
      <c r="B90" s="345">
        <v>37504447</v>
      </c>
      <c r="C90" s="345">
        <v>1884960</v>
      </c>
      <c r="D90" s="345">
        <v>20094030</v>
      </c>
      <c r="E90" s="345">
        <v>17410417</v>
      </c>
      <c r="F90" s="345">
        <f t="shared" si="84"/>
        <v>38667.084856999994</v>
      </c>
      <c r="G90" s="345">
        <f t="shared" si="85"/>
        <v>1943.3937599999999</v>
      </c>
      <c r="H90" s="345">
        <f t="shared" si="86"/>
        <v>20716.944929999998</v>
      </c>
      <c r="I90" s="345">
        <f t="shared" si="87"/>
        <v>17950.139927</v>
      </c>
      <c r="J90" s="343" t="s">
        <v>281</v>
      </c>
      <c r="L90" s="346" t="s">
        <v>351</v>
      </c>
      <c r="M90" s="347">
        <v>2593828058</v>
      </c>
      <c r="N90" s="347">
        <f t="shared" si="88"/>
        <v>2674236.727798</v>
      </c>
      <c r="P90" s="346" t="s">
        <v>329</v>
      </c>
      <c r="Q90" s="347">
        <v>6773000</v>
      </c>
      <c r="R90" s="347">
        <v>0</v>
      </c>
      <c r="S90" s="347">
        <v>0</v>
      </c>
      <c r="T90" s="347">
        <v>6773000</v>
      </c>
      <c r="U90" s="347">
        <f t="shared" si="89"/>
        <v>6982.9629999999997</v>
      </c>
      <c r="V90" s="345">
        <f t="shared" si="90"/>
        <v>0</v>
      </c>
      <c r="W90" s="345">
        <f t="shared" si="91"/>
        <v>0</v>
      </c>
      <c r="X90" s="345">
        <f t="shared" si="92"/>
        <v>6982.9629999999997</v>
      </c>
      <c r="AA90" s="346" t="s">
        <v>418</v>
      </c>
      <c r="AB90" s="347">
        <v>2388858</v>
      </c>
      <c r="AC90" s="345">
        <f t="shared" si="93"/>
        <v>2462.9125979999999</v>
      </c>
      <c r="AE90" s="343" t="s">
        <v>328</v>
      </c>
      <c r="AF90" s="345">
        <v>1500000</v>
      </c>
      <c r="AG90" s="345">
        <v>0</v>
      </c>
      <c r="AH90" s="345">
        <v>1351800</v>
      </c>
      <c r="AI90" s="345">
        <v>148200</v>
      </c>
      <c r="AJ90" s="345">
        <f t="shared" si="94"/>
        <v>1546.4999999999998</v>
      </c>
      <c r="AK90" s="345">
        <f t="shared" si="95"/>
        <v>0</v>
      </c>
      <c r="AL90" s="345">
        <f t="shared" si="96"/>
        <v>1393.7058</v>
      </c>
      <c r="AM90" s="345">
        <f t="shared" si="97"/>
        <v>152.79419999999999</v>
      </c>
      <c r="AP90" s="346" t="s">
        <v>526</v>
      </c>
      <c r="AQ90" s="347">
        <v>64608550</v>
      </c>
      <c r="AR90" s="347">
        <f t="shared" si="104"/>
        <v>66611.415049999996</v>
      </c>
      <c r="AT90" s="346" t="s">
        <v>328</v>
      </c>
      <c r="AU90" s="347">
        <v>1500000</v>
      </c>
      <c r="AV90" s="347">
        <v>0</v>
      </c>
      <c r="AW90" s="347">
        <v>1351800</v>
      </c>
      <c r="AX90" s="347">
        <v>148200</v>
      </c>
      <c r="AY90" s="345">
        <f t="shared" si="105"/>
        <v>1546.4999999999998</v>
      </c>
      <c r="AZ90" s="345">
        <f t="shared" si="106"/>
        <v>0</v>
      </c>
      <c r="BA90" s="345">
        <f t="shared" si="107"/>
        <v>1393.7058</v>
      </c>
      <c r="BB90" s="345">
        <f t="shared" si="108"/>
        <v>152.79419999999999</v>
      </c>
      <c r="BH90" s="343" t="s">
        <v>329</v>
      </c>
      <c r="BI90" s="348">
        <v>6773000</v>
      </c>
      <c r="BJ90" s="348">
        <v>0</v>
      </c>
      <c r="BK90" s="348">
        <v>0</v>
      </c>
      <c r="BL90" s="348">
        <v>6773000</v>
      </c>
      <c r="BM90" s="349">
        <f t="shared" si="110"/>
        <v>6982.9629999999997</v>
      </c>
      <c r="BN90" s="349">
        <f t="shared" si="111"/>
        <v>0</v>
      </c>
      <c r="BO90" s="349">
        <f t="shared" si="112"/>
        <v>0</v>
      </c>
      <c r="BP90" s="349">
        <f t="shared" si="113"/>
        <v>6982.9629999999997</v>
      </c>
      <c r="BR90" s="343" t="s">
        <v>281</v>
      </c>
      <c r="BS90" s="343" t="s">
        <v>343</v>
      </c>
      <c r="BT90" s="348">
        <v>134053732</v>
      </c>
      <c r="BU90" s="348">
        <f t="shared" si="114"/>
        <v>138209.39769199997</v>
      </c>
      <c r="BW90" s="348" t="s">
        <v>327</v>
      </c>
      <c r="BX90" s="348">
        <v>107297028</v>
      </c>
      <c r="BY90" s="348">
        <v>71047028</v>
      </c>
      <c r="BZ90" s="348">
        <v>36250000</v>
      </c>
      <c r="CA90" s="348">
        <v>49186354</v>
      </c>
      <c r="CB90" s="348">
        <f t="shared" si="115"/>
        <v>110623.235868</v>
      </c>
      <c r="CC90" s="348">
        <f t="shared" si="116"/>
        <v>73249.485868000003</v>
      </c>
      <c r="CD90" s="348">
        <f t="shared" si="117"/>
        <v>37373.75</v>
      </c>
      <c r="CE90" s="348">
        <f t="shared" si="118"/>
        <v>50711.130973999992</v>
      </c>
      <c r="CK90" s="346" t="s">
        <v>327</v>
      </c>
      <c r="CL90" s="347">
        <v>107297028</v>
      </c>
      <c r="CM90" s="347">
        <v>49186354</v>
      </c>
      <c r="CN90" s="347">
        <v>107297028</v>
      </c>
      <c r="CO90" s="347">
        <v>0</v>
      </c>
      <c r="CP90" s="348">
        <f t="shared" si="120"/>
        <v>110623.235868</v>
      </c>
      <c r="CQ90" s="348">
        <f t="shared" si="121"/>
        <v>50711.130973999992</v>
      </c>
      <c r="CR90" s="348">
        <f t="shared" si="122"/>
        <v>110623.235868</v>
      </c>
      <c r="CS90" s="348">
        <f t="shared" si="123"/>
        <v>0</v>
      </c>
      <c r="CU90" s="349"/>
      <c r="CV90" s="346" t="s">
        <v>750</v>
      </c>
      <c r="CW90" s="347">
        <v>29100000</v>
      </c>
      <c r="CX90" s="347">
        <f t="shared" si="124"/>
        <v>30002.1</v>
      </c>
      <c r="CZ90" s="346" t="s">
        <v>327</v>
      </c>
      <c r="DA90" s="347">
        <v>107297028</v>
      </c>
      <c r="DB90" s="347">
        <v>49186354</v>
      </c>
      <c r="DC90" s="347">
        <v>107297028</v>
      </c>
      <c r="DD90" s="347">
        <v>0</v>
      </c>
      <c r="DE90" s="347">
        <f t="shared" si="125"/>
        <v>110623.235868</v>
      </c>
      <c r="DF90" s="347">
        <f t="shared" si="126"/>
        <v>50711.130973999992</v>
      </c>
      <c r="DG90" s="347">
        <f t="shared" si="127"/>
        <v>110623.235868</v>
      </c>
      <c r="DH90" s="347">
        <f t="shared" si="128"/>
        <v>0</v>
      </c>
      <c r="DI90" s="343" t="s">
        <v>281</v>
      </c>
      <c r="DL90" s="346" t="s">
        <v>418</v>
      </c>
      <c r="DM90" s="347">
        <v>2388858</v>
      </c>
      <c r="DN90" s="347">
        <f t="shared" si="129"/>
        <v>2462.9125979999999</v>
      </c>
      <c r="DQ90" s="350" t="s">
        <v>327</v>
      </c>
      <c r="DR90" s="347">
        <v>107609834</v>
      </c>
      <c r="DS90" s="347">
        <v>71046978</v>
      </c>
      <c r="DT90" s="347">
        <v>107609834</v>
      </c>
      <c r="DU90" s="347">
        <v>0</v>
      </c>
      <c r="DV90" s="347">
        <f t="shared" si="130"/>
        <v>110945.738854</v>
      </c>
      <c r="DW90" s="347">
        <f t="shared" si="131"/>
        <v>73249.434318</v>
      </c>
      <c r="DX90" s="347">
        <f t="shared" si="132"/>
        <v>110945.738854</v>
      </c>
      <c r="DY90" s="347">
        <f t="shared" si="133"/>
        <v>0</v>
      </c>
      <c r="EB90" s="346" t="s">
        <v>794</v>
      </c>
      <c r="EC90" s="347">
        <v>5153296</v>
      </c>
      <c r="ED90" s="347">
        <f t="shared" si="134"/>
        <v>5153.2960000000003</v>
      </c>
      <c r="EH90" s="351" t="s">
        <v>327</v>
      </c>
      <c r="EI90" s="351">
        <v>107609834</v>
      </c>
      <c r="EJ90" s="351">
        <v>107609834</v>
      </c>
      <c r="EK90" s="351">
        <v>0</v>
      </c>
      <c r="EL90" s="351">
        <v>71285487</v>
      </c>
      <c r="EM90" s="351">
        <v>71285487</v>
      </c>
      <c r="EN90" s="351">
        <v>0</v>
      </c>
      <c r="EO90" s="351">
        <f t="shared" si="98"/>
        <v>107609.834</v>
      </c>
      <c r="EP90" s="351">
        <f t="shared" si="99"/>
        <v>107609.834</v>
      </c>
      <c r="EQ90" s="351">
        <f t="shared" si="100"/>
        <v>0</v>
      </c>
      <c r="ER90" s="351">
        <f t="shared" si="101"/>
        <v>71285.486999999994</v>
      </c>
      <c r="ES90" s="351">
        <f t="shared" si="102"/>
        <v>71285.486999999994</v>
      </c>
      <c r="ET90" s="351">
        <f t="shared" si="103"/>
        <v>0</v>
      </c>
      <c r="EW90" s="346" t="s">
        <v>348</v>
      </c>
      <c r="EX90" s="352">
        <v>400000000</v>
      </c>
      <c r="EY90" s="352">
        <f t="shared" si="135"/>
        <v>400000</v>
      </c>
      <c r="FA90" s="346" t="s">
        <v>327</v>
      </c>
      <c r="FB90" s="352">
        <v>107609834</v>
      </c>
      <c r="FC90" s="352">
        <v>71285487</v>
      </c>
      <c r="FD90" s="352">
        <v>107609834</v>
      </c>
      <c r="FE90" s="352">
        <v>0</v>
      </c>
      <c r="FF90" s="352">
        <v>71285487</v>
      </c>
      <c r="FG90" s="352">
        <v>0</v>
      </c>
      <c r="FH90" s="352">
        <f t="shared" si="136"/>
        <v>107609.834</v>
      </c>
      <c r="FI90" s="352">
        <f t="shared" si="137"/>
        <v>71285.486999999994</v>
      </c>
      <c r="FJ90" s="352">
        <f t="shared" si="138"/>
        <v>107609.834</v>
      </c>
      <c r="FK90" s="352">
        <f t="shared" si="139"/>
        <v>0</v>
      </c>
      <c r="FL90" s="352">
        <f t="shared" si="140"/>
        <v>71285.486999999994</v>
      </c>
      <c r="FM90" s="352">
        <f t="shared" si="141"/>
        <v>0</v>
      </c>
      <c r="FP90" s="353" t="s">
        <v>502</v>
      </c>
      <c r="FQ90" s="354">
        <v>3699600</v>
      </c>
      <c r="FR90" s="348">
        <f t="shared" si="142"/>
        <v>3699.6</v>
      </c>
      <c r="FT90" s="346" t="s">
        <v>327</v>
      </c>
      <c r="FU90" s="346">
        <v>95236511</v>
      </c>
      <c r="FV90" s="354">
        <v>95236511</v>
      </c>
      <c r="FW90" s="354">
        <v>95236511</v>
      </c>
      <c r="FX90" s="354">
        <v>0</v>
      </c>
      <c r="FY90" s="354">
        <v>71285487</v>
      </c>
      <c r="FZ90" s="354">
        <v>23951024</v>
      </c>
      <c r="GA90" s="354">
        <f t="shared" si="143"/>
        <v>95236.510999999999</v>
      </c>
      <c r="GB90" s="354">
        <f t="shared" si="144"/>
        <v>95236.510999999999</v>
      </c>
      <c r="GC90" s="354">
        <f t="shared" si="145"/>
        <v>95236.510999999999</v>
      </c>
      <c r="GD90" s="354">
        <f t="shared" si="146"/>
        <v>0</v>
      </c>
      <c r="GE90" s="354">
        <f t="shared" si="147"/>
        <v>71285.486999999994</v>
      </c>
      <c r="GF90" s="354">
        <f t="shared" si="148"/>
        <v>23951.024000000001</v>
      </c>
      <c r="GG90" s="354"/>
    </row>
    <row r="91" spans="1:189" x14ac:dyDescent="0.2">
      <c r="A91" s="345" t="s">
        <v>494</v>
      </c>
      <c r="B91" s="345">
        <v>17290247</v>
      </c>
      <c r="C91" s="345">
        <v>1884960</v>
      </c>
      <c r="D91" s="345">
        <v>15862247</v>
      </c>
      <c r="E91" s="345">
        <v>1428000</v>
      </c>
      <c r="F91" s="345">
        <f t="shared" si="84"/>
        <v>17826.244656999999</v>
      </c>
      <c r="G91" s="345">
        <f t="shared" si="85"/>
        <v>1943.3937599999999</v>
      </c>
      <c r="H91" s="345">
        <f t="shared" si="86"/>
        <v>16353.976656999997</v>
      </c>
      <c r="I91" s="345">
        <f t="shared" si="87"/>
        <v>1472.2679999999998</v>
      </c>
      <c r="J91" s="343" t="s">
        <v>281</v>
      </c>
      <c r="L91" s="346" t="s">
        <v>352</v>
      </c>
      <c r="M91" s="347">
        <v>1729970892</v>
      </c>
      <c r="N91" s="347">
        <f t="shared" si="88"/>
        <v>1783599.9896519999</v>
      </c>
      <c r="P91" s="346" t="s">
        <v>493</v>
      </c>
      <c r="Q91" s="347">
        <v>46193418</v>
      </c>
      <c r="R91" s="347">
        <v>5126750</v>
      </c>
      <c r="S91" s="347">
        <v>46193417</v>
      </c>
      <c r="T91" s="347">
        <v>1</v>
      </c>
      <c r="U91" s="347">
        <f t="shared" si="89"/>
        <v>47625.413957999997</v>
      </c>
      <c r="V91" s="345">
        <f t="shared" si="90"/>
        <v>5285.6792499999992</v>
      </c>
      <c r="W91" s="345">
        <f t="shared" si="91"/>
        <v>47625.412926999998</v>
      </c>
      <c r="X91" s="345">
        <f t="shared" si="92"/>
        <v>1.031E-3</v>
      </c>
      <c r="AA91" s="346" t="s">
        <v>505</v>
      </c>
      <c r="AB91" s="347">
        <v>188635817</v>
      </c>
      <c r="AC91" s="345">
        <f t="shared" si="93"/>
        <v>194483.52732699999</v>
      </c>
      <c r="AE91" s="343" t="s">
        <v>329</v>
      </c>
      <c r="AF91" s="345">
        <v>6773000</v>
      </c>
      <c r="AG91" s="345">
        <v>0</v>
      </c>
      <c r="AH91" s="345">
        <v>0</v>
      </c>
      <c r="AI91" s="345">
        <v>6773000</v>
      </c>
      <c r="AJ91" s="345">
        <f t="shared" si="94"/>
        <v>6982.9629999999997</v>
      </c>
      <c r="AK91" s="345">
        <f t="shared" si="95"/>
        <v>0</v>
      </c>
      <c r="AL91" s="345">
        <f t="shared" si="96"/>
        <v>0</v>
      </c>
      <c r="AM91" s="345">
        <f t="shared" si="97"/>
        <v>6982.9629999999997</v>
      </c>
      <c r="AP91" s="346" t="s">
        <v>527</v>
      </c>
      <c r="AQ91" s="347">
        <v>64608550</v>
      </c>
      <c r="AR91" s="347">
        <f t="shared" si="104"/>
        <v>66611.415049999996</v>
      </c>
      <c r="AT91" s="346" t="s">
        <v>329</v>
      </c>
      <c r="AU91" s="347">
        <v>6773000</v>
      </c>
      <c r="AV91" s="347">
        <v>0</v>
      </c>
      <c r="AW91" s="347">
        <v>0</v>
      </c>
      <c r="AX91" s="347">
        <v>6773000</v>
      </c>
      <c r="AY91" s="345">
        <f t="shared" si="105"/>
        <v>6982.9629999999997</v>
      </c>
      <c r="AZ91" s="345">
        <f t="shared" si="106"/>
        <v>0</v>
      </c>
      <c r="BA91" s="345">
        <f t="shared" si="107"/>
        <v>0</v>
      </c>
      <c r="BB91" s="345">
        <f t="shared" si="108"/>
        <v>6982.9629999999997</v>
      </c>
      <c r="BH91" s="343" t="s">
        <v>493</v>
      </c>
      <c r="BI91" s="348">
        <v>46193418</v>
      </c>
      <c r="BJ91" s="348">
        <v>23793415</v>
      </c>
      <c r="BK91" s="348">
        <v>46193417</v>
      </c>
      <c r="BL91" s="348">
        <v>1</v>
      </c>
      <c r="BM91" s="349">
        <f t="shared" si="110"/>
        <v>47625.413957999997</v>
      </c>
      <c r="BN91" s="349">
        <f t="shared" si="111"/>
        <v>24531.010865</v>
      </c>
      <c r="BO91" s="349">
        <f t="shared" si="112"/>
        <v>47625.412926999998</v>
      </c>
      <c r="BP91" s="349">
        <f t="shared" si="113"/>
        <v>1.031E-3</v>
      </c>
      <c r="BR91" s="343" t="s">
        <v>281</v>
      </c>
      <c r="BS91" s="343" t="s">
        <v>506</v>
      </c>
      <c r="BT91" s="348">
        <v>1073313</v>
      </c>
      <c r="BU91" s="348">
        <f t="shared" si="114"/>
        <v>1106.585703</v>
      </c>
      <c r="BW91" s="348" t="s">
        <v>328</v>
      </c>
      <c r="BX91" s="348">
        <v>1351800</v>
      </c>
      <c r="BY91" s="348">
        <v>1351800</v>
      </c>
      <c r="BZ91" s="348">
        <v>0</v>
      </c>
      <c r="CA91" s="348">
        <v>0</v>
      </c>
      <c r="CB91" s="348">
        <f t="shared" si="115"/>
        <v>1393.7058</v>
      </c>
      <c r="CC91" s="348">
        <f t="shared" si="116"/>
        <v>1393.7058</v>
      </c>
      <c r="CD91" s="348">
        <f t="shared" si="117"/>
        <v>0</v>
      </c>
      <c r="CE91" s="348">
        <f t="shared" si="118"/>
        <v>0</v>
      </c>
      <c r="CK91" s="346" t="s">
        <v>328</v>
      </c>
      <c r="CL91" s="347">
        <v>1351800</v>
      </c>
      <c r="CM91" s="347">
        <v>0</v>
      </c>
      <c r="CN91" s="347">
        <v>1351800</v>
      </c>
      <c r="CO91" s="347">
        <v>0</v>
      </c>
      <c r="CP91" s="348">
        <f t="shared" si="120"/>
        <v>1393.7058</v>
      </c>
      <c r="CQ91" s="348">
        <f t="shared" si="121"/>
        <v>0</v>
      </c>
      <c r="CR91" s="348">
        <f t="shared" si="122"/>
        <v>1393.7058</v>
      </c>
      <c r="CS91" s="348">
        <f t="shared" si="123"/>
        <v>0</v>
      </c>
      <c r="CU91" s="349"/>
      <c r="CV91" s="346" t="s">
        <v>794</v>
      </c>
      <c r="CW91" s="347">
        <v>7243406</v>
      </c>
      <c r="CX91" s="347">
        <f t="shared" si="124"/>
        <v>7467.9515859999992</v>
      </c>
      <c r="CZ91" s="346" t="s">
        <v>328</v>
      </c>
      <c r="DA91" s="347">
        <v>1351800</v>
      </c>
      <c r="DB91" s="347">
        <v>675900</v>
      </c>
      <c r="DC91" s="347">
        <v>1351800</v>
      </c>
      <c r="DD91" s="347">
        <v>0</v>
      </c>
      <c r="DE91" s="347">
        <f t="shared" si="125"/>
        <v>1393.7058</v>
      </c>
      <c r="DF91" s="347">
        <f t="shared" si="126"/>
        <v>696.85289999999998</v>
      </c>
      <c r="DG91" s="347">
        <f t="shared" si="127"/>
        <v>1393.7058</v>
      </c>
      <c r="DH91" s="347">
        <f t="shared" si="128"/>
        <v>0</v>
      </c>
      <c r="DI91" s="343" t="s">
        <v>281</v>
      </c>
      <c r="DL91" s="346" t="s">
        <v>504</v>
      </c>
      <c r="DM91" s="347">
        <v>9884</v>
      </c>
      <c r="DN91" s="347">
        <f t="shared" si="129"/>
        <v>10.190403999999999</v>
      </c>
      <c r="DQ91" s="350" t="s">
        <v>328</v>
      </c>
      <c r="DR91" s="347">
        <v>1351800</v>
      </c>
      <c r="DS91" s="347">
        <v>751000</v>
      </c>
      <c r="DT91" s="347">
        <v>1351800</v>
      </c>
      <c r="DU91" s="347">
        <v>0</v>
      </c>
      <c r="DV91" s="347">
        <f t="shared" si="130"/>
        <v>1393.7058</v>
      </c>
      <c r="DW91" s="347">
        <f t="shared" si="131"/>
        <v>774.28099999999995</v>
      </c>
      <c r="DX91" s="347">
        <f t="shared" si="132"/>
        <v>1393.7058</v>
      </c>
      <c r="DY91" s="347">
        <f t="shared" si="133"/>
        <v>0</v>
      </c>
      <c r="EB91" s="346" t="s">
        <v>795</v>
      </c>
      <c r="EC91" s="347">
        <v>5153296</v>
      </c>
      <c r="ED91" s="347">
        <f t="shared" si="134"/>
        <v>5153.2960000000003</v>
      </c>
      <c r="EH91" s="351" t="s">
        <v>328</v>
      </c>
      <c r="EI91" s="351">
        <v>1351800</v>
      </c>
      <c r="EJ91" s="351">
        <v>1351800</v>
      </c>
      <c r="EK91" s="351">
        <v>0</v>
      </c>
      <c r="EL91" s="351">
        <v>826100</v>
      </c>
      <c r="EM91" s="351">
        <v>826100</v>
      </c>
      <c r="EN91" s="351">
        <v>0</v>
      </c>
      <c r="EO91" s="351">
        <f t="shared" si="98"/>
        <v>1351.8</v>
      </c>
      <c r="EP91" s="351">
        <f t="shared" si="99"/>
        <v>1351.8</v>
      </c>
      <c r="EQ91" s="351">
        <f t="shared" si="100"/>
        <v>0</v>
      </c>
      <c r="ER91" s="351">
        <f t="shared" si="101"/>
        <v>826.1</v>
      </c>
      <c r="ES91" s="351">
        <f t="shared" si="102"/>
        <v>826.1</v>
      </c>
      <c r="ET91" s="351">
        <f t="shared" si="103"/>
        <v>0</v>
      </c>
      <c r="EW91" s="346" t="s">
        <v>749</v>
      </c>
      <c r="EX91" s="352">
        <v>400000000</v>
      </c>
      <c r="EY91" s="352">
        <f t="shared" si="135"/>
        <v>400000</v>
      </c>
      <c r="FA91" s="346" t="s">
        <v>328</v>
      </c>
      <c r="FB91" s="352">
        <v>1351800</v>
      </c>
      <c r="FC91" s="352">
        <v>901200</v>
      </c>
      <c r="FD91" s="352">
        <v>1351800</v>
      </c>
      <c r="FE91" s="352">
        <v>0</v>
      </c>
      <c r="FF91" s="352">
        <v>826100</v>
      </c>
      <c r="FG91" s="352">
        <v>75100</v>
      </c>
      <c r="FH91" s="352">
        <f t="shared" si="136"/>
        <v>1351.8</v>
      </c>
      <c r="FI91" s="352">
        <f t="shared" si="137"/>
        <v>901.2</v>
      </c>
      <c r="FJ91" s="352">
        <f t="shared" si="138"/>
        <v>1351.8</v>
      </c>
      <c r="FK91" s="352">
        <f t="shared" si="139"/>
        <v>0</v>
      </c>
      <c r="FL91" s="352">
        <f t="shared" si="140"/>
        <v>826.1</v>
      </c>
      <c r="FM91" s="352">
        <f t="shared" si="141"/>
        <v>75.099999999999994</v>
      </c>
      <c r="FP91" s="353" t="s">
        <v>503</v>
      </c>
      <c r="FQ91" s="354">
        <v>12315922</v>
      </c>
      <c r="FR91" s="348">
        <f t="shared" si="142"/>
        <v>12315.922</v>
      </c>
      <c r="FT91" s="346" t="s">
        <v>328</v>
      </c>
      <c r="FU91" s="346">
        <v>1051400</v>
      </c>
      <c r="FV91" s="354">
        <v>1051400</v>
      </c>
      <c r="FW91" s="354">
        <v>1051400</v>
      </c>
      <c r="FX91" s="354">
        <v>0</v>
      </c>
      <c r="FY91" s="354">
        <v>901200</v>
      </c>
      <c r="FZ91" s="354">
        <v>150200</v>
      </c>
      <c r="GA91" s="354">
        <f t="shared" si="143"/>
        <v>1051.4000000000001</v>
      </c>
      <c r="GB91" s="354">
        <f t="shared" si="144"/>
        <v>1051.4000000000001</v>
      </c>
      <c r="GC91" s="354">
        <f t="shared" si="145"/>
        <v>1051.4000000000001</v>
      </c>
      <c r="GD91" s="354">
        <f t="shared" si="146"/>
        <v>0</v>
      </c>
      <c r="GE91" s="354">
        <f t="shared" si="147"/>
        <v>901.2</v>
      </c>
      <c r="GF91" s="354">
        <f t="shared" si="148"/>
        <v>150.19999999999999</v>
      </c>
      <c r="GG91" s="354"/>
    </row>
    <row r="92" spans="1:189" x14ac:dyDescent="0.2">
      <c r="A92" s="345" t="s">
        <v>495</v>
      </c>
      <c r="B92" s="345">
        <v>14000000</v>
      </c>
      <c r="C92" s="345">
        <v>0</v>
      </c>
      <c r="D92" s="345">
        <v>710278</v>
      </c>
      <c r="E92" s="345">
        <v>13289722</v>
      </c>
      <c r="F92" s="345">
        <f t="shared" si="84"/>
        <v>14433.999999999998</v>
      </c>
      <c r="G92" s="345">
        <f t="shared" si="85"/>
        <v>0</v>
      </c>
      <c r="H92" s="345">
        <f t="shared" si="86"/>
        <v>732.29661799999997</v>
      </c>
      <c r="I92" s="345">
        <f t="shared" si="87"/>
        <v>13701.703381999998</v>
      </c>
      <c r="J92" s="343" t="s">
        <v>281</v>
      </c>
      <c r="L92" s="346" t="s">
        <v>354</v>
      </c>
      <c r="M92" s="347">
        <v>863857166</v>
      </c>
      <c r="N92" s="347">
        <f t="shared" si="88"/>
        <v>890636.73814599984</v>
      </c>
      <c r="P92" s="346" t="s">
        <v>330</v>
      </c>
      <c r="Q92" s="347">
        <v>43432057</v>
      </c>
      <c r="R92" s="347">
        <v>4896017</v>
      </c>
      <c r="S92" s="347">
        <v>26474828</v>
      </c>
      <c r="T92" s="347">
        <v>16957229</v>
      </c>
      <c r="U92" s="347">
        <f t="shared" si="89"/>
        <v>44778.450766999995</v>
      </c>
      <c r="V92" s="345">
        <f t="shared" si="90"/>
        <v>5047.7935269999998</v>
      </c>
      <c r="W92" s="345">
        <f t="shared" si="91"/>
        <v>27295.547667999999</v>
      </c>
      <c r="X92" s="345">
        <f t="shared" si="92"/>
        <v>17482.903098999999</v>
      </c>
      <c r="AA92" s="346" t="s">
        <v>341</v>
      </c>
      <c r="AB92" s="347">
        <v>63274461</v>
      </c>
      <c r="AC92" s="345">
        <f t="shared" si="93"/>
        <v>65235.969291000001</v>
      </c>
      <c r="AE92" s="343" t="s">
        <v>493</v>
      </c>
      <c r="AF92" s="345">
        <v>46193418</v>
      </c>
      <c r="AG92" s="345">
        <v>5126750</v>
      </c>
      <c r="AH92" s="345">
        <v>46193417</v>
      </c>
      <c r="AI92" s="345">
        <v>1</v>
      </c>
      <c r="AJ92" s="345">
        <f t="shared" si="94"/>
        <v>47625.413957999997</v>
      </c>
      <c r="AK92" s="345">
        <f t="shared" si="95"/>
        <v>5285.6792499999992</v>
      </c>
      <c r="AL92" s="345">
        <f t="shared" si="96"/>
        <v>47625.412926999998</v>
      </c>
      <c r="AM92" s="345">
        <f t="shared" si="97"/>
        <v>1.031E-3</v>
      </c>
      <c r="AP92" s="346" t="s">
        <v>718</v>
      </c>
      <c r="AQ92" s="347">
        <v>64608550</v>
      </c>
      <c r="AR92" s="347">
        <f t="shared" si="104"/>
        <v>66611.415049999996</v>
      </c>
      <c r="AT92" s="346" t="s">
        <v>493</v>
      </c>
      <c r="AU92" s="347">
        <v>46193418</v>
      </c>
      <c r="AV92" s="347">
        <v>16326749</v>
      </c>
      <c r="AW92" s="347">
        <v>46193417</v>
      </c>
      <c r="AX92" s="347">
        <v>1</v>
      </c>
      <c r="AY92" s="345">
        <f t="shared" si="105"/>
        <v>47625.413957999997</v>
      </c>
      <c r="AZ92" s="345">
        <f t="shared" si="106"/>
        <v>16832.878218999998</v>
      </c>
      <c r="BA92" s="345">
        <f t="shared" si="107"/>
        <v>47625.412926999998</v>
      </c>
      <c r="BB92" s="345">
        <f t="shared" si="108"/>
        <v>1.031E-3</v>
      </c>
      <c r="BH92" s="343" t="s">
        <v>330</v>
      </c>
      <c r="BI92" s="348">
        <v>46371385</v>
      </c>
      <c r="BJ92" s="348">
        <v>29849368</v>
      </c>
      <c r="BK92" s="348">
        <v>35939664</v>
      </c>
      <c r="BL92" s="348">
        <v>10431721</v>
      </c>
      <c r="BM92" s="349">
        <f t="shared" si="110"/>
        <v>47808.897935000001</v>
      </c>
      <c r="BN92" s="349">
        <f t="shared" si="111"/>
        <v>30774.698407999997</v>
      </c>
      <c r="BO92" s="349">
        <f t="shared" si="112"/>
        <v>37053.793583999992</v>
      </c>
      <c r="BP92" s="349">
        <f t="shared" si="113"/>
        <v>10755.104350999998</v>
      </c>
      <c r="BR92" s="343" t="s">
        <v>281</v>
      </c>
      <c r="BS92" s="343" t="s">
        <v>345</v>
      </c>
      <c r="BT92" s="348">
        <v>1022262</v>
      </c>
      <c r="BU92" s="348">
        <f t="shared" si="114"/>
        <v>1053.9521219999999</v>
      </c>
      <c r="BW92" s="348" t="s">
        <v>329</v>
      </c>
      <c r="BX92" s="348">
        <v>73000</v>
      </c>
      <c r="BY92" s="348">
        <v>0</v>
      </c>
      <c r="BZ92" s="348">
        <v>73000</v>
      </c>
      <c r="CA92" s="348">
        <v>0</v>
      </c>
      <c r="CB92" s="348">
        <f t="shared" si="115"/>
        <v>75.262999999999991</v>
      </c>
      <c r="CC92" s="348">
        <f t="shared" si="116"/>
        <v>0</v>
      </c>
      <c r="CD92" s="348">
        <f t="shared" si="117"/>
        <v>75.262999999999991</v>
      </c>
      <c r="CE92" s="348">
        <f t="shared" si="118"/>
        <v>0</v>
      </c>
      <c r="CK92" s="346" t="s">
        <v>329</v>
      </c>
      <c r="CL92" s="347">
        <v>73000</v>
      </c>
      <c r="CM92" s="347">
        <v>0</v>
      </c>
      <c r="CN92" s="347">
        <v>0</v>
      </c>
      <c r="CO92" s="347">
        <v>73000</v>
      </c>
      <c r="CP92" s="348">
        <f t="shared" si="120"/>
        <v>75.262999999999991</v>
      </c>
      <c r="CQ92" s="348">
        <f t="shared" si="121"/>
        <v>0</v>
      </c>
      <c r="CR92" s="348">
        <f t="shared" si="122"/>
        <v>0</v>
      </c>
      <c r="CS92" s="348">
        <f t="shared" si="123"/>
        <v>75.262999999999991</v>
      </c>
      <c r="CU92" s="349"/>
      <c r="CV92" s="346" t="s">
        <v>795</v>
      </c>
      <c r="CW92" s="347">
        <v>7243406</v>
      </c>
      <c r="CX92" s="347">
        <f t="shared" si="124"/>
        <v>7467.9515859999992</v>
      </c>
      <c r="CZ92" s="346" t="s">
        <v>329</v>
      </c>
      <c r="DA92" s="347">
        <v>73000</v>
      </c>
      <c r="DB92" s="347">
        <v>0</v>
      </c>
      <c r="DC92" s="347">
        <v>0</v>
      </c>
      <c r="DD92" s="347">
        <v>73000</v>
      </c>
      <c r="DE92" s="347">
        <f t="shared" si="125"/>
        <v>75.262999999999991</v>
      </c>
      <c r="DF92" s="347">
        <f t="shared" si="126"/>
        <v>0</v>
      </c>
      <c r="DG92" s="347">
        <f t="shared" si="127"/>
        <v>0</v>
      </c>
      <c r="DH92" s="347">
        <f t="shared" si="128"/>
        <v>75.262999999999991</v>
      </c>
      <c r="DI92" s="343" t="s">
        <v>281</v>
      </c>
      <c r="DL92" s="346" t="s">
        <v>426</v>
      </c>
      <c r="DM92" s="347">
        <v>9884</v>
      </c>
      <c r="DN92" s="347">
        <f t="shared" si="129"/>
        <v>10.190403999999999</v>
      </c>
      <c r="DQ92" s="350" t="s">
        <v>329</v>
      </c>
      <c r="DR92" s="347">
        <v>73000</v>
      </c>
      <c r="DS92" s="347">
        <v>0</v>
      </c>
      <c r="DT92" s="347">
        <v>0</v>
      </c>
      <c r="DU92" s="347">
        <v>73000</v>
      </c>
      <c r="DV92" s="347">
        <f t="shared" si="130"/>
        <v>75.262999999999991</v>
      </c>
      <c r="DW92" s="347">
        <f t="shared" si="131"/>
        <v>0</v>
      </c>
      <c r="DX92" s="347">
        <f t="shared" si="132"/>
        <v>0</v>
      </c>
      <c r="DY92" s="347">
        <f t="shared" si="133"/>
        <v>75.262999999999991</v>
      </c>
      <c r="EH92" s="351" t="s">
        <v>329</v>
      </c>
      <c r="EI92" s="351">
        <v>73000</v>
      </c>
      <c r="EJ92" s="351">
        <v>0</v>
      </c>
      <c r="EK92" s="351">
        <v>73000</v>
      </c>
      <c r="EL92" s="351">
        <v>0</v>
      </c>
      <c r="EM92" s="351">
        <v>0</v>
      </c>
      <c r="EN92" s="351">
        <v>0</v>
      </c>
      <c r="EO92" s="351">
        <f t="shared" si="98"/>
        <v>73</v>
      </c>
      <c r="EP92" s="351">
        <f t="shared" si="99"/>
        <v>0</v>
      </c>
      <c r="EQ92" s="351">
        <f t="shared" si="100"/>
        <v>73</v>
      </c>
      <c r="ER92" s="351">
        <f t="shared" si="101"/>
        <v>0</v>
      </c>
      <c r="ES92" s="351">
        <f t="shared" si="102"/>
        <v>0</v>
      </c>
      <c r="ET92" s="351">
        <f t="shared" si="103"/>
        <v>0</v>
      </c>
      <c r="EW92" s="346" t="s">
        <v>419</v>
      </c>
      <c r="EX92" s="352">
        <v>210375000</v>
      </c>
      <c r="EY92" s="352">
        <f t="shared" si="135"/>
        <v>210375</v>
      </c>
      <c r="FA92" s="346" t="s">
        <v>329</v>
      </c>
      <c r="FB92" s="352">
        <v>73000</v>
      </c>
      <c r="FC92" s="352">
        <v>0</v>
      </c>
      <c r="FD92" s="352">
        <v>0</v>
      </c>
      <c r="FE92" s="352">
        <v>73000</v>
      </c>
      <c r="FF92" s="352">
        <v>0</v>
      </c>
      <c r="FG92" s="352">
        <v>0</v>
      </c>
      <c r="FH92" s="352">
        <f t="shared" si="136"/>
        <v>73</v>
      </c>
      <c r="FI92" s="352">
        <f t="shared" si="137"/>
        <v>0</v>
      </c>
      <c r="FJ92" s="352">
        <f t="shared" si="138"/>
        <v>0</v>
      </c>
      <c r="FK92" s="352">
        <f t="shared" si="139"/>
        <v>73</v>
      </c>
      <c r="FL92" s="352">
        <f t="shared" si="140"/>
        <v>0</v>
      </c>
      <c r="FM92" s="352">
        <f t="shared" si="141"/>
        <v>0</v>
      </c>
      <c r="FP92" s="353" t="s">
        <v>418</v>
      </c>
      <c r="FQ92" s="354">
        <v>4777716</v>
      </c>
      <c r="FR92" s="348">
        <f t="shared" si="142"/>
        <v>4777.7160000000003</v>
      </c>
      <c r="FT92" s="346" t="s">
        <v>329</v>
      </c>
      <c r="FU92" s="346">
        <v>0</v>
      </c>
      <c r="FV92" s="354">
        <v>0</v>
      </c>
      <c r="FW92" s="354">
        <v>0</v>
      </c>
      <c r="FX92" s="354">
        <v>0</v>
      </c>
      <c r="FY92" s="354">
        <v>0</v>
      </c>
      <c r="FZ92" s="354">
        <v>0</v>
      </c>
      <c r="GA92" s="354">
        <f t="shared" si="143"/>
        <v>0</v>
      </c>
      <c r="GB92" s="354">
        <f t="shared" si="144"/>
        <v>0</v>
      </c>
      <c r="GC92" s="354">
        <f t="shared" si="145"/>
        <v>0</v>
      </c>
      <c r="GD92" s="354">
        <f t="shared" si="146"/>
        <v>0</v>
      </c>
      <c r="GE92" s="354">
        <f t="shared" si="147"/>
        <v>0</v>
      </c>
      <c r="GF92" s="354">
        <f t="shared" si="148"/>
        <v>0</v>
      </c>
      <c r="GG92" s="354"/>
    </row>
    <row r="93" spans="1:189" x14ac:dyDescent="0.2">
      <c r="A93" s="345" t="s">
        <v>497</v>
      </c>
      <c r="B93" s="345">
        <v>214200</v>
      </c>
      <c r="C93" s="345">
        <v>0</v>
      </c>
      <c r="D93" s="345">
        <v>0</v>
      </c>
      <c r="E93" s="345">
        <v>214200</v>
      </c>
      <c r="F93" s="345">
        <f t="shared" si="84"/>
        <v>220.84019999999998</v>
      </c>
      <c r="G93" s="345">
        <f t="shared" si="85"/>
        <v>0</v>
      </c>
      <c r="H93" s="345">
        <f t="shared" si="86"/>
        <v>0</v>
      </c>
      <c r="I93" s="345">
        <f t="shared" si="87"/>
        <v>220.84019999999998</v>
      </c>
      <c r="J93" s="343" t="s">
        <v>281</v>
      </c>
      <c r="P93" s="346" t="s">
        <v>494</v>
      </c>
      <c r="Q93" s="347">
        <v>22394795</v>
      </c>
      <c r="R93" s="347">
        <v>4503555</v>
      </c>
      <c r="S93" s="347">
        <v>19533273</v>
      </c>
      <c r="T93" s="347">
        <v>2861522</v>
      </c>
      <c r="U93" s="347">
        <f t="shared" si="89"/>
        <v>23089.033644999996</v>
      </c>
      <c r="V93" s="345">
        <f t="shared" si="90"/>
        <v>4643.1652050000002</v>
      </c>
      <c r="W93" s="345">
        <f t="shared" si="91"/>
        <v>20138.804463</v>
      </c>
      <c r="X93" s="345">
        <f t="shared" si="92"/>
        <v>2950.2291819999996</v>
      </c>
      <c r="AA93" s="346" t="s">
        <v>342</v>
      </c>
      <c r="AB93" s="347">
        <v>1125000</v>
      </c>
      <c r="AC93" s="345">
        <f t="shared" si="93"/>
        <v>1159.875</v>
      </c>
      <c r="AE93" s="343" t="s">
        <v>330</v>
      </c>
      <c r="AF93" s="345">
        <v>44448356</v>
      </c>
      <c r="AG93" s="345">
        <v>23757091</v>
      </c>
      <c r="AH93" s="345">
        <v>30947649</v>
      </c>
      <c r="AI93" s="345">
        <v>13500707</v>
      </c>
      <c r="AJ93" s="345">
        <f t="shared" si="94"/>
        <v>45826.255035999995</v>
      </c>
      <c r="AK93" s="345">
        <f t="shared" si="95"/>
        <v>24493.560820999999</v>
      </c>
      <c r="AL93" s="345">
        <f t="shared" si="96"/>
        <v>31907.026118999998</v>
      </c>
      <c r="AM93" s="345">
        <f t="shared" si="97"/>
        <v>13919.228916999999</v>
      </c>
      <c r="AP93" s="346" t="s">
        <v>351</v>
      </c>
      <c r="AQ93" s="347">
        <v>-3600000</v>
      </c>
      <c r="AR93" s="347">
        <f t="shared" si="104"/>
        <v>-3711.6</v>
      </c>
      <c r="AT93" s="346" t="s">
        <v>330</v>
      </c>
      <c r="AU93" s="347">
        <v>46221444</v>
      </c>
      <c r="AV93" s="347">
        <v>24982580</v>
      </c>
      <c r="AW93" s="347">
        <v>33994799</v>
      </c>
      <c r="AX93" s="347">
        <v>12226645</v>
      </c>
      <c r="AY93" s="345">
        <f t="shared" si="105"/>
        <v>47654.308764000001</v>
      </c>
      <c r="AZ93" s="345">
        <f t="shared" si="106"/>
        <v>25757.039980000001</v>
      </c>
      <c r="BA93" s="345">
        <f t="shared" si="107"/>
        <v>35048.637768999994</v>
      </c>
      <c r="BB93" s="345">
        <f t="shared" si="108"/>
        <v>12605.670994999999</v>
      </c>
      <c r="BH93" s="343" t="s">
        <v>494</v>
      </c>
      <c r="BI93" s="348">
        <v>23438223</v>
      </c>
      <c r="BJ93" s="348">
        <v>23438223</v>
      </c>
      <c r="BK93" s="348">
        <v>23438223</v>
      </c>
      <c r="BL93" s="348">
        <v>0</v>
      </c>
      <c r="BM93" s="349">
        <f t="shared" si="110"/>
        <v>24164.807913000001</v>
      </c>
      <c r="BN93" s="349">
        <f t="shared" si="111"/>
        <v>24164.807913000001</v>
      </c>
      <c r="BO93" s="349">
        <f t="shared" si="112"/>
        <v>24164.807913000001</v>
      </c>
      <c r="BP93" s="349">
        <f t="shared" si="113"/>
        <v>0</v>
      </c>
      <c r="BR93" s="343" t="s">
        <v>281</v>
      </c>
      <c r="BS93" s="343" t="s">
        <v>346</v>
      </c>
      <c r="BT93" s="348">
        <v>51051</v>
      </c>
      <c r="BU93" s="348">
        <f t="shared" si="114"/>
        <v>52.633581</v>
      </c>
      <c r="BW93" s="348" t="s">
        <v>493</v>
      </c>
      <c r="BX93" s="348">
        <v>47698767</v>
      </c>
      <c r="BY93" s="348">
        <v>47698767</v>
      </c>
      <c r="BZ93" s="348">
        <v>0</v>
      </c>
      <c r="CA93" s="348">
        <v>25298765</v>
      </c>
      <c r="CB93" s="348">
        <f t="shared" si="115"/>
        <v>49177.428776999994</v>
      </c>
      <c r="CC93" s="348">
        <f t="shared" si="116"/>
        <v>49177.428776999994</v>
      </c>
      <c r="CD93" s="348">
        <f t="shared" si="117"/>
        <v>0</v>
      </c>
      <c r="CE93" s="348">
        <f t="shared" si="118"/>
        <v>26083.026714999996</v>
      </c>
      <c r="CK93" s="346" t="s">
        <v>493</v>
      </c>
      <c r="CL93" s="347">
        <v>47698767</v>
      </c>
      <c r="CM93" s="347">
        <v>29032098</v>
      </c>
      <c r="CN93" s="347">
        <v>47698767</v>
      </c>
      <c r="CO93" s="347">
        <v>0</v>
      </c>
      <c r="CP93" s="348">
        <f t="shared" si="120"/>
        <v>49177.428776999994</v>
      </c>
      <c r="CQ93" s="348">
        <f t="shared" si="121"/>
        <v>29932.093037999999</v>
      </c>
      <c r="CR93" s="348">
        <f t="shared" si="122"/>
        <v>49177.428776999994</v>
      </c>
      <c r="CS93" s="348">
        <f t="shared" si="123"/>
        <v>0</v>
      </c>
      <c r="CU93" s="349"/>
      <c r="CV93" s="346" t="s">
        <v>526</v>
      </c>
      <c r="CW93" s="347">
        <v>26451298</v>
      </c>
      <c r="CX93" s="347">
        <f t="shared" si="124"/>
        <v>27271.288237999997</v>
      </c>
      <c r="CZ93" s="346" t="s">
        <v>493</v>
      </c>
      <c r="DA93" s="347">
        <v>47698767</v>
      </c>
      <c r="DB93" s="347">
        <v>32765431</v>
      </c>
      <c r="DC93" s="347">
        <v>47698767</v>
      </c>
      <c r="DD93" s="347">
        <v>0</v>
      </c>
      <c r="DE93" s="347">
        <f t="shared" si="125"/>
        <v>49177.428776999994</v>
      </c>
      <c r="DF93" s="347">
        <f t="shared" si="126"/>
        <v>33781.159360999998</v>
      </c>
      <c r="DG93" s="347">
        <f t="shared" si="127"/>
        <v>49177.428776999994</v>
      </c>
      <c r="DH93" s="347">
        <f t="shared" si="128"/>
        <v>0</v>
      </c>
      <c r="DI93" s="343" t="s">
        <v>281</v>
      </c>
      <c r="DL93" s="346" t="s">
        <v>505</v>
      </c>
      <c r="DM93" s="347">
        <v>179342856</v>
      </c>
      <c r="DN93" s="347">
        <f t="shared" si="129"/>
        <v>184902.48453599997</v>
      </c>
      <c r="DQ93" s="350" t="s">
        <v>493</v>
      </c>
      <c r="DR93" s="347">
        <v>47698767</v>
      </c>
      <c r="DS93" s="347">
        <v>36498764</v>
      </c>
      <c r="DT93" s="347">
        <v>36498765</v>
      </c>
      <c r="DU93" s="347">
        <v>11200002</v>
      </c>
      <c r="DV93" s="347">
        <f t="shared" si="130"/>
        <v>49177.428776999994</v>
      </c>
      <c r="DW93" s="347">
        <f t="shared" si="131"/>
        <v>37630.225683999997</v>
      </c>
      <c r="DX93" s="347">
        <f t="shared" si="132"/>
        <v>37630.226714999997</v>
      </c>
      <c r="DY93" s="347">
        <f t="shared" si="133"/>
        <v>11547.202062</v>
      </c>
      <c r="EH93" s="351" t="s">
        <v>493</v>
      </c>
      <c r="EI93" s="351">
        <v>47698767</v>
      </c>
      <c r="EJ93" s="351">
        <v>40232098</v>
      </c>
      <c r="EK93" s="351">
        <v>7466669</v>
      </c>
      <c r="EL93" s="351">
        <v>40232097</v>
      </c>
      <c r="EM93" s="351">
        <v>40232097</v>
      </c>
      <c r="EN93" s="351">
        <v>0</v>
      </c>
      <c r="EO93" s="351">
        <f t="shared" si="98"/>
        <v>47698.767</v>
      </c>
      <c r="EP93" s="351">
        <f t="shared" si="99"/>
        <v>40232.097999999998</v>
      </c>
      <c r="EQ93" s="351">
        <f t="shared" si="100"/>
        <v>7466.6689999999999</v>
      </c>
      <c r="ER93" s="351">
        <f t="shared" si="101"/>
        <v>40232.097000000002</v>
      </c>
      <c r="ES93" s="351">
        <f t="shared" si="102"/>
        <v>40232.097000000002</v>
      </c>
      <c r="ET93" s="351">
        <f t="shared" si="103"/>
        <v>0</v>
      </c>
      <c r="EW93" s="346" t="s">
        <v>847</v>
      </c>
      <c r="EX93" s="352">
        <v>210375000</v>
      </c>
      <c r="EY93" s="352">
        <f t="shared" si="135"/>
        <v>210375</v>
      </c>
      <c r="FA93" s="346" t="s">
        <v>493</v>
      </c>
      <c r="FB93" s="352">
        <v>55165437</v>
      </c>
      <c r="FC93" s="352">
        <v>43965430</v>
      </c>
      <c r="FD93" s="352">
        <v>47698768</v>
      </c>
      <c r="FE93" s="352">
        <v>7466669</v>
      </c>
      <c r="FF93" s="352">
        <v>40232097</v>
      </c>
      <c r="FG93" s="352">
        <v>3733333</v>
      </c>
      <c r="FH93" s="352">
        <f t="shared" si="136"/>
        <v>55165.436999999998</v>
      </c>
      <c r="FI93" s="352">
        <f t="shared" si="137"/>
        <v>43965.43</v>
      </c>
      <c r="FJ93" s="352">
        <f t="shared" si="138"/>
        <v>47698.767999999996</v>
      </c>
      <c r="FK93" s="352">
        <f t="shared" si="139"/>
        <v>7466.6689999999999</v>
      </c>
      <c r="FL93" s="352">
        <f t="shared" si="140"/>
        <v>40232.097000000002</v>
      </c>
      <c r="FM93" s="352">
        <f t="shared" si="141"/>
        <v>3733.3330000000001</v>
      </c>
      <c r="FP93" s="353" t="s">
        <v>504</v>
      </c>
      <c r="FQ93" s="354">
        <v>12125</v>
      </c>
      <c r="FR93" s="348">
        <f t="shared" si="142"/>
        <v>12.125</v>
      </c>
      <c r="FT93" s="346" t="s">
        <v>493</v>
      </c>
      <c r="FU93" s="346">
        <v>47698763</v>
      </c>
      <c r="FV93" s="354">
        <v>47698763</v>
      </c>
      <c r="FW93" s="354">
        <v>47698763</v>
      </c>
      <c r="FX93" s="354">
        <v>0</v>
      </c>
      <c r="FY93" s="354">
        <v>47698763</v>
      </c>
      <c r="FZ93" s="354">
        <v>0</v>
      </c>
      <c r="GA93" s="354">
        <f t="shared" si="143"/>
        <v>47698.762999999999</v>
      </c>
      <c r="GB93" s="354">
        <f t="shared" si="144"/>
        <v>47698.762999999999</v>
      </c>
      <c r="GC93" s="354">
        <f t="shared" si="145"/>
        <v>47698.762999999999</v>
      </c>
      <c r="GD93" s="354">
        <f t="shared" si="146"/>
        <v>0</v>
      </c>
      <c r="GE93" s="354">
        <f t="shared" si="147"/>
        <v>47698.762999999999</v>
      </c>
      <c r="GF93" s="354">
        <f t="shared" si="148"/>
        <v>0</v>
      </c>
      <c r="GG93" s="354"/>
    </row>
    <row r="94" spans="1:189" x14ac:dyDescent="0.2">
      <c r="A94" s="345" t="s">
        <v>498</v>
      </c>
      <c r="B94" s="345">
        <v>6000000</v>
      </c>
      <c r="C94" s="345">
        <v>0</v>
      </c>
      <c r="D94" s="345">
        <v>3521505</v>
      </c>
      <c r="E94" s="345">
        <v>2478495</v>
      </c>
      <c r="F94" s="345">
        <f t="shared" si="84"/>
        <v>6185.9999999999991</v>
      </c>
      <c r="G94" s="345">
        <f t="shared" si="85"/>
        <v>0</v>
      </c>
      <c r="H94" s="345">
        <f t="shared" si="86"/>
        <v>3630.6716549999996</v>
      </c>
      <c r="I94" s="345">
        <f t="shared" si="87"/>
        <v>2555.3283449999999</v>
      </c>
      <c r="J94" s="343" t="s">
        <v>281</v>
      </c>
      <c r="P94" s="346" t="s">
        <v>495</v>
      </c>
      <c r="Q94" s="347">
        <v>14459993</v>
      </c>
      <c r="R94" s="347">
        <v>172550</v>
      </c>
      <c r="S94" s="347">
        <v>2842781</v>
      </c>
      <c r="T94" s="347">
        <v>11617212</v>
      </c>
      <c r="U94" s="347">
        <f t="shared" si="89"/>
        <v>14908.252783</v>
      </c>
      <c r="V94" s="345">
        <f t="shared" si="90"/>
        <v>177.89904999999999</v>
      </c>
      <c r="W94" s="345">
        <f t="shared" si="91"/>
        <v>2930.9072109999997</v>
      </c>
      <c r="X94" s="345">
        <f t="shared" si="92"/>
        <v>11977.345571999998</v>
      </c>
      <c r="AA94" s="346" t="s">
        <v>343</v>
      </c>
      <c r="AB94" s="347">
        <v>124236356</v>
      </c>
      <c r="AC94" s="345">
        <f t="shared" si="93"/>
        <v>128087.68303599999</v>
      </c>
      <c r="AE94" s="343" t="s">
        <v>494</v>
      </c>
      <c r="AF94" s="345">
        <v>22514795</v>
      </c>
      <c r="AG94" s="345">
        <v>19653273</v>
      </c>
      <c r="AH94" s="345">
        <v>22514795</v>
      </c>
      <c r="AI94" s="345">
        <v>0</v>
      </c>
      <c r="AJ94" s="345">
        <f t="shared" si="94"/>
        <v>23212.753644999997</v>
      </c>
      <c r="AK94" s="345">
        <f t="shared" si="95"/>
        <v>20262.524462999998</v>
      </c>
      <c r="AL94" s="345">
        <f t="shared" si="96"/>
        <v>23212.753644999997</v>
      </c>
      <c r="AM94" s="345">
        <f t="shared" si="97"/>
        <v>0</v>
      </c>
      <c r="AP94" s="346" t="s">
        <v>356</v>
      </c>
      <c r="AQ94" s="347">
        <v>-3600000</v>
      </c>
      <c r="AR94" s="347">
        <f t="shared" si="104"/>
        <v>-3711.6</v>
      </c>
      <c r="AT94" s="346" t="s">
        <v>494</v>
      </c>
      <c r="AU94" s="347">
        <v>23288283</v>
      </c>
      <c r="AV94" s="347">
        <v>19653273</v>
      </c>
      <c r="AW94" s="347">
        <v>23288283</v>
      </c>
      <c r="AX94" s="347">
        <v>0</v>
      </c>
      <c r="AY94" s="345">
        <f t="shared" si="105"/>
        <v>24010.219772999997</v>
      </c>
      <c r="AZ94" s="345">
        <f t="shared" si="106"/>
        <v>20262.524462999998</v>
      </c>
      <c r="BA94" s="345">
        <f t="shared" si="107"/>
        <v>24010.219772999997</v>
      </c>
      <c r="BB94" s="345">
        <f t="shared" si="108"/>
        <v>0</v>
      </c>
      <c r="BH94" s="343" t="s">
        <v>495</v>
      </c>
      <c r="BI94" s="348">
        <v>15029043</v>
      </c>
      <c r="BJ94" s="348">
        <v>4660040</v>
      </c>
      <c r="BK94" s="348">
        <v>7075817</v>
      </c>
      <c r="BL94" s="348">
        <v>7953226</v>
      </c>
      <c r="BM94" s="349">
        <f t="shared" si="110"/>
        <v>15494.943332999999</v>
      </c>
      <c r="BN94" s="349">
        <f t="shared" si="111"/>
        <v>4804.5012399999996</v>
      </c>
      <c r="BO94" s="349">
        <f t="shared" si="112"/>
        <v>7295.1673269999992</v>
      </c>
      <c r="BP94" s="349">
        <f t="shared" si="113"/>
        <v>8199.7760059999982</v>
      </c>
      <c r="BR94" s="343" t="s">
        <v>281</v>
      </c>
      <c r="BS94" s="343" t="s">
        <v>347</v>
      </c>
      <c r="BT94" s="348">
        <v>7213296</v>
      </c>
      <c r="BU94" s="348">
        <f t="shared" si="114"/>
        <v>7436.9081759999999</v>
      </c>
      <c r="BW94" s="348" t="s">
        <v>330</v>
      </c>
      <c r="BX94" s="348">
        <v>46675351</v>
      </c>
      <c r="BY94" s="348">
        <v>37551589</v>
      </c>
      <c r="BZ94" s="348">
        <v>9123762</v>
      </c>
      <c r="CA94" s="348">
        <v>33878146</v>
      </c>
      <c r="CB94" s="348">
        <f t="shared" si="115"/>
        <v>48122.286881</v>
      </c>
      <c r="CC94" s="348">
        <f t="shared" si="116"/>
        <v>38715.688258999995</v>
      </c>
      <c r="CD94" s="348">
        <f t="shared" si="117"/>
        <v>9406.5986219999995</v>
      </c>
      <c r="CE94" s="348">
        <f t="shared" si="118"/>
        <v>34928.368525999998</v>
      </c>
      <c r="CK94" s="346" t="s">
        <v>330</v>
      </c>
      <c r="CL94" s="347">
        <v>51176890</v>
      </c>
      <c r="CM94" s="347">
        <v>36371265</v>
      </c>
      <c r="CN94" s="347">
        <v>41140291</v>
      </c>
      <c r="CO94" s="347">
        <v>10036599</v>
      </c>
      <c r="CP94" s="348">
        <f t="shared" si="120"/>
        <v>52763.373589999996</v>
      </c>
      <c r="CQ94" s="348">
        <f t="shared" si="121"/>
        <v>37498.774214999998</v>
      </c>
      <c r="CR94" s="348">
        <f t="shared" si="122"/>
        <v>42415.640020999992</v>
      </c>
      <c r="CS94" s="348">
        <f t="shared" si="123"/>
        <v>10347.733569</v>
      </c>
      <c r="CU94" s="349"/>
      <c r="CV94" s="346" t="s">
        <v>527</v>
      </c>
      <c r="CW94" s="347">
        <v>26451298</v>
      </c>
      <c r="CX94" s="347">
        <f t="shared" si="124"/>
        <v>27271.288237999997</v>
      </c>
      <c r="CZ94" s="346" t="s">
        <v>330</v>
      </c>
      <c r="DA94" s="347">
        <v>55586820</v>
      </c>
      <c r="DB94" s="347">
        <v>38286382</v>
      </c>
      <c r="DC94" s="347">
        <v>46148872</v>
      </c>
      <c r="DD94" s="347">
        <v>9437948</v>
      </c>
      <c r="DE94" s="347">
        <f t="shared" si="125"/>
        <v>57310.011419999995</v>
      </c>
      <c r="DF94" s="347">
        <f t="shared" si="126"/>
        <v>39473.259841999992</v>
      </c>
      <c r="DG94" s="347">
        <f t="shared" si="127"/>
        <v>47579.487031999997</v>
      </c>
      <c r="DH94" s="347">
        <f t="shared" si="128"/>
        <v>9730.5243879999998</v>
      </c>
      <c r="DI94" s="343" t="s">
        <v>281</v>
      </c>
      <c r="DL94" s="346" t="s">
        <v>341</v>
      </c>
      <c r="DM94" s="347">
        <v>22080000</v>
      </c>
      <c r="DN94" s="347">
        <f t="shared" si="129"/>
        <v>22764.48</v>
      </c>
      <c r="DQ94" s="350" t="s">
        <v>330</v>
      </c>
      <c r="DR94" s="347">
        <v>55560520</v>
      </c>
      <c r="DS94" s="347">
        <v>44281947</v>
      </c>
      <c r="DT94" s="347">
        <v>47598557</v>
      </c>
      <c r="DU94" s="347">
        <v>7961963</v>
      </c>
      <c r="DV94" s="347">
        <f t="shared" si="130"/>
        <v>57282.89611999999</v>
      </c>
      <c r="DW94" s="347">
        <f t="shared" si="131"/>
        <v>45654.687356999995</v>
      </c>
      <c r="DX94" s="347">
        <f t="shared" si="132"/>
        <v>49074.112266999997</v>
      </c>
      <c r="DY94" s="347">
        <f t="shared" si="133"/>
        <v>8208.783852999999</v>
      </c>
      <c r="EH94" s="351" t="s">
        <v>330</v>
      </c>
      <c r="EI94" s="351">
        <v>126393490</v>
      </c>
      <c r="EJ94" s="351">
        <v>50373852</v>
      </c>
      <c r="EK94" s="351">
        <v>76019638</v>
      </c>
      <c r="EL94" s="351">
        <v>45395115</v>
      </c>
      <c r="EM94" s="351">
        <v>43850026</v>
      </c>
      <c r="EN94" s="351">
        <v>1545089</v>
      </c>
      <c r="EO94" s="351">
        <f t="shared" si="98"/>
        <v>126393.49</v>
      </c>
      <c r="EP94" s="351">
        <f t="shared" si="99"/>
        <v>50373.851999999999</v>
      </c>
      <c r="EQ94" s="351">
        <f t="shared" si="100"/>
        <v>76019.638000000006</v>
      </c>
      <c r="ER94" s="351">
        <f t="shared" si="101"/>
        <v>45395.114999999998</v>
      </c>
      <c r="ES94" s="351">
        <f t="shared" si="102"/>
        <v>43850.025999999998</v>
      </c>
      <c r="ET94" s="351">
        <f t="shared" si="103"/>
        <v>1545.0889999999999</v>
      </c>
      <c r="EW94" s="346" t="s">
        <v>794</v>
      </c>
      <c r="EX94" s="352">
        <v>5153296</v>
      </c>
      <c r="EY94" s="352">
        <f t="shared" si="135"/>
        <v>5153.2960000000003</v>
      </c>
      <c r="FA94" s="346" t="s">
        <v>330</v>
      </c>
      <c r="FB94" s="352">
        <v>84249785</v>
      </c>
      <c r="FC94" s="352">
        <v>50020864</v>
      </c>
      <c r="FD94" s="352">
        <v>53089466</v>
      </c>
      <c r="FE94" s="352">
        <v>31160319</v>
      </c>
      <c r="FF94" s="352">
        <v>45743285</v>
      </c>
      <c r="FG94" s="352">
        <v>4277579</v>
      </c>
      <c r="FH94" s="352">
        <f t="shared" si="136"/>
        <v>84249.785000000003</v>
      </c>
      <c r="FI94" s="352">
        <f t="shared" si="137"/>
        <v>50020.864000000001</v>
      </c>
      <c r="FJ94" s="352">
        <f t="shared" si="138"/>
        <v>53089.466</v>
      </c>
      <c r="FK94" s="352">
        <f t="shared" si="139"/>
        <v>31160.319</v>
      </c>
      <c r="FL94" s="352">
        <f t="shared" si="140"/>
        <v>45743.285000000003</v>
      </c>
      <c r="FM94" s="352">
        <f t="shared" si="141"/>
        <v>4277.5789999999997</v>
      </c>
      <c r="FP94" s="353" t="s">
        <v>426</v>
      </c>
      <c r="FQ94" s="354">
        <v>12125</v>
      </c>
      <c r="FR94" s="348">
        <f t="shared" si="142"/>
        <v>12.125</v>
      </c>
      <c r="FT94" s="346" t="s">
        <v>330</v>
      </c>
      <c r="FU94" s="346">
        <v>56364881</v>
      </c>
      <c r="FV94" s="354">
        <v>56067381</v>
      </c>
      <c r="FW94" s="354">
        <v>56364881</v>
      </c>
      <c r="FX94" s="354">
        <v>0</v>
      </c>
      <c r="FY94" s="354">
        <v>50433342</v>
      </c>
      <c r="FZ94" s="354">
        <v>5634039</v>
      </c>
      <c r="GA94" s="354">
        <f t="shared" si="143"/>
        <v>56364.881000000001</v>
      </c>
      <c r="GB94" s="354">
        <f t="shared" si="144"/>
        <v>56067.381000000001</v>
      </c>
      <c r="GC94" s="354">
        <f t="shared" si="145"/>
        <v>56364.881000000001</v>
      </c>
      <c r="GD94" s="354">
        <f t="shared" si="146"/>
        <v>0</v>
      </c>
      <c r="GE94" s="354">
        <f t="shared" si="147"/>
        <v>50433.341999999997</v>
      </c>
      <c r="GF94" s="354">
        <f t="shared" si="148"/>
        <v>5634.0389999999998</v>
      </c>
      <c r="GG94" s="354"/>
    </row>
    <row r="95" spans="1:189" x14ac:dyDescent="0.2">
      <c r="A95" s="345" t="s">
        <v>332</v>
      </c>
      <c r="B95" s="345">
        <v>16010000</v>
      </c>
      <c r="C95" s="345">
        <v>10000</v>
      </c>
      <c r="D95" s="345">
        <v>3415703</v>
      </c>
      <c r="E95" s="345">
        <v>12594297</v>
      </c>
      <c r="F95" s="345">
        <f t="shared" si="84"/>
        <v>16506.309999999998</v>
      </c>
      <c r="G95" s="345">
        <f t="shared" si="85"/>
        <v>10.309999999999999</v>
      </c>
      <c r="H95" s="345">
        <f t="shared" si="86"/>
        <v>3521.5897929999996</v>
      </c>
      <c r="I95" s="345">
        <f t="shared" si="87"/>
        <v>12984.720207</v>
      </c>
      <c r="J95" s="343" t="s">
        <v>281</v>
      </c>
      <c r="P95" s="346" t="s">
        <v>497</v>
      </c>
      <c r="Q95" s="347">
        <v>577269</v>
      </c>
      <c r="R95" s="347">
        <v>219912</v>
      </c>
      <c r="S95" s="347">
        <v>577269</v>
      </c>
      <c r="T95" s="347">
        <v>0</v>
      </c>
      <c r="U95" s="347">
        <f t="shared" si="89"/>
        <v>595.16433899999993</v>
      </c>
      <c r="V95" s="345">
        <f t="shared" si="90"/>
        <v>226.72927199999998</v>
      </c>
      <c r="W95" s="345">
        <f t="shared" si="91"/>
        <v>595.16433899999993</v>
      </c>
      <c r="X95" s="345">
        <f t="shared" si="92"/>
        <v>0</v>
      </c>
      <c r="AA95" s="346" t="s">
        <v>506</v>
      </c>
      <c r="AB95" s="347">
        <v>1157130</v>
      </c>
      <c r="AC95" s="345">
        <f t="shared" si="93"/>
        <v>1193.0010300000001</v>
      </c>
      <c r="AE95" s="343" t="s">
        <v>495</v>
      </c>
      <c r="AF95" s="345">
        <v>15356292</v>
      </c>
      <c r="AG95" s="345">
        <v>2939631</v>
      </c>
      <c r="AH95" s="345">
        <v>4334080</v>
      </c>
      <c r="AI95" s="345">
        <v>11022212</v>
      </c>
      <c r="AJ95" s="345">
        <f t="shared" si="94"/>
        <v>15832.337051999999</v>
      </c>
      <c r="AK95" s="345">
        <f t="shared" si="95"/>
        <v>3030.7595609999994</v>
      </c>
      <c r="AL95" s="345">
        <f t="shared" si="96"/>
        <v>4468.4364799999994</v>
      </c>
      <c r="AM95" s="345">
        <f t="shared" si="97"/>
        <v>11363.900571999999</v>
      </c>
      <c r="AP95" s="346"/>
      <c r="AQ95" s="346"/>
      <c r="AR95" s="346"/>
      <c r="AS95" s="346"/>
      <c r="AT95" s="346" t="s">
        <v>495</v>
      </c>
      <c r="AU95" s="347">
        <v>15356292</v>
      </c>
      <c r="AV95" s="347">
        <v>4165120</v>
      </c>
      <c r="AW95" s="347">
        <v>5608142</v>
      </c>
      <c r="AX95" s="347">
        <v>9748150</v>
      </c>
      <c r="AY95" s="345">
        <f t="shared" si="105"/>
        <v>15832.337051999999</v>
      </c>
      <c r="AZ95" s="345">
        <f t="shared" si="106"/>
        <v>4294.2387199999994</v>
      </c>
      <c r="BA95" s="345">
        <f t="shared" si="107"/>
        <v>5781.9944019999994</v>
      </c>
      <c r="BB95" s="345">
        <f t="shared" si="108"/>
        <v>10050.342649999999</v>
      </c>
      <c r="BH95" s="343" t="s">
        <v>497</v>
      </c>
      <c r="BI95" s="348">
        <v>1904119</v>
      </c>
      <c r="BJ95" s="348">
        <v>577269</v>
      </c>
      <c r="BK95" s="348">
        <v>1904119</v>
      </c>
      <c r="BL95" s="348">
        <v>0</v>
      </c>
      <c r="BM95" s="349">
        <f t="shared" si="110"/>
        <v>1963.1466889999997</v>
      </c>
      <c r="BN95" s="349">
        <f t="shared" si="111"/>
        <v>595.16433899999993</v>
      </c>
      <c r="BO95" s="349">
        <f t="shared" si="112"/>
        <v>1963.1466889999997</v>
      </c>
      <c r="BP95" s="349">
        <f t="shared" si="113"/>
        <v>0</v>
      </c>
      <c r="BR95" s="343" t="s">
        <v>281</v>
      </c>
      <c r="BS95" s="343" t="s">
        <v>794</v>
      </c>
      <c r="BT95" s="348">
        <v>7213296</v>
      </c>
      <c r="BU95" s="348">
        <f t="shared" si="114"/>
        <v>7436.9081759999999</v>
      </c>
      <c r="BW95" s="348" t="s">
        <v>494</v>
      </c>
      <c r="BX95" s="348">
        <v>23926123</v>
      </c>
      <c r="BY95" s="348">
        <v>23926123</v>
      </c>
      <c r="BZ95" s="348">
        <v>0</v>
      </c>
      <c r="CA95" s="348">
        <v>23926123</v>
      </c>
      <c r="CB95" s="348">
        <f t="shared" si="115"/>
        <v>24667.832812999997</v>
      </c>
      <c r="CC95" s="348">
        <f t="shared" si="116"/>
        <v>24667.832812999997</v>
      </c>
      <c r="CD95" s="348">
        <f t="shared" si="117"/>
        <v>0</v>
      </c>
      <c r="CE95" s="348">
        <f t="shared" si="118"/>
        <v>24667.832812999997</v>
      </c>
      <c r="CK95" s="346" t="s">
        <v>494</v>
      </c>
      <c r="CL95" s="347">
        <v>24143892</v>
      </c>
      <c r="CM95" s="347">
        <v>24143892</v>
      </c>
      <c r="CN95" s="347">
        <v>24143892</v>
      </c>
      <c r="CO95" s="347">
        <v>0</v>
      </c>
      <c r="CP95" s="348">
        <f t="shared" si="120"/>
        <v>24892.352651999998</v>
      </c>
      <c r="CQ95" s="348">
        <f t="shared" si="121"/>
        <v>24892.352651999998</v>
      </c>
      <c r="CR95" s="348">
        <f t="shared" si="122"/>
        <v>24892.352651999998</v>
      </c>
      <c r="CS95" s="348">
        <f t="shared" si="123"/>
        <v>0</v>
      </c>
      <c r="CU95" s="349"/>
      <c r="CV95" s="346" t="s">
        <v>718</v>
      </c>
      <c r="CW95" s="347">
        <v>21682502</v>
      </c>
      <c r="CX95" s="347">
        <f t="shared" si="124"/>
        <v>22354.659561999997</v>
      </c>
      <c r="CZ95" s="346" t="s">
        <v>494</v>
      </c>
      <c r="DA95" s="347">
        <v>28177992</v>
      </c>
      <c r="DB95" s="347">
        <v>24143892</v>
      </c>
      <c r="DC95" s="347">
        <v>27606792</v>
      </c>
      <c r="DD95" s="347">
        <v>571200</v>
      </c>
      <c r="DE95" s="347">
        <f t="shared" si="125"/>
        <v>29051.509751999994</v>
      </c>
      <c r="DF95" s="347">
        <f t="shared" si="126"/>
        <v>24892.352651999998</v>
      </c>
      <c r="DG95" s="347">
        <f t="shared" si="127"/>
        <v>28462.602552</v>
      </c>
      <c r="DH95" s="347">
        <f t="shared" si="128"/>
        <v>588.90719999999999</v>
      </c>
      <c r="DI95" s="343" t="s">
        <v>281</v>
      </c>
      <c r="DL95" s="346" t="s">
        <v>343</v>
      </c>
      <c r="DM95" s="347">
        <v>157262856</v>
      </c>
      <c r="DN95" s="347">
        <f t="shared" si="129"/>
        <v>162138.00453599999</v>
      </c>
      <c r="DQ95" s="350" t="s">
        <v>494</v>
      </c>
      <c r="DR95" s="347">
        <v>28177992</v>
      </c>
      <c r="DS95" s="347">
        <v>27606792</v>
      </c>
      <c r="DT95" s="347">
        <v>27606792</v>
      </c>
      <c r="DU95" s="347">
        <v>571200</v>
      </c>
      <c r="DV95" s="347">
        <f t="shared" si="130"/>
        <v>29051.509751999994</v>
      </c>
      <c r="DW95" s="347">
        <f t="shared" si="131"/>
        <v>28462.602552</v>
      </c>
      <c r="DX95" s="347">
        <f t="shared" si="132"/>
        <v>28462.602552</v>
      </c>
      <c r="DY95" s="347">
        <f t="shared" si="133"/>
        <v>588.90719999999999</v>
      </c>
      <c r="EH95" s="351" t="s">
        <v>494</v>
      </c>
      <c r="EI95" s="351">
        <v>98662792</v>
      </c>
      <c r="EJ95" s="351">
        <v>28548797</v>
      </c>
      <c r="EK95" s="351">
        <v>70113995</v>
      </c>
      <c r="EL95" s="351">
        <v>27686792</v>
      </c>
      <c r="EM95" s="351">
        <v>27686792</v>
      </c>
      <c r="EN95" s="351">
        <v>0</v>
      </c>
      <c r="EO95" s="351">
        <f t="shared" si="98"/>
        <v>98662.792000000001</v>
      </c>
      <c r="EP95" s="351">
        <f t="shared" si="99"/>
        <v>28548.796999999999</v>
      </c>
      <c r="EQ95" s="351">
        <f t="shared" si="100"/>
        <v>70113.994999999995</v>
      </c>
      <c r="ER95" s="351">
        <f t="shared" si="101"/>
        <v>27686.792000000001</v>
      </c>
      <c r="ES95" s="351">
        <f t="shared" si="102"/>
        <v>27686.792000000001</v>
      </c>
      <c r="ET95" s="351">
        <f t="shared" si="103"/>
        <v>0</v>
      </c>
      <c r="EW95" s="346" t="s">
        <v>795</v>
      </c>
      <c r="EX95" s="352">
        <v>5153296</v>
      </c>
      <c r="EY95" s="352">
        <f t="shared" si="135"/>
        <v>5153.2960000000003</v>
      </c>
      <c r="FA95" s="346" t="s">
        <v>494</v>
      </c>
      <c r="FB95" s="352">
        <v>54710997</v>
      </c>
      <c r="FC95" s="352">
        <v>29091592</v>
      </c>
      <c r="FD95" s="352">
        <v>29691352</v>
      </c>
      <c r="FE95" s="352">
        <v>25019645</v>
      </c>
      <c r="FF95" s="352">
        <v>27686792</v>
      </c>
      <c r="FG95" s="352">
        <v>1404800</v>
      </c>
      <c r="FH95" s="352">
        <f t="shared" si="136"/>
        <v>54710.997000000003</v>
      </c>
      <c r="FI95" s="352">
        <f t="shared" si="137"/>
        <v>29091.592000000001</v>
      </c>
      <c r="FJ95" s="352">
        <f t="shared" si="138"/>
        <v>29691.351999999999</v>
      </c>
      <c r="FK95" s="352">
        <f t="shared" si="139"/>
        <v>25019.645</v>
      </c>
      <c r="FL95" s="352">
        <f t="shared" si="140"/>
        <v>27686.792000000001</v>
      </c>
      <c r="FM95" s="352">
        <f t="shared" si="141"/>
        <v>1404.8</v>
      </c>
      <c r="FP95" s="353" t="s">
        <v>505</v>
      </c>
      <c r="FQ95" s="354">
        <v>100185065</v>
      </c>
      <c r="FR95" s="348">
        <f t="shared" si="142"/>
        <v>100185.065</v>
      </c>
      <c r="FT95" s="346" t="s">
        <v>494</v>
      </c>
      <c r="FU95" s="346">
        <v>29691352</v>
      </c>
      <c r="FV95" s="354">
        <v>29691352</v>
      </c>
      <c r="FW95" s="354">
        <v>29691352</v>
      </c>
      <c r="FX95" s="354">
        <v>0</v>
      </c>
      <c r="FY95" s="354">
        <v>29091592</v>
      </c>
      <c r="FZ95" s="354">
        <v>599760</v>
      </c>
      <c r="GA95" s="354">
        <f t="shared" si="143"/>
        <v>29691.351999999999</v>
      </c>
      <c r="GB95" s="354">
        <f t="shared" si="144"/>
        <v>29691.351999999999</v>
      </c>
      <c r="GC95" s="354">
        <f t="shared" si="145"/>
        <v>29691.351999999999</v>
      </c>
      <c r="GD95" s="354">
        <f t="shared" si="146"/>
        <v>0</v>
      </c>
      <c r="GE95" s="354">
        <f t="shared" si="147"/>
        <v>29091.592000000001</v>
      </c>
      <c r="GF95" s="354">
        <f t="shared" si="148"/>
        <v>599.76</v>
      </c>
      <c r="GG95" s="354"/>
    </row>
    <row r="96" spans="1:189" x14ac:dyDescent="0.2">
      <c r="A96" s="345" t="s">
        <v>333</v>
      </c>
      <c r="B96" s="345">
        <v>9000000</v>
      </c>
      <c r="C96" s="345">
        <v>0</v>
      </c>
      <c r="D96" s="345">
        <v>3405703</v>
      </c>
      <c r="E96" s="345">
        <v>5594297</v>
      </c>
      <c r="F96" s="345">
        <f t="shared" si="84"/>
        <v>9279</v>
      </c>
      <c r="G96" s="345">
        <f t="shared" si="85"/>
        <v>0</v>
      </c>
      <c r="H96" s="345">
        <f t="shared" si="86"/>
        <v>3511.2797929999997</v>
      </c>
      <c r="I96" s="345">
        <f t="shared" si="87"/>
        <v>5767.7202069999994</v>
      </c>
      <c r="J96" s="343" t="s">
        <v>281</v>
      </c>
      <c r="P96" s="346" t="s">
        <v>498</v>
      </c>
      <c r="Q96" s="347">
        <v>6000000</v>
      </c>
      <c r="R96" s="347">
        <v>0</v>
      </c>
      <c r="S96" s="347">
        <v>3521505</v>
      </c>
      <c r="T96" s="347">
        <v>2478495</v>
      </c>
      <c r="U96" s="347">
        <f t="shared" si="89"/>
        <v>6185.9999999999991</v>
      </c>
      <c r="V96" s="345">
        <f t="shared" si="90"/>
        <v>0</v>
      </c>
      <c r="W96" s="345">
        <f t="shared" si="91"/>
        <v>3630.6716549999996</v>
      </c>
      <c r="X96" s="345">
        <f t="shared" si="92"/>
        <v>2555.3283449999999</v>
      </c>
      <c r="AA96" s="346" t="s">
        <v>345</v>
      </c>
      <c r="AB96" s="347">
        <v>1157130</v>
      </c>
      <c r="AC96" s="345">
        <f t="shared" si="93"/>
        <v>1193.0010300000001</v>
      </c>
      <c r="AE96" s="343" t="s">
        <v>497</v>
      </c>
      <c r="AF96" s="345">
        <v>577269</v>
      </c>
      <c r="AG96" s="345">
        <v>577269</v>
      </c>
      <c r="AH96" s="345">
        <v>577269</v>
      </c>
      <c r="AI96" s="345">
        <v>0</v>
      </c>
      <c r="AJ96" s="345">
        <f t="shared" si="94"/>
        <v>595.16433899999993</v>
      </c>
      <c r="AK96" s="345">
        <f t="shared" si="95"/>
        <v>595.16433899999993</v>
      </c>
      <c r="AL96" s="345">
        <f t="shared" si="96"/>
        <v>595.16433899999993</v>
      </c>
      <c r="AM96" s="345">
        <f t="shared" si="97"/>
        <v>0</v>
      </c>
      <c r="AP96" s="346"/>
      <c r="AQ96" s="346"/>
      <c r="AR96" s="346"/>
      <c r="AS96" s="346"/>
      <c r="AT96" s="346" t="s">
        <v>497</v>
      </c>
      <c r="AU96" s="347">
        <v>1576869</v>
      </c>
      <c r="AV96" s="347">
        <v>577269</v>
      </c>
      <c r="AW96" s="347">
        <v>1576869</v>
      </c>
      <c r="AX96" s="347">
        <v>0</v>
      </c>
      <c r="AY96" s="345">
        <f t="shared" si="105"/>
        <v>1625.7519389999998</v>
      </c>
      <c r="AZ96" s="345">
        <f t="shared" si="106"/>
        <v>595.16433899999993</v>
      </c>
      <c r="BA96" s="345">
        <f t="shared" si="107"/>
        <v>1625.7519389999998</v>
      </c>
      <c r="BB96" s="345">
        <f t="shared" si="108"/>
        <v>0</v>
      </c>
      <c r="BH96" s="343" t="s">
        <v>498</v>
      </c>
      <c r="BI96" s="348">
        <v>6000000</v>
      </c>
      <c r="BJ96" s="348">
        <v>1173836</v>
      </c>
      <c r="BK96" s="348">
        <v>3521505</v>
      </c>
      <c r="BL96" s="348">
        <v>2478495</v>
      </c>
      <c r="BM96" s="349">
        <f t="shared" si="110"/>
        <v>6185.9999999999991</v>
      </c>
      <c r="BN96" s="349">
        <f t="shared" si="111"/>
        <v>1210.2249159999999</v>
      </c>
      <c r="BO96" s="349">
        <f t="shared" si="112"/>
        <v>3630.6716549999996</v>
      </c>
      <c r="BP96" s="349">
        <f t="shared" si="113"/>
        <v>2555.3283449999999</v>
      </c>
      <c r="BR96" s="343" t="s">
        <v>281</v>
      </c>
      <c r="BS96" s="343" t="s">
        <v>795</v>
      </c>
      <c r="BT96" s="348">
        <v>7213296</v>
      </c>
      <c r="BU96" s="348">
        <f t="shared" si="114"/>
        <v>7436.9081759999999</v>
      </c>
      <c r="BW96" s="348" t="s">
        <v>495</v>
      </c>
      <c r="BX96" s="348">
        <v>14845109</v>
      </c>
      <c r="BY96" s="348">
        <v>8199842</v>
      </c>
      <c r="BZ96" s="348">
        <v>6645267</v>
      </c>
      <c r="CA96" s="348">
        <v>6287150</v>
      </c>
      <c r="CB96" s="348">
        <f t="shared" si="115"/>
        <v>15305.307379</v>
      </c>
      <c r="CC96" s="348">
        <f t="shared" si="116"/>
        <v>8454.0371020000002</v>
      </c>
      <c r="CD96" s="348">
        <f t="shared" si="117"/>
        <v>6851.2702769999996</v>
      </c>
      <c r="CE96" s="348">
        <f t="shared" si="118"/>
        <v>6482.0516499999994</v>
      </c>
      <c r="CK96" s="346" t="s">
        <v>495</v>
      </c>
      <c r="CL96" s="347">
        <v>14031120</v>
      </c>
      <c r="CM96" s="347">
        <v>8152400</v>
      </c>
      <c r="CN96" s="347">
        <v>9773016</v>
      </c>
      <c r="CO96" s="347">
        <v>4258104</v>
      </c>
      <c r="CP96" s="348">
        <f t="shared" si="120"/>
        <v>14466.084719999999</v>
      </c>
      <c r="CQ96" s="348">
        <f t="shared" si="121"/>
        <v>8405.1243999999988</v>
      </c>
      <c r="CR96" s="348">
        <f t="shared" si="122"/>
        <v>10075.979495999998</v>
      </c>
      <c r="CS96" s="348">
        <f t="shared" si="123"/>
        <v>4390.1052239999999</v>
      </c>
      <c r="CU96" s="349"/>
      <c r="CV96" s="346" t="s">
        <v>722</v>
      </c>
      <c r="CW96" s="347">
        <v>4768796</v>
      </c>
      <c r="CX96" s="347">
        <f t="shared" si="124"/>
        <v>4916.6286760000003</v>
      </c>
      <c r="CZ96" s="346" t="s">
        <v>495</v>
      </c>
      <c r="DA96" s="347">
        <v>13847650</v>
      </c>
      <c r="DB96" s="347">
        <v>9480599</v>
      </c>
      <c r="DC96" s="347">
        <v>10759397</v>
      </c>
      <c r="DD96" s="347">
        <v>3088253</v>
      </c>
      <c r="DE96" s="347">
        <f t="shared" si="125"/>
        <v>14276.927149999998</v>
      </c>
      <c r="DF96" s="347">
        <f t="shared" si="126"/>
        <v>9774.4975689999992</v>
      </c>
      <c r="DG96" s="347">
        <f t="shared" si="127"/>
        <v>11092.938307</v>
      </c>
      <c r="DH96" s="347">
        <f t="shared" si="128"/>
        <v>3183.9888430000001</v>
      </c>
      <c r="DI96" s="343" t="s">
        <v>281</v>
      </c>
      <c r="DL96" s="346" t="s">
        <v>506</v>
      </c>
      <c r="DM96" s="347">
        <v>1712592</v>
      </c>
      <c r="DN96" s="347">
        <f t="shared" si="129"/>
        <v>1765.682352</v>
      </c>
      <c r="DQ96" s="350" t="s">
        <v>495</v>
      </c>
      <c r="DR96" s="347">
        <v>14221350</v>
      </c>
      <c r="DS96" s="347">
        <v>11626514</v>
      </c>
      <c r="DT96" s="347">
        <v>12209082</v>
      </c>
      <c r="DU96" s="347">
        <v>2012268</v>
      </c>
      <c r="DV96" s="347">
        <f t="shared" si="130"/>
        <v>14662.21185</v>
      </c>
      <c r="DW96" s="347">
        <f t="shared" si="131"/>
        <v>11986.935933999997</v>
      </c>
      <c r="DX96" s="347">
        <f t="shared" si="132"/>
        <v>12587.563542</v>
      </c>
      <c r="DY96" s="347">
        <f t="shared" si="133"/>
        <v>2074.6483079999998</v>
      </c>
      <c r="EG96" s="351"/>
      <c r="EH96" s="351" t="s">
        <v>495</v>
      </c>
      <c r="EI96" s="351">
        <v>14221350</v>
      </c>
      <c r="EJ96" s="351">
        <v>12518482</v>
      </c>
      <c r="EK96" s="351">
        <v>1702868</v>
      </c>
      <c r="EL96" s="351">
        <v>11900214</v>
      </c>
      <c r="EM96" s="351">
        <v>11114593</v>
      </c>
      <c r="EN96" s="351">
        <v>785621</v>
      </c>
      <c r="EO96" s="351">
        <f t="shared" si="98"/>
        <v>14221.35</v>
      </c>
      <c r="EP96" s="351">
        <f t="shared" si="99"/>
        <v>12518.482</v>
      </c>
      <c r="EQ96" s="351">
        <f t="shared" si="100"/>
        <v>1702.8679999999999</v>
      </c>
      <c r="ER96" s="351">
        <f>+EL96/$ES$1*$ET$1</f>
        <v>11900.214</v>
      </c>
      <c r="ES96" s="351">
        <f t="shared" si="102"/>
        <v>11114.593000000001</v>
      </c>
      <c r="ET96" s="351">
        <f t="shared" si="103"/>
        <v>785.62099999999998</v>
      </c>
      <c r="EW96" s="346" t="s">
        <v>526</v>
      </c>
      <c r="EX96" s="352">
        <v>69676966</v>
      </c>
      <c r="EY96" s="352">
        <f t="shared" si="135"/>
        <v>69676.966</v>
      </c>
      <c r="FA96" s="346" t="s">
        <v>495</v>
      </c>
      <c r="FB96" s="352">
        <v>15739080</v>
      </c>
      <c r="FC96" s="352">
        <v>12209614</v>
      </c>
      <c r="FD96" s="352">
        <v>13801181</v>
      </c>
      <c r="FE96" s="352">
        <v>1937899</v>
      </c>
      <c r="FF96" s="352">
        <v>11900214</v>
      </c>
      <c r="FG96" s="352">
        <v>309400</v>
      </c>
      <c r="FH96" s="352">
        <f t="shared" si="136"/>
        <v>15739.08</v>
      </c>
      <c r="FI96" s="352">
        <f t="shared" si="137"/>
        <v>12209.614</v>
      </c>
      <c r="FJ96" s="352">
        <f t="shared" si="138"/>
        <v>13801.181</v>
      </c>
      <c r="FK96" s="352">
        <f t="shared" si="139"/>
        <v>1937.8989999999999</v>
      </c>
      <c r="FL96" s="352">
        <f t="shared" si="140"/>
        <v>11900.214</v>
      </c>
      <c r="FM96" s="352">
        <f t="shared" si="141"/>
        <v>309.39999999999998</v>
      </c>
      <c r="FP96" s="353" t="s">
        <v>341</v>
      </c>
      <c r="FQ96" s="354">
        <v>42694500</v>
      </c>
      <c r="FR96" s="348">
        <f t="shared" si="142"/>
        <v>42694.5</v>
      </c>
      <c r="FT96" s="346" t="s">
        <v>495</v>
      </c>
      <c r="FU96" s="346">
        <v>16600593</v>
      </c>
      <c r="FV96" s="354">
        <v>16303093</v>
      </c>
      <c r="FW96" s="354">
        <v>16600593</v>
      </c>
      <c r="FX96" s="354">
        <v>0</v>
      </c>
      <c r="FY96" s="354">
        <v>12622092</v>
      </c>
      <c r="FZ96" s="354">
        <v>3681001</v>
      </c>
      <c r="GA96" s="354">
        <f t="shared" si="143"/>
        <v>16600.593000000001</v>
      </c>
      <c r="GB96" s="354">
        <f t="shared" si="144"/>
        <v>16303.093000000001</v>
      </c>
      <c r="GC96" s="354">
        <f t="shared" si="145"/>
        <v>16600.593000000001</v>
      </c>
      <c r="GD96" s="354">
        <f t="shared" si="146"/>
        <v>0</v>
      </c>
      <c r="GE96" s="354">
        <f t="shared" si="147"/>
        <v>12622.092000000001</v>
      </c>
      <c r="GF96" s="354">
        <f t="shared" si="148"/>
        <v>3681.0010000000002</v>
      </c>
      <c r="GG96" s="354"/>
    </row>
    <row r="97" spans="1:189" x14ac:dyDescent="0.2">
      <c r="A97" s="345" t="s">
        <v>334</v>
      </c>
      <c r="B97" s="345">
        <v>7010000</v>
      </c>
      <c r="C97" s="345">
        <v>10000</v>
      </c>
      <c r="D97" s="345">
        <v>10000</v>
      </c>
      <c r="E97" s="345">
        <v>7000000</v>
      </c>
      <c r="F97" s="345">
        <f t="shared" si="84"/>
        <v>7227.3099999999995</v>
      </c>
      <c r="G97" s="345">
        <f t="shared" si="85"/>
        <v>10.309999999999999</v>
      </c>
      <c r="H97" s="345">
        <f t="shared" si="86"/>
        <v>10.309999999999999</v>
      </c>
      <c r="I97" s="345">
        <f t="shared" si="87"/>
        <v>7216.9999999999991</v>
      </c>
      <c r="J97" s="343" t="s">
        <v>281</v>
      </c>
      <c r="P97" s="346" t="s">
        <v>332</v>
      </c>
      <c r="Q97" s="347">
        <v>16069500</v>
      </c>
      <c r="R97" s="347">
        <v>3475203</v>
      </c>
      <c r="S97" s="347">
        <v>4837484</v>
      </c>
      <c r="T97" s="347">
        <v>11232016</v>
      </c>
      <c r="U97" s="347">
        <f t="shared" si="89"/>
        <v>16567.654499999997</v>
      </c>
      <c r="V97" s="345">
        <f t="shared" si="90"/>
        <v>3582.9342929999998</v>
      </c>
      <c r="W97" s="345">
        <f t="shared" si="91"/>
        <v>4987.4460040000004</v>
      </c>
      <c r="X97" s="345">
        <f t="shared" si="92"/>
        <v>11580.208495999999</v>
      </c>
      <c r="AA97" s="346" t="s">
        <v>347</v>
      </c>
      <c r="AB97" s="347">
        <v>7213296</v>
      </c>
      <c r="AC97" s="345">
        <f t="shared" si="93"/>
        <v>7436.9081759999999</v>
      </c>
      <c r="AE97" s="343" t="s">
        <v>498</v>
      </c>
      <c r="AF97" s="345">
        <v>6000000</v>
      </c>
      <c r="AG97" s="345">
        <v>586918</v>
      </c>
      <c r="AH97" s="345">
        <v>3521505</v>
      </c>
      <c r="AI97" s="345">
        <v>2478495</v>
      </c>
      <c r="AJ97" s="345">
        <f t="shared" si="94"/>
        <v>6185.9999999999991</v>
      </c>
      <c r="AK97" s="345">
        <f t="shared" si="95"/>
        <v>605.11245799999995</v>
      </c>
      <c r="AL97" s="345">
        <f t="shared" si="96"/>
        <v>3630.6716549999996</v>
      </c>
      <c r="AM97" s="345">
        <f t="shared" si="97"/>
        <v>2555.3283449999999</v>
      </c>
      <c r="AP97" s="346"/>
      <c r="AQ97" s="346"/>
      <c r="AR97" s="346"/>
      <c r="AS97" s="346"/>
      <c r="AT97" s="346" t="s">
        <v>498</v>
      </c>
      <c r="AU97" s="347">
        <v>6000000</v>
      </c>
      <c r="AV97" s="347">
        <v>586918</v>
      </c>
      <c r="AW97" s="347">
        <v>3521505</v>
      </c>
      <c r="AX97" s="347">
        <v>2478495</v>
      </c>
      <c r="AY97" s="345">
        <f t="shared" si="105"/>
        <v>6185.9999999999991</v>
      </c>
      <c r="AZ97" s="345">
        <f t="shared" si="106"/>
        <v>605.11245799999995</v>
      </c>
      <c r="BA97" s="345">
        <f t="shared" si="107"/>
        <v>3630.6716549999996</v>
      </c>
      <c r="BB97" s="345">
        <f t="shared" si="108"/>
        <v>2555.3283449999999</v>
      </c>
      <c r="BH97" s="343" t="s">
        <v>332</v>
      </c>
      <c r="BI97" s="348">
        <v>159287900</v>
      </c>
      <c r="BJ97" s="348">
        <v>5762867</v>
      </c>
      <c r="BK97" s="348">
        <v>5762867</v>
      </c>
      <c r="BL97" s="348">
        <v>153525033</v>
      </c>
      <c r="BM97" s="349">
        <f t="shared" si="110"/>
        <v>164225.82489999998</v>
      </c>
      <c r="BN97" s="349">
        <f t="shared" si="111"/>
        <v>5941.5158769999998</v>
      </c>
      <c r="BO97" s="349">
        <f t="shared" si="112"/>
        <v>5941.5158769999998</v>
      </c>
      <c r="BP97" s="349">
        <f t="shared" si="113"/>
        <v>158284.30902299998</v>
      </c>
      <c r="BR97" s="343" t="s">
        <v>281</v>
      </c>
      <c r="BS97" s="343" t="s">
        <v>526</v>
      </c>
      <c r="BT97" s="348">
        <v>36737858</v>
      </c>
      <c r="BU97" s="348">
        <f t="shared" si="114"/>
        <v>37876.731597999998</v>
      </c>
      <c r="BW97" s="348" t="s">
        <v>497</v>
      </c>
      <c r="BX97" s="348">
        <v>1904119</v>
      </c>
      <c r="BY97" s="348">
        <v>1904119</v>
      </c>
      <c r="BZ97" s="348">
        <v>0</v>
      </c>
      <c r="CA97" s="348">
        <v>1904119</v>
      </c>
      <c r="CB97" s="348">
        <f t="shared" si="115"/>
        <v>1963.1466889999997</v>
      </c>
      <c r="CC97" s="348">
        <f t="shared" si="116"/>
        <v>1963.1466889999997</v>
      </c>
      <c r="CD97" s="348">
        <f t="shared" si="117"/>
        <v>0</v>
      </c>
      <c r="CE97" s="348">
        <f t="shared" si="118"/>
        <v>1963.1466889999997</v>
      </c>
      <c r="CK97" s="346" t="s">
        <v>496</v>
      </c>
      <c r="CL97" s="347">
        <v>1387659</v>
      </c>
      <c r="CM97" s="347">
        <v>0</v>
      </c>
      <c r="CN97" s="347">
        <v>1387659</v>
      </c>
      <c r="CO97" s="347">
        <v>0</v>
      </c>
      <c r="CP97" s="348">
        <f t="shared" si="120"/>
        <v>1430.6764290000001</v>
      </c>
      <c r="CQ97" s="348">
        <f t="shared" si="121"/>
        <v>0</v>
      </c>
      <c r="CR97" s="348">
        <f t="shared" si="122"/>
        <v>1430.6764290000001</v>
      </c>
      <c r="CS97" s="348">
        <f t="shared" si="123"/>
        <v>0</v>
      </c>
      <c r="CU97" s="349"/>
      <c r="CV97" s="346" t="s">
        <v>511</v>
      </c>
      <c r="CW97" s="347">
        <v>38266652</v>
      </c>
      <c r="CX97" s="347">
        <f t="shared" si="124"/>
        <v>39452.918211999997</v>
      </c>
      <c r="CZ97" s="346" t="s">
        <v>496</v>
      </c>
      <c r="DA97" s="347">
        <v>1560209</v>
      </c>
      <c r="DB97" s="347">
        <v>0</v>
      </c>
      <c r="DC97" s="347">
        <v>1560209</v>
      </c>
      <c r="DD97" s="347">
        <v>0</v>
      </c>
      <c r="DE97" s="347">
        <f t="shared" si="125"/>
        <v>1608.5754789999999</v>
      </c>
      <c r="DF97" s="347">
        <f t="shared" si="126"/>
        <v>0</v>
      </c>
      <c r="DG97" s="347">
        <f t="shared" si="127"/>
        <v>1608.5754789999999</v>
      </c>
      <c r="DH97" s="347">
        <f t="shared" si="128"/>
        <v>0</v>
      </c>
      <c r="DI97" s="343" t="s">
        <v>281</v>
      </c>
      <c r="DL97" s="346" t="s">
        <v>345</v>
      </c>
      <c r="DM97" s="347">
        <v>1502066</v>
      </c>
      <c r="DN97" s="347">
        <f t="shared" si="129"/>
        <v>1548.630046</v>
      </c>
      <c r="DQ97" s="350" t="s">
        <v>496</v>
      </c>
      <c r="DR97" s="347">
        <v>1560209</v>
      </c>
      <c r="DS97" s="347">
        <v>0</v>
      </c>
      <c r="DT97" s="347">
        <v>1560209</v>
      </c>
      <c r="DU97" s="347">
        <v>0</v>
      </c>
      <c r="DV97" s="347">
        <f t="shared" si="130"/>
        <v>1608.5754789999999</v>
      </c>
      <c r="DW97" s="347">
        <f t="shared" si="131"/>
        <v>0</v>
      </c>
      <c r="DX97" s="347">
        <f t="shared" si="132"/>
        <v>1608.5754789999999</v>
      </c>
      <c r="DY97" s="347">
        <f t="shared" si="133"/>
        <v>0</v>
      </c>
      <c r="EH97" s="351" t="s">
        <v>496</v>
      </c>
      <c r="EI97" s="351">
        <v>1560209</v>
      </c>
      <c r="EJ97" s="351">
        <v>1560209</v>
      </c>
      <c r="EK97" s="351">
        <v>0</v>
      </c>
      <c r="EL97" s="351">
        <v>172550</v>
      </c>
      <c r="EM97" s="351">
        <v>0</v>
      </c>
      <c r="EN97" s="351">
        <v>172550</v>
      </c>
      <c r="EO97" s="351">
        <f t="shared" si="98"/>
        <v>1560.2090000000001</v>
      </c>
      <c r="EP97" s="351">
        <f t="shared" si="99"/>
        <v>1560.2090000000001</v>
      </c>
      <c r="EQ97" s="351">
        <f t="shared" si="100"/>
        <v>0</v>
      </c>
      <c r="ER97" s="351">
        <f t="shared" si="101"/>
        <v>172.55</v>
      </c>
      <c r="ES97" s="351">
        <f t="shared" si="102"/>
        <v>0</v>
      </c>
      <c r="ET97" s="351">
        <f t="shared" si="103"/>
        <v>172.55</v>
      </c>
      <c r="EW97" s="346" t="s">
        <v>527</v>
      </c>
      <c r="EX97" s="352">
        <v>69676966</v>
      </c>
      <c r="EY97" s="352">
        <f t="shared" si="135"/>
        <v>69676.966</v>
      </c>
      <c r="FA97" s="346" t="s">
        <v>496</v>
      </c>
      <c r="FB97" s="352">
        <v>1560209</v>
      </c>
      <c r="FC97" s="352">
        <v>1560209</v>
      </c>
      <c r="FD97" s="352">
        <v>1560209</v>
      </c>
      <c r="FE97" s="352">
        <v>0</v>
      </c>
      <c r="FF97" s="352">
        <v>172550</v>
      </c>
      <c r="FG97" s="352">
        <v>1387659</v>
      </c>
      <c r="FH97" s="352">
        <f t="shared" si="136"/>
        <v>1560.2090000000001</v>
      </c>
      <c r="FI97" s="352">
        <f t="shared" si="137"/>
        <v>1560.2090000000001</v>
      </c>
      <c r="FJ97" s="352">
        <f t="shared" si="138"/>
        <v>1560.2090000000001</v>
      </c>
      <c r="FK97" s="352">
        <f t="shared" si="139"/>
        <v>0</v>
      </c>
      <c r="FL97" s="352">
        <f t="shared" si="140"/>
        <v>172.55</v>
      </c>
      <c r="FM97" s="352">
        <f t="shared" si="141"/>
        <v>1387.6590000000001</v>
      </c>
      <c r="FP97" s="353" t="s">
        <v>342</v>
      </c>
      <c r="FQ97" s="354">
        <v>25023200</v>
      </c>
      <c r="FR97" s="348">
        <f t="shared" si="142"/>
        <v>25023.200000000001</v>
      </c>
      <c r="FT97" s="346" t="s">
        <v>496</v>
      </c>
      <c r="FU97" s="346">
        <v>1560209</v>
      </c>
      <c r="FV97" s="354">
        <v>1560209</v>
      </c>
      <c r="FW97" s="354">
        <v>1560209</v>
      </c>
      <c r="FX97" s="354">
        <v>0</v>
      </c>
      <c r="FY97" s="354">
        <v>1560209</v>
      </c>
      <c r="FZ97" s="354">
        <v>0</v>
      </c>
      <c r="GA97" s="354">
        <f t="shared" si="143"/>
        <v>1560.2090000000001</v>
      </c>
      <c r="GB97" s="354">
        <f t="shared" si="144"/>
        <v>1560.2090000000001</v>
      </c>
      <c r="GC97" s="354">
        <f t="shared" si="145"/>
        <v>1560.2090000000001</v>
      </c>
      <c r="GD97" s="354">
        <f t="shared" si="146"/>
        <v>0</v>
      </c>
      <c r="GE97" s="354">
        <f t="shared" si="147"/>
        <v>1560.2090000000001</v>
      </c>
      <c r="GF97" s="354">
        <f t="shared" si="148"/>
        <v>0</v>
      </c>
      <c r="GG97" s="354"/>
    </row>
    <row r="98" spans="1:189" x14ac:dyDescent="0.2">
      <c r="A98" s="345" t="s">
        <v>335</v>
      </c>
      <c r="B98" s="345">
        <v>286316472</v>
      </c>
      <c r="C98" s="345">
        <v>11402038</v>
      </c>
      <c r="D98" s="345">
        <v>141778267</v>
      </c>
      <c r="E98" s="345">
        <v>144538205</v>
      </c>
      <c r="F98" s="345">
        <f t="shared" si="84"/>
        <v>295192.28263199999</v>
      </c>
      <c r="G98" s="345">
        <f t="shared" si="85"/>
        <v>11755.501178</v>
      </c>
      <c r="H98" s="345">
        <f t="shared" si="86"/>
        <v>146173.39327699997</v>
      </c>
      <c r="I98" s="345">
        <f t="shared" si="87"/>
        <v>149018.88935499996</v>
      </c>
      <c r="J98" s="343" t="s">
        <v>281</v>
      </c>
      <c r="P98" s="346" t="s">
        <v>333</v>
      </c>
      <c r="Q98" s="347">
        <v>9000000</v>
      </c>
      <c r="R98" s="347">
        <v>3405703</v>
      </c>
      <c r="S98" s="347">
        <v>4767984</v>
      </c>
      <c r="T98" s="347">
        <v>4232016</v>
      </c>
      <c r="U98" s="347">
        <f t="shared" si="89"/>
        <v>9279</v>
      </c>
      <c r="V98" s="345">
        <f t="shared" si="90"/>
        <v>3511.2797929999997</v>
      </c>
      <c r="W98" s="345">
        <f t="shared" si="91"/>
        <v>4915.7915039999998</v>
      </c>
      <c r="X98" s="345">
        <f t="shared" si="92"/>
        <v>4363.2084959999993</v>
      </c>
      <c r="AA98" s="346" t="s">
        <v>794</v>
      </c>
      <c r="AB98" s="347">
        <v>7213296</v>
      </c>
      <c r="AC98" s="345">
        <f t="shared" si="93"/>
        <v>7436.9081759999999</v>
      </c>
      <c r="AE98" s="343" t="s">
        <v>332</v>
      </c>
      <c r="AF98" s="345">
        <v>166091900</v>
      </c>
      <c r="AG98" s="345">
        <v>4978884</v>
      </c>
      <c r="AH98" s="345">
        <v>4978884</v>
      </c>
      <c r="AI98" s="345">
        <v>161113016</v>
      </c>
      <c r="AJ98" s="345">
        <f t="shared" si="94"/>
        <v>171240.74889999998</v>
      </c>
      <c r="AK98" s="345">
        <f t="shared" si="95"/>
        <v>5133.2294039999997</v>
      </c>
      <c r="AL98" s="345">
        <f t="shared" si="96"/>
        <v>5133.2294039999997</v>
      </c>
      <c r="AM98" s="345">
        <f t="shared" si="97"/>
        <v>166107.51949599999</v>
      </c>
      <c r="AP98" s="346"/>
      <c r="AQ98" s="346"/>
      <c r="AR98" s="346"/>
      <c r="AS98" s="346"/>
      <c r="AT98" s="346" t="s">
        <v>332</v>
      </c>
      <c r="AU98" s="347">
        <v>166167900</v>
      </c>
      <c r="AV98" s="347">
        <v>5054884</v>
      </c>
      <c r="AW98" s="347">
        <v>5054884</v>
      </c>
      <c r="AX98" s="347">
        <v>161113016</v>
      </c>
      <c r="AY98" s="345">
        <f t="shared" si="105"/>
        <v>171319.10489999998</v>
      </c>
      <c r="AZ98" s="345">
        <f t="shared" si="106"/>
        <v>5211.5854039999995</v>
      </c>
      <c r="BA98" s="345">
        <f t="shared" si="107"/>
        <v>5211.5854039999995</v>
      </c>
      <c r="BB98" s="345">
        <f t="shared" si="108"/>
        <v>166107.51949599999</v>
      </c>
      <c r="BH98" s="343" t="s">
        <v>333</v>
      </c>
      <c r="BI98" s="348">
        <v>159000000</v>
      </c>
      <c r="BJ98" s="348">
        <v>5475967</v>
      </c>
      <c r="BK98" s="348">
        <v>5475967</v>
      </c>
      <c r="BL98" s="348">
        <v>153524033</v>
      </c>
      <c r="BM98" s="349">
        <f t="shared" si="110"/>
        <v>163929</v>
      </c>
      <c r="BN98" s="349">
        <f t="shared" si="111"/>
        <v>5645.7219769999992</v>
      </c>
      <c r="BO98" s="349">
        <f t="shared" si="112"/>
        <v>5645.7219769999992</v>
      </c>
      <c r="BP98" s="349">
        <f t="shared" si="113"/>
        <v>158283.27802299999</v>
      </c>
      <c r="BR98" s="343" t="s">
        <v>281</v>
      </c>
      <c r="BS98" s="343" t="s">
        <v>527</v>
      </c>
      <c r="BT98" s="348">
        <v>36737858</v>
      </c>
      <c r="BU98" s="348">
        <f t="shared" si="114"/>
        <v>37876.731597999998</v>
      </c>
      <c r="BW98" s="348" t="s">
        <v>498</v>
      </c>
      <c r="BX98" s="348">
        <v>6000000</v>
      </c>
      <c r="BY98" s="348">
        <v>3521505</v>
      </c>
      <c r="BZ98" s="348">
        <v>2478495</v>
      </c>
      <c r="CA98" s="348">
        <v>1760754</v>
      </c>
      <c r="CB98" s="348">
        <f t="shared" si="115"/>
        <v>6185.9999999999991</v>
      </c>
      <c r="CC98" s="348">
        <f t="shared" si="116"/>
        <v>3630.6716549999996</v>
      </c>
      <c r="CD98" s="348">
        <f t="shared" si="117"/>
        <v>2555.3283449999999</v>
      </c>
      <c r="CE98" s="348">
        <f t="shared" si="118"/>
        <v>1815.3373739999997</v>
      </c>
      <c r="CK98" s="346" t="s">
        <v>497</v>
      </c>
      <c r="CL98" s="347">
        <v>1904119</v>
      </c>
      <c r="CM98" s="347">
        <v>1904119</v>
      </c>
      <c r="CN98" s="347">
        <v>1904119</v>
      </c>
      <c r="CO98" s="347">
        <v>0</v>
      </c>
      <c r="CP98" s="348">
        <f t="shared" si="120"/>
        <v>1963.1466889999997</v>
      </c>
      <c r="CQ98" s="348">
        <f t="shared" si="121"/>
        <v>1963.1466889999997</v>
      </c>
      <c r="CR98" s="348">
        <f t="shared" si="122"/>
        <v>1963.1466889999997</v>
      </c>
      <c r="CS98" s="348">
        <f t="shared" si="123"/>
        <v>0</v>
      </c>
      <c r="CU98" s="349"/>
      <c r="CV98" s="346" t="s">
        <v>350</v>
      </c>
      <c r="CW98" s="347">
        <v>38266652</v>
      </c>
      <c r="CX98" s="347">
        <f t="shared" si="124"/>
        <v>39452.918211999997</v>
      </c>
      <c r="CZ98" s="346" t="s">
        <v>497</v>
      </c>
      <c r="DA98" s="347">
        <v>2290869</v>
      </c>
      <c r="DB98" s="347">
        <v>1904119</v>
      </c>
      <c r="DC98" s="347">
        <v>2290869</v>
      </c>
      <c r="DD98" s="347">
        <v>0</v>
      </c>
      <c r="DE98" s="347">
        <f t="shared" si="125"/>
        <v>2361.8859389999998</v>
      </c>
      <c r="DF98" s="347">
        <f t="shared" si="126"/>
        <v>1963.1466889999997</v>
      </c>
      <c r="DG98" s="347">
        <f t="shared" si="127"/>
        <v>2361.8859389999998</v>
      </c>
      <c r="DH98" s="347">
        <f t="shared" si="128"/>
        <v>0</v>
      </c>
      <c r="DI98" s="343" t="s">
        <v>281</v>
      </c>
      <c r="DL98" s="346" t="s">
        <v>346</v>
      </c>
      <c r="DM98" s="347">
        <v>210526</v>
      </c>
      <c r="DN98" s="347">
        <f t="shared" si="129"/>
        <v>217.05230599999999</v>
      </c>
      <c r="DQ98" s="350" t="s">
        <v>497</v>
      </c>
      <c r="DR98" s="347">
        <v>2290869</v>
      </c>
      <c r="DS98" s="347">
        <v>2290869</v>
      </c>
      <c r="DT98" s="347">
        <v>2290869</v>
      </c>
      <c r="DU98" s="347">
        <v>0</v>
      </c>
      <c r="DV98" s="347">
        <f t="shared" si="130"/>
        <v>2361.8859389999998</v>
      </c>
      <c r="DW98" s="347">
        <f t="shared" si="131"/>
        <v>2361.8859389999998</v>
      </c>
      <c r="DX98" s="347">
        <f t="shared" si="132"/>
        <v>2361.8859389999998</v>
      </c>
      <c r="DY98" s="347">
        <f t="shared" si="133"/>
        <v>0</v>
      </c>
      <c r="EG98" s="349"/>
      <c r="EH98" s="351" t="s">
        <v>497</v>
      </c>
      <c r="EI98" s="351">
        <v>2290869</v>
      </c>
      <c r="EJ98" s="351">
        <v>2290869</v>
      </c>
      <c r="EK98" s="351">
        <v>0</v>
      </c>
      <c r="EL98" s="351">
        <v>2290869</v>
      </c>
      <c r="EM98" s="351">
        <v>2290869</v>
      </c>
      <c r="EN98" s="351">
        <v>0</v>
      </c>
      <c r="EO98" s="351">
        <f t="shared" si="98"/>
        <v>2290.8690000000001</v>
      </c>
      <c r="EP98" s="351">
        <f t="shared" si="99"/>
        <v>2290.8690000000001</v>
      </c>
      <c r="EQ98" s="351">
        <f t="shared" si="100"/>
        <v>0</v>
      </c>
      <c r="ER98" s="351">
        <f t="shared" si="101"/>
        <v>2290.8690000000001</v>
      </c>
      <c r="ES98" s="351">
        <f t="shared" si="102"/>
        <v>2290.8690000000001</v>
      </c>
      <c r="ET98" s="351">
        <f t="shared" si="103"/>
        <v>0</v>
      </c>
      <c r="EW98" s="346" t="s">
        <v>718</v>
      </c>
      <c r="EX98" s="352">
        <v>69676966</v>
      </c>
      <c r="EY98" s="352">
        <f t="shared" si="135"/>
        <v>69676.966</v>
      </c>
      <c r="FA98" s="346" t="s">
        <v>497</v>
      </c>
      <c r="FB98" s="352">
        <v>2581229</v>
      </c>
      <c r="FC98" s="352">
        <v>2290869</v>
      </c>
      <c r="FD98" s="352">
        <v>2581229</v>
      </c>
      <c r="FE98" s="352">
        <v>0</v>
      </c>
      <c r="FF98" s="352">
        <v>2290869</v>
      </c>
      <c r="FG98" s="352">
        <v>0</v>
      </c>
      <c r="FH98" s="352">
        <f t="shared" si="136"/>
        <v>2581.2289999999998</v>
      </c>
      <c r="FI98" s="352">
        <f t="shared" si="137"/>
        <v>2290.8690000000001</v>
      </c>
      <c r="FJ98" s="352">
        <f t="shared" si="138"/>
        <v>2581.2289999999998</v>
      </c>
      <c r="FK98" s="352">
        <f t="shared" si="139"/>
        <v>0</v>
      </c>
      <c r="FL98" s="352">
        <f t="shared" si="140"/>
        <v>2290.8690000000001</v>
      </c>
      <c r="FM98" s="352">
        <f t="shared" si="141"/>
        <v>0</v>
      </c>
      <c r="FP98" s="353" t="s">
        <v>343</v>
      </c>
      <c r="FQ98" s="354">
        <v>30468165</v>
      </c>
      <c r="FR98" s="348">
        <f t="shared" si="142"/>
        <v>30468.165000000001</v>
      </c>
      <c r="FT98" s="346" t="s">
        <v>497</v>
      </c>
      <c r="FU98" s="346">
        <v>3057229</v>
      </c>
      <c r="FV98" s="354">
        <v>3057229</v>
      </c>
      <c r="FW98" s="354">
        <v>3057229</v>
      </c>
      <c r="FX98" s="354">
        <v>0</v>
      </c>
      <c r="FY98" s="354">
        <v>2290869</v>
      </c>
      <c r="FZ98" s="354">
        <v>766360</v>
      </c>
      <c r="GA98" s="354">
        <f t="shared" si="143"/>
        <v>3057.2289999999998</v>
      </c>
      <c r="GB98" s="354">
        <f t="shared" si="144"/>
        <v>3057.2289999999998</v>
      </c>
      <c r="GC98" s="354">
        <f t="shared" si="145"/>
        <v>3057.2289999999998</v>
      </c>
      <c r="GD98" s="354">
        <f t="shared" si="146"/>
        <v>0</v>
      </c>
      <c r="GE98" s="354">
        <f t="shared" si="147"/>
        <v>2290.8690000000001</v>
      </c>
      <c r="GF98" s="354">
        <f t="shared" si="148"/>
        <v>766.36</v>
      </c>
      <c r="GG98" s="354"/>
    </row>
    <row r="99" spans="1:189" x14ac:dyDescent="0.2">
      <c r="A99" s="345" t="s">
        <v>336</v>
      </c>
      <c r="B99" s="345">
        <v>118014527</v>
      </c>
      <c r="C99" s="345">
        <v>4190284</v>
      </c>
      <c r="D99" s="345">
        <v>66367576</v>
      </c>
      <c r="E99" s="345">
        <v>51646951</v>
      </c>
      <c r="F99" s="345">
        <f t="shared" ref="F99:F130" si="149">+B99/$H$1*$I$1</f>
        <v>121672.97733699999</v>
      </c>
      <c r="G99" s="345">
        <f t="shared" ref="G99:G130" si="150">+C99/$H$1*$I$1</f>
        <v>4320.1828039999991</v>
      </c>
      <c r="H99" s="345">
        <f t="shared" ref="H99:H130" si="151">+D99/$H$1*$I$1</f>
        <v>68424.970856</v>
      </c>
      <c r="I99" s="345">
        <f t="shared" ref="I99:I130" si="152">+E99/$H$1*$I$1</f>
        <v>53248.006480999997</v>
      </c>
      <c r="J99" s="343" t="s">
        <v>281</v>
      </c>
      <c r="P99" s="346" t="s">
        <v>334</v>
      </c>
      <c r="Q99" s="347">
        <v>7069500</v>
      </c>
      <c r="R99" s="347">
        <v>69500</v>
      </c>
      <c r="S99" s="347">
        <v>69500</v>
      </c>
      <c r="T99" s="347">
        <v>7000000</v>
      </c>
      <c r="U99" s="347">
        <f t="shared" ref="U99:U130" si="153">+Q99/$W$1*$X$1</f>
        <v>7288.6544999999996</v>
      </c>
      <c r="V99" s="345">
        <f t="shared" ref="V99:V130" si="154">+R99/$W$1*$X$1</f>
        <v>71.654499999999999</v>
      </c>
      <c r="W99" s="345">
        <f t="shared" ref="W99:W130" si="155">+S99/$W$1*$X$1</f>
        <v>71.654499999999999</v>
      </c>
      <c r="X99" s="345">
        <f t="shared" ref="X99:X130" si="156">+T99/$W$1*$X$1</f>
        <v>7216.9999999999991</v>
      </c>
      <c r="AA99" s="346" t="s">
        <v>795</v>
      </c>
      <c r="AB99" s="347">
        <v>7213296</v>
      </c>
      <c r="AC99" s="345">
        <f t="shared" ref="AC99:AC102" si="157">+AB99/$AB$1*$AC$1</f>
        <v>7436.9081759999999</v>
      </c>
      <c r="AE99" s="343" t="s">
        <v>333</v>
      </c>
      <c r="AF99" s="345">
        <v>159000000</v>
      </c>
      <c r="AG99" s="345">
        <v>4767984</v>
      </c>
      <c r="AH99" s="345">
        <v>4767984</v>
      </c>
      <c r="AI99" s="345">
        <v>154232016</v>
      </c>
      <c r="AJ99" s="345">
        <f t="shared" ref="AJ99:AJ130" si="158">+AF99/$AL$1*$AM$1</f>
        <v>163929</v>
      </c>
      <c r="AK99" s="345">
        <f t="shared" ref="AK99:AK130" si="159">+AG99/$AL$1*$AM$1</f>
        <v>4915.7915039999998</v>
      </c>
      <c r="AL99" s="345">
        <f t="shared" ref="AL99:AL130" si="160">+AH99/$AL$1*$AM$1</f>
        <v>4915.7915039999998</v>
      </c>
      <c r="AM99" s="345">
        <f t="shared" ref="AM99:AM130" si="161">+AI99/$AL$1*$AM$1</f>
        <v>159013.20849599998</v>
      </c>
      <c r="AP99" s="346"/>
      <c r="AQ99" s="346"/>
      <c r="AR99" s="346"/>
      <c r="AS99" s="346"/>
      <c r="AT99" s="346" t="s">
        <v>333</v>
      </c>
      <c r="AU99" s="347">
        <v>159000000</v>
      </c>
      <c r="AV99" s="347">
        <v>4767984</v>
      </c>
      <c r="AW99" s="347">
        <v>4767984</v>
      </c>
      <c r="AX99" s="347">
        <v>154232016</v>
      </c>
      <c r="AY99" s="345">
        <f t="shared" si="105"/>
        <v>163929</v>
      </c>
      <c r="AZ99" s="345">
        <f t="shared" si="106"/>
        <v>4915.7915039999998</v>
      </c>
      <c r="BA99" s="345">
        <f t="shared" si="107"/>
        <v>4915.7915039999998</v>
      </c>
      <c r="BB99" s="345">
        <f t="shared" si="108"/>
        <v>159013.20849599998</v>
      </c>
      <c r="BH99" s="343" t="s">
        <v>334</v>
      </c>
      <c r="BI99" s="348">
        <v>287900</v>
      </c>
      <c r="BJ99" s="348">
        <v>286900</v>
      </c>
      <c r="BK99" s="348">
        <v>286900</v>
      </c>
      <c r="BL99" s="348">
        <v>1000</v>
      </c>
      <c r="BM99" s="349">
        <f t="shared" si="110"/>
        <v>296.82489999999996</v>
      </c>
      <c r="BN99" s="349">
        <f t="shared" si="111"/>
        <v>295.79389999999995</v>
      </c>
      <c r="BO99" s="349">
        <f t="shared" si="112"/>
        <v>295.79389999999995</v>
      </c>
      <c r="BP99" s="349">
        <f t="shared" si="113"/>
        <v>1.0309999999999999</v>
      </c>
      <c r="BR99" s="343" t="s">
        <v>281</v>
      </c>
      <c r="BS99" s="343" t="s">
        <v>718</v>
      </c>
      <c r="BT99" s="348">
        <v>36737858</v>
      </c>
      <c r="BU99" s="348">
        <f t="shared" si="114"/>
        <v>37876.731597999998</v>
      </c>
      <c r="BW99" s="348" t="s">
        <v>332</v>
      </c>
      <c r="BX99" s="348">
        <v>159287900</v>
      </c>
      <c r="BY99" s="348">
        <v>6038007</v>
      </c>
      <c r="BZ99" s="348">
        <v>153249893</v>
      </c>
      <c r="CA99" s="348">
        <v>6038007</v>
      </c>
      <c r="CB99" s="348">
        <f t="shared" si="115"/>
        <v>164225.82489999998</v>
      </c>
      <c r="CC99" s="348">
        <f t="shared" si="116"/>
        <v>6225.1852169999993</v>
      </c>
      <c r="CD99" s="348">
        <f t="shared" si="117"/>
        <v>158000.63968299999</v>
      </c>
      <c r="CE99" s="348">
        <f t="shared" si="118"/>
        <v>6225.1852169999993</v>
      </c>
      <c r="CK99" s="346" t="s">
        <v>498</v>
      </c>
      <c r="CL99" s="347">
        <v>9300000</v>
      </c>
      <c r="CM99" s="347">
        <v>1760754</v>
      </c>
      <c r="CN99" s="347">
        <v>3521505</v>
      </c>
      <c r="CO99" s="347">
        <v>5778495</v>
      </c>
      <c r="CP99" s="348">
        <f t="shared" si="120"/>
        <v>9588.2999999999993</v>
      </c>
      <c r="CQ99" s="348">
        <f t="shared" si="121"/>
        <v>1815.3373739999997</v>
      </c>
      <c r="CR99" s="348">
        <f t="shared" si="122"/>
        <v>3630.6716549999996</v>
      </c>
      <c r="CS99" s="348">
        <f t="shared" si="123"/>
        <v>5957.6283449999992</v>
      </c>
      <c r="CU99" s="349"/>
      <c r="CV99" s="346" t="s">
        <v>513</v>
      </c>
      <c r="CW99" s="347">
        <v>38266652</v>
      </c>
      <c r="CX99" s="347">
        <f t="shared" si="124"/>
        <v>39452.918211999997</v>
      </c>
      <c r="CZ99" s="346" t="s">
        <v>498</v>
      </c>
      <c r="DA99" s="347">
        <v>9300000</v>
      </c>
      <c r="DB99" s="347">
        <v>2347672</v>
      </c>
      <c r="DC99" s="347">
        <v>3521505</v>
      </c>
      <c r="DD99" s="347">
        <v>5778495</v>
      </c>
      <c r="DE99" s="347">
        <f t="shared" si="125"/>
        <v>9588.2999999999993</v>
      </c>
      <c r="DF99" s="347">
        <f t="shared" si="126"/>
        <v>2420.4498319999998</v>
      </c>
      <c r="DG99" s="347">
        <f t="shared" si="127"/>
        <v>3630.6716549999996</v>
      </c>
      <c r="DH99" s="347">
        <f t="shared" si="128"/>
        <v>5957.6283449999992</v>
      </c>
      <c r="DI99" s="343" t="s">
        <v>281</v>
      </c>
      <c r="DL99" s="346" t="s">
        <v>347</v>
      </c>
      <c r="DM99" s="347">
        <v>178943296</v>
      </c>
      <c r="DN99" s="347">
        <f t="shared" si="129"/>
        <v>184490.53817599997</v>
      </c>
      <c r="DQ99" s="350" t="s">
        <v>498</v>
      </c>
      <c r="DR99" s="347">
        <v>8900000</v>
      </c>
      <c r="DS99" s="347">
        <v>2347672</v>
      </c>
      <c r="DT99" s="347">
        <v>3521505</v>
      </c>
      <c r="DU99" s="347">
        <v>5378495</v>
      </c>
      <c r="DV99" s="347">
        <f t="shared" si="130"/>
        <v>9175.9</v>
      </c>
      <c r="DW99" s="347">
        <f t="shared" si="131"/>
        <v>2420.4498319999998</v>
      </c>
      <c r="DX99" s="347">
        <f t="shared" si="132"/>
        <v>3630.6716549999996</v>
      </c>
      <c r="DY99" s="347">
        <f t="shared" si="133"/>
        <v>5545.2283449999995</v>
      </c>
      <c r="EH99" s="351" t="s">
        <v>498</v>
      </c>
      <c r="EI99" s="351">
        <v>8900000</v>
      </c>
      <c r="EJ99" s="351">
        <v>4697225</v>
      </c>
      <c r="EK99" s="351">
        <v>4202775</v>
      </c>
      <c r="EL99" s="351">
        <v>2934590</v>
      </c>
      <c r="EM99" s="351">
        <v>2347672</v>
      </c>
      <c r="EN99" s="351">
        <v>586918</v>
      </c>
      <c r="EO99" s="351">
        <f t="shared" si="98"/>
        <v>8900</v>
      </c>
      <c r="EP99" s="351">
        <f t="shared" si="99"/>
        <v>4697.2250000000004</v>
      </c>
      <c r="EQ99" s="351">
        <f t="shared" si="100"/>
        <v>4202.7749999999996</v>
      </c>
      <c r="ER99" s="351">
        <f t="shared" si="101"/>
        <v>2934.59</v>
      </c>
      <c r="ES99" s="351">
        <f t="shared" si="102"/>
        <v>2347.672</v>
      </c>
      <c r="ET99" s="351">
        <f t="shared" si="103"/>
        <v>586.91800000000001</v>
      </c>
      <c r="EW99" s="346" t="s">
        <v>511</v>
      </c>
      <c r="EX99" s="352">
        <v>111709590</v>
      </c>
      <c r="EY99" s="352">
        <f t="shared" si="135"/>
        <v>111709.59</v>
      </c>
      <c r="FA99" s="346" t="s">
        <v>498</v>
      </c>
      <c r="FB99" s="352">
        <v>8900000</v>
      </c>
      <c r="FC99" s="352">
        <v>4110310</v>
      </c>
      <c r="FD99" s="352">
        <v>4697225</v>
      </c>
      <c r="FE99" s="352">
        <v>4202775</v>
      </c>
      <c r="FF99" s="352">
        <v>2934590</v>
      </c>
      <c r="FG99" s="352">
        <v>1175720</v>
      </c>
      <c r="FH99" s="352">
        <f t="shared" si="136"/>
        <v>8900</v>
      </c>
      <c r="FI99" s="352">
        <f t="shared" si="137"/>
        <v>4110.3100000000004</v>
      </c>
      <c r="FJ99" s="352">
        <f t="shared" si="138"/>
        <v>4697.2250000000004</v>
      </c>
      <c r="FK99" s="352">
        <f t="shared" si="139"/>
        <v>4202.7749999999996</v>
      </c>
      <c r="FL99" s="352">
        <f t="shared" si="140"/>
        <v>2934.59</v>
      </c>
      <c r="FM99" s="352">
        <f t="shared" si="141"/>
        <v>1175.72</v>
      </c>
      <c r="FP99" s="353" t="s">
        <v>344</v>
      </c>
      <c r="FQ99" s="354">
        <v>1999200</v>
      </c>
      <c r="FR99" s="348">
        <f t="shared" si="142"/>
        <v>1999.2</v>
      </c>
      <c r="FT99" s="346" t="s">
        <v>498</v>
      </c>
      <c r="FU99" s="346">
        <v>4697228</v>
      </c>
      <c r="FV99" s="354">
        <v>4697228</v>
      </c>
      <c r="FW99" s="354">
        <v>4697228</v>
      </c>
      <c r="FX99" s="354">
        <v>0</v>
      </c>
      <c r="FY99" s="354">
        <v>4110310</v>
      </c>
      <c r="FZ99" s="354">
        <v>586918</v>
      </c>
      <c r="GA99" s="354">
        <f t="shared" si="143"/>
        <v>4697.2280000000001</v>
      </c>
      <c r="GB99" s="354">
        <f t="shared" si="144"/>
        <v>4697.2280000000001</v>
      </c>
      <c r="GC99" s="354">
        <f t="shared" si="145"/>
        <v>4697.2280000000001</v>
      </c>
      <c r="GD99" s="354">
        <f t="shared" si="146"/>
        <v>0</v>
      </c>
      <c r="GE99" s="354">
        <f t="shared" si="147"/>
        <v>4110.3100000000004</v>
      </c>
      <c r="GF99" s="354">
        <f t="shared" si="148"/>
        <v>586.91800000000001</v>
      </c>
      <c r="GG99" s="354"/>
    </row>
    <row r="100" spans="1:189" x14ac:dyDescent="0.2">
      <c r="A100" s="345" t="s">
        <v>417</v>
      </c>
      <c r="B100" s="345">
        <v>500000</v>
      </c>
      <c r="C100" s="345">
        <v>0</v>
      </c>
      <c r="D100" s="345">
        <v>0</v>
      </c>
      <c r="E100" s="345">
        <v>500000</v>
      </c>
      <c r="F100" s="345">
        <f t="shared" si="149"/>
        <v>515.5</v>
      </c>
      <c r="G100" s="345">
        <f t="shared" si="150"/>
        <v>0</v>
      </c>
      <c r="H100" s="345">
        <f t="shared" si="151"/>
        <v>0</v>
      </c>
      <c r="I100" s="345">
        <f t="shared" si="152"/>
        <v>515.5</v>
      </c>
      <c r="J100" s="343" t="s">
        <v>281</v>
      </c>
      <c r="P100" s="346" t="s">
        <v>335</v>
      </c>
      <c r="Q100" s="347">
        <v>443413628</v>
      </c>
      <c r="R100" s="347">
        <v>40845820</v>
      </c>
      <c r="S100" s="347">
        <v>245279508</v>
      </c>
      <c r="T100" s="347">
        <v>198134120</v>
      </c>
      <c r="U100" s="347">
        <f t="shared" si="153"/>
        <v>457159.45046799997</v>
      </c>
      <c r="V100" s="345">
        <f t="shared" si="154"/>
        <v>42112.040419999998</v>
      </c>
      <c r="W100" s="345">
        <f t="shared" si="155"/>
        <v>252883.17274799998</v>
      </c>
      <c r="X100" s="345">
        <f t="shared" si="156"/>
        <v>204276.27771999998</v>
      </c>
      <c r="AA100" s="346" t="s">
        <v>351</v>
      </c>
      <c r="AB100" s="347">
        <v>7613312730</v>
      </c>
      <c r="AC100" s="345">
        <f t="shared" si="157"/>
        <v>7849325.4246300003</v>
      </c>
      <c r="AE100" s="343" t="s">
        <v>334</v>
      </c>
      <c r="AF100" s="345">
        <v>7091900</v>
      </c>
      <c r="AG100" s="345">
        <v>210900</v>
      </c>
      <c r="AH100" s="345">
        <v>210900</v>
      </c>
      <c r="AI100" s="345">
        <v>6881000</v>
      </c>
      <c r="AJ100" s="345">
        <f t="shared" si="158"/>
        <v>7311.7488999999987</v>
      </c>
      <c r="AK100" s="345">
        <f t="shared" si="159"/>
        <v>217.43789999999998</v>
      </c>
      <c r="AL100" s="345">
        <f t="shared" si="160"/>
        <v>217.43789999999998</v>
      </c>
      <c r="AM100" s="345">
        <f t="shared" si="161"/>
        <v>7094.3109999999997</v>
      </c>
      <c r="AP100" s="346"/>
      <c r="AQ100" s="346"/>
      <c r="AR100" s="346"/>
      <c r="AS100" s="346"/>
      <c r="AT100" s="346" t="s">
        <v>334</v>
      </c>
      <c r="AU100" s="347">
        <v>7167900</v>
      </c>
      <c r="AV100" s="347">
        <v>286900</v>
      </c>
      <c r="AW100" s="347">
        <v>286900</v>
      </c>
      <c r="AX100" s="347">
        <v>6881000</v>
      </c>
      <c r="AY100" s="345">
        <f t="shared" si="105"/>
        <v>7390.1048999999994</v>
      </c>
      <c r="AZ100" s="345">
        <f t="shared" si="106"/>
        <v>295.79389999999995</v>
      </c>
      <c r="BA100" s="345">
        <f t="shared" si="107"/>
        <v>295.79389999999995</v>
      </c>
      <c r="BB100" s="345">
        <f t="shared" si="108"/>
        <v>7094.3109999999997</v>
      </c>
      <c r="BH100" s="343" t="s">
        <v>335</v>
      </c>
      <c r="BI100" s="348">
        <v>927498367</v>
      </c>
      <c r="BJ100" s="348">
        <v>165308791</v>
      </c>
      <c r="BK100" s="348">
        <v>429502116</v>
      </c>
      <c r="BL100" s="348">
        <v>497996251</v>
      </c>
      <c r="BM100" s="349">
        <f t="shared" si="110"/>
        <v>956250.81637699984</v>
      </c>
      <c r="BN100" s="349">
        <f t="shared" si="111"/>
        <v>170433.36352099999</v>
      </c>
      <c r="BO100" s="349">
        <f t="shared" si="112"/>
        <v>442816.68159599992</v>
      </c>
      <c r="BP100" s="349">
        <f t="shared" si="113"/>
        <v>513434.13478099997</v>
      </c>
      <c r="BR100" s="343" t="s">
        <v>281</v>
      </c>
      <c r="BS100" s="343" t="s">
        <v>351</v>
      </c>
      <c r="BT100" s="348">
        <v>155341832</v>
      </c>
      <c r="BU100" s="348">
        <f t="shared" si="114"/>
        <v>160157.42879199999</v>
      </c>
      <c r="BW100" s="348" t="s">
        <v>333</v>
      </c>
      <c r="BX100" s="348">
        <v>159000000</v>
      </c>
      <c r="BY100" s="348">
        <v>5751107</v>
      </c>
      <c r="BZ100" s="348">
        <v>153248893</v>
      </c>
      <c r="CA100" s="348">
        <v>5751107</v>
      </c>
      <c r="CB100" s="348">
        <f t="shared" si="115"/>
        <v>163929</v>
      </c>
      <c r="CC100" s="348">
        <f t="shared" si="116"/>
        <v>5929.3913169999996</v>
      </c>
      <c r="CD100" s="348">
        <f t="shared" si="117"/>
        <v>157999.608683</v>
      </c>
      <c r="CE100" s="348">
        <f t="shared" si="118"/>
        <v>5929.3913169999996</v>
      </c>
      <c r="CK100" s="346" t="s">
        <v>331</v>
      </c>
      <c r="CL100" s="347">
        <v>410100</v>
      </c>
      <c r="CM100" s="347">
        <v>410100</v>
      </c>
      <c r="CN100" s="347">
        <v>410100</v>
      </c>
      <c r="CO100" s="347">
        <v>0</v>
      </c>
      <c r="CP100" s="348">
        <f t="shared" si="120"/>
        <v>422.81309999999996</v>
      </c>
      <c r="CQ100" s="348">
        <f t="shared" si="121"/>
        <v>422.81309999999996</v>
      </c>
      <c r="CR100" s="348">
        <f t="shared" si="122"/>
        <v>422.81309999999996</v>
      </c>
      <c r="CS100" s="348">
        <f t="shared" si="123"/>
        <v>0</v>
      </c>
      <c r="CU100" s="349"/>
      <c r="CZ100" s="346" t="s">
        <v>331</v>
      </c>
      <c r="DA100" s="347">
        <v>410100</v>
      </c>
      <c r="DB100" s="347">
        <v>410100</v>
      </c>
      <c r="DC100" s="347">
        <v>410100</v>
      </c>
      <c r="DD100" s="347">
        <v>0</v>
      </c>
      <c r="DE100" s="347">
        <f t="shared" si="125"/>
        <v>422.81309999999996</v>
      </c>
      <c r="DF100" s="347">
        <f t="shared" si="126"/>
        <v>422.81309999999996</v>
      </c>
      <c r="DG100" s="347">
        <f t="shared" si="127"/>
        <v>422.81309999999996</v>
      </c>
      <c r="DH100" s="347">
        <f t="shared" si="128"/>
        <v>0</v>
      </c>
      <c r="DI100" s="343" t="s">
        <v>281</v>
      </c>
      <c r="DL100" s="346" t="s">
        <v>419</v>
      </c>
      <c r="DM100" s="347">
        <v>173790000</v>
      </c>
      <c r="DN100" s="347">
        <f t="shared" si="129"/>
        <v>179177.49</v>
      </c>
      <c r="DQ100" s="350" t="s">
        <v>331</v>
      </c>
      <c r="DR100" s="347">
        <v>410100</v>
      </c>
      <c r="DS100" s="347">
        <v>410100</v>
      </c>
      <c r="DT100" s="347">
        <v>410100</v>
      </c>
      <c r="DU100" s="347">
        <v>0</v>
      </c>
      <c r="DV100" s="347">
        <f t="shared" si="130"/>
        <v>422.81309999999996</v>
      </c>
      <c r="DW100" s="347">
        <f t="shared" si="131"/>
        <v>422.81309999999996</v>
      </c>
      <c r="DX100" s="347">
        <f t="shared" si="132"/>
        <v>422.81309999999996</v>
      </c>
      <c r="DY100" s="347">
        <f t="shared" si="133"/>
        <v>0</v>
      </c>
      <c r="EH100" s="351" t="s">
        <v>331</v>
      </c>
      <c r="EI100" s="351">
        <v>758270</v>
      </c>
      <c r="EJ100" s="351">
        <v>758270</v>
      </c>
      <c r="EK100" s="351">
        <v>0</v>
      </c>
      <c r="EL100" s="351">
        <v>410100</v>
      </c>
      <c r="EM100" s="351">
        <v>410100</v>
      </c>
      <c r="EN100" s="351">
        <v>0</v>
      </c>
      <c r="EO100" s="351">
        <f t="shared" si="98"/>
        <v>758.27</v>
      </c>
      <c r="EP100" s="351">
        <f t="shared" si="99"/>
        <v>758.27</v>
      </c>
      <c r="EQ100" s="351">
        <f t="shared" si="100"/>
        <v>0</v>
      </c>
      <c r="ER100" s="351">
        <f t="shared" si="101"/>
        <v>410.1</v>
      </c>
      <c r="ES100" s="351">
        <f t="shared" si="102"/>
        <v>410.1</v>
      </c>
      <c r="ET100" s="351">
        <f t="shared" si="103"/>
        <v>0</v>
      </c>
      <c r="EW100" s="346" t="s">
        <v>350</v>
      </c>
      <c r="EX100" s="352">
        <v>111709590</v>
      </c>
      <c r="EY100" s="352">
        <f t="shared" si="135"/>
        <v>111709.59</v>
      </c>
      <c r="FA100" s="346" t="s">
        <v>331</v>
      </c>
      <c r="FB100" s="352">
        <v>758270</v>
      </c>
      <c r="FC100" s="352">
        <v>758270</v>
      </c>
      <c r="FD100" s="352">
        <v>758270</v>
      </c>
      <c r="FE100" s="352">
        <v>0</v>
      </c>
      <c r="FF100" s="352">
        <v>758270</v>
      </c>
      <c r="FG100" s="352">
        <v>0</v>
      </c>
      <c r="FH100" s="352">
        <f t="shared" si="136"/>
        <v>758.27</v>
      </c>
      <c r="FI100" s="352">
        <f t="shared" si="137"/>
        <v>758.27</v>
      </c>
      <c r="FJ100" s="352">
        <f t="shared" si="138"/>
        <v>758.27</v>
      </c>
      <c r="FK100" s="352">
        <f t="shared" si="139"/>
        <v>0</v>
      </c>
      <c r="FL100" s="352">
        <f t="shared" si="140"/>
        <v>758.27</v>
      </c>
      <c r="FM100" s="352">
        <f t="shared" si="141"/>
        <v>0</v>
      </c>
      <c r="FP100" s="353" t="s">
        <v>506</v>
      </c>
      <c r="FQ100" s="354">
        <v>2311300</v>
      </c>
      <c r="FR100" s="348">
        <f t="shared" si="142"/>
        <v>2311.3000000000002</v>
      </c>
      <c r="FT100" s="346" t="s">
        <v>331</v>
      </c>
      <c r="FU100" s="346">
        <v>758270</v>
      </c>
      <c r="FV100" s="354">
        <v>758270</v>
      </c>
      <c r="FW100" s="354">
        <v>758270</v>
      </c>
      <c r="FX100" s="354">
        <v>0</v>
      </c>
      <c r="FY100" s="354">
        <v>758270</v>
      </c>
      <c r="FZ100" s="354">
        <v>0</v>
      </c>
      <c r="GA100" s="354">
        <f t="shared" si="143"/>
        <v>758.27</v>
      </c>
      <c r="GB100" s="354">
        <f t="shared" si="144"/>
        <v>758.27</v>
      </c>
      <c r="GC100" s="354">
        <f t="shared" si="145"/>
        <v>758.27</v>
      </c>
      <c r="GD100" s="354">
        <f t="shared" si="146"/>
        <v>0</v>
      </c>
      <c r="GE100" s="354">
        <f t="shared" si="147"/>
        <v>758.27</v>
      </c>
      <c r="GF100" s="354">
        <f t="shared" si="148"/>
        <v>0</v>
      </c>
      <c r="GG100" s="354"/>
    </row>
    <row r="101" spans="1:189" x14ac:dyDescent="0.2">
      <c r="A101" s="345" t="s">
        <v>499</v>
      </c>
      <c r="B101" s="345">
        <v>48503899</v>
      </c>
      <c r="C101" s="345">
        <v>6652254</v>
      </c>
      <c r="D101" s="345">
        <v>46287435</v>
      </c>
      <c r="E101" s="345">
        <v>2216464</v>
      </c>
      <c r="F101" s="345">
        <f t="shared" si="149"/>
        <v>50007.519868999996</v>
      </c>
      <c r="G101" s="345">
        <f t="shared" si="150"/>
        <v>6858.4738739999993</v>
      </c>
      <c r="H101" s="345">
        <f t="shared" si="151"/>
        <v>47722.345484999991</v>
      </c>
      <c r="I101" s="345">
        <f t="shared" si="152"/>
        <v>2285.1743839999999</v>
      </c>
      <c r="J101" s="343" t="s">
        <v>281</v>
      </c>
      <c r="P101" s="346" t="s">
        <v>336</v>
      </c>
      <c r="Q101" s="347">
        <v>120568531</v>
      </c>
      <c r="R101" s="347">
        <v>12309131</v>
      </c>
      <c r="S101" s="347">
        <v>87634980</v>
      </c>
      <c r="T101" s="347">
        <v>32933551</v>
      </c>
      <c r="U101" s="347">
        <f t="shared" si="153"/>
        <v>124306.15546099999</v>
      </c>
      <c r="V101" s="345">
        <f t="shared" si="154"/>
        <v>12690.714060999999</v>
      </c>
      <c r="W101" s="345">
        <f t="shared" si="155"/>
        <v>90351.664379999987</v>
      </c>
      <c r="X101" s="345">
        <f t="shared" si="156"/>
        <v>33954.491081</v>
      </c>
      <c r="AA101" s="346" t="s">
        <v>352</v>
      </c>
      <c r="AB101" s="347">
        <v>7137347763</v>
      </c>
      <c r="AC101" s="345">
        <f t="shared" si="157"/>
        <v>7358605.5436530001</v>
      </c>
      <c r="AE101" s="343" t="s">
        <v>335</v>
      </c>
      <c r="AF101" s="345">
        <v>631450970</v>
      </c>
      <c r="AG101" s="345">
        <v>86472824</v>
      </c>
      <c r="AH101" s="345">
        <v>260819767</v>
      </c>
      <c r="AI101" s="345">
        <v>370631203</v>
      </c>
      <c r="AJ101" s="345">
        <f t="shared" si="158"/>
        <v>651025.9500699999</v>
      </c>
      <c r="AK101" s="345">
        <f t="shared" si="159"/>
        <v>89153.48154399998</v>
      </c>
      <c r="AL101" s="345">
        <f t="shared" si="160"/>
        <v>268905.17977699998</v>
      </c>
      <c r="AM101" s="345">
        <f t="shared" si="161"/>
        <v>382120.77029299992</v>
      </c>
      <c r="AP101" s="346"/>
      <c r="AQ101" s="346"/>
      <c r="AR101" s="346"/>
      <c r="AS101" s="346"/>
      <c r="AT101" s="346" t="s">
        <v>335</v>
      </c>
      <c r="AU101" s="347">
        <v>797014234</v>
      </c>
      <c r="AV101" s="347">
        <v>137368497</v>
      </c>
      <c r="AW101" s="347">
        <v>294153467</v>
      </c>
      <c r="AX101" s="347">
        <v>502860767</v>
      </c>
      <c r="AY101" s="345">
        <f t="shared" si="105"/>
        <v>821721.675254</v>
      </c>
      <c r="AZ101" s="345">
        <f t="shared" si="106"/>
        <v>141626.920407</v>
      </c>
      <c r="BA101" s="345">
        <f t="shared" si="107"/>
        <v>303272.22447699995</v>
      </c>
      <c r="BB101" s="345">
        <f t="shared" si="108"/>
        <v>518449.45077699993</v>
      </c>
      <c r="BH101" s="343" t="s">
        <v>336</v>
      </c>
      <c r="BI101" s="348">
        <v>121705288</v>
      </c>
      <c r="BJ101" s="348">
        <v>41054397</v>
      </c>
      <c r="BK101" s="348">
        <v>91813411</v>
      </c>
      <c r="BL101" s="348">
        <v>29891877</v>
      </c>
      <c r="BM101" s="349">
        <f t="shared" si="110"/>
        <v>125478.15192799999</v>
      </c>
      <c r="BN101" s="349">
        <f t="shared" si="111"/>
        <v>42327.083306999994</v>
      </c>
      <c r="BO101" s="349">
        <f t="shared" si="112"/>
        <v>94659.626740999985</v>
      </c>
      <c r="BP101" s="349">
        <f t="shared" si="113"/>
        <v>30818.525186999999</v>
      </c>
      <c r="BR101" s="343" t="s">
        <v>281</v>
      </c>
      <c r="BS101" s="343" t="s">
        <v>352</v>
      </c>
      <c r="BT101" s="348">
        <v>132786362</v>
      </c>
      <c r="BU101" s="348">
        <f t="shared" si="114"/>
        <v>136902.73922199997</v>
      </c>
      <c r="BW101" s="348" t="s">
        <v>334</v>
      </c>
      <c r="BX101" s="348">
        <v>287900</v>
      </c>
      <c r="BY101" s="348">
        <v>286900</v>
      </c>
      <c r="BZ101" s="348">
        <v>1000</v>
      </c>
      <c r="CA101" s="348">
        <v>286900</v>
      </c>
      <c r="CB101" s="348">
        <f t="shared" si="115"/>
        <v>296.82489999999996</v>
      </c>
      <c r="CC101" s="348">
        <f t="shared" si="116"/>
        <v>295.79389999999995</v>
      </c>
      <c r="CD101" s="348">
        <f t="shared" si="117"/>
        <v>1.0309999999999999</v>
      </c>
      <c r="CE101" s="348">
        <f t="shared" si="118"/>
        <v>295.79389999999995</v>
      </c>
      <c r="CK101" s="346" t="s">
        <v>332</v>
      </c>
      <c r="CL101" s="347">
        <v>158942800</v>
      </c>
      <c r="CM101" s="347">
        <v>6038007</v>
      </c>
      <c r="CN101" s="347">
        <v>158218999</v>
      </c>
      <c r="CO101" s="347">
        <v>723801</v>
      </c>
      <c r="CP101" s="348">
        <f t="shared" si="120"/>
        <v>163870.02679999996</v>
      </c>
      <c r="CQ101" s="348">
        <f t="shared" si="121"/>
        <v>6225.1852169999993</v>
      </c>
      <c r="CR101" s="348">
        <f t="shared" si="122"/>
        <v>163123.787969</v>
      </c>
      <c r="CS101" s="348">
        <f t="shared" si="123"/>
        <v>746.238831</v>
      </c>
      <c r="CU101" s="349"/>
      <c r="CZ101" s="346" t="s">
        <v>332</v>
      </c>
      <c r="DA101" s="347">
        <v>161423950</v>
      </c>
      <c r="DB101" s="347">
        <v>8218999</v>
      </c>
      <c r="DC101" s="347">
        <v>160700149</v>
      </c>
      <c r="DD101" s="347">
        <v>723801</v>
      </c>
      <c r="DE101" s="347">
        <f t="shared" si="125"/>
        <v>166428.09245</v>
      </c>
      <c r="DF101" s="347">
        <f t="shared" si="126"/>
        <v>8473.7879689999991</v>
      </c>
      <c r="DG101" s="347">
        <f t="shared" si="127"/>
        <v>165681.853619</v>
      </c>
      <c r="DH101" s="347">
        <f t="shared" si="128"/>
        <v>746.238831</v>
      </c>
      <c r="DI101" s="343" t="s">
        <v>281</v>
      </c>
      <c r="DL101" s="346" t="s">
        <v>750</v>
      </c>
      <c r="DM101" s="347">
        <v>173790000</v>
      </c>
      <c r="DN101" s="347">
        <f t="shared" si="129"/>
        <v>179177.49</v>
      </c>
      <c r="DQ101" s="350" t="s">
        <v>332</v>
      </c>
      <c r="DR101" s="347">
        <v>162420496</v>
      </c>
      <c r="DS101" s="347">
        <v>10700149</v>
      </c>
      <c r="DT101" s="347">
        <v>161696695</v>
      </c>
      <c r="DU101" s="347">
        <v>723801</v>
      </c>
      <c r="DV101" s="347">
        <f t="shared" si="130"/>
        <v>167455.531376</v>
      </c>
      <c r="DW101" s="347">
        <f t="shared" si="131"/>
        <v>11031.853618999998</v>
      </c>
      <c r="DX101" s="347">
        <f t="shared" si="132"/>
        <v>166709.292545</v>
      </c>
      <c r="DY101" s="347">
        <f t="shared" si="133"/>
        <v>746.238831</v>
      </c>
      <c r="EH101" s="351" t="s">
        <v>332</v>
      </c>
      <c r="EI101" s="351">
        <v>162863406</v>
      </c>
      <c r="EJ101" s="351">
        <v>162139605</v>
      </c>
      <c r="EK101" s="351">
        <v>723801</v>
      </c>
      <c r="EL101" s="351">
        <v>72139605</v>
      </c>
      <c r="EM101" s="351">
        <v>12139605</v>
      </c>
      <c r="EN101" s="351">
        <v>60000000</v>
      </c>
      <c r="EO101" s="351">
        <f t="shared" si="98"/>
        <v>162863.40599999999</v>
      </c>
      <c r="EP101" s="351">
        <f t="shared" si="99"/>
        <v>162139.60500000001</v>
      </c>
      <c r="EQ101" s="351">
        <f t="shared" si="100"/>
        <v>723.80100000000004</v>
      </c>
      <c r="ER101" s="351">
        <f t="shared" si="101"/>
        <v>72139.604999999996</v>
      </c>
      <c r="ES101" s="351">
        <f t="shared" si="102"/>
        <v>12139.605</v>
      </c>
      <c r="ET101" s="351">
        <f t="shared" si="103"/>
        <v>60000</v>
      </c>
      <c r="EW101" s="346" t="s">
        <v>513</v>
      </c>
      <c r="EX101" s="352">
        <v>111709590</v>
      </c>
      <c r="EY101" s="352">
        <f t="shared" si="135"/>
        <v>111709.59</v>
      </c>
      <c r="FA101" s="346" t="s">
        <v>332</v>
      </c>
      <c r="FB101" s="352">
        <v>165864067</v>
      </c>
      <c r="FC101" s="352">
        <v>163115405</v>
      </c>
      <c r="FD101" s="352">
        <v>164840066</v>
      </c>
      <c r="FE101" s="352">
        <v>1024001</v>
      </c>
      <c r="FF101" s="352">
        <v>72139605</v>
      </c>
      <c r="FG101" s="352">
        <v>90975800</v>
      </c>
      <c r="FH101" s="352">
        <f t="shared" si="136"/>
        <v>165864.06700000001</v>
      </c>
      <c r="FI101" s="352">
        <f t="shared" si="137"/>
        <v>163115.405</v>
      </c>
      <c r="FJ101" s="352">
        <f t="shared" si="138"/>
        <v>164840.06599999999</v>
      </c>
      <c r="FK101" s="352">
        <f t="shared" si="139"/>
        <v>1024.001</v>
      </c>
      <c r="FL101" s="352">
        <f t="shared" si="140"/>
        <v>72139.604999999996</v>
      </c>
      <c r="FM101" s="352">
        <f t="shared" si="141"/>
        <v>90975.8</v>
      </c>
      <c r="FP101" s="353" t="s">
        <v>345</v>
      </c>
      <c r="FQ101" s="354">
        <v>2311300</v>
      </c>
      <c r="FR101" s="348">
        <f t="shared" si="142"/>
        <v>2311.3000000000002</v>
      </c>
      <c r="FT101" s="346" t="s">
        <v>332</v>
      </c>
      <c r="FU101" s="346">
        <v>165120186</v>
      </c>
      <c r="FV101" s="354">
        <v>165120186</v>
      </c>
      <c r="FW101" s="354">
        <v>165120186</v>
      </c>
      <c r="FX101" s="354">
        <v>0</v>
      </c>
      <c r="FY101" s="354">
        <v>165120186</v>
      </c>
      <c r="FZ101" s="354">
        <v>0</v>
      </c>
      <c r="GA101" s="354">
        <f t="shared" si="143"/>
        <v>165120.18599999999</v>
      </c>
      <c r="GB101" s="354">
        <f t="shared" si="144"/>
        <v>165120.18599999999</v>
      </c>
      <c r="GC101" s="354">
        <f t="shared" si="145"/>
        <v>165120.18599999999</v>
      </c>
      <c r="GD101" s="354">
        <f t="shared" si="146"/>
        <v>0</v>
      </c>
      <c r="GE101" s="354">
        <f t="shared" si="147"/>
        <v>165120.18599999999</v>
      </c>
      <c r="GF101" s="354">
        <f t="shared" si="148"/>
        <v>0</v>
      </c>
      <c r="GG101" s="354"/>
    </row>
    <row r="102" spans="1:189" x14ac:dyDescent="0.2">
      <c r="A102" s="345" t="s">
        <v>500</v>
      </c>
      <c r="B102" s="345">
        <v>41983249</v>
      </c>
      <c r="C102" s="345">
        <v>0</v>
      </c>
      <c r="D102" s="345">
        <v>23146459</v>
      </c>
      <c r="E102" s="345">
        <v>18836790</v>
      </c>
      <c r="F102" s="345">
        <f t="shared" si="149"/>
        <v>43284.729719000003</v>
      </c>
      <c r="G102" s="345">
        <f t="shared" si="150"/>
        <v>0</v>
      </c>
      <c r="H102" s="345">
        <f t="shared" si="151"/>
        <v>23863.999228999997</v>
      </c>
      <c r="I102" s="345">
        <f t="shared" si="152"/>
        <v>19420.730489999998</v>
      </c>
      <c r="J102" s="343" t="s">
        <v>281</v>
      </c>
      <c r="P102" s="346" t="s">
        <v>417</v>
      </c>
      <c r="Q102" s="347">
        <v>12775580</v>
      </c>
      <c r="R102" s="347">
        <v>972055</v>
      </c>
      <c r="S102" s="347">
        <v>12775580</v>
      </c>
      <c r="T102" s="347">
        <v>0</v>
      </c>
      <c r="U102" s="347">
        <f t="shared" si="153"/>
        <v>13171.622979999998</v>
      </c>
      <c r="V102" s="345">
        <f t="shared" si="154"/>
        <v>1002.1887049999999</v>
      </c>
      <c r="W102" s="345">
        <f t="shared" si="155"/>
        <v>13171.622979999998</v>
      </c>
      <c r="X102" s="345">
        <f t="shared" si="156"/>
        <v>0</v>
      </c>
      <c r="AA102" s="346" t="s">
        <v>354</v>
      </c>
      <c r="AB102" s="347">
        <v>475964967</v>
      </c>
      <c r="AC102" s="345">
        <f t="shared" si="157"/>
        <v>490719.88097699999</v>
      </c>
      <c r="AE102" s="343" t="s">
        <v>336</v>
      </c>
      <c r="AF102" s="345">
        <v>120568531</v>
      </c>
      <c r="AG102" s="345">
        <v>21771879</v>
      </c>
      <c r="AH102" s="345">
        <v>91633380</v>
      </c>
      <c r="AI102" s="345">
        <v>28935151</v>
      </c>
      <c r="AJ102" s="345">
        <f t="shared" si="158"/>
        <v>124306.15546099999</v>
      </c>
      <c r="AK102" s="345">
        <f t="shared" si="159"/>
        <v>22446.807248999998</v>
      </c>
      <c r="AL102" s="345">
        <f t="shared" si="160"/>
        <v>94474.014779999998</v>
      </c>
      <c r="AM102" s="345">
        <f t="shared" si="161"/>
        <v>29832.140681000001</v>
      </c>
      <c r="AP102" s="346"/>
      <c r="AQ102" s="346"/>
      <c r="AR102" s="346"/>
      <c r="AS102" s="346"/>
      <c r="AT102" s="346" t="s">
        <v>336</v>
      </c>
      <c r="AU102" s="347">
        <v>121849231</v>
      </c>
      <c r="AV102" s="347">
        <v>32079140</v>
      </c>
      <c r="AW102" s="347">
        <v>97247412</v>
      </c>
      <c r="AX102" s="347">
        <v>24601819</v>
      </c>
      <c r="AY102" s="345">
        <f t="shared" si="105"/>
        <v>125626.55716099999</v>
      </c>
      <c r="AZ102" s="345">
        <f t="shared" si="106"/>
        <v>33073.593339999999</v>
      </c>
      <c r="BA102" s="345">
        <f t="shared" si="107"/>
        <v>100262.08177199999</v>
      </c>
      <c r="BB102" s="345">
        <f t="shared" si="108"/>
        <v>25364.475388999996</v>
      </c>
      <c r="BH102" s="343" t="s">
        <v>417</v>
      </c>
      <c r="BI102" s="348">
        <v>13342777</v>
      </c>
      <c r="BJ102" s="348">
        <v>2916165</v>
      </c>
      <c r="BK102" s="348">
        <v>12775580</v>
      </c>
      <c r="BL102" s="348">
        <v>567197</v>
      </c>
      <c r="BM102" s="349">
        <f t="shared" si="110"/>
        <v>13756.403086999999</v>
      </c>
      <c r="BN102" s="349">
        <f t="shared" si="111"/>
        <v>3006.5661149999996</v>
      </c>
      <c r="BO102" s="349">
        <f t="shared" si="112"/>
        <v>13171.622979999998</v>
      </c>
      <c r="BP102" s="349">
        <f t="shared" si="113"/>
        <v>584.78010699999993</v>
      </c>
      <c r="BR102" s="343" t="s">
        <v>281</v>
      </c>
      <c r="BS102" s="343" t="s">
        <v>354</v>
      </c>
      <c r="BT102" s="348">
        <v>22555470</v>
      </c>
      <c r="BU102" s="348">
        <f>+BT102/$BT$1*$BU$1</f>
        <v>23254.689569999999</v>
      </c>
      <c r="BW102" s="348" t="s">
        <v>335</v>
      </c>
      <c r="BX102" s="348">
        <v>782047324</v>
      </c>
      <c r="BY102" s="348">
        <v>514212431</v>
      </c>
      <c r="BZ102" s="348">
        <v>267834893</v>
      </c>
      <c r="CA102" s="348">
        <v>229557480</v>
      </c>
      <c r="CB102" s="348">
        <f t="shared" si="115"/>
        <v>806290.79104399995</v>
      </c>
      <c r="CC102" s="348">
        <f t="shared" si="116"/>
        <v>530153.0163609999</v>
      </c>
      <c r="CD102" s="348">
        <f t="shared" si="117"/>
        <v>276137.77468299994</v>
      </c>
      <c r="CE102" s="348">
        <f t="shared" si="118"/>
        <v>236673.76188000001</v>
      </c>
      <c r="CK102" s="346" t="s">
        <v>333</v>
      </c>
      <c r="CL102" s="347">
        <v>158654900</v>
      </c>
      <c r="CM102" s="347">
        <v>5751107</v>
      </c>
      <c r="CN102" s="347">
        <v>157932099</v>
      </c>
      <c r="CO102" s="347">
        <v>722801</v>
      </c>
      <c r="CP102" s="348">
        <f t="shared" si="120"/>
        <v>163573.20189999999</v>
      </c>
      <c r="CQ102" s="348">
        <f t="shared" si="121"/>
        <v>5929.3913169999996</v>
      </c>
      <c r="CR102" s="348">
        <f t="shared" si="122"/>
        <v>162827.99406899998</v>
      </c>
      <c r="CS102" s="348">
        <f t="shared" si="123"/>
        <v>745.20783099999994</v>
      </c>
      <c r="CU102" s="349"/>
      <c r="CZ102" s="346" t="s">
        <v>333</v>
      </c>
      <c r="DA102" s="347">
        <v>158654900</v>
      </c>
      <c r="DB102" s="347">
        <v>7932099</v>
      </c>
      <c r="DC102" s="347">
        <v>157932099</v>
      </c>
      <c r="DD102" s="347">
        <v>722801</v>
      </c>
      <c r="DE102" s="347">
        <f t="shared" si="125"/>
        <v>163573.20189999999</v>
      </c>
      <c r="DF102" s="347">
        <f t="shared" si="126"/>
        <v>8177.9940689999994</v>
      </c>
      <c r="DG102" s="347">
        <f t="shared" si="127"/>
        <v>162827.99406899998</v>
      </c>
      <c r="DH102" s="347">
        <f t="shared" si="128"/>
        <v>745.20783099999994</v>
      </c>
      <c r="DI102" s="343" t="s">
        <v>281</v>
      </c>
      <c r="DL102" s="346" t="s">
        <v>794</v>
      </c>
      <c r="DM102" s="347">
        <v>5153296</v>
      </c>
      <c r="DN102" s="347">
        <f t="shared" si="129"/>
        <v>5313.0481760000002</v>
      </c>
      <c r="DQ102" s="350" t="s">
        <v>333</v>
      </c>
      <c r="DR102" s="347">
        <v>159651446</v>
      </c>
      <c r="DS102" s="347">
        <v>7932099</v>
      </c>
      <c r="DT102" s="347">
        <v>158928645</v>
      </c>
      <c r="DU102" s="347">
        <v>722801</v>
      </c>
      <c r="DV102" s="347">
        <f t="shared" si="130"/>
        <v>164600.64082599999</v>
      </c>
      <c r="DW102" s="347">
        <f t="shared" si="131"/>
        <v>8177.9940689999994</v>
      </c>
      <c r="DX102" s="347">
        <f t="shared" si="132"/>
        <v>163855.43299499998</v>
      </c>
      <c r="DY102" s="347">
        <f t="shared" si="133"/>
        <v>745.20783099999994</v>
      </c>
      <c r="EH102" s="351" t="s">
        <v>333</v>
      </c>
      <c r="EI102" s="351">
        <v>160094356</v>
      </c>
      <c r="EJ102" s="351">
        <v>159371555</v>
      </c>
      <c r="EK102" s="351">
        <v>722801</v>
      </c>
      <c r="EL102" s="351">
        <v>69371555</v>
      </c>
      <c r="EM102" s="351">
        <v>9371555</v>
      </c>
      <c r="EN102" s="351">
        <v>60000000</v>
      </c>
      <c r="EO102" s="351">
        <f t="shared" si="98"/>
        <v>160094.356</v>
      </c>
      <c r="EP102" s="351">
        <f t="shared" si="99"/>
        <v>159371.55499999999</v>
      </c>
      <c r="EQ102" s="351">
        <f t="shared" si="100"/>
        <v>722.80100000000004</v>
      </c>
      <c r="ER102" s="351">
        <f t="shared" si="101"/>
        <v>69371.554999999993</v>
      </c>
      <c r="ES102" s="351">
        <f t="shared" si="102"/>
        <v>9371.5550000000003</v>
      </c>
      <c r="ET102" s="351">
        <f t="shared" si="103"/>
        <v>60000</v>
      </c>
      <c r="FA102" s="346" t="s">
        <v>333</v>
      </c>
      <c r="FB102" s="352">
        <v>161819017</v>
      </c>
      <c r="FC102" s="352">
        <v>159371555</v>
      </c>
      <c r="FD102" s="352">
        <v>161096216</v>
      </c>
      <c r="FE102" s="352">
        <v>722801</v>
      </c>
      <c r="FF102" s="352">
        <v>69371555</v>
      </c>
      <c r="FG102" s="352">
        <v>90000000</v>
      </c>
      <c r="FH102" s="352">
        <f t="shared" si="136"/>
        <v>161819.01699999999</v>
      </c>
      <c r="FI102" s="352">
        <f t="shared" si="137"/>
        <v>159371.55499999999</v>
      </c>
      <c r="FJ102" s="352">
        <f t="shared" si="138"/>
        <v>161096.21599999999</v>
      </c>
      <c r="FK102" s="352">
        <f t="shared" si="139"/>
        <v>722.80100000000004</v>
      </c>
      <c r="FL102" s="352">
        <f t="shared" si="140"/>
        <v>69371.554999999993</v>
      </c>
      <c r="FM102" s="352">
        <f t="shared" si="141"/>
        <v>90000</v>
      </c>
      <c r="FP102" s="353" t="s">
        <v>507</v>
      </c>
      <c r="FQ102" s="354">
        <v>21046401</v>
      </c>
      <c r="FR102" s="348">
        <f t="shared" si="142"/>
        <v>21046.401000000002</v>
      </c>
      <c r="FT102" s="346" t="s">
        <v>333</v>
      </c>
      <c r="FU102" s="346">
        <v>161096216</v>
      </c>
      <c r="FV102" s="354">
        <v>161096216</v>
      </c>
      <c r="FW102" s="354">
        <v>161096216</v>
      </c>
      <c r="FX102" s="354">
        <v>0</v>
      </c>
      <c r="FY102" s="354">
        <v>161096216</v>
      </c>
      <c r="FZ102" s="354">
        <v>0</v>
      </c>
      <c r="GA102" s="354">
        <f t="shared" si="143"/>
        <v>161096.21599999999</v>
      </c>
      <c r="GB102" s="354">
        <f t="shared" si="144"/>
        <v>161096.21599999999</v>
      </c>
      <c r="GC102" s="354">
        <f t="shared" si="145"/>
        <v>161096.21599999999</v>
      </c>
      <c r="GD102" s="354">
        <f t="shared" si="146"/>
        <v>0</v>
      </c>
      <c r="GE102" s="354">
        <f t="shared" si="147"/>
        <v>161096.21599999999</v>
      </c>
      <c r="GF102" s="354">
        <f t="shared" si="148"/>
        <v>0</v>
      </c>
      <c r="GG102" s="354"/>
    </row>
    <row r="103" spans="1:189" x14ac:dyDescent="0.2">
      <c r="A103" s="345" t="s">
        <v>501</v>
      </c>
      <c r="B103" s="345">
        <v>3000000</v>
      </c>
      <c r="C103" s="345">
        <v>262000</v>
      </c>
      <c r="D103" s="345">
        <v>262000</v>
      </c>
      <c r="E103" s="345">
        <v>2738000</v>
      </c>
      <c r="F103" s="345">
        <f t="shared" si="149"/>
        <v>3092.9999999999995</v>
      </c>
      <c r="G103" s="345">
        <f t="shared" si="150"/>
        <v>270.12199999999996</v>
      </c>
      <c r="H103" s="345">
        <f t="shared" si="151"/>
        <v>270.12199999999996</v>
      </c>
      <c r="I103" s="345">
        <f t="shared" si="152"/>
        <v>2822.8779999999997</v>
      </c>
      <c r="J103" s="343" t="s">
        <v>281</v>
      </c>
      <c r="P103" s="346" t="s">
        <v>499</v>
      </c>
      <c r="Q103" s="347">
        <v>122880441</v>
      </c>
      <c r="R103" s="347">
        <v>16254616</v>
      </c>
      <c r="S103" s="347">
        <v>53319236</v>
      </c>
      <c r="T103" s="347">
        <v>69561205</v>
      </c>
      <c r="U103" s="347">
        <f t="shared" si="153"/>
        <v>126689.734671</v>
      </c>
      <c r="V103" s="345">
        <f t="shared" si="154"/>
        <v>16758.509095999998</v>
      </c>
      <c r="W103" s="345">
        <f t="shared" si="155"/>
        <v>54972.132315999996</v>
      </c>
      <c r="X103" s="345">
        <f t="shared" si="156"/>
        <v>71717.602354999995</v>
      </c>
      <c r="AE103" s="343" t="s">
        <v>417</v>
      </c>
      <c r="AF103" s="345">
        <v>12775580</v>
      </c>
      <c r="AG103" s="345">
        <v>1944110</v>
      </c>
      <c r="AH103" s="345">
        <v>12775580</v>
      </c>
      <c r="AI103" s="345">
        <v>0</v>
      </c>
      <c r="AJ103" s="345">
        <f t="shared" si="158"/>
        <v>13171.622979999998</v>
      </c>
      <c r="AK103" s="345">
        <f t="shared" si="159"/>
        <v>2004.3774099999998</v>
      </c>
      <c r="AL103" s="345">
        <f t="shared" si="160"/>
        <v>13171.622979999998</v>
      </c>
      <c r="AM103" s="345">
        <f t="shared" si="161"/>
        <v>0</v>
      </c>
      <c r="AP103" s="346"/>
      <c r="AQ103" s="346"/>
      <c r="AR103" s="346"/>
      <c r="AS103" s="346"/>
      <c r="AT103" s="346" t="s">
        <v>417</v>
      </c>
      <c r="AU103" s="347">
        <v>12775580</v>
      </c>
      <c r="AV103" s="347">
        <v>2916165</v>
      </c>
      <c r="AW103" s="347">
        <v>12775580</v>
      </c>
      <c r="AX103" s="347">
        <v>0</v>
      </c>
      <c r="AY103" s="345">
        <f t="shared" si="105"/>
        <v>13171.622979999998</v>
      </c>
      <c r="AZ103" s="345">
        <f t="shared" si="106"/>
        <v>3006.5661149999996</v>
      </c>
      <c r="BA103" s="345">
        <f t="shared" si="107"/>
        <v>13171.622979999998</v>
      </c>
      <c r="BB103" s="345">
        <f t="shared" si="108"/>
        <v>0</v>
      </c>
      <c r="BH103" s="343" t="s">
        <v>499</v>
      </c>
      <c r="BI103" s="348">
        <v>194880729</v>
      </c>
      <c r="BJ103" s="348">
        <v>72732062</v>
      </c>
      <c r="BK103" s="348">
        <v>106045906</v>
      </c>
      <c r="BL103" s="348">
        <v>88834823</v>
      </c>
      <c r="BM103" s="349">
        <f t="shared" si="110"/>
        <v>200922.03159899998</v>
      </c>
      <c r="BN103" s="349">
        <f t="shared" si="111"/>
        <v>74986.755921999997</v>
      </c>
      <c r="BO103" s="349">
        <f t="shared" si="112"/>
        <v>109333.329086</v>
      </c>
      <c r="BP103" s="349">
        <f t="shared" si="113"/>
        <v>91588.702512999997</v>
      </c>
      <c r="BR103" s="343" t="s">
        <v>281</v>
      </c>
      <c r="BT103" s="348">
        <f>SUM(BT3:BT102)</f>
        <v>11266971559</v>
      </c>
      <c r="BW103" s="348" t="s">
        <v>336</v>
      </c>
      <c r="BX103" s="348">
        <v>118268088</v>
      </c>
      <c r="BY103" s="348">
        <v>95817069</v>
      </c>
      <c r="BZ103" s="348">
        <v>22451019</v>
      </c>
      <c r="CA103" s="348">
        <v>49035182</v>
      </c>
      <c r="CB103" s="348">
        <f t="shared" si="115"/>
        <v>121934.398728</v>
      </c>
      <c r="CC103" s="348">
        <f t="shared" si="116"/>
        <v>98787.398138999997</v>
      </c>
      <c r="CD103" s="348">
        <f t="shared" si="117"/>
        <v>23147.000588999999</v>
      </c>
      <c r="CE103" s="348">
        <f t="shared" si="118"/>
        <v>50555.272641999996</v>
      </c>
      <c r="CK103" s="346" t="s">
        <v>334</v>
      </c>
      <c r="CL103" s="347">
        <v>287900</v>
      </c>
      <c r="CM103" s="347">
        <v>286900</v>
      </c>
      <c r="CN103" s="347">
        <v>286900</v>
      </c>
      <c r="CO103" s="347">
        <v>1000</v>
      </c>
      <c r="CP103" s="348">
        <f t="shared" si="120"/>
        <v>296.82489999999996</v>
      </c>
      <c r="CQ103" s="348">
        <f t="shared" si="121"/>
        <v>295.79389999999995</v>
      </c>
      <c r="CR103" s="348">
        <f t="shared" si="122"/>
        <v>295.79389999999995</v>
      </c>
      <c r="CS103" s="348">
        <f t="shared" si="123"/>
        <v>1.0309999999999999</v>
      </c>
      <c r="CU103" s="349"/>
      <c r="CZ103" s="346" t="s">
        <v>334</v>
      </c>
      <c r="DA103" s="347">
        <v>287900</v>
      </c>
      <c r="DB103" s="347">
        <v>286900</v>
      </c>
      <c r="DC103" s="347">
        <v>286900</v>
      </c>
      <c r="DD103" s="347">
        <v>1000</v>
      </c>
      <c r="DE103" s="347">
        <f t="shared" si="125"/>
        <v>296.82489999999996</v>
      </c>
      <c r="DF103" s="347">
        <f t="shared" si="126"/>
        <v>295.79389999999995</v>
      </c>
      <c r="DG103" s="347">
        <f t="shared" si="127"/>
        <v>295.79389999999995</v>
      </c>
      <c r="DH103" s="347">
        <f t="shared" si="128"/>
        <v>1.0309999999999999</v>
      </c>
      <c r="DI103" s="343" t="s">
        <v>281</v>
      </c>
      <c r="DL103" s="346" t="s">
        <v>795</v>
      </c>
      <c r="DM103" s="347">
        <v>5153296</v>
      </c>
      <c r="DN103" s="347">
        <f t="shared" si="129"/>
        <v>5313.0481760000002</v>
      </c>
      <c r="DQ103" s="350" t="s">
        <v>334</v>
      </c>
      <c r="DR103" s="347">
        <v>287900</v>
      </c>
      <c r="DS103" s="347">
        <v>286900</v>
      </c>
      <c r="DT103" s="347">
        <v>286900</v>
      </c>
      <c r="DU103" s="347">
        <v>1000</v>
      </c>
      <c r="DV103" s="347">
        <f t="shared" si="130"/>
        <v>296.82489999999996</v>
      </c>
      <c r="DW103" s="347">
        <f t="shared" si="131"/>
        <v>295.79389999999995</v>
      </c>
      <c r="DX103" s="347">
        <f t="shared" si="132"/>
        <v>295.79389999999995</v>
      </c>
      <c r="DY103" s="347">
        <f t="shared" si="133"/>
        <v>1.0309999999999999</v>
      </c>
      <c r="EH103" s="351" t="s">
        <v>334</v>
      </c>
      <c r="EI103" s="351">
        <v>287900</v>
      </c>
      <c r="EJ103" s="351">
        <v>286900</v>
      </c>
      <c r="EK103" s="351">
        <v>1000</v>
      </c>
      <c r="EL103" s="351">
        <v>286900</v>
      </c>
      <c r="EM103" s="351">
        <v>286900</v>
      </c>
      <c r="EN103" s="351">
        <v>0</v>
      </c>
      <c r="EO103" s="351">
        <f t="shared" si="98"/>
        <v>287.89999999999998</v>
      </c>
      <c r="EP103" s="351">
        <f t="shared" si="99"/>
        <v>286.89999999999998</v>
      </c>
      <c r="EQ103" s="351">
        <f t="shared" si="100"/>
        <v>1</v>
      </c>
      <c r="ER103" s="351">
        <f t="shared" si="101"/>
        <v>286.89999999999998</v>
      </c>
      <c r="ES103" s="351">
        <f t="shared" si="102"/>
        <v>286.89999999999998</v>
      </c>
      <c r="ET103" s="351">
        <f t="shared" si="103"/>
        <v>0</v>
      </c>
      <c r="FA103" s="346" t="s">
        <v>334</v>
      </c>
      <c r="FB103" s="352">
        <v>763900</v>
      </c>
      <c r="FC103" s="352">
        <v>762900</v>
      </c>
      <c r="FD103" s="352">
        <v>762900</v>
      </c>
      <c r="FE103" s="352">
        <v>1000</v>
      </c>
      <c r="FF103" s="352">
        <v>286900</v>
      </c>
      <c r="FG103" s="352">
        <v>476000</v>
      </c>
      <c r="FH103" s="352">
        <f t="shared" si="136"/>
        <v>763.9</v>
      </c>
      <c r="FI103" s="352">
        <f t="shared" si="137"/>
        <v>762.9</v>
      </c>
      <c r="FJ103" s="352">
        <f t="shared" si="138"/>
        <v>762.9</v>
      </c>
      <c r="FK103" s="352">
        <f t="shared" si="139"/>
        <v>1</v>
      </c>
      <c r="FL103" s="352">
        <f t="shared" si="140"/>
        <v>286.89999999999998</v>
      </c>
      <c r="FM103" s="352">
        <f t="shared" si="141"/>
        <v>476</v>
      </c>
      <c r="FP103" s="353" t="s">
        <v>508</v>
      </c>
      <c r="FQ103" s="354">
        <v>21046401</v>
      </c>
      <c r="FR103" s="348">
        <f t="shared" si="142"/>
        <v>21046.401000000002</v>
      </c>
      <c r="FT103" s="346" t="s">
        <v>334</v>
      </c>
      <c r="FU103" s="346">
        <v>1043020</v>
      </c>
      <c r="FV103" s="354">
        <v>1043020</v>
      </c>
      <c r="FW103" s="354">
        <v>1043020</v>
      </c>
      <c r="FX103" s="354">
        <v>0</v>
      </c>
      <c r="FY103" s="354">
        <v>1043020</v>
      </c>
      <c r="FZ103" s="354">
        <v>0</v>
      </c>
      <c r="GA103" s="354">
        <f t="shared" si="143"/>
        <v>1043.02</v>
      </c>
      <c r="GB103" s="354">
        <f t="shared" si="144"/>
        <v>1043.02</v>
      </c>
      <c r="GC103" s="354">
        <f t="shared" si="145"/>
        <v>1043.02</v>
      </c>
      <c r="GD103" s="354">
        <f t="shared" si="146"/>
        <v>0</v>
      </c>
      <c r="GE103" s="354">
        <f t="shared" si="147"/>
        <v>1043.02</v>
      </c>
      <c r="GF103" s="354">
        <f t="shared" si="148"/>
        <v>0</v>
      </c>
      <c r="GG103" s="354"/>
    </row>
    <row r="104" spans="1:189" x14ac:dyDescent="0.2">
      <c r="A104" s="345" t="s">
        <v>337</v>
      </c>
      <c r="B104" s="345">
        <v>74314797</v>
      </c>
      <c r="C104" s="345">
        <v>297500</v>
      </c>
      <c r="D104" s="345">
        <v>5714797</v>
      </c>
      <c r="E104" s="345">
        <v>68600000</v>
      </c>
      <c r="F104" s="345">
        <f t="shared" si="149"/>
        <v>76618.555707000007</v>
      </c>
      <c r="G104" s="345">
        <f t="shared" si="150"/>
        <v>306.72249999999997</v>
      </c>
      <c r="H104" s="345">
        <f t="shared" si="151"/>
        <v>5891.9557069999992</v>
      </c>
      <c r="I104" s="345">
        <f t="shared" si="152"/>
        <v>70726.599999999991</v>
      </c>
      <c r="J104" s="343" t="s">
        <v>281</v>
      </c>
      <c r="P104" s="346" t="s">
        <v>500</v>
      </c>
      <c r="Q104" s="347">
        <v>40374359</v>
      </c>
      <c r="R104" s="347">
        <v>4512180</v>
      </c>
      <c r="S104" s="347">
        <v>33537459</v>
      </c>
      <c r="T104" s="347">
        <v>6836900</v>
      </c>
      <c r="U104" s="347">
        <f t="shared" si="153"/>
        <v>41625.964128999993</v>
      </c>
      <c r="V104" s="345">
        <f t="shared" si="154"/>
        <v>4652.0575799999997</v>
      </c>
      <c r="W104" s="345">
        <f t="shared" si="155"/>
        <v>34577.120229</v>
      </c>
      <c r="X104" s="345">
        <f t="shared" si="156"/>
        <v>7048.8438999999989</v>
      </c>
      <c r="AA104" s="346"/>
      <c r="AB104" s="347"/>
      <c r="AC104" s="345"/>
      <c r="AE104" s="343" t="s">
        <v>499</v>
      </c>
      <c r="AF104" s="345">
        <v>124059752</v>
      </c>
      <c r="AG104" s="345">
        <v>44619192</v>
      </c>
      <c r="AH104" s="345">
        <v>81798033</v>
      </c>
      <c r="AI104" s="345">
        <v>42261719</v>
      </c>
      <c r="AJ104" s="345">
        <f t="shared" si="158"/>
        <v>127905.60431199998</v>
      </c>
      <c r="AK104" s="345">
        <f t="shared" si="159"/>
        <v>46002.386952000001</v>
      </c>
      <c r="AL104" s="345">
        <f t="shared" si="160"/>
        <v>84333.772022999983</v>
      </c>
      <c r="AM104" s="345">
        <f t="shared" si="161"/>
        <v>43571.832288999991</v>
      </c>
      <c r="AP104" s="346"/>
      <c r="AQ104" s="347"/>
      <c r="AR104" s="347"/>
      <c r="AT104" s="346" t="s">
        <v>499</v>
      </c>
      <c r="AU104" s="347">
        <v>125611752</v>
      </c>
      <c r="AV104" s="347">
        <v>64361141</v>
      </c>
      <c r="AW104" s="347">
        <v>98388508</v>
      </c>
      <c r="AX104" s="347">
        <v>27223244</v>
      </c>
      <c r="AY104" s="345">
        <f t="shared" si="105"/>
        <v>129505.71631199999</v>
      </c>
      <c r="AZ104" s="345">
        <f t="shared" si="106"/>
        <v>66356.336370999998</v>
      </c>
      <c r="BA104" s="345">
        <f t="shared" si="107"/>
        <v>101438.551748</v>
      </c>
      <c r="BB104" s="345">
        <f t="shared" si="108"/>
        <v>28067.164563999995</v>
      </c>
      <c r="BH104" s="343" t="s">
        <v>500</v>
      </c>
      <c r="BI104" s="348">
        <v>85000000</v>
      </c>
      <c r="BJ104" s="348">
        <v>22080869</v>
      </c>
      <c r="BK104" s="348">
        <v>69973519</v>
      </c>
      <c r="BL104" s="348">
        <v>15026481</v>
      </c>
      <c r="BM104" s="349">
        <f t="shared" si="110"/>
        <v>87635</v>
      </c>
      <c r="BN104" s="349">
        <f t="shared" si="111"/>
        <v>22765.375938999998</v>
      </c>
      <c r="BO104" s="349">
        <f t="shared" si="112"/>
        <v>72142.698088999998</v>
      </c>
      <c r="BP104" s="349">
        <f t="shared" si="113"/>
        <v>15492.301910999999</v>
      </c>
      <c r="BR104" s="343" t="s">
        <v>281</v>
      </c>
      <c r="BW104" s="348" t="s">
        <v>417</v>
      </c>
      <c r="BX104" s="348">
        <v>13342777</v>
      </c>
      <c r="BY104" s="348">
        <v>12775580</v>
      </c>
      <c r="BZ104" s="348">
        <v>567197</v>
      </c>
      <c r="CA104" s="348">
        <v>3888220</v>
      </c>
      <c r="CB104" s="348">
        <f t="shared" si="115"/>
        <v>13756.403086999999</v>
      </c>
      <c r="CC104" s="348">
        <f t="shared" si="116"/>
        <v>13171.622979999998</v>
      </c>
      <c r="CD104" s="348">
        <f t="shared" si="117"/>
        <v>584.78010699999993</v>
      </c>
      <c r="CE104" s="348">
        <f t="shared" si="118"/>
        <v>4008.7548199999997</v>
      </c>
      <c r="CK104" s="346" t="s">
        <v>335</v>
      </c>
      <c r="CL104" s="347">
        <v>780450569</v>
      </c>
      <c r="CM104" s="347">
        <v>302819018</v>
      </c>
      <c r="CN104" s="347">
        <v>540664050</v>
      </c>
      <c r="CO104" s="347">
        <v>239786519</v>
      </c>
      <c r="CP104" s="348">
        <f t="shared" si="120"/>
        <v>804644.53663899994</v>
      </c>
      <c r="CQ104" s="348">
        <f t="shared" si="121"/>
        <v>312206.40755799995</v>
      </c>
      <c r="CR104" s="348">
        <f t="shared" si="122"/>
        <v>557424.63555000001</v>
      </c>
      <c r="CS104" s="348">
        <f t="shared" si="123"/>
        <v>247219.90108899999</v>
      </c>
      <c r="CU104" s="349"/>
      <c r="CZ104" s="346" t="s">
        <v>916</v>
      </c>
      <c r="DA104" s="347">
        <v>2481150</v>
      </c>
      <c r="DB104" s="347">
        <v>0</v>
      </c>
      <c r="DC104" s="347">
        <v>2481150</v>
      </c>
      <c r="DD104" s="347">
        <v>0</v>
      </c>
      <c r="DE104" s="347">
        <f t="shared" si="125"/>
        <v>2558.06565</v>
      </c>
      <c r="DF104" s="347">
        <f t="shared" si="126"/>
        <v>0</v>
      </c>
      <c r="DG104" s="347">
        <f t="shared" si="127"/>
        <v>2558.06565</v>
      </c>
      <c r="DH104" s="347">
        <f t="shared" si="128"/>
        <v>0</v>
      </c>
      <c r="DI104" s="343" t="s">
        <v>281</v>
      </c>
      <c r="DL104" s="346" t="s">
        <v>526</v>
      </c>
      <c r="DM104" s="347">
        <v>21974632</v>
      </c>
      <c r="DN104" s="347">
        <f t="shared" si="129"/>
        <v>22655.845591999998</v>
      </c>
      <c r="DQ104" s="350" t="s">
        <v>916</v>
      </c>
      <c r="DR104" s="347">
        <v>2481150</v>
      </c>
      <c r="DS104" s="347">
        <v>2481150</v>
      </c>
      <c r="DT104" s="347">
        <v>2481150</v>
      </c>
      <c r="DU104" s="347">
        <v>0</v>
      </c>
      <c r="DV104" s="347">
        <f t="shared" si="130"/>
        <v>2558.06565</v>
      </c>
      <c r="DW104" s="347">
        <f t="shared" si="131"/>
        <v>2558.06565</v>
      </c>
      <c r="DX104" s="347">
        <f t="shared" si="132"/>
        <v>2558.06565</v>
      </c>
      <c r="DY104" s="347">
        <f t="shared" si="133"/>
        <v>0</v>
      </c>
      <c r="EH104" s="351" t="s">
        <v>916</v>
      </c>
      <c r="EI104" s="351">
        <v>2481150</v>
      </c>
      <c r="EJ104" s="351">
        <v>2481150</v>
      </c>
      <c r="EK104" s="351">
        <v>0</v>
      </c>
      <c r="EL104" s="351">
        <v>2481150</v>
      </c>
      <c r="EM104" s="351">
        <v>2481150</v>
      </c>
      <c r="EN104" s="351">
        <v>0</v>
      </c>
      <c r="EO104" s="351">
        <f t="shared" si="98"/>
        <v>2481.15</v>
      </c>
      <c r="EP104" s="351">
        <f t="shared" si="99"/>
        <v>2481.15</v>
      </c>
      <c r="EQ104" s="351">
        <f t="shared" si="100"/>
        <v>0</v>
      </c>
      <c r="ER104" s="351">
        <f t="shared" si="101"/>
        <v>2481.15</v>
      </c>
      <c r="ES104" s="351">
        <f t="shared" si="102"/>
        <v>2481.15</v>
      </c>
      <c r="ET104" s="351">
        <f t="shared" si="103"/>
        <v>0</v>
      </c>
      <c r="FA104" s="346" t="s">
        <v>916</v>
      </c>
      <c r="FB104" s="352">
        <v>3281150</v>
      </c>
      <c r="FC104" s="352">
        <v>2980950</v>
      </c>
      <c r="FD104" s="352">
        <v>2980950</v>
      </c>
      <c r="FE104" s="352">
        <v>300200</v>
      </c>
      <c r="FF104" s="352">
        <v>2481150</v>
      </c>
      <c r="FG104" s="352">
        <v>499800</v>
      </c>
      <c r="FH104" s="352">
        <f t="shared" si="136"/>
        <v>3281.15</v>
      </c>
      <c r="FI104" s="352">
        <f t="shared" si="137"/>
        <v>2980.95</v>
      </c>
      <c r="FJ104" s="352">
        <f t="shared" si="138"/>
        <v>2980.95</v>
      </c>
      <c r="FK104" s="352">
        <f t="shared" si="139"/>
        <v>300.2</v>
      </c>
      <c r="FL104" s="352">
        <f t="shared" si="140"/>
        <v>2481.15</v>
      </c>
      <c r="FM104" s="352">
        <f t="shared" si="141"/>
        <v>499.8</v>
      </c>
      <c r="FP104" s="353" t="s">
        <v>509</v>
      </c>
      <c r="FQ104" s="354">
        <v>21046401</v>
      </c>
      <c r="FR104" s="348">
        <f t="shared" si="142"/>
        <v>21046.401000000002</v>
      </c>
      <c r="FT104" s="346" t="s">
        <v>916</v>
      </c>
      <c r="FU104" s="346">
        <v>2980950</v>
      </c>
      <c r="FV104" s="354">
        <v>2980950</v>
      </c>
      <c r="FW104" s="354">
        <v>2980950</v>
      </c>
      <c r="FX104" s="354">
        <v>0</v>
      </c>
      <c r="FY104" s="354">
        <v>2980950</v>
      </c>
      <c r="FZ104" s="354">
        <v>0</v>
      </c>
      <c r="GA104" s="354">
        <f t="shared" si="143"/>
        <v>2980.95</v>
      </c>
      <c r="GB104" s="354">
        <f t="shared" si="144"/>
        <v>2980.95</v>
      </c>
      <c r="GC104" s="354">
        <f t="shared" si="145"/>
        <v>2980.95</v>
      </c>
      <c r="GD104" s="354">
        <f t="shared" si="146"/>
        <v>0</v>
      </c>
      <c r="GE104" s="354">
        <f t="shared" si="147"/>
        <v>2980.95</v>
      </c>
      <c r="GF104" s="354">
        <f t="shared" si="148"/>
        <v>0</v>
      </c>
      <c r="GG104" s="354"/>
    </row>
    <row r="105" spans="1:189" x14ac:dyDescent="0.2">
      <c r="A105" s="345" t="s">
        <v>338</v>
      </c>
      <c r="B105" s="345">
        <v>1017845671</v>
      </c>
      <c r="C105" s="345">
        <v>9220862</v>
      </c>
      <c r="D105" s="345">
        <v>957198882</v>
      </c>
      <c r="E105" s="345">
        <v>60646789</v>
      </c>
      <c r="F105" s="345">
        <f t="shared" si="149"/>
        <v>1049398.886801</v>
      </c>
      <c r="G105" s="345">
        <f t="shared" si="150"/>
        <v>9506.7087219999976</v>
      </c>
      <c r="H105" s="345">
        <f t="shared" si="151"/>
        <v>986872.04734199995</v>
      </c>
      <c r="I105" s="345">
        <f t="shared" si="152"/>
        <v>62526.839458999995</v>
      </c>
      <c r="J105" s="343" t="s">
        <v>281</v>
      </c>
      <c r="P105" s="346" t="s">
        <v>501</v>
      </c>
      <c r="Q105" s="347">
        <v>3000000</v>
      </c>
      <c r="R105" s="347">
        <v>411881</v>
      </c>
      <c r="S105" s="347">
        <v>1374262</v>
      </c>
      <c r="T105" s="347">
        <v>1625738</v>
      </c>
      <c r="U105" s="347">
        <f t="shared" si="153"/>
        <v>3092.9999999999995</v>
      </c>
      <c r="V105" s="345">
        <f t="shared" si="154"/>
        <v>424.64931099999995</v>
      </c>
      <c r="W105" s="345">
        <f t="shared" si="155"/>
        <v>1416.8641219999997</v>
      </c>
      <c r="X105" s="345">
        <f t="shared" si="156"/>
        <v>1676.1358779999998</v>
      </c>
      <c r="AA105" s="346"/>
      <c r="AB105" s="347"/>
      <c r="AC105" s="345"/>
      <c r="AE105" s="343" t="s">
        <v>500</v>
      </c>
      <c r="AF105" s="345">
        <v>85000000</v>
      </c>
      <c r="AG105" s="345">
        <v>8303339</v>
      </c>
      <c r="AH105" s="345">
        <v>51430791</v>
      </c>
      <c r="AI105" s="345">
        <v>33569209</v>
      </c>
      <c r="AJ105" s="345">
        <f t="shared" si="158"/>
        <v>87635</v>
      </c>
      <c r="AK105" s="345">
        <f t="shared" si="159"/>
        <v>8560.7425089999997</v>
      </c>
      <c r="AL105" s="345">
        <f t="shared" si="160"/>
        <v>53025.145520999991</v>
      </c>
      <c r="AM105" s="345">
        <f t="shared" si="161"/>
        <v>34609.854479000001</v>
      </c>
      <c r="AP105" s="346"/>
      <c r="AQ105" s="347"/>
      <c r="AR105" s="347"/>
      <c r="AT105" s="346" t="s">
        <v>500</v>
      </c>
      <c r="AU105" s="347">
        <v>85000000</v>
      </c>
      <c r="AV105" s="347">
        <v>15748143</v>
      </c>
      <c r="AW105" s="347">
        <v>59601019</v>
      </c>
      <c r="AX105" s="347">
        <v>25398981</v>
      </c>
      <c r="AY105" s="345">
        <f t="shared" si="105"/>
        <v>87635</v>
      </c>
      <c r="AZ105" s="345">
        <f t="shared" si="106"/>
        <v>16236.335432999998</v>
      </c>
      <c r="BA105" s="345">
        <f t="shared" si="107"/>
        <v>61448.650588999997</v>
      </c>
      <c r="BB105" s="345">
        <f t="shared" si="108"/>
        <v>26186.349410999999</v>
      </c>
      <c r="BH105" s="343" t="s">
        <v>501</v>
      </c>
      <c r="BI105" s="348">
        <v>2753775</v>
      </c>
      <c r="BJ105" s="348">
        <v>2515620</v>
      </c>
      <c r="BK105" s="348">
        <v>2649310</v>
      </c>
      <c r="BL105" s="348">
        <v>104465</v>
      </c>
      <c r="BM105" s="349">
        <f t="shared" si="110"/>
        <v>2839.1420249999996</v>
      </c>
      <c r="BN105" s="349">
        <f t="shared" si="111"/>
        <v>2593.6042199999997</v>
      </c>
      <c r="BO105" s="349">
        <f t="shared" si="112"/>
        <v>2731.4386099999997</v>
      </c>
      <c r="BP105" s="349">
        <f t="shared" si="113"/>
        <v>107.70341499999999</v>
      </c>
      <c r="BR105" s="343" t="s">
        <v>281</v>
      </c>
      <c r="BW105" s="348" t="s">
        <v>499</v>
      </c>
      <c r="BX105" s="348">
        <v>172454048</v>
      </c>
      <c r="BY105" s="348">
        <v>115663311</v>
      </c>
      <c r="BZ105" s="348">
        <v>56790737</v>
      </c>
      <c r="CA105" s="348">
        <v>82913329</v>
      </c>
      <c r="CB105" s="348">
        <f t="shared" si="115"/>
        <v>177800.12348799998</v>
      </c>
      <c r="CC105" s="348">
        <f t="shared" si="116"/>
        <v>119248.873641</v>
      </c>
      <c r="CD105" s="348">
        <f t="shared" si="117"/>
        <v>58551.249846999999</v>
      </c>
      <c r="CE105" s="348">
        <f t="shared" si="118"/>
        <v>85483.642198999994</v>
      </c>
      <c r="CK105" s="346" t="s">
        <v>336</v>
      </c>
      <c r="CL105" s="347">
        <v>121768088</v>
      </c>
      <c r="CM105" s="347">
        <v>58607257</v>
      </c>
      <c r="CN105" s="347">
        <v>105200229</v>
      </c>
      <c r="CO105" s="347">
        <v>16567859</v>
      </c>
      <c r="CP105" s="348">
        <f t="shared" si="120"/>
        <v>125542.898728</v>
      </c>
      <c r="CQ105" s="348">
        <f t="shared" si="121"/>
        <v>60424.081966999991</v>
      </c>
      <c r="CR105" s="348">
        <f t="shared" si="122"/>
        <v>108461.436099</v>
      </c>
      <c r="CS105" s="348">
        <f t="shared" si="123"/>
        <v>17081.462628999998</v>
      </c>
      <c r="CU105" s="349"/>
      <c r="CZ105" s="346" t="s">
        <v>335</v>
      </c>
      <c r="DA105" s="347">
        <v>781249452</v>
      </c>
      <c r="DB105" s="347">
        <v>424464060</v>
      </c>
      <c r="DC105" s="347">
        <v>651772139</v>
      </c>
      <c r="DD105" s="347">
        <v>129477313</v>
      </c>
      <c r="DE105" s="347">
        <f t="shared" si="125"/>
        <v>805468.18501200003</v>
      </c>
      <c r="DF105" s="347">
        <f t="shared" si="126"/>
        <v>437622.44585999998</v>
      </c>
      <c r="DG105" s="347">
        <f t="shared" si="127"/>
        <v>671977.07530899986</v>
      </c>
      <c r="DH105" s="347">
        <f t="shared" si="128"/>
        <v>133491.10970299999</v>
      </c>
      <c r="DI105" s="343" t="s">
        <v>281</v>
      </c>
      <c r="DL105" s="346" t="s">
        <v>527</v>
      </c>
      <c r="DM105" s="347">
        <v>21974632</v>
      </c>
      <c r="DN105" s="347">
        <f t="shared" si="129"/>
        <v>22655.845591999998</v>
      </c>
      <c r="DQ105" s="350" t="s">
        <v>335</v>
      </c>
      <c r="DR105" s="347">
        <v>790336434</v>
      </c>
      <c r="DS105" s="347">
        <v>512985055</v>
      </c>
      <c r="DT105" s="347">
        <v>660241669</v>
      </c>
      <c r="DU105" s="347">
        <v>130094765</v>
      </c>
      <c r="DV105" s="347">
        <f t="shared" si="130"/>
        <v>814836.86345399998</v>
      </c>
      <c r="DW105" s="347">
        <f t="shared" si="131"/>
        <v>528887.59170499991</v>
      </c>
      <c r="DX105" s="347">
        <f t="shared" si="132"/>
        <v>680709.16073899996</v>
      </c>
      <c r="DY105" s="347">
        <f t="shared" si="133"/>
        <v>134127.70271499999</v>
      </c>
      <c r="EH105" s="351" t="s">
        <v>335</v>
      </c>
      <c r="EI105" s="351">
        <v>755343686</v>
      </c>
      <c r="EJ105" s="351">
        <v>699692345</v>
      </c>
      <c r="EK105" s="351">
        <v>55651341</v>
      </c>
      <c r="EL105" s="351">
        <v>586662593</v>
      </c>
      <c r="EM105" s="351">
        <v>522586705</v>
      </c>
      <c r="EN105" s="351">
        <v>64075888</v>
      </c>
      <c r="EO105" s="351">
        <f t="shared" si="98"/>
        <v>755343.68599999999</v>
      </c>
      <c r="EP105" s="351">
        <f t="shared" si="99"/>
        <v>699692.34499999997</v>
      </c>
      <c r="EQ105" s="351">
        <f t="shared" si="100"/>
        <v>55651.341</v>
      </c>
      <c r="ER105" s="351">
        <f t="shared" si="101"/>
        <v>586662.59299999999</v>
      </c>
      <c r="ES105" s="351">
        <f t="shared" si="102"/>
        <v>522586.70500000002</v>
      </c>
      <c r="ET105" s="351">
        <f t="shared" si="103"/>
        <v>64075.887999999999</v>
      </c>
      <c r="FA105" s="346" t="s">
        <v>335</v>
      </c>
      <c r="FB105" s="352">
        <v>809778762</v>
      </c>
      <c r="FC105" s="352">
        <v>635557650</v>
      </c>
      <c r="FD105" s="352">
        <v>790350303</v>
      </c>
      <c r="FE105" s="352">
        <v>19428459</v>
      </c>
      <c r="FF105" s="352">
        <v>601870373</v>
      </c>
      <c r="FG105" s="352">
        <v>33687277</v>
      </c>
      <c r="FH105" s="352">
        <f t="shared" si="136"/>
        <v>809778.76199999999</v>
      </c>
      <c r="FI105" s="352">
        <f t="shared" si="137"/>
        <v>635557.65</v>
      </c>
      <c r="FJ105" s="352">
        <f t="shared" si="138"/>
        <v>790350.30299999996</v>
      </c>
      <c r="FK105" s="352">
        <f t="shared" si="139"/>
        <v>19428.458999999999</v>
      </c>
      <c r="FL105" s="352">
        <f t="shared" si="140"/>
        <v>601870.37300000002</v>
      </c>
      <c r="FM105" s="352">
        <f t="shared" si="141"/>
        <v>33687.277000000002</v>
      </c>
      <c r="FP105" s="353" t="s">
        <v>347</v>
      </c>
      <c r="FQ105" s="354">
        <v>146559218</v>
      </c>
      <c r="FR105" s="348">
        <f t="shared" si="142"/>
        <v>146559.21799999999</v>
      </c>
      <c r="FT105" s="346" t="s">
        <v>335</v>
      </c>
      <c r="FU105" s="346">
        <v>735217013</v>
      </c>
      <c r="FV105" s="354">
        <v>713325396</v>
      </c>
      <c r="FW105" s="354">
        <v>735217002</v>
      </c>
      <c r="FX105" s="354">
        <v>11</v>
      </c>
      <c r="FY105" s="354">
        <v>658021836</v>
      </c>
      <c r="FZ105" s="354">
        <v>55303560</v>
      </c>
      <c r="GA105" s="354">
        <f t="shared" si="143"/>
        <v>735217.01300000004</v>
      </c>
      <c r="GB105" s="354">
        <f t="shared" si="144"/>
        <v>713325.39599999995</v>
      </c>
      <c r="GC105" s="354">
        <f t="shared" si="145"/>
        <v>735217.00199999998</v>
      </c>
      <c r="GD105" s="354">
        <f t="shared" si="146"/>
        <v>1.0999999999999999E-2</v>
      </c>
      <c r="GE105" s="354">
        <f t="shared" si="147"/>
        <v>658021.83600000001</v>
      </c>
      <c r="GF105" s="354">
        <f t="shared" si="148"/>
        <v>55303.56</v>
      </c>
      <c r="GG105" s="354"/>
    </row>
    <row r="106" spans="1:189" x14ac:dyDescent="0.2">
      <c r="A106" s="345" t="s">
        <v>339</v>
      </c>
      <c r="B106" s="345">
        <v>874508882</v>
      </c>
      <c r="C106" s="345">
        <v>9220862</v>
      </c>
      <c r="D106" s="345">
        <v>817198882</v>
      </c>
      <c r="E106" s="345">
        <v>57310000</v>
      </c>
      <c r="F106" s="345">
        <f t="shared" si="149"/>
        <v>901618.65734199993</v>
      </c>
      <c r="G106" s="345">
        <f t="shared" si="150"/>
        <v>9506.7087219999976</v>
      </c>
      <c r="H106" s="345">
        <f t="shared" si="151"/>
        <v>842532.04734199995</v>
      </c>
      <c r="I106" s="345">
        <f t="shared" si="152"/>
        <v>59086.609999999993</v>
      </c>
      <c r="J106" s="343" t="s">
        <v>281</v>
      </c>
      <c r="P106" s="346" t="s">
        <v>337</v>
      </c>
      <c r="Q106" s="347">
        <v>143814717</v>
      </c>
      <c r="R106" s="347">
        <v>6385957</v>
      </c>
      <c r="S106" s="347">
        <v>56637991</v>
      </c>
      <c r="T106" s="347">
        <v>87176726</v>
      </c>
      <c r="U106" s="347">
        <f t="shared" si="153"/>
        <v>148272.97322699998</v>
      </c>
      <c r="V106" s="345">
        <f t="shared" si="154"/>
        <v>6583.9216669999996</v>
      </c>
      <c r="W106" s="345">
        <f t="shared" si="155"/>
        <v>58393.768721</v>
      </c>
      <c r="X106" s="345">
        <f t="shared" si="156"/>
        <v>89879.204505999995</v>
      </c>
      <c r="AE106" s="343" t="s">
        <v>501</v>
      </c>
      <c r="AF106" s="345">
        <v>3000000</v>
      </c>
      <c r="AG106" s="345">
        <v>1597097</v>
      </c>
      <c r="AH106" s="345">
        <v>2248238</v>
      </c>
      <c r="AI106" s="345">
        <v>751762</v>
      </c>
      <c r="AJ106" s="345">
        <f t="shared" si="158"/>
        <v>3092.9999999999995</v>
      </c>
      <c r="AK106" s="345">
        <f t="shared" si="159"/>
        <v>1646.6070069999998</v>
      </c>
      <c r="AL106" s="345">
        <f t="shared" si="160"/>
        <v>2317.9333779999997</v>
      </c>
      <c r="AM106" s="345">
        <f t="shared" si="161"/>
        <v>775.06662199999982</v>
      </c>
      <c r="AP106" s="346"/>
      <c r="AQ106" s="347"/>
      <c r="AR106" s="347"/>
      <c r="AT106" s="346" t="s">
        <v>501</v>
      </c>
      <c r="AU106" s="347">
        <v>3000000</v>
      </c>
      <c r="AV106" s="347">
        <v>2515620</v>
      </c>
      <c r="AW106" s="347">
        <v>2649310</v>
      </c>
      <c r="AX106" s="347">
        <v>350690</v>
      </c>
      <c r="AY106" s="345">
        <f t="shared" si="105"/>
        <v>3092.9999999999995</v>
      </c>
      <c r="AZ106" s="345">
        <f t="shared" si="106"/>
        <v>2593.6042199999997</v>
      </c>
      <c r="BA106" s="345">
        <f t="shared" si="107"/>
        <v>2731.4386099999997</v>
      </c>
      <c r="BB106" s="345">
        <f t="shared" si="108"/>
        <v>361.56138999999996</v>
      </c>
      <c r="BH106" s="343" t="s">
        <v>337</v>
      </c>
      <c r="BI106" s="348">
        <v>509815798</v>
      </c>
      <c r="BJ106" s="348">
        <v>24009678</v>
      </c>
      <c r="BK106" s="348">
        <v>146244390</v>
      </c>
      <c r="BL106" s="348">
        <v>363571408</v>
      </c>
      <c r="BM106" s="349">
        <f t="shared" si="110"/>
        <v>525620.08773799997</v>
      </c>
      <c r="BN106" s="349">
        <f t="shared" si="111"/>
        <v>24753.978017999998</v>
      </c>
      <c r="BO106" s="349">
        <f t="shared" si="112"/>
        <v>150777.96609</v>
      </c>
      <c r="BP106" s="349">
        <f t="shared" si="113"/>
        <v>374842.12164799997</v>
      </c>
      <c r="BR106" s="343" t="s">
        <v>281</v>
      </c>
      <c r="BW106" s="348" t="s">
        <v>500</v>
      </c>
      <c r="BX106" s="348">
        <v>84496680</v>
      </c>
      <c r="BY106" s="348">
        <v>69973519</v>
      </c>
      <c r="BZ106" s="348">
        <v>14523161</v>
      </c>
      <c r="CA106" s="348">
        <v>29644036</v>
      </c>
      <c r="CB106" s="348">
        <f t="shared" si="115"/>
        <v>87116.077079999988</v>
      </c>
      <c r="CC106" s="348">
        <f t="shared" si="116"/>
        <v>72142.698088999998</v>
      </c>
      <c r="CD106" s="348">
        <f t="shared" si="117"/>
        <v>14973.378991</v>
      </c>
      <c r="CE106" s="348">
        <f t="shared" si="118"/>
        <v>30563.001115999996</v>
      </c>
      <c r="CK106" s="346" t="s">
        <v>417</v>
      </c>
      <c r="CL106" s="347">
        <v>13342777</v>
      </c>
      <c r="CM106" s="347">
        <v>3888220</v>
      </c>
      <c r="CN106" s="347">
        <v>12775580</v>
      </c>
      <c r="CO106" s="347">
        <v>567197</v>
      </c>
      <c r="CP106" s="348">
        <f t="shared" si="120"/>
        <v>13756.403086999999</v>
      </c>
      <c r="CQ106" s="348">
        <f t="shared" si="121"/>
        <v>4008.7548199999997</v>
      </c>
      <c r="CR106" s="348">
        <f t="shared" si="122"/>
        <v>13171.622979999998</v>
      </c>
      <c r="CS106" s="348">
        <f t="shared" si="123"/>
        <v>584.78010699999993</v>
      </c>
      <c r="CU106" s="349"/>
      <c r="CZ106" s="346" t="s">
        <v>336</v>
      </c>
      <c r="DA106" s="347">
        <v>121752088</v>
      </c>
      <c r="DB106" s="347">
        <v>68704842</v>
      </c>
      <c r="DC106" s="347">
        <v>110080347</v>
      </c>
      <c r="DD106" s="347">
        <v>11671741</v>
      </c>
      <c r="DE106" s="347">
        <f t="shared" si="125"/>
        <v>125526.40272799999</v>
      </c>
      <c r="DF106" s="347">
        <f t="shared" si="126"/>
        <v>70834.692102000001</v>
      </c>
      <c r="DG106" s="347">
        <f t="shared" si="127"/>
        <v>113492.83775699999</v>
      </c>
      <c r="DH106" s="347">
        <f t="shared" si="128"/>
        <v>12033.564971</v>
      </c>
      <c r="DI106" s="343" t="s">
        <v>281</v>
      </c>
      <c r="DL106" s="346" t="s">
        <v>718</v>
      </c>
      <c r="DM106" s="347">
        <v>21974632</v>
      </c>
      <c r="DN106" s="347">
        <f t="shared" si="129"/>
        <v>22655.845591999998</v>
      </c>
      <c r="DQ106" s="350" t="s">
        <v>336</v>
      </c>
      <c r="DR106" s="347">
        <v>121802088</v>
      </c>
      <c r="DS106" s="347">
        <v>76860981</v>
      </c>
      <c r="DT106" s="347">
        <v>110080347</v>
      </c>
      <c r="DU106" s="347">
        <v>11721741</v>
      </c>
      <c r="DV106" s="347">
        <f t="shared" si="130"/>
        <v>125577.95272799999</v>
      </c>
      <c r="DW106" s="347">
        <f t="shared" si="131"/>
        <v>79243.671410999988</v>
      </c>
      <c r="DX106" s="347">
        <f t="shared" si="132"/>
        <v>113492.83775699999</v>
      </c>
      <c r="DY106" s="347">
        <f t="shared" si="133"/>
        <v>12085.114970999999</v>
      </c>
      <c r="EH106" s="351" t="s">
        <v>336</v>
      </c>
      <c r="EI106" s="351">
        <v>128960868</v>
      </c>
      <c r="EJ106" s="351">
        <v>116760647</v>
      </c>
      <c r="EK106" s="351">
        <v>12200221</v>
      </c>
      <c r="EL106" s="351">
        <v>86267469</v>
      </c>
      <c r="EM106" s="351">
        <v>80121258</v>
      </c>
      <c r="EN106" s="351">
        <v>6146211</v>
      </c>
      <c r="EO106" s="351">
        <f t="shared" si="98"/>
        <v>128960.868</v>
      </c>
      <c r="EP106" s="351">
        <f t="shared" si="99"/>
        <v>116760.647</v>
      </c>
      <c r="EQ106" s="351">
        <f t="shared" si="100"/>
        <v>12200.221</v>
      </c>
      <c r="ER106" s="351">
        <f t="shared" si="101"/>
        <v>86267.468999999997</v>
      </c>
      <c r="ES106" s="351">
        <f t="shared" si="102"/>
        <v>80121.258000000002</v>
      </c>
      <c r="ET106" s="351">
        <f t="shared" si="103"/>
        <v>6146.2110000000002</v>
      </c>
      <c r="FA106" s="346" t="s">
        <v>336</v>
      </c>
      <c r="FB106" s="352">
        <v>138914044</v>
      </c>
      <c r="FC106" s="352">
        <v>95965891</v>
      </c>
      <c r="FD106" s="352">
        <v>133697243</v>
      </c>
      <c r="FE106" s="352">
        <v>5216801</v>
      </c>
      <c r="FF106" s="352">
        <v>89475730</v>
      </c>
      <c r="FG106" s="352">
        <v>6490161</v>
      </c>
      <c r="FH106" s="352">
        <f t="shared" si="136"/>
        <v>138914.04399999999</v>
      </c>
      <c r="FI106" s="352">
        <f t="shared" si="137"/>
        <v>95965.891000000003</v>
      </c>
      <c r="FJ106" s="352">
        <f t="shared" si="138"/>
        <v>133697.24299999999</v>
      </c>
      <c r="FK106" s="352">
        <f t="shared" si="139"/>
        <v>5216.8010000000004</v>
      </c>
      <c r="FL106" s="352">
        <f t="shared" si="140"/>
        <v>89475.73</v>
      </c>
      <c r="FM106" s="352">
        <f t="shared" si="141"/>
        <v>6490.1610000000001</v>
      </c>
      <c r="FP106" s="353" t="s">
        <v>419</v>
      </c>
      <c r="FQ106" s="354">
        <v>137700000</v>
      </c>
      <c r="FR106" s="348">
        <f t="shared" si="142"/>
        <v>137700</v>
      </c>
      <c r="FT106" s="346" t="s">
        <v>336</v>
      </c>
      <c r="FU106" s="346">
        <v>109009966</v>
      </c>
      <c r="FV106" s="354">
        <v>106535632</v>
      </c>
      <c r="FW106" s="354">
        <v>109009966</v>
      </c>
      <c r="FX106" s="354">
        <v>0</v>
      </c>
      <c r="FY106" s="354">
        <v>99948499</v>
      </c>
      <c r="FZ106" s="354">
        <v>6587133</v>
      </c>
      <c r="GA106" s="354">
        <f t="shared" si="143"/>
        <v>109009.966</v>
      </c>
      <c r="GB106" s="354">
        <f t="shared" si="144"/>
        <v>106535.632</v>
      </c>
      <c r="GC106" s="354">
        <f t="shared" si="145"/>
        <v>109009.966</v>
      </c>
      <c r="GD106" s="354">
        <f t="shared" si="146"/>
        <v>0</v>
      </c>
      <c r="GE106" s="354">
        <f t="shared" si="147"/>
        <v>99948.498999999996</v>
      </c>
      <c r="GF106" s="354">
        <f t="shared" si="148"/>
        <v>6587.1329999999998</v>
      </c>
      <c r="GG106" s="354"/>
    </row>
    <row r="107" spans="1:189" x14ac:dyDescent="0.2">
      <c r="A107" s="345" t="s">
        <v>502</v>
      </c>
      <c r="B107" s="345">
        <v>28000000</v>
      </c>
      <c r="C107" s="345">
        <v>0</v>
      </c>
      <c r="D107" s="345">
        <v>28000000</v>
      </c>
      <c r="E107" s="345">
        <v>0</v>
      </c>
      <c r="F107" s="345">
        <f t="shared" si="149"/>
        <v>28867.999999999996</v>
      </c>
      <c r="G107" s="345">
        <f t="shared" si="150"/>
        <v>0</v>
      </c>
      <c r="H107" s="345">
        <f t="shared" si="151"/>
        <v>28867.999999999996</v>
      </c>
      <c r="I107" s="345">
        <f t="shared" si="152"/>
        <v>0</v>
      </c>
      <c r="J107" s="343" t="s">
        <v>281</v>
      </c>
      <c r="P107" s="346" t="s">
        <v>338</v>
      </c>
      <c r="Q107" s="347">
        <v>1043333130</v>
      </c>
      <c r="R107" s="347">
        <v>61908061</v>
      </c>
      <c r="S107" s="347">
        <v>979461518</v>
      </c>
      <c r="T107" s="347">
        <v>63871612</v>
      </c>
      <c r="U107" s="347">
        <f t="shared" si="153"/>
        <v>1075676.4570299999</v>
      </c>
      <c r="V107" s="345">
        <f t="shared" si="154"/>
        <v>63827.210890999995</v>
      </c>
      <c r="W107" s="345">
        <f t="shared" si="155"/>
        <v>1009824.8250579999</v>
      </c>
      <c r="X107" s="345">
        <f t="shared" si="156"/>
        <v>65851.631972000003</v>
      </c>
      <c r="AE107" s="343" t="s">
        <v>337</v>
      </c>
      <c r="AF107" s="345">
        <v>286047107</v>
      </c>
      <c r="AG107" s="345">
        <v>8237207</v>
      </c>
      <c r="AH107" s="345">
        <v>20933745</v>
      </c>
      <c r="AI107" s="345">
        <v>265113362</v>
      </c>
      <c r="AJ107" s="345">
        <f t="shared" si="158"/>
        <v>294914.56731700001</v>
      </c>
      <c r="AK107" s="345">
        <f t="shared" si="159"/>
        <v>8492.5604169999988</v>
      </c>
      <c r="AL107" s="345">
        <f t="shared" si="160"/>
        <v>21582.691094999998</v>
      </c>
      <c r="AM107" s="345">
        <f t="shared" si="161"/>
        <v>273331.87622199999</v>
      </c>
      <c r="AP107" s="346"/>
      <c r="AQ107" s="347"/>
      <c r="AR107" s="347"/>
      <c r="AT107" s="346" t="s">
        <v>337</v>
      </c>
      <c r="AU107" s="347">
        <v>448777671</v>
      </c>
      <c r="AV107" s="347">
        <v>19748288</v>
      </c>
      <c r="AW107" s="347">
        <v>23491638</v>
      </c>
      <c r="AX107" s="347">
        <v>425286033</v>
      </c>
      <c r="AY107" s="345">
        <f t="shared" si="105"/>
        <v>462689.77880099992</v>
      </c>
      <c r="AZ107" s="345">
        <f t="shared" si="106"/>
        <v>20360.484927999998</v>
      </c>
      <c r="BA107" s="345">
        <f t="shared" si="107"/>
        <v>24219.878777999998</v>
      </c>
      <c r="BB107" s="345">
        <f t="shared" si="108"/>
        <v>438469.90002299997</v>
      </c>
      <c r="BH107" s="343" t="s">
        <v>338</v>
      </c>
      <c r="BI107" s="348">
        <v>1017154047</v>
      </c>
      <c r="BJ107" s="348">
        <v>312067626</v>
      </c>
      <c r="BK107" s="348">
        <v>1014323685</v>
      </c>
      <c r="BL107" s="348">
        <v>2830362</v>
      </c>
      <c r="BM107" s="349">
        <f t="shared" si="110"/>
        <v>1048685.8224569999</v>
      </c>
      <c r="BN107" s="349">
        <f t="shared" si="111"/>
        <v>321741.72240599996</v>
      </c>
      <c r="BO107" s="349">
        <f t="shared" si="112"/>
        <v>1045767.719235</v>
      </c>
      <c r="BP107" s="349">
        <f t="shared" si="113"/>
        <v>2918.1032219999997</v>
      </c>
      <c r="BR107" s="343" t="s">
        <v>281</v>
      </c>
      <c r="BW107" s="348" t="s">
        <v>501</v>
      </c>
      <c r="BX107" s="348">
        <v>2753775</v>
      </c>
      <c r="BY107" s="348">
        <v>2649310</v>
      </c>
      <c r="BZ107" s="348">
        <v>104465</v>
      </c>
      <c r="CA107" s="348">
        <v>2515620</v>
      </c>
      <c r="CB107" s="348">
        <f t="shared" si="115"/>
        <v>2839.1420249999996</v>
      </c>
      <c r="CC107" s="348">
        <f t="shared" si="116"/>
        <v>2731.4386099999997</v>
      </c>
      <c r="CD107" s="348">
        <f t="shared" si="117"/>
        <v>107.70341499999999</v>
      </c>
      <c r="CE107" s="348">
        <f t="shared" si="118"/>
        <v>2593.6042199999997</v>
      </c>
      <c r="CK107" s="346" t="s">
        <v>499</v>
      </c>
      <c r="CL107" s="347">
        <v>169337773</v>
      </c>
      <c r="CM107" s="347">
        <v>91017537</v>
      </c>
      <c r="CN107" s="347">
        <v>123899445</v>
      </c>
      <c r="CO107" s="347">
        <v>45438328</v>
      </c>
      <c r="CP107" s="348">
        <f t="shared" si="120"/>
        <v>174587.24396299999</v>
      </c>
      <c r="CQ107" s="348">
        <f t="shared" si="121"/>
        <v>93839.080646999995</v>
      </c>
      <c r="CR107" s="348">
        <f t="shared" si="122"/>
        <v>127740.32779499999</v>
      </c>
      <c r="CS107" s="348">
        <f t="shared" si="123"/>
        <v>46846.916167999996</v>
      </c>
      <c r="CU107" s="349"/>
      <c r="CZ107" s="346" t="s">
        <v>417</v>
      </c>
      <c r="DA107" s="347">
        <v>13342777</v>
      </c>
      <c r="DB107" s="347">
        <v>6804385</v>
      </c>
      <c r="DC107" s="347">
        <v>12775580</v>
      </c>
      <c r="DD107" s="347">
        <v>567197</v>
      </c>
      <c r="DE107" s="347">
        <f t="shared" si="125"/>
        <v>13756.403086999999</v>
      </c>
      <c r="DF107" s="347">
        <f t="shared" si="126"/>
        <v>7015.3209349999997</v>
      </c>
      <c r="DG107" s="347">
        <f t="shared" si="127"/>
        <v>13171.622979999998</v>
      </c>
      <c r="DH107" s="347">
        <f t="shared" si="128"/>
        <v>584.78010699999993</v>
      </c>
      <c r="DI107" s="343" t="s">
        <v>281</v>
      </c>
      <c r="DL107" s="346" t="s">
        <v>511</v>
      </c>
      <c r="DM107" s="347">
        <v>14214782</v>
      </c>
      <c r="DN107" s="347">
        <f t="shared" si="129"/>
        <v>14655.440241999999</v>
      </c>
      <c r="DQ107" s="350" t="s">
        <v>417</v>
      </c>
      <c r="DR107" s="347">
        <v>13342777</v>
      </c>
      <c r="DS107" s="347">
        <v>7776440</v>
      </c>
      <c r="DT107" s="347">
        <v>12775580</v>
      </c>
      <c r="DU107" s="347">
        <v>567197</v>
      </c>
      <c r="DV107" s="347">
        <f t="shared" si="130"/>
        <v>13756.403086999999</v>
      </c>
      <c r="DW107" s="347">
        <f t="shared" si="131"/>
        <v>8017.5096399999993</v>
      </c>
      <c r="DX107" s="347">
        <f t="shared" si="132"/>
        <v>13171.622979999998</v>
      </c>
      <c r="DY107" s="347">
        <f t="shared" si="133"/>
        <v>584.78010699999993</v>
      </c>
      <c r="EH107" s="351" t="s">
        <v>417</v>
      </c>
      <c r="EI107" s="351">
        <v>18603544</v>
      </c>
      <c r="EJ107" s="351">
        <v>12775580</v>
      </c>
      <c r="EK107" s="351">
        <v>5827964</v>
      </c>
      <c r="EL107" s="351">
        <v>8748495</v>
      </c>
      <c r="EM107" s="351">
        <v>7776440</v>
      </c>
      <c r="EN107" s="351">
        <v>972055</v>
      </c>
      <c r="EO107" s="351">
        <f t="shared" si="98"/>
        <v>18603.544000000002</v>
      </c>
      <c r="EP107" s="351">
        <f t="shared" si="99"/>
        <v>12775.58</v>
      </c>
      <c r="EQ107" s="351">
        <f t="shared" si="100"/>
        <v>5827.9639999999999</v>
      </c>
      <c r="ER107" s="351">
        <f t="shared" si="101"/>
        <v>8748.4950000000008</v>
      </c>
      <c r="ES107" s="351">
        <f t="shared" si="102"/>
        <v>7776.44</v>
      </c>
      <c r="ET107" s="351">
        <f t="shared" si="103"/>
        <v>972.05499999999995</v>
      </c>
      <c r="FA107" s="346" t="s">
        <v>417</v>
      </c>
      <c r="FB107" s="352">
        <v>18603544</v>
      </c>
      <c r="FC107" s="352">
        <v>9720550</v>
      </c>
      <c r="FD107" s="352">
        <v>18036347</v>
      </c>
      <c r="FE107" s="352">
        <v>567197</v>
      </c>
      <c r="FF107" s="352">
        <v>8748495</v>
      </c>
      <c r="FG107" s="352">
        <v>972055</v>
      </c>
      <c r="FH107" s="352">
        <f t="shared" si="136"/>
        <v>18603.544000000002</v>
      </c>
      <c r="FI107" s="352">
        <f t="shared" si="137"/>
        <v>9720.5499999999993</v>
      </c>
      <c r="FJ107" s="352">
        <f t="shared" si="138"/>
        <v>18036.347000000002</v>
      </c>
      <c r="FK107" s="352">
        <f t="shared" si="139"/>
        <v>567.197</v>
      </c>
      <c r="FL107" s="352">
        <f t="shared" si="140"/>
        <v>8748.4950000000008</v>
      </c>
      <c r="FM107" s="352">
        <f t="shared" si="141"/>
        <v>972.05499999999995</v>
      </c>
      <c r="FP107" s="353" t="s">
        <v>750</v>
      </c>
      <c r="FQ107" s="354">
        <v>137700000</v>
      </c>
      <c r="FR107" s="348">
        <f t="shared" si="142"/>
        <v>137700</v>
      </c>
      <c r="FT107" s="346" t="s">
        <v>417</v>
      </c>
      <c r="FU107" s="346">
        <v>16925427</v>
      </c>
      <c r="FV107" s="354">
        <v>15953372</v>
      </c>
      <c r="FW107" s="354">
        <v>16925427</v>
      </c>
      <c r="FX107" s="354">
        <v>0</v>
      </c>
      <c r="FY107" s="354">
        <v>10692605</v>
      </c>
      <c r="FZ107" s="354">
        <v>5260767</v>
      </c>
      <c r="GA107" s="354">
        <f t="shared" si="143"/>
        <v>16925.427</v>
      </c>
      <c r="GB107" s="354">
        <f t="shared" si="144"/>
        <v>15953.371999999999</v>
      </c>
      <c r="GC107" s="354">
        <f t="shared" si="145"/>
        <v>16925.427</v>
      </c>
      <c r="GD107" s="354">
        <f t="shared" si="146"/>
        <v>0</v>
      </c>
      <c r="GE107" s="354">
        <f t="shared" si="147"/>
        <v>10692.605</v>
      </c>
      <c r="GF107" s="354">
        <f t="shared" si="148"/>
        <v>5260.7669999999998</v>
      </c>
      <c r="GG107" s="354"/>
    </row>
    <row r="108" spans="1:189" x14ac:dyDescent="0.2">
      <c r="A108" s="345" t="s">
        <v>503</v>
      </c>
      <c r="B108" s="345">
        <v>112000000</v>
      </c>
      <c r="C108" s="345">
        <v>0</v>
      </c>
      <c r="D108" s="345">
        <v>112000000</v>
      </c>
      <c r="E108" s="345">
        <v>0</v>
      </c>
      <c r="F108" s="345">
        <f t="shared" si="149"/>
        <v>115471.99999999999</v>
      </c>
      <c r="G108" s="345">
        <f t="shared" si="150"/>
        <v>0</v>
      </c>
      <c r="H108" s="345">
        <f t="shared" si="151"/>
        <v>115471.99999999999</v>
      </c>
      <c r="I108" s="345">
        <f t="shared" si="152"/>
        <v>0</v>
      </c>
      <c r="J108" s="343" t="s">
        <v>281</v>
      </c>
      <c r="P108" s="346" t="s">
        <v>339</v>
      </c>
      <c r="Q108" s="347">
        <v>874508882</v>
      </c>
      <c r="R108" s="347">
        <v>47176547</v>
      </c>
      <c r="S108" s="347">
        <v>810795222</v>
      </c>
      <c r="T108" s="347">
        <v>63713660</v>
      </c>
      <c r="U108" s="347">
        <f t="shared" si="153"/>
        <v>901618.65734199993</v>
      </c>
      <c r="V108" s="345">
        <f t="shared" si="154"/>
        <v>48639.019956999997</v>
      </c>
      <c r="W108" s="345">
        <f t="shared" si="155"/>
        <v>835929.87388199987</v>
      </c>
      <c r="X108" s="345">
        <f t="shared" si="156"/>
        <v>65688.783459999991</v>
      </c>
      <c r="AE108" s="343" t="s">
        <v>338</v>
      </c>
      <c r="AF108" s="345">
        <v>1043179541</v>
      </c>
      <c r="AG108" s="345">
        <v>167822135</v>
      </c>
      <c r="AH108" s="345">
        <v>979461518</v>
      </c>
      <c r="AI108" s="345">
        <v>63718023</v>
      </c>
      <c r="AJ108" s="345">
        <f t="shared" si="158"/>
        <v>1075518.106771</v>
      </c>
      <c r="AK108" s="345">
        <f t="shared" si="159"/>
        <v>173024.621185</v>
      </c>
      <c r="AL108" s="345">
        <f t="shared" si="160"/>
        <v>1009824.8250579999</v>
      </c>
      <c r="AM108" s="345">
        <f t="shared" si="161"/>
        <v>65693.281712999989</v>
      </c>
      <c r="AP108" s="346"/>
      <c r="AQ108" s="347"/>
      <c r="AR108" s="347"/>
      <c r="AT108" s="346" t="s">
        <v>338</v>
      </c>
      <c r="AU108" s="347">
        <v>1041894841</v>
      </c>
      <c r="AV108" s="347">
        <v>258187488</v>
      </c>
      <c r="AW108" s="347">
        <v>979461518</v>
      </c>
      <c r="AX108" s="347">
        <v>62433323</v>
      </c>
      <c r="AY108" s="345">
        <f t="shared" si="105"/>
        <v>1074193.5810709998</v>
      </c>
      <c r="AZ108" s="345">
        <f t="shared" si="106"/>
        <v>266191.30012799997</v>
      </c>
      <c r="BA108" s="345">
        <f t="shared" si="107"/>
        <v>1009824.8250579999</v>
      </c>
      <c r="BB108" s="345">
        <f t="shared" si="108"/>
        <v>64368.756012999991</v>
      </c>
      <c r="BH108" s="343" t="s">
        <v>339</v>
      </c>
      <c r="BI108" s="348">
        <v>848487389</v>
      </c>
      <c r="BJ108" s="348">
        <v>255093205</v>
      </c>
      <c r="BK108" s="348">
        <v>845657389</v>
      </c>
      <c r="BL108" s="348">
        <v>2830000</v>
      </c>
      <c r="BM108" s="349">
        <f t="shared" si="110"/>
        <v>874790.49805899989</v>
      </c>
      <c r="BN108" s="349">
        <f t="shared" si="111"/>
        <v>263001.09435499995</v>
      </c>
      <c r="BO108" s="349">
        <f t="shared" si="112"/>
        <v>871872.76805899991</v>
      </c>
      <c r="BP108" s="349">
        <f t="shared" si="113"/>
        <v>2917.7299999999996</v>
      </c>
      <c r="BR108" s="343" t="s">
        <v>281</v>
      </c>
      <c r="BW108" s="348" t="s">
        <v>337</v>
      </c>
      <c r="BX108" s="348">
        <v>390731956</v>
      </c>
      <c r="BY108" s="348">
        <v>217333642</v>
      </c>
      <c r="BZ108" s="348">
        <v>173398314</v>
      </c>
      <c r="CA108" s="348">
        <v>61561093</v>
      </c>
      <c r="CB108" s="348">
        <f t="shared" si="115"/>
        <v>402844.64663599996</v>
      </c>
      <c r="CC108" s="348">
        <f t="shared" si="116"/>
        <v>224070.98490199997</v>
      </c>
      <c r="CD108" s="348">
        <f t="shared" si="117"/>
        <v>178773.66173399999</v>
      </c>
      <c r="CE108" s="348">
        <f t="shared" si="118"/>
        <v>63469.486882999998</v>
      </c>
      <c r="CK108" s="346" t="s">
        <v>500</v>
      </c>
      <c r="CL108" s="347">
        <v>84496680</v>
      </c>
      <c r="CM108" s="347">
        <v>35273203</v>
      </c>
      <c r="CN108" s="347">
        <v>70633519</v>
      </c>
      <c r="CO108" s="347">
        <v>13863161</v>
      </c>
      <c r="CP108" s="348">
        <f t="shared" si="120"/>
        <v>87116.077079999988</v>
      </c>
      <c r="CQ108" s="348">
        <f t="shared" si="121"/>
        <v>36366.672292999996</v>
      </c>
      <c r="CR108" s="348">
        <f t="shared" si="122"/>
        <v>72823.15808899999</v>
      </c>
      <c r="CS108" s="348">
        <f t="shared" si="123"/>
        <v>14292.918990999999</v>
      </c>
      <c r="CU108" s="349"/>
      <c r="CZ108" s="346" t="s">
        <v>499</v>
      </c>
      <c r="DA108" s="347">
        <v>170112656</v>
      </c>
      <c r="DB108" s="347">
        <v>109083470</v>
      </c>
      <c r="DC108" s="347">
        <v>140358431</v>
      </c>
      <c r="DD108" s="347">
        <v>29754225</v>
      </c>
      <c r="DE108" s="347">
        <f t="shared" si="125"/>
        <v>175386.14833599998</v>
      </c>
      <c r="DF108" s="347">
        <f t="shared" si="126"/>
        <v>112465.05756999999</v>
      </c>
      <c r="DG108" s="347">
        <f t="shared" si="127"/>
        <v>144709.542361</v>
      </c>
      <c r="DH108" s="347">
        <f t="shared" si="128"/>
        <v>30676.605974999995</v>
      </c>
      <c r="DI108" s="343" t="s">
        <v>281</v>
      </c>
      <c r="DL108" s="346" t="s">
        <v>350</v>
      </c>
      <c r="DM108" s="347">
        <v>14214782</v>
      </c>
      <c r="DN108" s="347">
        <f t="shared" si="129"/>
        <v>14655.440241999999</v>
      </c>
      <c r="DQ108" s="350" t="s">
        <v>499</v>
      </c>
      <c r="DR108" s="347">
        <v>178645638</v>
      </c>
      <c r="DS108" s="347">
        <v>114972611</v>
      </c>
      <c r="DT108" s="347">
        <v>145329681</v>
      </c>
      <c r="DU108" s="347">
        <v>33315957</v>
      </c>
      <c r="DV108" s="347">
        <f t="shared" si="130"/>
        <v>184183.65277799999</v>
      </c>
      <c r="DW108" s="347">
        <f t="shared" si="131"/>
        <v>118536.76194099999</v>
      </c>
      <c r="DX108" s="347">
        <f t="shared" si="132"/>
        <v>149834.90111100001</v>
      </c>
      <c r="DY108" s="347">
        <f t="shared" si="133"/>
        <v>34348.751666999997</v>
      </c>
      <c r="EH108" s="351" t="s">
        <v>499</v>
      </c>
      <c r="EI108" s="351">
        <v>180402343</v>
      </c>
      <c r="EJ108" s="351">
        <v>175372957</v>
      </c>
      <c r="EK108" s="351">
        <v>5029386</v>
      </c>
      <c r="EL108" s="351">
        <v>122155373</v>
      </c>
      <c r="EM108" s="351">
        <v>116569324</v>
      </c>
      <c r="EN108" s="351">
        <v>5586049</v>
      </c>
      <c r="EO108" s="351">
        <f t="shared" si="98"/>
        <v>180402.34299999999</v>
      </c>
      <c r="EP108" s="351">
        <f t="shared" si="99"/>
        <v>175372.95699999999</v>
      </c>
      <c r="EQ108" s="351">
        <f t="shared" si="100"/>
        <v>5029.3860000000004</v>
      </c>
      <c r="ER108" s="351">
        <f t="shared" si="101"/>
        <v>122155.37300000001</v>
      </c>
      <c r="ES108" s="351">
        <f t="shared" si="102"/>
        <v>116569.32399999999</v>
      </c>
      <c r="ET108" s="351">
        <f t="shared" si="103"/>
        <v>5586.049</v>
      </c>
      <c r="FA108" s="346" t="s">
        <v>499</v>
      </c>
      <c r="FB108" s="352">
        <v>191297853</v>
      </c>
      <c r="FC108" s="352">
        <v>134380871</v>
      </c>
      <c r="FD108" s="352">
        <v>185384946</v>
      </c>
      <c r="FE108" s="352">
        <v>5912907</v>
      </c>
      <c r="FF108" s="352">
        <v>128887340</v>
      </c>
      <c r="FG108" s="352">
        <v>5493531</v>
      </c>
      <c r="FH108" s="352">
        <f t="shared" si="136"/>
        <v>191297.853</v>
      </c>
      <c r="FI108" s="352">
        <f t="shared" si="137"/>
        <v>134380.87100000001</v>
      </c>
      <c r="FJ108" s="352">
        <f t="shared" si="138"/>
        <v>185384.946</v>
      </c>
      <c r="FK108" s="352">
        <f t="shared" si="139"/>
        <v>5912.9070000000002</v>
      </c>
      <c r="FL108" s="352">
        <f t="shared" si="140"/>
        <v>128887.34</v>
      </c>
      <c r="FM108" s="352">
        <f t="shared" si="141"/>
        <v>5493.5309999999999</v>
      </c>
      <c r="FP108" s="353" t="s">
        <v>794</v>
      </c>
      <c r="FQ108" s="354">
        <v>8859218</v>
      </c>
      <c r="FR108" s="348">
        <f t="shared" si="142"/>
        <v>8859.2180000000008</v>
      </c>
      <c r="FT108" s="346" t="s">
        <v>499</v>
      </c>
      <c r="FU108" s="346">
        <v>156146848</v>
      </c>
      <c r="FV108" s="354">
        <v>143548672</v>
      </c>
      <c r="FW108" s="354">
        <v>156146837</v>
      </c>
      <c r="FX108" s="354">
        <v>11</v>
      </c>
      <c r="FY108" s="354">
        <v>139718194</v>
      </c>
      <c r="FZ108" s="354">
        <v>3830478</v>
      </c>
      <c r="GA108" s="354">
        <f t="shared" si="143"/>
        <v>156146.848</v>
      </c>
      <c r="GB108" s="354">
        <f t="shared" si="144"/>
        <v>143548.67199999999</v>
      </c>
      <c r="GC108" s="354">
        <f t="shared" si="145"/>
        <v>156146.837</v>
      </c>
      <c r="GD108" s="354">
        <f t="shared" si="146"/>
        <v>1.0999999999999999E-2</v>
      </c>
      <c r="GE108" s="354">
        <f t="shared" si="147"/>
        <v>139718.19399999999</v>
      </c>
      <c r="GF108" s="354">
        <f t="shared" si="148"/>
        <v>3830.4780000000001</v>
      </c>
      <c r="GG108" s="354"/>
    </row>
    <row r="109" spans="1:189" x14ac:dyDescent="0.2">
      <c r="A109" s="345" t="s">
        <v>418</v>
      </c>
      <c r="B109" s="345">
        <v>3336789</v>
      </c>
      <c r="C109" s="345">
        <v>0</v>
      </c>
      <c r="D109" s="345">
        <v>0</v>
      </c>
      <c r="E109" s="345">
        <v>3336789</v>
      </c>
      <c r="F109" s="345">
        <f t="shared" si="149"/>
        <v>3440.2294590000001</v>
      </c>
      <c r="G109" s="345">
        <f t="shared" si="150"/>
        <v>0</v>
      </c>
      <c r="H109" s="345">
        <f t="shared" si="151"/>
        <v>0</v>
      </c>
      <c r="I109" s="345">
        <f t="shared" si="152"/>
        <v>3440.2294590000001</v>
      </c>
      <c r="J109" s="343" t="s">
        <v>281</v>
      </c>
      <c r="P109" s="346" t="s">
        <v>502</v>
      </c>
      <c r="Q109" s="347">
        <v>28000000</v>
      </c>
      <c r="R109" s="347">
        <v>1862688</v>
      </c>
      <c r="S109" s="347">
        <v>28000000</v>
      </c>
      <c r="T109" s="347">
        <v>0</v>
      </c>
      <c r="U109" s="347">
        <f t="shared" si="153"/>
        <v>28867.999999999996</v>
      </c>
      <c r="V109" s="345">
        <f t="shared" si="154"/>
        <v>1920.4313279999999</v>
      </c>
      <c r="W109" s="345">
        <f t="shared" si="155"/>
        <v>28867.999999999996</v>
      </c>
      <c r="X109" s="345">
        <f t="shared" si="156"/>
        <v>0</v>
      </c>
      <c r="AE109" s="343" t="s">
        <v>339</v>
      </c>
      <c r="AF109" s="345">
        <v>874508882</v>
      </c>
      <c r="AG109" s="345">
        <v>138538788</v>
      </c>
      <c r="AH109" s="345">
        <v>810795222</v>
      </c>
      <c r="AI109" s="345">
        <v>63713660</v>
      </c>
      <c r="AJ109" s="345">
        <f t="shared" si="158"/>
        <v>901618.65734199993</v>
      </c>
      <c r="AK109" s="345">
        <f t="shared" si="159"/>
        <v>142833.49042799999</v>
      </c>
      <c r="AL109" s="345">
        <f t="shared" si="160"/>
        <v>835929.87388199987</v>
      </c>
      <c r="AM109" s="345">
        <f t="shared" si="161"/>
        <v>65688.783459999991</v>
      </c>
      <c r="AP109" s="346"/>
      <c r="AQ109" s="347"/>
      <c r="AR109" s="347"/>
      <c r="AT109" s="346" t="s">
        <v>339</v>
      </c>
      <c r="AU109" s="347">
        <v>873228182</v>
      </c>
      <c r="AV109" s="347">
        <v>213867114</v>
      </c>
      <c r="AW109" s="347">
        <v>810795222</v>
      </c>
      <c r="AX109" s="347">
        <v>62432960</v>
      </c>
      <c r="AY109" s="345">
        <f t="shared" si="105"/>
        <v>900298.255642</v>
      </c>
      <c r="AZ109" s="345">
        <f t="shared" si="106"/>
        <v>220496.994534</v>
      </c>
      <c r="BA109" s="345">
        <f t="shared" si="107"/>
        <v>835929.87388199987</v>
      </c>
      <c r="BB109" s="345">
        <f t="shared" si="108"/>
        <v>64368.381759999997</v>
      </c>
      <c r="BH109" s="343" t="s">
        <v>502</v>
      </c>
      <c r="BI109" s="348">
        <v>28000000</v>
      </c>
      <c r="BJ109" s="348">
        <v>5746390</v>
      </c>
      <c r="BK109" s="348">
        <v>28000000</v>
      </c>
      <c r="BL109" s="348">
        <v>0</v>
      </c>
      <c r="BM109" s="349">
        <f t="shared" si="110"/>
        <v>28867.999999999996</v>
      </c>
      <c r="BN109" s="349">
        <f t="shared" si="111"/>
        <v>5924.5280899999998</v>
      </c>
      <c r="BO109" s="349">
        <f t="shared" si="112"/>
        <v>28867.999999999996</v>
      </c>
      <c r="BP109" s="349">
        <f t="shared" si="113"/>
        <v>0</v>
      </c>
      <c r="BR109" s="343" t="s">
        <v>281</v>
      </c>
      <c r="BW109" s="348" t="s">
        <v>338</v>
      </c>
      <c r="BX109" s="348">
        <v>1014324047</v>
      </c>
      <c r="BY109" s="348">
        <v>1014323685</v>
      </c>
      <c r="BZ109" s="348">
        <v>362</v>
      </c>
      <c r="CA109" s="348">
        <v>428157586</v>
      </c>
      <c r="CB109" s="348">
        <f t="shared" si="115"/>
        <v>1045768.0924569999</v>
      </c>
      <c r="CC109" s="348">
        <f t="shared" si="116"/>
        <v>1045767.719235</v>
      </c>
      <c r="CD109" s="348">
        <f t="shared" si="117"/>
        <v>0.37322199999999994</v>
      </c>
      <c r="CE109" s="348">
        <f t="shared" si="118"/>
        <v>441430.471166</v>
      </c>
      <c r="CK109" s="346" t="s">
        <v>501</v>
      </c>
      <c r="CL109" s="347">
        <v>2753775</v>
      </c>
      <c r="CM109" s="347">
        <v>2515620</v>
      </c>
      <c r="CN109" s="347">
        <v>2649310</v>
      </c>
      <c r="CO109" s="347">
        <v>104465</v>
      </c>
      <c r="CP109" s="348">
        <f t="shared" si="120"/>
        <v>2839.1420249999996</v>
      </c>
      <c r="CQ109" s="348">
        <f t="shared" si="121"/>
        <v>2593.6042199999997</v>
      </c>
      <c r="CR109" s="348">
        <f t="shared" si="122"/>
        <v>2731.4386099999997</v>
      </c>
      <c r="CS109" s="348">
        <f t="shared" si="123"/>
        <v>107.70341499999999</v>
      </c>
      <c r="CU109" s="349"/>
      <c r="CZ109" s="346" t="s">
        <v>500</v>
      </c>
      <c r="DA109" s="347">
        <v>84496680</v>
      </c>
      <c r="DB109" s="347">
        <v>41539165</v>
      </c>
      <c r="DC109" s="347">
        <v>70633519</v>
      </c>
      <c r="DD109" s="347">
        <v>13863161</v>
      </c>
      <c r="DE109" s="347">
        <f t="shared" si="125"/>
        <v>87116.077079999988</v>
      </c>
      <c r="DF109" s="347">
        <f t="shared" si="126"/>
        <v>42826.879114999996</v>
      </c>
      <c r="DG109" s="347">
        <f t="shared" si="127"/>
        <v>72823.15808899999</v>
      </c>
      <c r="DH109" s="347">
        <f t="shared" si="128"/>
        <v>14292.918990999999</v>
      </c>
      <c r="DI109" s="343" t="s">
        <v>281</v>
      </c>
      <c r="DL109" s="346" t="s">
        <v>513</v>
      </c>
      <c r="DM109" s="347">
        <v>14214782</v>
      </c>
      <c r="DN109" s="347">
        <f t="shared" si="129"/>
        <v>14655.440241999999</v>
      </c>
      <c r="DQ109" s="350" t="s">
        <v>500</v>
      </c>
      <c r="DR109" s="347">
        <v>85000680</v>
      </c>
      <c r="DS109" s="347">
        <v>47851665</v>
      </c>
      <c r="DT109" s="347">
        <v>72697519</v>
      </c>
      <c r="DU109" s="347">
        <v>12303161</v>
      </c>
      <c r="DV109" s="347">
        <f t="shared" si="130"/>
        <v>87635.701079999984</v>
      </c>
      <c r="DW109" s="347">
        <f t="shared" si="131"/>
        <v>49335.066614999996</v>
      </c>
      <c r="DX109" s="347">
        <f t="shared" si="132"/>
        <v>74951.142089000001</v>
      </c>
      <c r="DY109" s="347">
        <f t="shared" si="133"/>
        <v>12684.558991</v>
      </c>
      <c r="EH109" s="351" t="s">
        <v>500</v>
      </c>
      <c r="EI109" s="351">
        <v>85473680</v>
      </c>
      <c r="EJ109" s="351">
        <v>73153519</v>
      </c>
      <c r="EK109" s="351">
        <v>12320161</v>
      </c>
      <c r="EL109" s="351">
        <v>53170567</v>
      </c>
      <c r="EM109" s="351">
        <v>52948565</v>
      </c>
      <c r="EN109" s="351">
        <v>222002</v>
      </c>
      <c r="EO109" s="351">
        <f t="shared" si="98"/>
        <v>85473.68</v>
      </c>
      <c r="EP109" s="351">
        <f t="shared" si="99"/>
        <v>73153.519</v>
      </c>
      <c r="EQ109" s="351">
        <f t="shared" si="100"/>
        <v>12320.161</v>
      </c>
      <c r="ER109" s="351">
        <f t="shared" si="101"/>
        <v>53170.567000000003</v>
      </c>
      <c r="ES109" s="351">
        <f t="shared" si="102"/>
        <v>52948.565000000002</v>
      </c>
      <c r="ET109" s="351">
        <f t="shared" si="103"/>
        <v>222.00200000000001</v>
      </c>
      <c r="FA109" s="346" t="s">
        <v>500</v>
      </c>
      <c r="FB109" s="352">
        <v>81104191</v>
      </c>
      <c r="FC109" s="352">
        <v>58012513</v>
      </c>
      <c r="FD109" s="352">
        <v>73753519</v>
      </c>
      <c r="FE109" s="352">
        <v>7350672</v>
      </c>
      <c r="FF109" s="352">
        <v>57260019</v>
      </c>
      <c r="FG109" s="352">
        <v>752494</v>
      </c>
      <c r="FH109" s="352">
        <f t="shared" si="136"/>
        <v>81104.191000000006</v>
      </c>
      <c r="FI109" s="352">
        <f t="shared" si="137"/>
        <v>58012.512999999999</v>
      </c>
      <c r="FJ109" s="352">
        <f t="shared" si="138"/>
        <v>73753.519</v>
      </c>
      <c r="FK109" s="352">
        <f t="shared" si="139"/>
        <v>7350.6719999999996</v>
      </c>
      <c r="FL109" s="352">
        <f t="shared" si="140"/>
        <v>57260.019</v>
      </c>
      <c r="FM109" s="352">
        <f t="shared" si="141"/>
        <v>752.49400000000003</v>
      </c>
      <c r="FP109" s="353" t="s">
        <v>795</v>
      </c>
      <c r="FQ109" s="354">
        <v>8859218</v>
      </c>
      <c r="FR109" s="348">
        <f t="shared" si="142"/>
        <v>8859.2180000000008</v>
      </c>
      <c r="FT109" s="346" t="s">
        <v>500</v>
      </c>
      <c r="FU109" s="346">
        <v>69736513</v>
      </c>
      <c r="FV109" s="354">
        <v>68281513</v>
      </c>
      <c r="FW109" s="354">
        <v>69736513</v>
      </c>
      <c r="FX109" s="354">
        <v>0</v>
      </c>
      <c r="FY109" s="354">
        <v>67769013</v>
      </c>
      <c r="FZ109" s="354">
        <v>512500</v>
      </c>
      <c r="GA109" s="354">
        <f t="shared" si="143"/>
        <v>69736.513000000006</v>
      </c>
      <c r="GB109" s="354">
        <f t="shared" si="144"/>
        <v>68281.513000000006</v>
      </c>
      <c r="GC109" s="354">
        <f t="shared" si="145"/>
        <v>69736.513000000006</v>
      </c>
      <c r="GD109" s="354">
        <f t="shared" si="146"/>
        <v>0</v>
      </c>
      <c r="GE109" s="354">
        <f t="shared" si="147"/>
        <v>67769.013000000006</v>
      </c>
      <c r="GF109" s="354">
        <f t="shared" si="148"/>
        <v>512.5</v>
      </c>
      <c r="GG109" s="354"/>
    </row>
    <row r="110" spans="1:189" x14ac:dyDescent="0.2">
      <c r="A110" s="345" t="s">
        <v>504</v>
      </c>
      <c r="B110" s="345">
        <v>5000000</v>
      </c>
      <c r="C110" s="345">
        <v>0</v>
      </c>
      <c r="D110" s="345">
        <v>4366098</v>
      </c>
      <c r="E110" s="345">
        <v>633902</v>
      </c>
      <c r="F110" s="345">
        <f t="shared" si="149"/>
        <v>5155</v>
      </c>
      <c r="G110" s="345">
        <f t="shared" si="150"/>
        <v>0</v>
      </c>
      <c r="H110" s="345">
        <f t="shared" si="151"/>
        <v>4501.4470379999993</v>
      </c>
      <c r="I110" s="345">
        <f t="shared" si="152"/>
        <v>653.55296199999998</v>
      </c>
      <c r="J110" s="343" t="s">
        <v>281</v>
      </c>
      <c r="P110" s="346" t="s">
        <v>503</v>
      </c>
      <c r="Q110" s="347">
        <v>112000000</v>
      </c>
      <c r="R110" s="347">
        <v>10479968</v>
      </c>
      <c r="S110" s="347">
        <v>112000000</v>
      </c>
      <c r="T110" s="347">
        <v>0</v>
      </c>
      <c r="U110" s="347">
        <f t="shared" si="153"/>
        <v>115471.99999999999</v>
      </c>
      <c r="V110" s="345">
        <f t="shared" si="154"/>
        <v>10804.847008000001</v>
      </c>
      <c r="W110" s="345">
        <f t="shared" si="155"/>
        <v>115471.99999999999</v>
      </c>
      <c r="X110" s="345">
        <f t="shared" si="156"/>
        <v>0</v>
      </c>
      <c r="AE110" s="343" t="s">
        <v>502</v>
      </c>
      <c r="AF110" s="345">
        <v>28000000</v>
      </c>
      <c r="AG110" s="345">
        <v>3800757</v>
      </c>
      <c r="AH110" s="345">
        <v>28000000</v>
      </c>
      <c r="AI110" s="345">
        <v>0</v>
      </c>
      <c r="AJ110" s="345">
        <f t="shared" si="158"/>
        <v>28867.999999999996</v>
      </c>
      <c r="AK110" s="345">
        <f t="shared" si="159"/>
        <v>3918.5804669999998</v>
      </c>
      <c r="AL110" s="345">
        <f t="shared" si="160"/>
        <v>28867.999999999996</v>
      </c>
      <c r="AM110" s="345">
        <f t="shared" si="161"/>
        <v>0</v>
      </c>
      <c r="AP110" s="346"/>
      <c r="AQ110" s="347"/>
      <c r="AR110" s="347"/>
      <c r="AT110" s="346" t="s">
        <v>502</v>
      </c>
      <c r="AU110" s="347">
        <v>28000000</v>
      </c>
      <c r="AV110" s="347">
        <v>5746390</v>
      </c>
      <c r="AW110" s="347">
        <v>28000000</v>
      </c>
      <c r="AX110" s="347">
        <v>0</v>
      </c>
      <c r="AY110" s="345">
        <f t="shared" si="105"/>
        <v>28867.999999999996</v>
      </c>
      <c r="AZ110" s="345">
        <f t="shared" si="106"/>
        <v>5924.5280899999998</v>
      </c>
      <c r="BA110" s="345">
        <f t="shared" si="107"/>
        <v>28867.999999999996</v>
      </c>
      <c r="BB110" s="345">
        <f t="shared" si="108"/>
        <v>0</v>
      </c>
      <c r="BH110" s="343" t="s">
        <v>503</v>
      </c>
      <c r="BI110" s="348">
        <v>112000000</v>
      </c>
      <c r="BJ110" s="348">
        <v>41672599</v>
      </c>
      <c r="BK110" s="348">
        <v>112000000</v>
      </c>
      <c r="BL110" s="348">
        <v>0</v>
      </c>
      <c r="BM110" s="349">
        <f t="shared" si="110"/>
        <v>115471.99999999999</v>
      </c>
      <c r="BN110" s="349">
        <f t="shared" si="111"/>
        <v>42964.449568999997</v>
      </c>
      <c r="BO110" s="349">
        <f t="shared" si="112"/>
        <v>115471.99999999999</v>
      </c>
      <c r="BP110" s="349">
        <f t="shared" si="113"/>
        <v>0</v>
      </c>
      <c r="BR110" s="343" t="s">
        <v>281</v>
      </c>
      <c r="BW110" s="348" t="s">
        <v>339</v>
      </c>
      <c r="BX110" s="348">
        <v>845657389</v>
      </c>
      <c r="BY110" s="348">
        <v>845657389</v>
      </c>
      <c r="BZ110" s="348">
        <v>0</v>
      </c>
      <c r="CA110" s="348">
        <v>356424743</v>
      </c>
      <c r="CB110" s="348">
        <f t="shared" si="115"/>
        <v>871872.76805899991</v>
      </c>
      <c r="CC110" s="348">
        <f t="shared" si="116"/>
        <v>871872.76805899991</v>
      </c>
      <c r="CD110" s="348">
        <f t="shared" si="117"/>
        <v>0</v>
      </c>
      <c r="CE110" s="348">
        <f t="shared" si="118"/>
        <v>367473.91003299999</v>
      </c>
      <c r="CK110" s="346" t="s">
        <v>337</v>
      </c>
      <c r="CL110" s="347">
        <v>388751476</v>
      </c>
      <c r="CM110" s="347">
        <v>111517181</v>
      </c>
      <c r="CN110" s="347">
        <v>225505967</v>
      </c>
      <c r="CO110" s="347">
        <v>163245509</v>
      </c>
      <c r="CP110" s="348">
        <f t="shared" si="120"/>
        <v>400802.771756</v>
      </c>
      <c r="CQ110" s="348">
        <f t="shared" si="121"/>
        <v>114974.21361099998</v>
      </c>
      <c r="CR110" s="348">
        <f t="shared" si="122"/>
        <v>232496.65197699997</v>
      </c>
      <c r="CS110" s="348">
        <f t="shared" si="123"/>
        <v>168306.11977899997</v>
      </c>
      <c r="CU110" s="349"/>
      <c r="CZ110" s="346" t="s">
        <v>501</v>
      </c>
      <c r="DA110" s="347">
        <v>2793775</v>
      </c>
      <c r="DB110" s="347">
        <v>2515620</v>
      </c>
      <c r="DC110" s="347">
        <v>2649310</v>
      </c>
      <c r="DD110" s="347">
        <v>144465</v>
      </c>
      <c r="DE110" s="347">
        <f t="shared" si="125"/>
        <v>2880.3820249999999</v>
      </c>
      <c r="DF110" s="347">
        <f t="shared" si="126"/>
        <v>2593.6042199999997</v>
      </c>
      <c r="DG110" s="347">
        <f t="shared" si="127"/>
        <v>2731.4386099999997</v>
      </c>
      <c r="DH110" s="347">
        <f t="shared" si="128"/>
        <v>148.94341499999999</v>
      </c>
      <c r="DI110" s="343" t="s">
        <v>281</v>
      </c>
      <c r="DL110" s="346" t="s">
        <v>351</v>
      </c>
      <c r="DM110" s="347">
        <v>4716360983</v>
      </c>
      <c r="DN110" s="347">
        <f t="shared" si="129"/>
        <v>4862568.1734729996</v>
      </c>
      <c r="DQ110" s="350" t="s">
        <v>501</v>
      </c>
      <c r="DR110" s="347">
        <v>2793775</v>
      </c>
      <c r="DS110" s="347">
        <v>2649311</v>
      </c>
      <c r="DT110" s="347">
        <v>2783001</v>
      </c>
      <c r="DU110" s="347">
        <v>10774</v>
      </c>
      <c r="DV110" s="347">
        <f t="shared" si="130"/>
        <v>2880.3820249999999</v>
      </c>
      <c r="DW110" s="347">
        <f t="shared" si="131"/>
        <v>2731.4396409999999</v>
      </c>
      <c r="DX110" s="347">
        <f t="shared" si="132"/>
        <v>2869.2740309999999</v>
      </c>
      <c r="DY110" s="347">
        <f t="shared" si="133"/>
        <v>11.107993999999998</v>
      </c>
      <c r="EH110" s="351" t="s">
        <v>501</v>
      </c>
      <c r="EI110" s="351">
        <v>2793775</v>
      </c>
      <c r="EJ110" s="351">
        <v>2783001</v>
      </c>
      <c r="EK110" s="351">
        <v>10774</v>
      </c>
      <c r="EL110" s="351">
        <v>2649311</v>
      </c>
      <c r="EM110" s="351">
        <v>2649311</v>
      </c>
      <c r="EN110" s="351">
        <v>0</v>
      </c>
      <c r="EO110" s="351">
        <f t="shared" si="98"/>
        <v>2793.7750000000001</v>
      </c>
      <c r="EP110" s="351">
        <f t="shared" si="99"/>
        <v>2783.0010000000002</v>
      </c>
      <c r="EQ110" s="351">
        <f t="shared" si="100"/>
        <v>10.773999999999999</v>
      </c>
      <c r="ER110" s="351">
        <f t="shared" si="101"/>
        <v>2649.3110000000001</v>
      </c>
      <c r="ES110" s="351">
        <f t="shared" si="102"/>
        <v>2649.3110000000001</v>
      </c>
      <c r="ET110" s="351">
        <f t="shared" si="103"/>
        <v>0</v>
      </c>
      <c r="FA110" s="346" t="s">
        <v>501</v>
      </c>
      <c r="FB110" s="352">
        <v>2793775</v>
      </c>
      <c r="FC110" s="352">
        <v>2783001</v>
      </c>
      <c r="FD110" s="352">
        <v>2783001</v>
      </c>
      <c r="FE110" s="352">
        <v>10774</v>
      </c>
      <c r="FF110" s="352">
        <v>2649311</v>
      </c>
      <c r="FG110" s="352">
        <v>133690</v>
      </c>
      <c r="FH110" s="352">
        <f t="shared" si="136"/>
        <v>2793.7750000000001</v>
      </c>
      <c r="FI110" s="352">
        <f t="shared" si="137"/>
        <v>2783.0010000000002</v>
      </c>
      <c r="FJ110" s="352">
        <f t="shared" si="138"/>
        <v>2783.0010000000002</v>
      </c>
      <c r="FK110" s="352">
        <f t="shared" si="139"/>
        <v>10.773999999999999</v>
      </c>
      <c r="FL110" s="352">
        <f t="shared" si="140"/>
        <v>2649.3110000000001</v>
      </c>
      <c r="FM110" s="352">
        <f t="shared" si="141"/>
        <v>133.69</v>
      </c>
      <c r="FP110" s="353" t="s">
        <v>526</v>
      </c>
      <c r="FQ110" s="354">
        <v>31618760</v>
      </c>
      <c r="FR110" s="348">
        <f t="shared" si="142"/>
        <v>31618.76</v>
      </c>
      <c r="FT110" s="346" t="s">
        <v>501</v>
      </c>
      <c r="FU110" s="346">
        <v>2783001</v>
      </c>
      <c r="FV110" s="354">
        <v>2783001</v>
      </c>
      <c r="FW110" s="354">
        <v>2783001</v>
      </c>
      <c r="FX110" s="354">
        <v>0</v>
      </c>
      <c r="FY110" s="354">
        <v>2783001</v>
      </c>
      <c r="FZ110" s="354">
        <v>0</v>
      </c>
      <c r="GA110" s="354">
        <f t="shared" si="143"/>
        <v>2783.0010000000002</v>
      </c>
      <c r="GB110" s="354">
        <f t="shared" si="144"/>
        <v>2783.0010000000002</v>
      </c>
      <c r="GC110" s="354">
        <f t="shared" si="145"/>
        <v>2783.0010000000002</v>
      </c>
      <c r="GD110" s="354">
        <f t="shared" si="146"/>
        <v>0</v>
      </c>
      <c r="GE110" s="354">
        <f t="shared" si="147"/>
        <v>2783.0010000000002</v>
      </c>
      <c r="GF110" s="354">
        <f t="shared" si="148"/>
        <v>0</v>
      </c>
      <c r="GG110" s="354"/>
    </row>
    <row r="111" spans="1:189" x14ac:dyDescent="0.2">
      <c r="A111" s="345" t="s">
        <v>340</v>
      </c>
      <c r="B111" s="345">
        <v>5000000</v>
      </c>
      <c r="C111" s="345">
        <v>0</v>
      </c>
      <c r="D111" s="345">
        <v>4366098</v>
      </c>
      <c r="E111" s="345">
        <v>633902</v>
      </c>
      <c r="F111" s="345">
        <f t="shared" si="149"/>
        <v>5155</v>
      </c>
      <c r="G111" s="345">
        <f t="shared" si="150"/>
        <v>0</v>
      </c>
      <c r="H111" s="345">
        <f t="shared" si="151"/>
        <v>4501.4470379999993</v>
      </c>
      <c r="I111" s="345">
        <f t="shared" si="152"/>
        <v>653.55296199999998</v>
      </c>
      <c r="J111" s="343" t="s">
        <v>281</v>
      </c>
      <c r="P111" s="346" t="s">
        <v>418</v>
      </c>
      <c r="Q111" s="347">
        <v>28824248</v>
      </c>
      <c r="R111" s="347">
        <v>2388858</v>
      </c>
      <c r="S111" s="347">
        <v>28666296</v>
      </c>
      <c r="T111" s="347">
        <v>157952</v>
      </c>
      <c r="U111" s="347">
        <f t="shared" si="153"/>
        <v>29717.799687999996</v>
      </c>
      <c r="V111" s="345">
        <f t="shared" si="154"/>
        <v>2462.9125979999999</v>
      </c>
      <c r="W111" s="345">
        <f t="shared" si="155"/>
        <v>29554.951175999995</v>
      </c>
      <c r="X111" s="345">
        <f t="shared" si="156"/>
        <v>162.84851199999997</v>
      </c>
      <c r="AE111" s="343" t="s">
        <v>503</v>
      </c>
      <c r="AF111" s="345">
        <v>112000000</v>
      </c>
      <c r="AG111" s="345">
        <v>20704874</v>
      </c>
      <c r="AH111" s="345">
        <v>112000000</v>
      </c>
      <c r="AI111" s="345">
        <v>0</v>
      </c>
      <c r="AJ111" s="345">
        <f t="shared" si="158"/>
        <v>115471.99999999999</v>
      </c>
      <c r="AK111" s="345">
        <f t="shared" si="159"/>
        <v>21346.725093999998</v>
      </c>
      <c r="AL111" s="345">
        <f t="shared" si="160"/>
        <v>115471.99999999999</v>
      </c>
      <c r="AM111" s="345">
        <f t="shared" si="161"/>
        <v>0</v>
      </c>
      <c r="AP111" s="346"/>
      <c r="AQ111" s="347"/>
      <c r="AR111" s="347"/>
      <c r="AT111" s="346" t="s">
        <v>503</v>
      </c>
      <c r="AU111" s="347">
        <v>112000000</v>
      </c>
      <c r="AV111" s="347">
        <v>31407410</v>
      </c>
      <c r="AW111" s="347">
        <v>112000000</v>
      </c>
      <c r="AX111" s="347">
        <v>0</v>
      </c>
      <c r="AY111" s="345">
        <f t="shared" si="105"/>
        <v>115471.99999999999</v>
      </c>
      <c r="AZ111" s="345">
        <f t="shared" si="106"/>
        <v>32381.039709999997</v>
      </c>
      <c r="BA111" s="345">
        <f t="shared" si="107"/>
        <v>115471.99999999999</v>
      </c>
      <c r="BB111" s="345">
        <f t="shared" si="108"/>
        <v>0</v>
      </c>
      <c r="BH111" s="343" t="s">
        <v>418</v>
      </c>
      <c r="BI111" s="348">
        <v>28666658</v>
      </c>
      <c r="BJ111" s="348">
        <v>9555432</v>
      </c>
      <c r="BK111" s="348">
        <v>28666296</v>
      </c>
      <c r="BL111" s="348">
        <v>362</v>
      </c>
      <c r="BM111" s="349">
        <f t="shared" si="110"/>
        <v>29555.324397999997</v>
      </c>
      <c r="BN111" s="349">
        <f t="shared" si="111"/>
        <v>9851.6503919999996</v>
      </c>
      <c r="BO111" s="349">
        <f t="shared" si="112"/>
        <v>29554.951175999995</v>
      </c>
      <c r="BP111" s="349">
        <f t="shared" si="113"/>
        <v>0.37322199999999994</v>
      </c>
      <c r="BR111" s="343" t="s">
        <v>281</v>
      </c>
      <c r="BW111" s="348" t="s">
        <v>502</v>
      </c>
      <c r="BX111" s="348">
        <v>28000000</v>
      </c>
      <c r="BY111" s="348">
        <v>28000000</v>
      </c>
      <c r="BZ111" s="348">
        <v>0</v>
      </c>
      <c r="CA111" s="348">
        <v>7809975</v>
      </c>
      <c r="CB111" s="348">
        <f t="shared" si="115"/>
        <v>28867.999999999996</v>
      </c>
      <c r="CC111" s="348">
        <f t="shared" si="116"/>
        <v>28867.999999999996</v>
      </c>
      <c r="CD111" s="348">
        <f t="shared" si="117"/>
        <v>0</v>
      </c>
      <c r="CE111" s="348">
        <f t="shared" si="118"/>
        <v>8052.0842249999996</v>
      </c>
      <c r="CK111" s="346" t="s">
        <v>338</v>
      </c>
      <c r="CL111" s="347">
        <v>1014324047</v>
      </c>
      <c r="CM111" s="347">
        <v>511398278</v>
      </c>
      <c r="CN111" s="347">
        <v>1014323685</v>
      </c>
      <c r="CO111" s="347">
        <v>362</v>
      </c>
      <c r="CP111" s="348">
        <f t="shared" si="120"/>
        <v>1045768.0924569999</v>
      </c>
      <c r="CQ111" s="348">
        <f t="shared" si="121"/>
        <v>527251.624618</v>
      </c>
      <c r="CR111" s="348">
        <f t="shared" si="122"/>
        <v>1045767.719235</v>
      </c>
      <c r="CS111" s="348">
        <f t="shared" si="123"/>
        <v>0.37322199999999994</v>
      </c>
      <c r="CU111" s="349"/>
      <c r="CZ111" s="346" t="s">
        <v>337</v>
      </c>
      <c r="DA111" s="347">
        <v>388751476</v>
      </c>
      <c r="DB111" s="347">
        <v>195816578</v>
      </c>
      <c r="DC111" s="347">
        <v>315274952</v>
      </c>
      <c r="DD111" s="347">
        <v>73476524</v>
      </c>
      <c r="DE111" s="347">
        <f t="shared" si="125"/>
        <v>400802.771756</v>
      </c>
      <c r="DF111" s="347">
        <f t="shared" si="126"/>
        <v>201886.89191799998</v>
      </c>
      <c r="DG111" s="347">
        <f t="shared" si="127"/>
        <v>325048.47551199998</v>
      </c>
      <c r="DH111" s="347">
        <f t="shared" si="128"/>
        <v>75754.296243999997</v>
      </c>
      <c r="DI111" s="343" t="s">
        <v>281</v>
      </c>
      <c r="DL111" s="346" t="s">
        <v>352</v>
      </c>
      <c r="DM111" s="347">
        <v>4716360983</v>
      </c>
      <c r="DN111" s="347">
        <f t="shared" si="129"/>
        <v>4862568.1734729996</v>
      </c>
      <c r="DQ111" s="350" t="s">
        <v>337</v>
      </c>
      <c r="DR111" s="347">
        <v>388751476</v>
      </c>
      <c r="DS111" s="347">
        <v>262874047</v>
      </c>
      <c r="DT111" s="347">
        <v>316575541</v>
      </c>
      <c r="DU111" s="347">
        <v>72175935</v>
      </c>
      <c r="DV111" s="347">
        <f t="shared" si="130"/>
        <v>400802.771756</v>
      </c>
      <c r="DW111" s="347">
        <f t="shared" si="131"/>
        <v>271023.14245699998</v>
      </c>
      <c r="DX111" s="347">
        <f t="shared" si="132"/>
        <v>326389.38277099998</v>
      </c>
      <c r="DY111" s="347">
        <f t="shared" si="133"/>
        <v>74413.388984999998</v>
      </c>
      <c r="EH111" s="351" t="s">
        <v>337</v>
      </c>
      <c r="EI111" s="351">
        <v>339109476</v>
      </c>
      <c r="EJ111" s="351">
        <v>318846641</v>
      </c>
      <c r="EK111" s="351">
        <v>20262835</v>
      </c>
      <c r="EL111" s="351">
        <v>313671378</v>
      </c>
      <c r="EM111" s="351">
        <v>262521807</v>
      </c>
      <c r="EN111" s="351">
        <v>51149571</v>
      </c>
      <c r="EO111" s="351">
        <f t="shared" si="98"/>
        <v>339109.47600000002</v>
      </c>
      <c r="EP111" s="351">
        <f t="shared" si="99"/>
        <v>318846.641</v>
      </c>
      <c r="EQ111" s="351">
        <f t="shared" si="100"/>
        <v>20262.834999999999</v>
      </c>
      <c r="ER111" s="351">
        <f t="shared" si="101"/>
        <v>313671.37800000003</v>
      </c>
      <c r="ES111" s="351">
        <f t="shared" si="102"/>
        <v>262521.80699999997</v>
      </c>
      <c r="ET111" s="351">
        <f t="shared" si="103"/>
        <v>51149.571000000004</v>
      </c>
      <c r="FA111" s="346" t="s">
        <v>337</v>
      </c>
      <c r="FB111" s="352">
        <v>377065355</v>
      </c>
      <c r="FC111" s="352">
        <v>334694824</v>
      </c>
      <c r="FD111" s="352">
        <v>376695247</v>
      </c>
      <c r="FE111" s="352">
        <v>370108</v>
      </c>
      <c r="FF111" s="352">
        <v>314849478</v>
      </c>
      <c r="FG111" s="352">
        <v>19845346</v>
      </c>
      <c r="FH111" s="352">
        <f t="shared" si="136"/>
        <v>377065.35499999998</v>
      </c>
      <c r="FI111" s="352">
        <f t="shared" si="137"/>
        <v>334694.82400000002</v>
      </c>
      <c r="FJ111" s="352">
        <f t="shared" si="138"/>
        <v>376695.24699999997</v>
      </c>
      <c r="FK111" s="352">
        <f t="shared" si="139"/>
        <v>370.108</v>
      </c>
      <c r="FL111" s="352">
        <f t="shared" si="140"/>
        <v>314849.478</v>
      </c>
      <c r="FM111" s="352">
        <f t="shared" si="141"/>
        <v>19845.346000000001</v>
      </c>
      <c r="FP111" s="353" t="s">
        <v>527</v>
      </c>
      <c r="FQ111" s="354">
        <v>31618760</v>
      </c>
      <c r="FR111" s="348">
        <f t="shared" si="142"/>
        <v>31618.76</v>
      </c>
      <c r="FT111" s="346" t="s">
        <v>337</v>
      </c>
      <c r="FU111" s="346">
        <v>380615258</v>
      </c>
      <c r="FV111" s="354">
        <v>376223206</v>
      </c>
      <c r="FW111" s="354">
        <v>380615258</v>
      </c>
      <c r="FX111" s="354">
        <v>0</v>
      </c>
      <c r="FY111" s="354">
        <v>337110524</v>
      </c>
      <c r="FZ111" s="354">
        <v>39112682</v>
      </c>
      <c r="GA111" s="354">
        <f t="shared" si="143"/>
        <v>380615.25799999997</v>
      </c>
      <c r="GB111" s="354">
        <f t="shared" si="144"/>
        <v>376223.20600000001</v>
      </c>
      <c r="GC111" s="354">
        <f t="shared" si="145"/>
        <v>380615.25799999997</v>
      </c>
      <c r="GD111" s="354">
        <f t="shared" si="146"/>
        <v>0</v>
      </c>
      <c r="GE111" s="354">
        <f t="shared" si="147"/>
        <v>337110.52399999998</v>
      </c>
      <c r="GF111" s="354">
        <f t="shared" si="148"/>
        <v>39112.682000000001</v>
      </c>
      <c r="GG111" s="354"/>
    </row>
    <row r="112" spans="1:189" x14ac:dyDescent="0.2">
      <c r="A112" s="345" t="s">
        <v>505</v>
      </c>
      <c r="B112" s="345">
        <v>1263759788</v>
      </c>
      <c r="C112" s="345">
        <v>0</v>
      </c>
      <c r="D112" s="345">
        <v>390241708</v>
      </c>
      <c r="E112" s="345">
        <v>873518080</v>
      </c>
      <c r="F112" s="345">
        <f t="shared" si="149"/>
        <v>1302936.3414279998</v>
      </c>
      <c r="G112" s="345">
        <f t="shared" si="150"/>
        <v>0</v>
      </c>
      <c r="H112" s="345">
        <f t="shared" si="151"/>
        <v>402339.20094799995</v>
      </c>
      <c r="I112" s="345">
        <f t="shared" si="152"/>
        <v>900597.14047999983</v>
      </c>
      <c r="J112" s="343" t="s">
        <v>281</v>
      </c>
      <c r="P112" s="346" t="s">
        <v>504</v>
      </c>
      <c r="Q112" s="347">
        <v>5000000</v>
      </c>
      <c r="R112" s="347">
        <v>0</v>
      </c>
      <c r="S112" s="347">
        <v>4366098</v>
      </c>
      <c r="T112" s="347">
        <v>633902</v>
      </c>
      <c r="U112" s="347">
        <f t="shared" si="153"/>
        <v>5155</v>
      </c>
      <c r="V112" s="345">
        <f t="shared" si="154"/>
        <v>0</v>
      </c>
      <c r="W112" s="345">
        <f t="shared" si="155"/>
        <v>4501.4470379999993</v>
      </c>
      <c r="X112" s="345">
        <f t="shared" si="156"/>
        <v>653.55296199999998</v>
      </c>
      <c r="AE112" s="343" t="s">
        <v>418</v>
      </c>
      <c r="AF112" s="345">
        <v>28670659</v>
      </c>
      <c r="AG112" s="345">
        <v>4777716</v>
      </c>
      <c r="AH112" s="345">
        <v>28666296</v>
      </c>
      <c r="AI112" s="345">
        <v>4363</v>
      </c>
      <c r="AJ112" s="345">
        <f t="shared" si="158"/>
        <v>29559.449428999997</v>
      </c>
      <c r="AK112" s="345">
        <f t="shared" si="159"/>
        <v>4925.8251959999998</v>
      </c>
      <c r="AL112" s="345">
        <f t="shared" si="160"/>
        <v>29554.951175999995</v>
      </c>
      <c r="AM112" s="345">
        <f t="shared" si="161"/>
        <v>4.4982530000000001</v>
      </c>
      <c r="AP112" s="346"/>
      <c r="AQ112" s="347"/>
      <c r="AR112" s="347"/>
      <c r="AT112" s="346" t="s">
        <v>418</v>
      </c>
      <c r="AU112" s="347">
        <v>28666659</v>
      </c>
      <c r="AV112" s="347">
        <v>7166574</v>
      </c>
      <c r="AW112" s="347">
        <v>28666296</v>
      </c>
      <c r="AX112" s="347">
        <v>363</v>
      </c>
      <c r="AY112" s="345">
        <f t="shared" si="105"/>
        <v>29555.325428999997</v>
      </c>
      <c r="AZ112" s="345">
        <f t="shared" si="106"/>
        <v>7388.7377939999988</v>
      </c>
      <c r="BA112" s="345">
        <f t="shared" si="107"/>
        <v>29554.951175999995</v>
      </c>
      <c r="BB112" s="345">
        <f t="shared" si="108"/>
        <v>0.37425299999999995</v>
      </c>
      <c r="BH112" s="343" t="s">
        <v>504</v>
      </c>
      <c r="BI112" s="348">
        <v>16010214</v>
      </c>
      <c r="BJ112" s="348">
        <v>4521812</v>
      </c>
      <c r="BK112" s="348">
        <v>4521812</v>
      </c>
      <c r="BL112" s="348">
        <v>11488402</v>
      </c>
      <c r="BM112" s="349">
        <f t="shared" si="110"/>
        <v>16506.530633999999</v>
      </c>
      <c r="BN112" s="349">
        <f t="shared" si="111"/>
        <v>4661.9881719999994</v>
      </c>
      <c r="BO112" s="349">
        <f t="shared" si="112"/>
        <v>4661.9881719999994</v>
      </c>
      <c r="BP112" s="349">
        <f t="shared" si="113"/>
        <v>11844.542461999999</v>
      </c>
      <c r="BR112" s="343" t="s">
        <v>281</v>
      </c>
      <c r="BW112" s="348" t="s">
        <v>503</v>
      </c>
      <c r="BX112" s="348">
        <v>112000000</v>
      </c>
      <c r="BY112" s="348">
        <v>112000000</v>
      </c>
      <c r="BZ112" s="348">
        <v>0</v>
      </c>
      <c r="CA112" s="348">
        <v>51978578</v>
      </c>
      <c r="CB112" s="348">
        <f t="shared" si="115"/>
        <v>115471.99999999999</v>
      </c>
      <c r="CC112" s="348">
        <f t="shared" si="116"/>
        <v>115471.99999999999</v>
      </c>
      <c r="CD112" s="348">
        <f t="shared" si="117"/>
        <v>0</v>
      </c>
      <c r="CE112" s="348">
        <f t="shared" si="118"/>
        <v>53589.913917999998</v>
      </c>
      <c r="CK112" s="346" t="s">
        <v>339</v>
      </c>
      <c r="CL112" s="347">
        <v>845657389</v>
      </c>
      <c r="CM112" s="347">
        <v>422788307</v>
      </c>
      <c r="CN112" s="347">
        <v>845657389</v>
      </c>
      <c r="CO112" s="347">
        <v>0</v>
      </c>
      <c r="CP112" s="348">
        <f t="shared" si="120"/>
        <v>871872.76805899991</v>
      </c>
      <c r="CQ112" s="348">
        <f t="shared" si="121"/>
        <v>435894.74451699993</v>
      </c>
      <c r="CR112" s="348">
        <f t="shared" si="122"/>
        <v>871872.76805899991</v>
      </c>
      <c r="CS112" s="348">
        <f t="shared" si="123"/>
        <v>0</v>
      </c>
      <c r="CU112" s="349"/>
      <c r="CZ112" s="346" t="s">
        <v>338</v>
      </c>
      <c r="DA112" s="347">
        <v>1014324047</v>
      </c>
      <c r="DB112" s="347">
        <v>557267542</v>
      </c>
      <c r="DC112" s="347">
        <v>1014323685</v>
      </c>
      <c r="DD112" s="347">
        <v>362</v>
      </c>
      <c r="DE112" s="347">
        <f t="shared" si="125"/>
        <v>1045768.0924569999</v>
      </c>
      <c r="DF112" s="347">
        <f t="shared" si="126"/>
        <v>574542.83580200002</v>
      </c>
      <c r="DG112" s="347">
        <f t="shared" si="127"/>
        <v>1045767.719235</v>
      </c>
      <c r="DH112" s="347">
        <f t="shared" si="128"/>
        <v>0.37322199999999994</v>
      </c>
      <c r="DI112" s="343" t="s">
        <v>281</v>
      </c>
      <c r="DL112" s="346" t="s">
        <v>353</v>
      </c>
      <c r="DM112" s="347">
        <v>4716360983</v>
      </c>
      <c r="DN112" s="347">
        <f t="shared" si="129"/>
        <v>4862568.1734729996</v>
      </c>
      <c r="DQ112" s="350" t="s">
        <v>338</v>
      </c>
      <c r="DR112" s="347">
        <v>1017924047</v>
      </c>
      <c r="DS112" s="347">
        <v>825728779</v>
      </c>
      <c r="DT112" s="347">
        <v>1014323685</v>
      </c>
      <c r="DU112" s="347">
        <v>3600362</v>
      </c>
      <c r="DV112" s="347">
        <f t="shared" si="130"/>
        <v>1049479.692457</v>
      </c>
      <c r="DW112" s="347">
        <f t="shared" si="131"/>
        <v>851326.3711489999</v>
      </c>
      <c r="DX112" s="347">
        <f t="shared" si="132"/>
        <v>1045767.719235</v>
      </c>
      <c r="DY112" s="347">
        <f t="shared" si="133"/>
        <v>3711.9732219999996</v>
      </c>
      <c r="EH112" s="351" t="s">
        <v>338</v>
      </c>
      <c r="EI112" s="351">
        <v>1017924047</v>
      </c>
      <c r="EJ112" s="351">
        <v>1014323685</v>
      </c>
      <c r="EK112" s="351">
        <v>3600362</v>
      </c>
      <c r="EL112" s="351">
        <v>867951414</v>
      </c>
      <c r="EM112" s="351">
        <v>705163424</v>
      </c>
      <c r="EN112" s="351">
        <v>162787990</v>
      </c>
      <c r="EO112" s="351">
        <f t="shared" si="98"/>
        <v>1017924.047</v>
      </c>
      <c r="EP112" s="351">
        <f t="shared" si="99"/>
        <v>1014323.6850000001</v>
      </c>
      <c r="EQ112" s="351">
        <f t="shared" si="100"/>
        <v>3600.3620000000001</v>
      </c>
      <c r="ER112" s="351">
        <f t="shared" si="101"/>
        <v>867951.41399999999</v>
      </c>
      <c r="ES112" s="351">
        <f t="shared" si="102"/>
        <v>705163.424</v>
      </c>
      <c r="ET112" s="351">
        <f t="shared" si="103"/>
        <v>162787.99</v>
      </c>
      <c r="FA112" s="346" t="s">
        <v>338</v>
      </c>
      <c r="FB112" s="352">
        <v>1022524047</v>
      </c>
      <c r="FC112" s="352">
        <v>921168287</v>
      </c>
      <c r="FD112" s="352">
        <v>1018923685</v>
      </c>
      <c r="FE112" s="352">
        <v>3600362</v>
      </c>
      <c r="FF112" s="352">
        <v>761701967</v>
      </c>
      <c r="FG112" s="352">
        <v>159466320</v>
      </c>
      <c r="FH112" s="352">
        <f t="shared" si="136"/>
        <v>1022524.047</v>
      </c>
      <c r="FI112" s="352">
        <f t="shared" si="137"/>
        <v>921168.28700000001</v>
      </c>
      <c r="FJ112" s="352">
        <f t="shared" si="138"/>
        <v>1018923.6850000001</v>
      </c>
      <c r="FK112" s="352">
        <f t="shared" si="139"/>
        <v>3600.3620000000001</v>
      </c>
      <c r="FL112" s="352">
        <f t="shared" si="140"/>
        <v>761701.96699999995</v>
      </c>
      <c r="FM112" s="352">
        <f t="shared" si="141"/>
        <v>159466.32</v>
      </c>
      <c r="FP112" s="353" t="s">
        <v>718</v>
      </c>
      <c r="FQ112" s="354">
        <v>31618760</v>
      </c>
      <c r="FR112" s="348">
        <f t="shared" si="142"/>
        <v>31618.76</v>
      </c>
      <c r="FT112" s="346" t="s">
        <v>338</v>
      </c>
      <c r="FU112" s="346">
        <v>1031351522</v>
      </c>
      <c r="FV112" s="354">
        <v>1029851481</v>
      </c>
      <c r="FW112" s="354">
        <v>1031351522</v>
      </c>
      <c r="FX112" s="354">
        <v>0</v>
      </c>
      <c r="FY112" s="354">
        <v>1009058243</v>
      </c>
      <c r="FZ112" s="354">
        <v>20793238</v>
      </c>
      <c r="GA112" s="354">
        <f t="shared" si="143"/>
        <v>1031351.522</v>
      </c>
      <c r="GB112" s="354">
        <f t="shared" si="144"/>
        <v>1029851.481</v>
      </c>
      <c r="GC112" s="354">
        <f t="shared" si="145"/>
        <v>1031351.522</v>
      </c>
      <c r="GD112" s="354">
        <f t="shared" si="146"/>
        <v>0</v>
      </c>
      <c r="GE112" s="354">
        <f t="shared" si="147"/>
        <v>1009058.243</v>
      </c>
      <c r="GF112" s="354">
        <f t="shared" si="148"/>
        <v>20793.238000000001</v>
      </c>
      <c r="GG112" s="354"/>
    </row>
    <row r="113" spans="1:189" x14ac:dyDescent="0.2">
      <c r="A113" s="345" t="s">
        <v>341</v>
      </c>
      <c r="B113" s="345">
        <v>311405041</v>
      </c>
      <c r="C113" s="345">
        <v>0</v>
      </c>
      <c r="D113" s="345">
        <v>311405040</v>
      </c>
      <c r="E113" s="345">
        <v>1</v>
      </c>
      <c r="F113" s="345">
        <f t="shared" si="149"/>
        <v>321058.59727099998</v>
      </c>
      <c r="G113" s="345">
        <f t="shared" si="150"/>
        <v>0</v>
      </c>
      <c r="H113" s="345">
        <f t="shared" si="151"/>
        <v>321058.59623999993</v>
      </c>
      <c r="I113" s="345">
        <f t="shared" si="152"/>
        <v>1.031E-3</v>
      </c>
      <c r="J113" s="343" t="s">
        <v>281</v>
      </c>
      <c r="P113" s="346" t="s">
        <v>340</v>
      </c>
      <c r="Q113" s="347">
        <v>5000000</v>
      </c>
      <c r="R113" s="347">
        <v>0</v>
      </c>
      <c r="S113" s="347">
        <v>4366098</v>
      </c>
      <c r="T113" s="347">
        <v>633902</v>
      </c>
      <c r="U113" s="347">
        <f t="shared" si="153"/>
        <v>5155</v>
      </c>
      <c r="V113" s="345">
        <f t="shared" si="154"/>
        <v>0</v>
      </c>
      <c r="W113" s="345">
        <f t="shared" si="155"/>
        <v>4501.4470379999993</v>
      </c>
      <c r="X113" s="345">
        <f t="shared" si="156"/>
        <v>653.55296199999998</v>
      </c>
      <c r="AE113" s="343" t="s">
        <v>504</v>
      </c>
      <c r="AF113" s="345">
        <v>5000000</v>
      </c>
      <c r="AG113" s="345">
        <v>0</v>
      </c>
      <c r="AH113" s="345">
        <v>4511598</v>
      </c>
      <c r="AI113" s="345">
        <v>488402</v>
      </c>
      <c r="AJ113" s="345">
        <f t="shared" si="158"/>
        <v>5155</v>
      </c>
      <c r="AK113" s="345">
        <f t="shared" si="159"/>
        <v>0</v>
      </c>
      <c r="AL113" s="345">
        <f t="shared" si="160"/>
        <v>4651.4575379999997</v>
      </c>
      <c r="AM113" s="345">
        <f t="shared" si="161"/>
        <v>503.54246199999994</v>
      </c>
      <c r="AP113" s="346"/>
      <c r="AQ113" s="347"/>
      <c r="AR113" s="347"/>
      <c r="AT113" s="346" t="s">
        <v>504</v>
      </c>
      <c r="AU113" s="347">
        <v>16010214</v>
      </c>
      <c r="AV113" s="347">
        <v>4521812</v>
      </c>
      <c r="AW113" s="347">
        <v>4521812</v>
      </c>
      <c r="AX113" s="347">
        <v>11488402</v>
      </c>
      <c r="AY113" s="345">
        <f t="shared" si="105"/>
        <v>16506.530633999999</v>
      </c>
      <c r="AZ113" s="345">
        <f t="shared" si="106"/>
        <v>4661.9881719999994</v>
      </c>
      <c r="BA113" s="345">
        <f t="shared" si="107"/>
        <v>4661.9881719999994</v>
      </c>
      <c r="BB113" s="345">
        <f t="shared" si="108"/>
        <v>11844.542461999999</v>
      </c>
      <c r="BH113" s="343" t="s">
        <v>340</v>
      </c>
      <c r="BI113" s="348">
        <v>16000000</v>
      </c>
      <c r="BJ113" s="348">
        <v>4511598</v>
      </c>
      <c r="BK113" s="348">
        <v>4511598</v>
      </c>
      <c r="BL113" s="348">
        <v>11488402</v>
      </c>
      <c r="BM113" s="349">
        <f t="shared" si="110"/>
        <v>16496</v>
      </c>
      <c r="BN113" s="349">
        <f t="shared" si="111"/>
        <v>4651.4575379999997</v>
      </c>
      <c r="BO113" s="349">
        <f t="shared" si="112"/>
        <v>4651.4575379999997</v>
      </c>
      <c r="BP113" s="349">
        <f t="shared" si="113"/>
        <v>11844.542461999999</v>
      </c>
      <c r="BR113" s="343" t="s">
        <v>281</v>
      </c>
      <c r="BW113" s="348" t="s">
        <v>418</v>
      </c>
      <c r="BX113" s="348">
        <v>28666658</v>
      </c>
      <c r="BY113" s="348">
        <v>28666296</v>
      </c>
      <c r="BZ113" s="348">
        <v>362</v>
      </c>
      <c r="CA113" s="348">
        <v>11944290</v>
      </c>
      <c r="CB113" s="348">
        <f t="shared" si="115"/>
        <v>29555.324397999997</v>
      </c>
      <c r="CC113" s="348">
        <f t="shared" si="116"/>
        <v>29554.951175999995</v>
      </c>
      <c r="CD113" s="348">
        <f t="shared" si="117"/>
        <v>0.37322199999999994</v>
      </c>
      <c r="CE113" s="348">
        <f t="shared" si="118"/>
        <v>12314.56299</v>
      </c>
      <c r="CK113" s="346" t="s">
        <v>502</v>
      </c>
      <c r="CL113" s="347">
        <v>28000000</v>
      </c>
      <c r="CM113" s="347">
        <v>11834690</v>
      </c>
      <c r="CN113" s="347">
        <v>28000000</v>
      </c>
      <c r="CO113" s="347">
        <v>0</v>
      </c>
      <c r="CP113" s="348">
        <f t="shared" si="120"/>
        <v>28867.999999999996</v>
      </c>
      <c r="CQ113" s="348">
        <f t="shared" si="121"/>
        <v>12201.56539</v>
      </c>
      <c r="CR113" s="348">
        <f t="shared" si="122"/>
        <v>28867.999999999996</v>
      </c>
      <c r="CS113" s="348">
        <f t="shared" si="123"/>
        <v>0</v>
      </c>
      <c r="CU113" s="349"/>
      <c r="CZ113" s="346" t="s">
        <v>339</v>
      </c>
      <c r="DA113" s="347">
        <v>845657389</v>
      </c>
      <c r="DB113" s="347">
        <v>453954630</v>
      </c>
      <c r="DC113" s="347">
        <v>845657389</v>
      </c>
      <c r="DD113" s="347">
        <v>0</v>
      </c>
      <c r="DE113" s="347">
        <f t="shared" si="125"/>
        <v>871872.76805899991</v>
      </c>
      <c r="DF113" s="347">
        <f t="shared" si="126"/>
        <v>468027.22352999996</v>
      </c>
      <c r="DG113" s="347">
        <f t="shared" si="127"/>
        <v>871872.76805899991</v>
      </c>
      <c r="DH113" s="347">
        <f t="shared" si="128"/>
        <v>0</v>
      </c>
      <c r="DI113" s="343" t="s">
        <v>281</v>
      </c>
      <c r="DQ113" s="350" t="s">
        <v>339</v>
      </c>
      <c r="DR113" s="347">
        <v>845657389</v>
      </c>
      <c r="DS113" s="347">
        <v>707742576</v>
      </c>
      <c r="DT113" s="347">
        <v>845657389</v>
      </c>
      <c r="DU113" s="347">
        <v>0</v>
      </c>
      <c r="DV113" s="347">
        <f t="shared" si="130"/>
        <v>871872.76805899991</v>
      </c>
      <c r="DW113" s="347">
        <f t="shared" si="131"/>
        <v>729682.59585599997</v>
      </c>
      <c r="DX113" s="347">
        <f t="shared" si="132"/>
        <v>871872.76805899991</v>
      </c>
      <c r="DY113" s="347">
        <f t="shared" si="133"/>
        <v>0</v>
      </c>
      <c r="EH113" s="351" t="s">
        <v>339</v>
      </c>
      <c r="EI113" s="351">
        <v>845657389</v>
      </c>
      <c r="EJ113" s="351">
        <v>845657389</v>
      </c>
      <c r="EK113" s="351">
        <v>0</v>
      </c>
      <c r="EL113" s="351">
        <v>737193366</v>
      </c>
      <c r="EM113" s="351">
        <v>587177221</v>
      </c>
      <c r="EN113" s="351">
        <v>150016145</v>
      </c>
      <c r="EO113" s="351">
        <f t="shared" si="98"/>
        <v>845657.38899999997</v>
      </c>
      <c r="EP113" s="351">
        <f t="shared" si="99"/>
        <v>845657.38899999997</v>
      </c>
      <c r="EQ113" s="351">
        <f t="shared" si="100"/>
        <v>0</v>
      </c>
      <c r="ER113" s="351">
        <f t="shared" si="101"/>
        <v>737193.36600000004</v>
      </c>
      <c r="ES113" s="351">
        <f t="shared" si="102"/>
        <v>587177.22100000002</v>
      </c>
      <c r="ET113" s="351">
        <f t="shared" si="103"/>
        <v>150016.14499999999</v>
      </c>
      <c r="FA113" s="346" t="s">
        <v>339</v>
      </c>
      <c r="FB113" s="352">
        <v>850257389</v>
      </c>
      <c r="FC113" s="352">
        <v>773922008</v>
      </c>
      <c r="FD113" s="352">
        <v>850257389</v>
      </c>
      <c r="FE113" s="352">
        <v>0</v>
      </c>
      <c r="FF113" s="352">
        <v>630943919</v>
      </c>
      <c r="FG113" s="352">
        <v>142978089</v>
      </c>
      <c r="FH113" s="352">
        <f t="shared" si="136"/>
        <v>850257.38899999997</v>
      </c>
      <c r="FI113" s="352">
        <f t="shared" si="137"/>
        <v>773922.00800000003</v>
      </c>
      <c r="FJ113" s="352">
        <f t="shared" si="138"/>
        <v>850257.38899999997</v>
      </c>
      <c r="FK113" s="352">
        <f t="shared" si="139"/>
        <v>0</v>
      </c>
      <c r="FL113" s="352">
        <f t="shared" si="140"/>
        <v>630943.91899999999</v>
      </c>
      <c r="FM113" s="352">
        <f t="shared" si="141"/>
        <v>142978.08900000001</v>
      </c>
      <c r="FP113" s="353" t="s">
        <v>511</v>
      </c>
      <c r="FQ113" s="354">
        <v>28838433</v>
      </c>
      <c r="FR113" s="348">
        <f t="shared" si="142"/>
        <v>28838.433000000001</v>
      </c>
      <c r="FT113" s="346" t="s">
        <v>339</v>
      </c>
      <c r="FU113" s="346">
        <v>863311964</v>
      </c>
      <c r="FV113" s="354">
        <v>861811964</v>
      </c>
      <c r="FW113" s="354">
        <v>863311964</v>
      </c>
      <c r="FX113" s="354">
        <v>0</v>
      </c>
      <c r="FY113" s="354">
        <v>861811964</v>
      </c>
      <c r="FZ113" s="354">
        <v>0</v>
      </c>
      <c r="GA113" s="354">
        <f t="shared" si="143"/>
        <v>863311.96400000004</v>
      </c>
      <c r="GB113" s="354">
        <f t="shared" si="144"/>
        <v>861811.96400000004</v>
      </c>
      <c r="GC113" s="354">
        <f t="shared" si="145"/>
        <v>863311.96400000004</v>
      </c>
      <c r="GD113" s="354">
        <f t="shared" si="146"/>
        <v>0</v>
      </c>
      <c r="GE113" s="354">
        <f t="shared" si="147"/>
        <v>861811.96400000004</v>
      </c>
      <c r="GF113" s="354">
        <f t="shared" si="148"/>
        <v>0</v>
      </c>
      <c r="GG113" s="354"/>
    </row>
    <row r="114" spans="1:189" x14ac:dyDescent="0.2">
      <c r="A114" s="345" t="s">
        <v>342</v>
      </c>
      <c r="B114" s="345">
        <v>48560000</v>
      </c>
      <c r="C114" s="345">
        <v>0</v>
      </c>
      <c r="D114" s="345">
        <v>0</v>
      </c>
      <c r="E114" s="345">
        <v>48560000</v>
      </c>
      <c r="F114" s="345">
        <f t="shared" si="149"/>
        <v>50065.359999999993</v>
      </c>
      <c r="G114" s="345">
        <f t="shared" si="150"/>
        <v>0</v>
      </c>
      <c r="H114" s="345">
        <f t="shared" si="151"/>
        <v>0</v>
      </c>
      <c r="I114" s="345">
        <f t="shared" si="152"/>
        <v>50065.359999999993</v>
      </c>
      <c r="J114" s="343" t="s">
        <v>281</v>
      </c>
      <c r="P114" s="346" t="s">
        <v>505</v>
      </c>
      <c r="Q114" s="347">
        <v>1017333562</v>
      </c>
      <c r="R114" s="347">
        <v>1866674</v>
      </c>
      <c r="S114" s="347">
        <v>875155493</v>
      </c>
      <c r="T114" s="347">
        <v>142178069</v>
      </c>
      <c r="U114" s="347">
        <f t="shared" si="153"/>
        <v>1048870.902422</v>
      </c>
      <c r="V114" s="345">
        <f t="shared" si="154"/>
        <v>1924.5408939999998</v>
      </c>
      <c r="W114" s="345">
        <f t="shared" si="155"/>
        <v>902285.31328299991</v>
      </c>
      <c r="X114" s="345">
        <f t="shared" si="156"/>
        <v>146585.58913899999</v>
      </c>
      <c r="AE114" s="343" t="s">
        <v>340</v>
      </c>
      <c r="AF114" s="345">
        <v>5000000</v>
      </c>
      <c r="AG114" s="345">
        <v>0</v>
      </c>
      <c r="AH114" s="345">
        <v>4511598</v>
      </c>
      <c r="AI114" s="345">
        <v>488402</v>
      </c>
      <c r="AJ114" s="345">
        <f t="shared" si="158"/>
        <v>5155</v>
      </c>
      <c r="AK114" s="345">
        <f t="shared" si="159"/>
        <v>0</v>
      </c>
      <c r="AL114" s="345">
        <f t="shared" si="160"/>
        <v>4651.4575379999997</v>
      </c>
      <c r="AM114" s="345">
        <f t="shared" si="161"/>
        <v>503.54246199999994</v>
      </c>
      <c r="AP114" s="346"/>
      <c r="AQ114" s="347"/>
      <c r="AR114" s="347"/>
      <c r="AT114" s="346" t="s">
        <v>340</v>
      </c>
      <c r="AU114" s="347">
        <v>16000000</v>
      </c>
      <c r="AV114" s="347">
        <v>4511598</v>
      </c>
      <c r="AW114" s="347">
        <v>4511598</v>
      </c>
      <c r="AX114" s="347">
        <v>11488402</v>
      </c>
      <c r="AY114" s="345">
        <f t="shared" si="105"/>
        <v>16496</v>
      </c>
      <c r="AZ114" s="345">
        <f t="shared" si="106"/>
        <v>4651.4575379999997</v>
      </c>
      <c r="BA114" s="345">
        <f t="shared" si="107"/>
        <v>4651.4575379999997</v>
      </c>
      <c r="BB114" s="345">
        <f t="shared" si="108"/>
        <v>11844.542461999999</v>
      </c>
      <c r="BH114" s="343" t="s">
        <v>426</v>
      </c>
      <c r="BI114" s="348">
        <v>10214</v>
      </c>
      <c r="BJ114" s="348">
        <v>10214</v>
      </c>
      <c r="BK114" s="348">
        <v>10214</v>
      </c>
      <c r="BL114" s="348">
        <v>0</v>
      </c>
      <c r="BM114" s="349">
        <f t="shared" si="110"/>
        <v>10.530633999999999</v>
      </c>
      <c r="BN114" s="349">
        <f t="shared" si="111"/>
        <v>10.530633999999999</v>
      </c>
      <c r="BO114" s="349">
        <f t="shared" si="112"/>
        <v>10.530633999999999</v>
      </c>
      <c r="BP114" s="349">
        <f t="shared" si="113"/>
        <v>0</v>
      </c>
      <c r="BR114" s="343" t="s">
        <v>281</v>
      </c>
      <c r="BW114" s="348" t="s">
        <v>504</v>
      </c>
      <c r="BX114" s="348">
        <v>15521812</v>
      </c>
      <c r="BY114" s="348">
        <v>7421648</v>
      </c>
      <c r="BZ114" s="348">
        <v>8100164</v>
      </c>
      <c r="CA114" s="348">
        <v>4521812</v>
      </c>
      <c r="CB114" s="348">
        <f t="shared" si="115"/>
        <v>16002.988171999999</v>
      </c>
      <c r="CC114" s="348">
        <f t="shared" si="116"/>
        <v>7651.7190879999998</v>
      </c>
      <c r="CD114" s="348">
        <f t="shared" si="117"/>
        <v>8351.2690839999996</v>
      </c>
      <c r="CE114" s="348">
        <f t="shared" si="118"/>
        <v>4661.9881719999994</v>
      </c>
      <c r="CK114" s="346" t="s">
        <v>503</v>
      </c>
      <c r="CL114" s="347">
        <v>112000000</v>
      </c>
      <c r="CM114" s="347">
        <v>62442133</v>
      </c>
      <c r="CN114" s="347">
        <v>112000000</v>
      </c>
      <c r="CO114" s="347">
        <v>0</v>
      </c>
      <c r="CP114" s="348">
        <f t="shared" si="120"/>
        <v>115471.99999999999</v>
      </c>
      <c r="CQ114" s="348">
        <f t="shared" si="121"/>
        <v>64377.839122999998</v>
      </c>
      <c r="CR114" s="348">
        <f t="shared" si="122"/>
        <v>115471.99999999999</v>
      </c>
      <c r="CS114" s="348">
        <f t="shared" si="123"/>
        <v>0</v>
      </c>
      <c r="CU114" s="349"/>
      <c r="CZ114" s="346" t="s">
        <v>502</v>
      </c>
      <c r="DA114" s="347">
        <v>28000000</v>
      </c>
      <c r="DB114" s="347">
        <v>13717465</v>
      </c>
      <c r="DC114" s="347">
        <v>28000000</v>
      </c>
      <c r="DD114" s="347">
        <v>0</v>
      </c>
      <c r="DE114" s="347">
        <f t="shared" si="125"/>
        <v>28867.999999999996</v>
      </c>
      <c r="DF114" s="347">
        <f t="shared" si="126"/>
        <v>14142.706414999999</v>
      </c>
      <c r="DG114" s="347">
        <f t="shared" si="127"/>
        <v>28867.999999999996</v>
      </c>
      <c r="DH114" s="347">
        <f t="shared" si="128"/>
        <v>0</v>
      </c>
      <c r="DI114" s="343" t="s">
        <v>281</v>
      </c>
      <c r="DQ114" s="350" t="s">
        <v>502</v>
      </c>
      <c r="DR114" s="347">
        <v>28000000</v>
      </c>
      <c r="DS114" s="347">
        <v>15682888</v>
      </c>
      <c r="DT114" s="347">
        <v>28000000</v>
      </c>
      <c r="DU114" s="347">
        <v>0</v>
      </c>
      <c r="DV114" s="347">
        <f t="shared" si="130"/>
        <v>28867.999999999996</v>
      </c>
      <c r="DW114" s="347">
        <f t="shared" si="131"/>
        <v>16169.057527999999</v>
      </c>
      <c r="DX114" s="347">
        <f t="shared" si="132"/>
        <v>28867.999999999996</v>
      </c>
      <c r="DY114" s="347">
        <f t="shared" si="133"/>
        <v>0</v>
      </c>
      <c r="EH114" s="351" t="s">
        <v>502</v>
      </c>
      <c r="EI114" s="351">
        <v>28000000</v>
      </c>
      <c r="EJ114" s="351">
        <v>28000000</v>
      </c>
      <c r="EK114" s="351">
        <v>0</v>
      </c>
      <c r="EL114" s="351">
        <v>15682888</v>
      </c>
      <c r="EM114" s="351">
        <v>15682888</v>
      </c>
      <c r="EN114" s="351">
        <v>0</v>
      </c>
      <c r="EO114" s="351">
        <f t="shared" si="98"/>
        <v>28000</v>
      </c>
      <c r="EP114" s="351">
        <f t="shared" si="99"/>
        <v>28000</v>
      </c>
      <c r="EQ114" s="351">
        <f t="shared" si="100"/>
        <v>0</v>
      </c>
      <c r="ER114" s="351">
        <f t="shared" si="101"/>
        <v>15682.888000000001</v>
      </c>
      <c r="ES114" s="351">
        <f t="shared" si="102"/>
        <v>15682.888000000001</v>
      </c>
      <c r="ET114" s="351">
        <f t="shared" si="103"/>
        <v>0</v>
      </c>
      <c r="FA114" s="346" t="s">
        <v>502</v>
      </c>
      <c r="FB114" s="352">
        <v>28000000</v>
      </c>
      <c r="FC114" s="352">
        <v>19598145</v>
      </c>
      <c r="FD114" s="352">
        <v>28000000</v>
      </c>
      <c r="FE114" s="352">
        <v>0</v>
      </c>
      <c r="FF114" s="352">
        <v>15682888</v>
      </c>
      <c r="FG114" s="352">
        <v>3915257</v>
      </c>
      <c r="FH114" s="352">
        <f t="shared" si="136"/>
        <v>28000</v>
      </c>
      <c r="FI114" s="352">
        <f t="shared" si="137"/>
        <v>19598.145</v>
      </c>
      <c r="FJ114" s="352">
        <f t="shared" si="138"/>
        <v>28000</v>
      </c>
      <c r="FK114" s="352">
        <f t="shared" si="139"/>
        <v>0</v>
      </c>
      <c r="FL114" s="352">
        <f t="shared" si="140"/>
        <v>15682.888000000001</v>
      </c>
      <c r="FM114" s="352">
        <f t="shared" si="141"/>
        <v>3915.2570000000001</v>
      </c>
      <c r="FP114" s="353" t="s">
        <v>350</v>
      </c>
      <c r="FQ114" s="354">
        <v>28838433</v>
      </c>
      <c r="FR114" s="348">
        <f t="shared" si="142"/>
        <v>28838.433000000001</v>
      </c>
      <c r="FT114" s="346" t="s">
        <v>502</v>
      </c>
      <c r="FU114" s="346">
        <v>23297745</v>
      </c>
      <c r="FV114" s="354">
        <v>23297745</v>
      </c>
      <c r="FW114" s="354">
        <v>23297745</v>
      </c>
      <c r="FX114" s="354">
        <v>0</v>
      </c>
      <c r="FY114" s="354">
        <v>19598145</v>
      </c>
      <c r="FZ114" s="354">
        <v>3699600</v>
      </c>
      <c r="GA114" s="354">
        <f t="shared" si="143"/>
        <v>23297.744999999999</v>
      </c>
      <c r="GB114" s="354">
        <f t="shared" si="144"/>
        <v>23297.744999999999</v>
      </c>
      <c r="GC114" s="354">
        <f t="shared" si="145"/>
        <v>23297.744999999999</v>
      </c>
      <c r="GD114" s="354">
        <f t="shared" si="146"/>
        <v>0</v>
      </c>
      <c r="GE114" s="354">
        <f t="shared" si="147"/>
        <v>19598.145</v>
      </c>
      <c r="GF114" s="354">
        <f t="shared" si="148"/>
        <v>3699.6</v>
      </c>
      <c r="GG114" s="354"/>
    </row>
    <row r="115" spans="1:189" x14ac:dyDescent="0.2">
      <c r="A115" s="345" t="s">
        <v>343</v>
      </c>
      <c r="B115" s="345">
        <v>898671526</v>
      </c>
      <c r="C115" s="345">
        <v>0</v>
      </c>
      <c r="D115" s="345">
        <v>78836668</v>
      </c>
      <c r="E115" s="345">
        <v>819834858</v>
      </c>
      <c r="F115" s="345">
        <f t="shared" si="149"/>
        <v>926530.34330599988</v>
      </c>
      <c r="G115" s="345">
        <f t="shared" si="150"/>
        <v>0</v>
      </c>
      <c r="H115" s="345">
        <f t="shared" si="151"/>
        <v>81280.604707999999</v>
      </c>
      <c r="I115" s="345">
        <f t="shared" si="152"/>
        <v>845249.73859799991</v>
      </c>
      <c r="J115" s="343" t="s">
        <v>281</v>
      </c>
      <c r="P115" s="346" t="s">
        <v>341</v>
      </c>
      <c r="Q115" s="347">
        <v>288105042</v>
      </c>
      <c r="R115" s="347">
        <v>0</v>
      </c>
      <c r="S115" s="347">
        <v>237405043</v>
      </c>
      <c r="T115" s="347">
        <v>50699999</v>
      </c>
      <c r="U115" s="347">
        <f t="shared" si="153"/>
        <v>297036.29830199998</v>
      </c>
      <c r="V115" s="345">
        <f t="shared" si="154"/>
        <v>0</v>
      </c>
      <c r="W115" s="345">
        <f t="shared" si="155"/>
        <v>244764.59933299999</v>
      </c>
      <c r="X115" s="345">
        <f t="shared" si="156"/>
        <v>52271.698968999997</v>
      </c>
      <c r="AE115" s="343" t="s">
        <v>505</v>
      </c>
      <c r="AF115" s="345">
        <v>2347571880</v>
      </c>
      <c r="AG115" s="345">
        <v>190502491</v>
      </c>
      <c r="AH115" s="345">
        <v>1229026660</v>
      </c>
      <c r="AI115" s="345">
        <v>1118545220</v>
      </c>
      <c r="AJ115" s="345">
        <f t="shared" si="158"/>
        <v>2420346.6082799998</v>
      </c>
      <c r="AK115" s="345">
        <f t="shared" si="159"/>
        <v>196408.06822099999</v>
      </c>
      <c r="AL115" s="345">
        <f t="shared" si="160"/>
        <v>1267126.4864599998</v>
      </c>
      <c r="AM115" s="345">
        <f t="shared" si="161"/>
        <v>1153220.1218199998</v>
      </c>
      <c r="AP115" s="346"/>
      <c r="AQ115" s="347"/>
      <c r="AR115" s="347"/>
      <c r="AT115" s="346" t="s">
        <v>426</v>
      </c>
      <c r="AU115" s="347">
        <v>10214</v>
      </c>
      <c r="AV115" s="347">
        <v>10214</v>
      </c>
      <c r="AW115" s="347">
        <v>10214</v>
      </c>
      <c r="AX115" s="347">
        <v>0</v>
      </c>
      <c r="AY115" s="345">
        <f t="shared" si="105"/>
        <v>10.530633999999999</v>
      </c>
      <c r="AZ115" s="345">
        <f t="shared" si="106"/>
        <v>10.530633999999999</v>
      </c>
      <c r="BA115" s="345">
        <f t="shared" si="107"/>
        <v>10.530633999999999</v>
      </c>
      <c r="BB115" s="345">
        <f t="shared" si="108"/>
        <v>0</v>
      </c>
      <c r="BH115" s="343" t="s">
        <v>505</v>
      </c>
      <c r="BI115" s="348">
        <v>2028738295</v>
      </c>
      <c r="BJ115" s="348">
        <v>411049155</v>
      </c>
      <c r="BK115" s="348">
        <v>1268061708</v>
      </c>
      <c r="BL115" s="348">
        <v>760676587</v>
      </c>
      <c r="BM115" s="349">
        <f t="shared" si="110"/>
        <v>2091629.1821449997</v>
      </c>
      <c r="BN115" s="349">
        <f t="shared" si="111"/>
        <v>423791.67880499997</v>
      </c>
      <c r="BO115" s="349">
        <f t="shared" si="112"/>
        <v>1307371.6209480001</v>
      </c>
      <c r="BP115" s="349">
        <f t="shared" si="113"/>
        <v>784257.56119699997</v>
      </c>
      <c r="BR115" s="343" t="s">
        <v>281</v>
      </c>
      <c r="BW115" s="348" t="s">
        <v>340</v>
      </c>
      <c r="BX115" s="348">
        <v>15511598</v>
      </c>
      <c r="BY115" s="348">
        <v>7411434</v>
      </c>
      <c r="BZ115" s="348">
        <v>8100164</v>
      </c>
      <c r="CA115" s="348">
        <v>4511598</v>
      </c>
      <c r="CB115" s="348">
        <f t="shared" si="115"/>
        <v>15992.457537999999</v>
      </c>
      <c r="CC115" s="348">
        <f t="shared" si="116"/>
        <v>7641.1884539999992</v>
      </c>
      <c r="CD115" s="348">
        <f t="shared" si="117"/>
        <v>8351.2690839999996</v>
      </c>
      <c r="CE115" s="348">
        <f t="shared" si="118"/>
        <v>4651.4575379999997</v>
      </c>
      <c r="CK115" s="346" t="s">
        <v>418</v>
      </c>
      <c r="CL115" s="347">
        <v>28666658</v>
      </c>
      <c r="CM115" s="347">
        <v>14333148</v>
      </c>
      <c r="CN115" s="347">
        <v>28666296</v>
      </c>
      <c r="CO115" s="347">
        <v>362</v>
      </c>
      <c r="CP115" s="348">
        <f t="shared" si="120"/>
        <v>29555.324397999997</v>
      </c>
      <c r="CQ115" s="348">
        <f t="shared" si="121"/>
        <v>14777.475587999998</v>
      </c>
      <c r="CR115" s="348">
        <f t="shared" si="122"/>
        <v>29554.951175999995</v>
      </c>
      <c r="CS115" s="348">
        <f t="shared" si="123"/>
        <v>0.37322199999999994</v>
      </c>
      <c r="CU115" s="349"/>
      <c r="CZ115" s="346" t="s">
        <v>503</v>
      </c>
      <c r="DA115" s="347">
        <v>112000000</v>
      </c>
      <c r="DB115" s="347">
        <v>72873441</v>
      </c>
      <c r="DC115" s="347">
        <v>112000000</v>
      </c>
      <c r="DD115" s="347">
        <v>0</v>
      </c>
      <c r="DE115" s="347">
        <f t="shared" si="125"/>
        <v>115471.99999999999</v>
      </c>
      <c r="DF115" s="347">
        <f t="shared" si="126"/>
        <v>75132.517670999994</v>
      </c>
      <c r="DG115" s="347">
        <f t="shared" si="127"/>
        <v>115471.99999999999</v>
      </c>
      <c r="DH115" s="347">
        <f t="shared" si="128"/>
        <v>0</v>
      </c>
      <c r="DI115" s="343" t="s">
        <v>281</v>
      </c>
      <c r="DQ115" s="350" t="s">
        <v>503</v>
      </c>
      <c r="DR115" s="347">
        <v>115600000</v>
      </c>
      <c r="DS115" s="347">
        <v>83192451</v>
      </c>
      <c r="DT115" s="347">
        <v>112000000</v>
      </c>
      <c r="DU115" s="347">
        <v>3600000</v>
      </c>
      <c r="DV115" s="347">
        <f t="shared" si="130"/>
        <v>119183.59999999999</v>
      </c>
      <c r="DW115" s="347">
        <f t="shared" si="131"/>
        <v>85771.416980999988</v>
      </c>
      <c r="DX115" s="347">
        <f t="shared" si="132"/>
        <v>115471.99999999999</v>
      </c>
      <c r="DY115" s="347">
        <f t="shared" si="133"/>
        <v>3711.6</v>
      </c>
      <c r="EH115" s="351" t="s">
        <v>503</v>
      </c>
      <c r="EI115" s="351">
        <v>115600000</v>
      </c>
      <c r="EJ115" s="351">
        <v>112000000</v>
      </c>
      <c r="EK115" s="351">
        <v>3600000</v>
      </c>
      <c r="EL115" s="351">
        <v>93575438</v>
      </c>
      <c r="EM115" s="351">
        <v>83192451</v>
      </c>
      <c r="EN115" s="351">
        <v>10382987</v>
      </c>
      <c r="EO115" s="351">
        <f t="shared" si="98"/>
        <v>115600</v>
      </c>
      <c r="EP115" s="351">
        <f t="shared" si="99"/>
        <v>112000</v>
      </c>
      <c r="EQ115" s="351">
        <f t="shared" si="100"/>
        <v>3600</v>
      </c>
      <c r="ER115" s="351">
        <f t="shared" si="101"/>
        <v>93575.437999999995</v>
      </c>
      <c r="ES115" s="351">
        <f t="shared" si="102"/>
        <v>83192.451000000001</v>
      </c>
      <c r="ET115" s="351">
        <f t="shared" si="103"/>
        <v>10382.986999999999</v>
      </c>
      <c r="FA115" s="346" t="s">
        <v>503</v>
      </c>
      <c r="FB115" s="352">
        <v>115600000</v>
      </c>
      <c r="FC115" s="352">
        <v>103759554</v>
      </c>
      <c r="FD115" s="352">
        <v>112000000</v>
      </c>
      <c r="FE115" s="352">
        <v>3600000</v>
      </c>
      <c r="FF115" s="352">
        <v>93575438</v>
      </c>
      <c r="FG115" s="352">
        <v>10184116</v>
      </c>
      <c r="FH115" s="352">
        <f t="shared" si="136"/>
        <v>115600</v>
      </c>
      <c r="FI115" s="352">
        <f t="shared" si="137"/>
        <v>103759.554</v>
      </c>
      <c r="FJ115" s="352">
        <f t="shared" si="138"/>
        <v>112000</v>
      </c>
      <c r="FK115" s="352">
        <f t="shared" si="139"/>
        <v>3600</v>
      </c>
      <c r="FL115" s="352">
        <f t="shared" si="140"/>
        <v>93575.437999999995</v>
      </c>
      <c r="FM115" s="352">
        <f t="shared" si="141"/>
        <v>10184.116</v>
      </c>
      <c r="FP115" s="353" t="s">
        <v>513</v>
      </c>
      <c r="FQ115" s="354">
        <v>28838433</v>
      </c>
      <c r="FR115" s="348">
        <f t="shared" si="142"/>
        <v>28838.433000000001</v>
      </c>
      <c r="FT115" s="346" t="s">
        <v>503</v>
      </c>
      <c r="FU115" s="346">
        <v>116075517</v>
      </c>
      <c r="FV115" s="354">
        <v>116075476</v>
      </c>
      <c r="FW115" s="354">
        <v>116075517</v>
      </c>
      <c r="FX115" s="354">
        <v>0</v>
      </c>
      <c r="FY115" s="354">
        <v>103759554</v>
      </c>
      <c r="FZ115" s="354">
        <v>12315922</v>
      </c>
      <c r="GA115" s="354">
        <f t="shared" si="143"/>
        <v>116075.51700000001</v>
      </c>
      <c r="GB115" s="354">
        <f t="shared" si="144"/>
        <v>116075.476</v>
      </c>
      <c r="GC115" s="354">
        <f t="shared" si="145"/>
        <v>116075.51700000001</v>
      </c>
      <c r="GD115" s="354">
        <f t="shared" si="146"/>
        <v>0</v>
      </c>
      <c r="GE115" s="354">
        <f t="shared" si="147"/>
        <v>103759.554</v>
      </c>
      <c r="GF115" s="354">
        <f t="shared" si="148"/>
        <v>12315.922</v>
      </c>
      <c r="GG115" s="354"/>
    </row>
    <row r="116" spans="1:189" x14ac:dyDescent="0.2">
      <c r="A116" s="345" t="s">
        <v>344</v>
      </c>
      <c r="B116" s="345">
        <v>5123221</v>
      </c>
      <c r="C116" s="345">
        <v>0</v>
      </c>
      <c r="D116" s="345">
        <v>0</v>
      </c>
      <c r="E116" s="345">
        <v>5123221</v>
      </c>
      <c r="F116" s="345">
        <f t="shared" si="149"/>
        <v>5282.0408509999988</v>
      </c>
      <c r="G116" s="345">
        <f t="shared" si="150"/>
        <v>0</v>
      </c>
      <c r="H116" s="345">
        <f t="shared" si="151"/>
        <v>0</v>
      </c>
      <c r="I116" s="345">
        <f t="shared" si="152"/>
        <v>5282.0408509999988</v>
      </c>
      <c r="J116" s="343" t="s">
        <v>281</v>
      </c>
      <c r="P116" s="346" t="s">
        <v>342</v>
      </c>
      <c r="Q116" s="347">
        <v>48560000</v>
      </c>
      <c r="R116" s="347">
        <v>0</v>
      </c>
      <c r="S116" s="347">
        <v>0</v>
      </c>
      <c r="T116" s="347">
        <v>48560000</v>
      </c>
      <c r="U116" s="347">
        <f t="shared" si="153"/>
        <v>50065.359999999993</v>
      </c>
      <c r="V116" s="345">
        <f t="shared" si="154"/>
        <v>0</v>
      </c>
      <c r="W116" s="345">
        <f t="shared" si="155"/>
        <v>0</v>
      </c>
      <c r="X116" s="345">
        <f t="shared" si="156"/>
        <v>50065.359999999993</v>
      </c>
      <c r="AE116" s="343" t="s">
        <v>341</v>
      </c>
      <c r="AF116" s="345">
        <v>1235420002</v>
      </c>
      <c r="AG116" s="345">
        <v>63274461</v>
      </c>
      <c r="AH116" s="345">
        <v>590117914</v>
      </c>
      <c r="AI116" s="345">
        <v>645302088</v>
      </c>
      <c r="AJ116" s="345">
        <f t="shared" si="158"/>
        <v>1273718.0220619999</v>
      </c>
      <c r="AK116" s="345">
        <f t="shared" si="159"/>
        <v>65235.969291000001</v>
      </c>
      <c r="AL116" s="345">
        <f t="shared" si="160"/>
        <v>608411.56933399988</v>
      </c>
      <c r="AM116" s="345">
        <f t="shared" si="161"/>
        <v>665306.45272799989</v>
      </c>
      <c r="AP116" s="346"/>
      <c r="AQ116" s="347"/>
      <c r="AR116" s="347"/>
      <c r="AT116" s="346" t="s">
        <v>505</v>
      </c>
      <c r="AU116" s="347">
        <v>2128082915</v>
      </c>
      <c r="AV116" s="347">
        <v>327143420</v>
      </c>
      <c r="AW116" s="347">
        <v>1260961708</v>
      </c>
      <c r="AX116" s="347">
        <v>867121207</v>
      </c>
      <c r="AY116" s="345">
        <f t="shared" si="105"/>
        <v>2194053.4853650001</v>
      </c>
      <c r="AZ116" s="345">
        <f t="shared" si="106"/>
        <v>337284.86601999996</v>
      </c>
      <c r="BA116" s="345">
        <f t="shared" si="107"/>
        <v>1300051.520948</v>
      </c>
      <c r="BB116" s="345">
        <f t="shared" si="108"/>
        <v>894001.96441699995</v>
      </c>
      <c r="BH116" s="343" t="s">
        <v>341</v>
      </c>
      <c r="BI116" s="348">
        <v>1054726955</v>
      </c>
      <c r="BJ116" s="348">
        <v>197975961</v>
      </c>
      <c r="BK116" s="348">
        <v>590118913</v>
      </c>
      <c r="BL116" s="348">
        <v>464608042</v>
      </c>
      <c r="BM116" s="349">
        <f t="shared" si="110"/>
        <v>1087423.4906049999</v>
      </c>
      <c r="BN116" s="349">
        <f t="shared" si="111"/>
        <v>204113.215791</v>
      </c>
      <c r="BO116" s="349">
        <f t="shared" si="112"/>
        <v>608412.59930299991</v>
      </c>
      <c r="BP116" s="349">
        <f t="shared" si="113"/>
        <v>479010.89130199997</v>
      </c>
      <c r="BR116" s="343" t="s">
        <v>281</v>
      </c>
      <c r="BW116" s="348" t="s">
        <v>426</v>
      </c>
      <c r="BX116" s="348">
        <v>10214</v>
      </c>
      <c r="BY116" s="348">
        <v>10214</v>
      </c>
      <c r="BZ116" s="348">
        <v>0</v>
      </c>
      <c r="CA116" s="348">
        <v>10214</v>
      </c>
      <c r="CB116" s="348">
        <f t="shared" si="115"/>
        <v>10.530633999999999</v>
      </c>
      <c r="CC116" s="348">
        <f t="shared" si="116"/>
        <v>10.530633999999999</v>
      </c>
      <c r="CD116" s="348">
        <f t="shared" si="117"/>
        <v>0</v>
      </c>
      <c r="CE116" s="348">
        <f t="shared" si="118"/>
        <v>10.530633999999999</v>
      </c>
      <c r="CK116" s="346" t="s">
        <v>504</v>
      </c>
      <c r="CL116" s="347">
        <v>19921648</v>
      </c>
      <c r="CM116" s="347">
        <v>7421648</v>
      </c>
      <c r="CN116" s="347">
        <v>7421648</v>
      </c>
      <c r="CO116" s="347">
        <v>12500000</v>
      </c>
      <c r="CP116" s="348">
        <f t="shared" si="120"/>
        <v>20539.219087999998</v>
      </c>
      <c r="CQ116" s="348">
        <f t="shared" si="121"/>
        <v>7651.7190879999998</v>
      </c>
      <c r="CR116" s="348">
        <f t="shared" si="122"/>
        <v>7651.7190879999998</v>
      </c>
      <c r="CS116" s="348">
        <f t="shared" si="123"/>
        <v>12887.499999999998</v>
      </c>
      <c r="CU116" s="349"/>
      <c r="CZ116" s="346" t="s">
        <v>418</v>
      </c>
      <c r="DA116" s="347">
        <v>28666658</v>
      </c>
      <c r="DB116" s="347">
        <v>16722006</v>
      </c>
      <c r="DC116" s="347">
        <v>28666296</v>
      </c>
      <c r="DD116" s="347">
        <v>362</v>
      </c>
      <c r="DE116" s="347">
        <f t="shared" si="125"/>
        <v>29555.324397999997</v>
      </c>
      <c r="DF116" s="347">
        <f t="shared" si="126"/>
        <v>17240.388186</v>
      </c>
      <c r="DG116" s="347">
        <f t="shared" si="127"/>
        <v>29554.951175999995</v>
      </c>
      <c r="DH116" s="347">
        <f t="shared" si="128"/>
        <v>0.37322199999999994</v>
      </c>
      <c r="DI116" s="343" t="s">
        <v>281</v>
      </c>
      <c r="DQ116" s="350" t="s">
        <v>418</v>
      </c>
      <c r="DR116" s="347">
        <v>28666658</v>
      </c>
      <c r="DS116" s="347">
        <v>19110864</v>
      </c>
      <c r="DT116" s="347">
        <v>28666296</v>
      </c>
      <c r="DU116" s="347">
        <v>362</v>
      </c>
      <c r="DV116" s="347">
        <f t="shared" si="130"/>
        <v>29555.324397999997</v>
      </c>
      <c r="DW116" s="347">
        <f t="shared" si="131"/>
        <v>19703.300783999999</v>
      </c>
      <c r="DX116" s="347">
        <f t="shared" si="132"/>
        <v>29554.951175999995</v>
      </c>
      <c r="DY116" s="347">
        <f t="shared" si="133"/>
        <v>0.37322199999999994</v>
      </c>
      <c r="EH116" s="351" t="s">
        <v>418</v>
      </c>
      <c r="EI116" s="351">
        <v>28666658</v>
      </c>
      <c r="EJ116" s="351">
        <v>28666296</v>
      </c>
      <c r="EK116" s="351">
        <v>362</v>
      </c>
      <c r="EL116" s="351">
        <v>21499722</v>
      </c>
      <c r="EM116" s="351">
        <v>19110864</v>
      </c>
      <c r="EN116" s="351">
        <v>2388858</v>
      </c>
      <c r="EO116" s="351">
        <f t="shared" si="98"/>
        <v>28666.657999999999</v>
      </c>
      <c r="EP116" s="351">
        <f t="shared" si="99"/>
        <v>28666.295999999998</v>
      </c>
      <c r="EQ116" s="351">
        <f t="shared" si="100"/>
        <v>0.36199999999999999</v>
      </c>
      <c r="ER116" s="351">
        <f t="shared" si="101"/>
        <v>21499.722000000002</v>
      </c>
      <c r="ES116" s="351">
        <f t="shared" si="102"/>
        <v>19110.864000000001</v>
      </c>
      <c r="ET116" s="351">
        <f t="shared" si="103"/>
        <v>2388.8580000000002</v>
      </c>
      <c r="FA116" s="346" t="s">
        <v>418</v>
      </c>
      <c r="FB116" s="352">
        <v>28666658</v>
      </c>
      <c r="FC116" s="352">
        <v>23888580</v>
      </c>
      <c r="FD116" s="352">
        <v>28666296</v>
      </c>
      <c r="FE116" s="352">
        <v>362</v>
      </c>
      <c r="FF116" s="352">
        <v>21499722</v>
      </c>
      <c r="FG116" s="352">
        <v>2388858</v>
      </c>
      <c r="FH116" s="352">
        <f t="shared" si="136"/>
        <v>28666.657999999999</v>
      </c>
      <c r="FI116" s="352">
        <f t="shared" si="137"/>
        <v>23888.58</v>
      </c>
      <c r="FJ116" s="352">
        <f t="shared" si="138"/>
        <v>28666.295999999998</v>
      </c>
      <c r="FK116" s="352">
        <f t="shared" si="139"/>
        <v>0.36199999999999999</v>
      </c>
      <c r="FL116" s="352">
        <f t="shared" si="140"/>
        <v>21499.722000000002</v>
      </c>
      <c r="FM116" s="352">
        <f t="shared" si="141"/>
        <v>2388.8580000000002</v>
      </c>
      <c r="FP116" s="353" t="s">
        <v>351</v>
      </c>
      <c r="FQ116" s="354">
        <v>3572595689</v>
      </c>
      <c r="FR116" s="348">
        <f t="shared" si="142"/>
        <v>3572595.6889999998</v>
      </c>
      <c r="FT116" s="346" t="s">
        <v>418</v>
      </c>
      <c r="FU116" s="346">
        <v>28666296</v>
      </c>
      <c r="FV116" s="354">
        <v>28666296</v>
      </c>
      <c r="FW116" s="354">
        <v>28666296</v>
      </c>
      <c r="FX116" s="354">
        <v>0</v>
      </c>
      <c r="FY116" s="354">
        <v>23888580</v>
      </c>
      <c r="FZ116" s="354">
        <v>4777716</v>
      </c>
      <c r="GA116" s="354">
        <f t="shared" si="143"/>
        <v>28666.295999999998</v>
      </c>
      <c r="GB116" s="354">
        <f t="shared" si="144"/>
        <v>28666.295999999998</v>
      </c>
      <c r="GC116" s="354">
        <f t="shared" si="145"/>
        <v>28666.295999999998</v>
      </c>
      <c r="GD116" s="354">
        <f t="shared" si="146"/>
        <v>0</v>
      </c>
      <c r="GE116" s="354">
        <f t="shared" si="147"/>
        <v>23888.58</v>
      </c>
      <c r="GF116" s="354">
        <f t="shared" si="148"/>
        <v>4777.7160000000003</v>
      </c>
      <c r="GG116" s="354"/>
    </row>
    <row r="117" spans="1:189" x14ac:dyDescent="0.2">
      <c r="A117" s="345" t="s">
        <v>506</v>
      </c>
      <c r="B117" s="345">
        <v>1700000</v>
      </c>
      <c r="C117" s="345">
        <v>0</v>
      </c>
      <c r="D117" s="345">
        <v>78669</v>
      </c>
      <c r="E117" s="345">
        <v>1621331</v>
      </c>
      <c r="F117" s="345">
        <f t="shared" si="149"/>
        <v>1752.6999999999998</v>
      </c>
      <c r="G117" s="345">
        <f t="shared" si="150"/>
        <v>0</v>
      </c>
      <c r="H117" s="345">
        <f t="shared" si="151"/>
        <v>81.107738999999995</v>
      </c>
      <c r="I117" s="345">
        <f t="shared" si="152"/>
        <v>1671.5922609999998</v>
      </c>
      <c r="J117" s="343" t="s">
        <v>281</v>
      </c>
      <c r="P117" s="346" t="s">
        <v>343</v>
      </c>
      <c r="Q117" s="347">
        <v>678144432</v>
      </c>
      <c r="R117" s="347">
        <v>1866674</v>
      </c>
      <c r="S117" s="347">
        <v>637750450</v>
      </c>
      <c r="T117" s="347">
        <v>40393982</v>
      </c>
      <c r="U117" s="347">
        <f t="shared" si="153"/>
        <v>699166.90939199994</v>
      </c>
      <c r="V117" s="345">
        <f t="shared" si="154"/>
        <v>1924.5408939999998</v>
      </c>
      <c r="W117" s="345">
        <f t="shared" si="155"/>
        <v>657520.71394999989</v>
      </c>
      <c r="X117" s="345">
        <f t="shared" si="156"/>
        <v>41646.195442000004</v>
      </c>
      <c r="AE117" s="343" t="s">
        <v>342</v>
      </c>
      <c r="AF117" s="345">
        <v>48560000</v>
      </c>
      <c r="AG117" s="345">
        <v>1125000</v>
      </c>
      <c r="AH117" s="345">
        <v>1125000</v>
      </c>
      <c r="AI117" s="345">
        <v>47435000</v>
      </c>
      <c r="AJ117" s="345">
        <f t="shared" si="158"/>
        <v>50065.359999999993</v>
      </c>
      <c r="AK117" s="345">
        <f t="shared" si="159"/>
        <v>1159.875</v>
      </c>
      <c r="AL117" s="345">
        <f t="shared" si="160"/>
        <v>1159.875</v>
      </c>
      <c r="AM117" s="345">
        <f t="shared" si="161"/>
        <v>48905.484999999993</v>
      </c>
      <c r="AP117" s="346"/>
      <c r="AQ117" s="347"/>
      <c r="AR117" s="347"/>
      <c r="AT117" s="346" t="s">
        <v>341</v>
      </c>
      <c r="AU117" s="347">
        <v>1115459704</v>
      </c>
      <c r="AV117" s="347">
        <v>186275961</v>
      </c>
      <c r="AW117" s="347">
        <v>590118913</v>
      </c>
      <c r="AX117" s="347">
        <v>525340791</v>
      </c>
      <c r="AY117" s="345">
        <f t="shared" si="105"/>
        <v>1150038.9548239999</v>
      </c>
      <c r="AZ117" s="345">
        <f t="shared" si="106"/>
        <v>192050.51579099998</v>
      </c>
      <c r="BA117" s="345">
        <f t="shared" si="107"/>
        <v>608412.59930299991</v>
      </c>
      <c r="BB117" s="345">
        <f t="shared" si="108"/>
        <v>541626.35552099987</v>
      </c>
      <c r="BH117" s="343" t="s">
        <v>342</v>
      </c>
      <c r="BI117" s="348">
        <v>48560000</v>
      </c>
      <c r="BJ117" s="348">
        <v>1125000</v>
      </c>
      <c r="BK117" s="348">
        <v>16790000</v>
      </c>
      <c r="BL117" s="348">
        <v>31770000</v>
      </c>
      <c r="BM117" s="349">
        <f t="shared" si="110"/>
        <v>50065.359999999993</v>
      </c>
      <c r="BN117" s="349">
        <f t="shared" si="111"/>
        <v>1159.875</v>
      </c>
      <c r="BO117" s="349">
        <f t="shared" si="112"/>
        <v>17310.489999999998</v>
      </c>
      <c r="BP117" s="349">
        <f t="shared" si="113"/>
        <v>32754.87</v>
      </c>
      <c r="BR117" s="343" t="s">
        <v>281</v>
      </c>
      <c r="BW117" s="348" t="s">
        <v>505</v>
      </c>
      <c r="BX117" s="348">
        <v>2202549352</v>
      </c>
      <c r="BY117" s="348">
        <v>1290586708</v>
      </c>
      <c r="BZ117" s="348">
        <v>911962644</v>
      </c>
      <c r="CA117" s="348">
        <v>661073836</v>
      </c>
      <c r="CB117" s="348">
        <f t="shared" si="115"/>
        <v>2270828.3819119995</v>
      </c>
      <c r="CC117" s="348">
        <f t="shared" si="116"/>
        <v>1330594.895948</v>
      </c>
      <c r="CD117" s="348">
        <f t="shared" si="117"/>
        <v>940233.48596399988</v>
      </c>
      <c r="CE117" s="348">
        <f t="shared" si="118"/>
        <v>681567.12491599994</v>
      </c>
      <c r="CK117" s="346" t="s">
        <v>340</v>
      </c>
      <c r="CL117" s="347">
        <v>19911434</v>
      </c>
      <c r="CM117" s="347">
        <v>7411434</v>
      </c>
      <c r="CN117" s="347">
        <v>7411434</v>
      </c>
      <c r="CO117" s="347">
        <v>12500000</v>
      </c>
      <c r="CP117" s="348">
        <f t="shared" si="120"/>
        <v>20528.688453999999</v>
      </c>
      <c r="CQ117" s="348">
        <f t="shared" si="121"/>
        <v>7641.1884539999992</v>
      </c>
      <c r="CR117" s="348">
        <f t="shared" si="122"/>
        <v>7641.1884539999992</v>
      </c>
      <c r="CS117" s="348">
        <f t="shared" si="123"/>
        <v>12887.499999999998</v>
      </c>
      <c r="CU117" s="349"/>
      <c r="CZ117" s="346" t="s">
        <v>504</v>
      </c>
      <c r="DA117" s="347">
        <v>19931522</v>
      </c>
      <c r="DB117" s="347">
        <v>7431522</v>
      </c>
      <c r="DC117" s="347">
        <v>7431522</v>
      </c>
      <c r="DD117" s="347">
        <v>12500000</v>
      </c>
      <c r="DE117" s="347">
        <f t="shared" si="125"/>
        <v>20549.399182000001</v>
      </c>
      <c r="DF117" s="347">
        <f t="shared" si="126"/>
        <v>7661.8991819999992</v>
      </c>
      <c r="DG117" s="347">
        <f t="shared" si="127"/>
        <v>7661.8991819999992</v>
      </c>
      <c r="DH117" s="347">
        <f t="shared" si="128"/>
        <v>12887.499999999998</v>
      </c>
      <c r="DI117" s="343" t="s">
        <v>281</v>
      </c>
      <c r="DQ117" s="350" t="s">
        <v>504</v>
      </c>
      <c r="DR117" s="347">
        <v>19941406</v>
      </c>
      <c r="DS117" s="347">
        <v>7441406</v>
      </c>
      <c r="DT117" s="347">
        <v>16819331</v>
      </c>
      <c r="DU117" s="347">
        <v>3122075</v>
      </c>
      <c r="DV117" s="347">
        <f t="shared" si="130"/>
        <v>20559.589585999998</v>
      </c>
      <c r="DW117" s="347">
        <f t="shared" si="131"/>
        <v>7672.0895859999991</v>
      </c>
      <c r="DX117" s="347">
        <f t="shared" si="132"/>
        <v>17340.730260999997</v>
      </c>
      <c r="DY117" s="347">
        <f t="shared" si="133"/>
        <v>3218.8593249999994</v>
      </c>
      <c r="EH117" s="351" t="s">
        <v>504</v>
      </c>
      <c r="EI117" s="351">
        <v>19941406</v>
      </c>
      <c r="EJ117" s="351">
        <v>16828914</v>
      </c>
      <c r="EK117" s="351">
        <v>3112492</v>
      </c>
      <c r="EL117" s="351">
        <v>16828914</v>
      </c>
      <c r="EM117" s="351">
        <v>7441406</v>
      </c>
      <c r="EN117" s="351">
        <v>9387508</v>
      </c>
      <c r="EO117" s="351">
        <f t="shared" si="98"/>
        <v>19941.405999999999</v>
      </c>
      <c r="EP117" s="351">
        <f t="shared" si="99"/>
        <v>16828.914000000001</v>
      </c>
      <c r="EQ117" s="351">
        <f t="shared" si="100"/>
        <v>3112.4920000000002</v>
      </c>
      <c r="ER117" s="351">
        <f t="shared" si="101"/>
        <v>16828.914000000001</v>
      </c>
      <c r="ES117" s="351">
        <f t="shared" si="102"/>
        <v>7441.4059999999999</v>
      </c>
      <c r="ET117" s="351">
        <f t="shared" si="103"/>
        <v>9387.5079999999998</v>
      </c>
      <c r="FA117" s="346" t="s">
        <v>504</v>
      </c>
      <c r="FB117" s="352">
        <v>19953840</v>
      </c>
      <c r="FC117" s="352">
        <v>16841348</v>
      </c>
      <c r="FD117" s="352">
        <v>16841348</v>
      </c>
      <c r="FE117" s="352">
        <v>3112492</v>
      </c>
      <c r="FF117" s="352">
        <v>16841348</v>
      </c>
      <c r="FG117" s="352">
        <v>0</v>
      </c>
      <c r="FH117" s="352">
        <f t="shared" si="136"/>
        <v>19953.84</v>
      </c>
      <c r="FI117" s="352">
        <f t="shared" si="137"/>
        <v>16841.348000000002</v>
      </c>
      <c r="FJ117" s="352">
        <f t="shared" si="138"/>
        <v>16841.348000000002</v>
      </c>
      <c r="FK117" s="352">
        <f t="shared" si="139"/>
        <v>3112.4920000000002</v>
      </c>
      <c r="FL117" s="352">
        <f t="shared" si="140"/>
        <v>16841.348000000002</v>
      </c>
      <c r="FM117" s="352">
        <f t="shared" si="141"/>
        <v>0</v>
      </c>
      <c r="FP117" s="353" t="s">
        <v>352</v>
      </c>
      <c r="FQ117" s="354">
        <v>2536906053</v>
      </c>
      <c r="FR117" s="348">
        <f t="shared" si="142"/>
        <v>2536906.0529999998</v>
      </c>
      <c r="FT117" s="346" t="s">
        <v>504</v>
      </c>
      <c r="FU117" s="346">
        <v>16853473</v>
      </c>
      <c r="FV117" s="354">
        <v>16853473</v>
      </c>
      <c r="FW117" s="354">
        <v>16853473</v>
      </c>
      <c r="FX117" s="354">
        <v>0</v>
      </c>
      <c r="FY117" s="354">
        <v>16853473</v>
      </c>
      <c r="FZ117" s="354">
        <v>0</v>
      </c>
      <c r="GA117" s="354">
        <f t="shared" si="143"/>
        <v>16853.473000000002</v>
      </c>
      <c r="GB117" s="354">
        <f t="shared" si="144"/>
        <v>16853.473000000002</v>
      </c>
      <c r="GC117" s="354">
        <f t="shared" si="145"/>
        <v>16853.473000000002</v>
      </c>
      <c r="GD117" s="354">
        <f t="shared" si="146"/>
        <v>0</v>
      </c>
      <c r="GE117" s="354">
        <f t="shared" si="147"/>
        <v>16853.473000000002</v>
      </c>
      <c r="GF117" s="354">
        <f t="shared" si="148"/>
        <v>0</v>
      </c>
      <c r="GG117" s="354"/>
    </row>
    <row r="118" spans="1:189" x14ac:dyDescent="0.2">
      <c r="A118" s="345" t="s">
        <v>345</v>
      </c>
      <c r="B118" s="345">
        <v>1700000</v>
      </c>
      <c r="C118" s="345">
        <v>0</v>
      </c>
      <c r="D118" s="345">
        <v>78669</v>
      </c>
      <c r="E118" s="345">
        <v>1621331</v>
      </c>
      <c r="F118" s="345">
        <f t="shared" si="149"/>
        <v>1752.6999999999998</v>
      </c>
      <c r="G118" s="345">
        <f t="shared" si="150"/>
        <v>0</v>
      </c>
      <c r="H118" s="345">
        <f t="shared" si="151"/>
        <v>81.107738999999995</v>
      </c>
      <c r="I118" s="345">
        <f t="shared" si="152"/>
        <v>1671.5922609999998</v>
      </c>
      <c r="J118" s="343" t="s">
        <v>281</v>
      </c>
      <c r="P118" s="346" t="s">
        <v>344</v>
      </c>
      <c r="Q118" s="347">
        <v>2524088</v>
      </c>
      <c r="R118" s="347">
        <v>0</v>
      </c>
      <c r="S118" s="347">
        <v>0</v>
      </c>
      <c r="T118" s="347">
        <v>2524088</v>
      </c>
      <c r="U118" s="347">
        <f t="shared" si="153"/>
        <v>2602.3347279999998</v>
      </c>
      <c r="V118" s="345">
        <f t="shared" si="154"/>
        <v>0</v>
      </c>
      <c r="W118" s="345">
        <f t="shared" si="155"/>
        <v>0</v>
      </c>
      <c r="X118" s="345">
        <f t="shared" si="156"/>
        <v>2602.3347279999998</v>
      </c>
      <c r="AE118" s="343" t="s">
        <v>343</v>
      </c>
      <c r="AF118" s="345">
        <v>1003110823</v>
      </c>
      <c r="AG118" s="345">
        <v>126103030</v>
      </c>
      <c r="AH118" s="345">
        <v>637783746</v>
      </c>
      <c r="AI118" s="345">
        <v>365327077</v>
      </c>
      <c r="AJ118" s="345">
        <f t="shared" si="158"/>
        <v>1034207.2585129999</v>
      </c>
      <c r="AK118" s="345">
        <f t="shared" si="159"/>
        <v>130012.22392999999</v>
      </c>
      <c r="AL118" s="345">
        <f t="shared" si="160"/>
        <v>657555.04212600004</v>
      </c>
      <c r="AM118" s="345">
        <f t="shared" si="161"/>
        <v>376652.21638699993</v>
      </c>
      <c r="AP118" s="346"/>
      <c r="AQ118" s="347"/>
      <c r="AR118" s="347"/>
      <c r="AT118" s="346" t="s">
        <v>342</v>
      </c>
      <c r="AU118" s="347">
        <v>48560000</v>
      </c>
      <c r="AV118" s="347">
        <v>1125000</v>
      </c>
      <c r="AW118" s="347">
        <v>9690000</v>
      </c>
      <c r="AX118" s="347">
        <v>38870000</v>
      </c>
      <c r="AY118" s="345">
        <f t="shared" si="105"/>
        <v>50065.359999999993</v>
      </c>
      <c r="AZ118" s="345">
        <f t="shared" si="106"/>
        <v>1159.875</v>
      </c>
      <c r="BA118" s="345">
        <f t="shared" si="107"/>
        <v>9990.39</v>
      </c>
      <c r="BB118" s="345">
        <f t="shared" si="108"/>
        <v>40074.969999999994</v>
      </c>
      <c r="BH118" s="343" t="s">
        <v>343</v>
      </c>
      <c r="BI118" s="348">
        <v>925442057</v>
      </c>
      <c r="BJ118" s="348">
        <v>211948194</v>
      </c>
      <c r="BK118" s="348">
        <v>661152795</v>
      </c>
      <c r="BL118" s="348">
        <v>264289262</v>
      </c>
      <c r="BM118" s="349">
        <f t="shared" si="110"/>
        <v>954130.76076699991</v>
      </c>
      <c r="BN118" s="349">
        <f t="shared" si="111"/>
        <v>218518.58801399998</v>
      </c>
      <c r="BO118" s="349">
        <f t="shared" si="112"/>
        <v>681648.53164499998</v>
      </c>
      <c r="BP118" s="349">
        <f t="shared" si="113"/>
        <v>272482.22912199999</v>
      </c>
      <c r="BR118" s="343" t="s">
        <v>281</v>
      </c>
      <c r="BW118" s="348" t="s">
        <v>341</v>
      </c>
      <c r="BX118" s="348">
        <v>1266126955</v>
      </c>
      <c r="BY118" s="348">
        <v>609618913</v>
      </c>
      <c r="BZ118" s="348">
        <v>656508042</v>
      </c>
      <c r="CA118" s="348">
        <v>312821910</v>
      </c>
      <c r="CB118" s="348">
        <f t="shared" si="115"/>
        <v>1305376.8906050001</v>
      </c>
      <c r="CC118" s="348">
        <f t="shared" si="116"/>
        <v>628517.09930299991</v>
      </c>
      <c r="CD118" s="348">
        <f t="shared" si="117"/>
        <v>676859.79130199994</v>
      </c>
      <c r="CE118" s="348">
        <f t="shared" si="118"/>
        <v>322519.38920999994</v>
      </c>
      <c r="CK118" s="346" t="s">
        <v>426</v>
      </c>
      <c r="CL118" s="347">
        <v>10214</v>
      </c>
      <c r="CM118" s="347">
        <v>10214</v>
      </c>
      <c r="CN118" s="347">
        <v>10214</v>
      </c>
      <c r="CO118" s="347">
        <v>0</v>
      </c>
      <c r="CP118" s="348">
        <f t="shared" si="120"/>
        <v>10.530633999999999</v>
      </c>
      <c r="CQ118" s="348">
        <f t="shared" si="121"/>
        <v>10.530633999999999</v>
      </c>
      <c r="CR118" s="348">
        <f t="shared" si="122"/>
        <v>10.530633999999999</v>
      </c>
      <c r="CS118" s="348">
        <f t="shared" si="123"/>
        <v>0</v>
      </c>
      <c r="CU118" s="349"/>
      <c r="CZ118" s="346" t="s">
        <v>340</v>
      </c>
      <c r="DA118" s="347">
        <v>19911434</v>
      </c>
      <c r="DB118" s="347">
        <v>7411434</v>
      </c>
      <c r="DC118" s="347">
        <v>7411434</v>
      </c>
      <c r="DD118" s="347">
        <v>12500000</v>
      </c>
      <c r="DE118" s="347">
        <f t="shared" si="125"/>
        <v>20528.688453999999</v>
      </c>
      <c r="DF118" s="347">
        <f t="shared" si="126"/>
        <v>7641.1884539999992</v>
      </c>
      <c r="DG118" s="347">
        <f t="shared" si="127"/>
        <v>7641.1884539999992</v>
      </c>
      <c r="DH118" s="347">
        <f t="shared" si="128"/>
        <v>12887.499999999998</v>
      </c>
      <c r="DI118" s="343" t="s">
        <v>281</v>
      </c>
      <c r="DQ118" s="350" t="s">
        <v>340</v>
      </c>
      <c r="DR118" s="347">
        <v>19911434</v>
      </c>
      <c r="DS118" s="347">
        <v>7411434</v>
      </c>
      <c r="DT118" s="347">
        <v>16789359</v>
      </c>
      <c r="DU118" s="347">
        <v>3122075</v>
      </c>
      <c r="DV118" s="347">
        <f t="shared" si="130"/>
        <v>20528.688453999999</v>
      </c>
      <c r="DW118" s="347">
        <f t="shared" si="131"/>
        <v>7641.1884539999992</v>
      </c>
      <c r="DX118" s="347">
        <f t="shared" si="132"/>
        <v>17309.829128999998</v>
      </c>
      <c r="DY118" s="347">
        <f t="shared" si="133"/>
        <v>3218.8593249999994</v>
      </c>
      <c r="EH118" s="351" t="s">
        <v>340</v>
      </c>
      <c r="EI118" s="351">
        <v>19911434</v>
      </c>
      <c r="EJ118" s="351">
        <v>16798942</v>
      </c>
      <c r="EK118" s="351">
        <v>3112492</v>
      </c>
      <c r="EL118" s="351">
        <v>16798942</v>
      </c>
      <c r="EM118" s="351">
        <v>7411434</v>
      </c>
      <c r="EN118" s="351">
        <v>9387508</v>
      </c>
      <c r="EO118" s="351">
        <f t="shared" si="98"/>
        <v>19911.434000000001</v>
      </c>
      <c r="EP118" s="351">
        <f t="shared" si="99"/>
        <v>16798.941999999999</v>
      </c>
      <c r="EQ118" s="351">
        <f t="shared" si="100"/>
        <v>3112.4920000000002</v>
      </c>
      <c r="ER118" s="351">
        <f t="shared" si="101"/>
        <v>16798.941999999999</v>
      </c>
      <c r="ES118" s="351">
        <f t="shared" si="102"/>
        <v>7411.4340000000002</v>
      </c>
      <c r="ET118" s="351">
        <f t="shared" si="103"/>
        <v>9387.5079999999998</v>
      </c>
      <c r="FA118" s="346" t="s">
        <v>340</v>
      </c>
      <c r="FB118" s="352">
        <v>19911434</v>
      </c>
      <c r="FC118" s="352">
        <v>16798942</v>
      </c>
      <c r="FD118" s="352">
        <v>16798942</v>
      </c>
      <c r="FE118" s="352">
        <v>3112492</v>
      </c>
      <c r="FF118" s="352">
        <v>16798942</v>
      </c>
      <c r="FG118" s="352">
        <v>0</v>
      </c>
      <c r="FH118" s="352">
        <f t="shared" si="136"/>
        <v>19911.434000000001</v>
      </c>
      <c r="FI118" s="352">
        <f t="shared" si="137"/>
        <v>16798.941999999999</v>
      </c>
      <c r="FJ118" s="352">
        <f t="shared" si="138"/>
        <v>16798.941999999999</v>
      </c>
      <c r="FK118" s="352">
        <f t="shared" si="139"/>
        <v>3112.4920000000002</v>
      </c>
      <c r="FL118" s="352">
        <f t="shared" si="140"/>
        <v>16798.941999999999</v>
      </c>
      <c r="FM118" s="352">
        <f t="shared" si="141"/>
        <v>0</v>
      </c>
      <c r="FP118" s="353" t="s">
        <v>354</v>
      </c>
      <c r="FQ118" s="354">
        <v>1035728136</v>
      </c>
      <c r="FR118" s="348">
        <f>+FQ118/$FQ$1*$FR$1</f>
        <v>1035728.1360000001</v>
      </c>
      <c r="FT118" s="346" t="s">
        <v>340</v>
      </c>
      <c r="FU118" s="346">
        <v>16798942</v>
      </c>
      <c r="FV118" s="354">
        <v>16798942</v>
      </c>
      <c r="FW118" s="354">
        <v>16798942</v>
      </c>
      <c r="FX118" s="354">
        <v>0</v>
      </c>
      <c r="FY118" s="354">
        <v>16798942</v>
      </c>
      <c r="FZ118" s="354">
        <v>0</v>
      </c>
      <c r="GA118" s="354">
        <f t="shared" si="143"/>
        <v>16798.941999999999</v>
      </c>
      <c r="GB118" s="354">
        <f t="shared" si="144"/>
        <v>16798.941999999999</v>
      </c>
      <c r="GC118" s="354">
        <f t="shared" si="145"/>
        <v>16798.941999999999</v>
      </c>
      <c r="GD118" s="354">
        <f t="shared" si="146"/>
        <v>0</v>
      </c>
      <c r="GE118" s="354">
        <f t="shared" si="147"/>
        <v>16798.941999999999</v>
      </c>
      <c r="GF118" s="354">
        <f t="shared" si="148"/>
        <v>0</v>
      </c>
      <c r="GG118" s="354"/>
    </row>
    <row r="119" spans="1:189" x14ac:dyDescent="0.2">
      <c r="A119" s="345" t="s">
        <v>507</v>
      </c>
      <c r="B119" s="345">
        <v>10000</v>
      </c>
      <c r="C119" s="345">
        <v>0</v>
      </c>
      <c r="D119" s="345">
        <v>0</v>
      </c>
      <c r="E119" s="345">
        <v>10000</v>
      </c>
      <c r="F119" s="345">
        <f t="shared" si="149"/>
        <v>10.309999999999999</v>
      </c>
      <c r="G119" s="345">
        <f t="shared" si="150"/>
        <v>0</v>
      </c>
      <c r="H119" s="345">
        <f t="shared" si="151"/>
        <v>0</v>
      </c>
      <c r="I119" s="345">
        <f t="shared" si="152"/>
        <v>10.309999999999999</v>
      </c>
      <c r="J119" s="343" t="s">
        <v>281</v>
      </c>
      <c r="P119" s="346" t="s">
        <v>506</v>
      </c>
      <c r="Q119" s="347">
        <v>3586768</v>
      </c>
      <c r="R119" s="347">
        <v>2244608</v>
      </c>
      <c r="S119" s="347">
        <v>2394768</v>
      </c>
      <c r="T119" s="347">
        <v>1192000</v>
      </c>
      <c r="U119" s="347">
        <f t="shared" si="153"/>
        <v>3697.9578079999997</v>
      </c>
      <c r="V119" s="345">
        <f t="shared" si="154"/>
        <v>2314.1908480000002</v>
      </c>
      <c r="W119" s="345">
        <f t="shared" si="155"/>
        <v>2469.0058079999999</v>
      </c>
      <c r="X119" s="345">
        <f t="shared" si="156"/>
        <v>1228.952</v>
      </c>
      <c r="AE119" s="343" t="s">
        <v>344</v>
      </c>
      <c r="AF119" s="345">
        <v>60481055</v>
      </c>
      <c r="AG119" s="345">
        <v>0</v>
      </c>
      <c r="AH119" s="345">
        <v>0</v>
      </c>
      <c r="AI119" s="345">
        <v>60481055</v>
      </c>
      <c r="AJ119" s="345">
        <f t="shared" si="158"/>
        <v>62355.967704999995</v>
      </c>
      <c r="AK119" s="345">
        <f t="shared" si="159"/>
        <v>0</v>
      </c>
      <c r="AL119" s="345">
        <f t="shared" si="160"/>
        <v>0</v>
      </c>
      <c r="AM119" s="345">
        <f t="shared" si="161"/>
        <v>62355.967704999995</v>
      </c>
      <c r="AP119" s="346"/>
      <c r="AQ119" s="347"/>
      <c r="AR119" s="347"/>
      <c r="AT119" s="346" t="s">
        <v>343</v>
      </c>
      <c r="AU119" s="347">
        <v>962110823</v>
      </c>
      <c r="AV119" s="347">
        <v>139742459</v>
      </c>
      <c r="AW119" s="347">
        <v>661152795</v>
      </c>
      <c r="AX119" s="347">
        <v>300958028</v>
      </c>
      <c r="AY119" s="345">
        <f t="shared" si="105"/>
        <v>991936.25851299986</v>
      </c>
      <c r="AZ119" s="345">
        <f t="shared" si="106"/>
        <v>144074.475229</v>
      </c>
      <c r="BA119" s="345">
        <f t="shared" si="107"/>
        <v>681648.53164499998</v>
      </c>
      <c r="BB119" s="345">
        <f t="shared" si="108"/>
        <v>310287.72686799994</v>
      </c>
      <c r="BH119" s="343" t="s">
        <v>344</v>
      </c>
      <c r="BI119" s="348">
        <v>9283</v>
      </c>
      <c r="BJ119" s="348">
        <v>0</v>
      </c>
      <c r="BK119" s="348">
        <v>0</v>
      </c>
      <c r="BL119" s="348">
        <v>9283</v>
      </c>
      <c r="BM119" s="349">
        <f t="shared" si="110"/>
        <v>9.5707729999999991</v>
      </c>
      <c r="BN119" s="349">
        <f t="shared" si="111"/>
        <v>0</v>
      </c>
      <c r="BO119" s="349">
        <f t="shared" si="112"/>
        <v>0</v>
      </c>
      <c r="BP119" s="349">
        <f t="shared" si="113"/>
        <v>9.5707729999999991</v>
      </c>
      <c r="BR119" s="343" t="s">
        <v>281</v>
      </c>
      <c r="BW119" s="348" t="s">
        <v>342</v>
      </c>
      <c r="BX119" s="348">
        <v>28560000</v>
      </c>
      <c r="BY119" s="348">
        <v>19815000</v>
      </c>
      <c r="BZ119" s="348">
        <v>8745000</v>
      </c>
      <c r="CA119" s="348">
        <v>2250000</v>
      </c>
      <c r="CB119" s="348">
        <f t="shared" si="115"/>
        <v>29445.359999999997</v>
      </c>
      <c r="CC119" s="348">
        <f t="shared" si="116"/>
        <v>20429.264999999999</v>
      </c>
      <c r="CD119" s="348">
        <f t="shared" si="117"/>
        <v>9016.0949999999993</v>
      </c>
      <c r="CE119" s="348">
        <f t="shared" si="118"/>
        <v>2319.75</v>
      </c>
      <c r="CK119" s="346" t="s">
        <v>505</v>
      </c>
      <c r="CL119" s="347">
        <v>2236393493</v>
      </c>
      <c r="CM119" s="347">
        <v>696151968</v>
      </c>
      <c r="CN119" s="347">
        <v>1387020969</v>
      </c>
      <c r="CO119" s="347">
        <v>849372524</v>
      </c>
      <c r="CP119" s="348">
        <f t="shared" si="120"/>
        <v>2305721.6912829997</v>
      </c>
      <c r="CQ119" s="348">
        <f t="shared" si="121"/>
        <v>717732.67900799995</v>
      </c>
      <c r="CR119" s="348">
        <f t="shared" si="122"/>
        <v>1430018.619039</v>
      </c>
      <c r="CS119" s="348">
        <f t="shared" si="123"/>
        <v>875703.07224399992</v>
      </c>
      <c r="CU119" s="349"/>
      <c r="CZ119" s="346" t="s">
        <v>426</v>
      </c>
      <c r="DA119" s="347">
        <v>20088</v>
      </c>
      <c r="DB119" s="347">
        <v>20088</v>
      </c>
      <c r="DC119" s="347">
        <v>20088</v>
      </c>
      <c r="DD119" s="347">
        <v>0</v>
      </c>
      <c r="DE119" s="347">
        <f t="shared" si="125"/>
        <v>20.710728</v>
      </c>
      <c r="DF119" s="347">
        <f t="shared" si="126"/>
        <v>20.710728</v>
      </c>
      <c r="DG119" s="347">
        <f t="shared" si="127"/>
        <v>20.710728</v>
      </c>
      <c r="DH119" s="347">
        <f t="shared" si="128"/>
        <v>0</v>
      </c>
      <c r="DI119" s="343" t="s">
        <v>281</v>
      </c>
      <c r="DQ119" s="350" t="s">
        <v>426</v>
      </c>
      <c r="DR119" s="347">
        <v>29972</v>
      </c>
      <c r="DS119" s="347">
        <v>29972</v>
      </c>
      <c r="DT119" s="347">
        <v>29972</v>
      </c>
      <c r="DU119" s="347">
        <v>0</v>
      </c>
      <c r="DV119" s="347">
        <f t="shared" si="130"/>
        <v>30.901132</v>
      </c>
      <c r="DW119" s="347">
        <f t="shared" si="131"/>
        <v>30.901132</v>
      </c>
      <c r="DX119" s="347">
        <f t="shared" si="132"/>
        <v>30.901132</v>
      </c>
      <c r="DY119" s="347">
        <f t="shared" si="133"/>
        <v>0</v>
      </c>
      <c r="EH119" s="351" t="s">
        <v>426</v>
      </c>
      <c r="EI119" s="351">
        <v>29972</v>
      </c>
      <c r="EJ119" s="351">
        <v>29972</v>
      </c>
      <c r="EK119" s="351">
        <v>0</v>
      </c>
      <c r="EL119" s="351">
        <v>29972</v>
      </c>
      <c r="EM119" s="351">
        <v>29972</v>
      </c>
      <c r="EN119" s="351">
        <v>0</v>
      </c>
      <c r="EO119" s="351">
        <f t="shared" si="98"/>
        <v>29.972000000000001</v>
      </c>
      <c r="EP119" s="351">
        <f t="shared" si="99"/>
        <v>29.972000000000001</v>
      </c>
      <c r="EQ119" s="351">
        <f t="shared" si="100"/>
        <v>0</v>
      </c>
      <c r="ER119" s="351">
        <f t="shared" si="101"/>
        <v>29.972000000000001</v>
      </c>
      <c r="ES119" s="351">
        <f t="shared" si="102"/>
        <v>29.972000000000001</v>
      </c>
      <c r="ET119" s="351">
        <f t="shared" si="103"/>
        <v>0</v>
      </c>
      <c r="FA119" s="346" t="s">
        <v>426</v>
      </c>
      <c r="FB119" s="352">
        <v>42406</v>
      </c>
      <c r="FC119" s="352">
        <v>42406</v>
      </c>
      <c r="FD119" s="352">
        <v>42406</v>
      </c>
      <c r="FE119" s="352">
        <v>0</v>
      </c>
      <c r="FF119" s="352">
        <v>42406</v>
      </c>
      <c r="FG119" s="352">
        <v>0</v>
      </c>
      <c r="FH119" s="352">
        <f t="shared" si="136"/>
        <v>42.405999999999999</v>
      </c>
      <c r="FI119" s="352">
        <f t="shared" si="137"/>
        <v>42.405999999999999</v>
      </c>
      <c r="FJ119" s="352">
        <f t="shared" si="138"/>
        <v>42.405999999999999</v>
      </c>
      <c r="FK119" s="352">
        <f t="shared" si="139"/>
        <v>0</v>
      </c>
      <c r="FL119" s="352">
        <f t="shared" si="140"/>
        <v>42.405999999999999</v>
      </c>
      <c r="FM119" s="352">
        <f t="shared" si="141"/>
        <v>0</v>
      </c>
      <c r="FP119" s="353" t="s">
        <v>356</v>
      </c>
      <c r="FQ119" s="354">
        <v>-38500</v>
      </c>
      <c r="FR119" s="348">
        <f>+FQ119/$FQ$1*$FR$1</f>
        <v>-38.5</v>
      </c>
      <c r="FT119" s="346" t="s">
        <v>426</v>
      </c>
      <c r="FU119" s="346">
        <v>54531</v>
      </c>
      <c r="FV119" s="354">
        <v>54531</v>
      </c>
      <c r="FW119" s="354">
        <v>54531</v>
      </c>
      <c r="FX119" s="354">
        <v>0</v>
      </c>
      <c r="FY119" s="354">
        <v>54531</v>
      </c>
      <c r="FZ119" s="354">
        <v>0</v>
      </c>
      <c r="GA119" s="354">
        <f t="shared" si="143"/>
        <v>54.530999999999999</v>
      </c>
      <c r="GB119" s="354">
        <f t="shared" si="144"/>
        <v>54.530999999999999</v>
      </c>
      <c r="GC119" s="354">
        <f t="shared" si="145"/>
        <v>54.530999999999999</v>
      </c>
      <c r="GD119" s="354">
        <f t="shared" si="146"/>
        <v>0</v>
      </c>
      <c r="GE119" s="354">
        <f t="shared" si="147"/>
        <v>54.530999999999999</v>
      </c>
      <c r="GF119" s="354">
        <f t="shared" si="148"/>
        <v>0</v>
      </c>
      <c r="GG119" s="354"/>
    </row>
    <row r="120" spans="1:189" x14ac:dyDescent="0.2">
      <c r="A120" s="345" t="s">
        <v>508</v>
      </c>
      <c r="B120" s="345">
        <v>10000</v>
      </c>
      <c r="C120" s="345">
        <v>0</v>
      </c>
      <c r="D120" s="345">
        <v>0</v>
      </c>
      <c r="E120" s="345">
        <v>10000</v>
      </c>
      <c r="F120" s="345">
        <f t="shared" si="149"/>
        <v>10.309999999999999</v>
      </c>
      <c r="G120" s="345">
        <f t="shared" si="150"/>
        <v>0</v>
      </c>
      <c r="H120" s="345">
        <f t="shared" si="151"/>
        <v>0</v>
      </c>
      <c r="I120" s="345">
        <f t="shared" si="152"/>
        <v>10.309999999999999</v>
      </c>
      <c r="J120" s="343" t="s">
        <v>281</v>
      </c>
      <c r="P120" s="346" t="s">
        <v>345</v>
      </c>
      <c r="Q120" s="347">
        <v>2186769</v>
      </c>
      <c r="R120" s="347">
        <v>844609</v>
      </c>
      <c r="S120" s="347">
        <v>994769</v>
      </c>
      <c r="T120" s="347">
        <v>1192000</v>
      </c>
      <c r="U120" s="347">
        <f t="shared" si="153"/>
        <v>2254.5588389999998</v>
      </c>
      <c r="V120" s="345">
        <f t="shared" si="154"/>
        <v>870.79187899999999</v>
      </c>
      <c r="W120" s="345">
        <f t="shared" si="155"/>
        <v>1025.6068389999998</v>
      </c>
      <c r="X120" s="345">
        <f t="shared" si="156"/>
        <v>1228.952</v>
      </c>
      <c r="AE120" s="343" t="s">
        <v>506</v>
      </c>
      <c r="AF120" s="345">
        <v>4515348</v>
      </c>
      <c r="AG120" s="345">
        <v>3401738</v>
      </c>
      <c r="AH120" s="345">
        <v>3568408</v>
      </c>
      <c r="AI120" s="345">
        <v>946940</v>
      </c>
      <c r="AJ120" s="345">
        <f t="shared" si="158"/>
        <v>4655.3237879999997</v>
      </c>
      <c r="AK120" s="345">
        <f t="shared" si="159"/>
        <v>3507.1918779999996</v>
      </c>
      <c r="AL120" s="345">
        <f t="shared" si="160"/>
        <v>3679.0286479999995</v>
      </c>
      <c r="AM120" s="345">
        <f t="shared" si="161"/>
        <v>976.29513999999995</v>
      </c>
      <c r="AP120" s="346"/>
      <c r="AQ120" s="347"/>
      <c r="AR120" s="347"/>
      <c r="AT120" s="346" t="s">
        <v>344</v>
      </c>
      <c r="AU120" s="347">
        <v>1952388</v>
      </c>
      <c r="AV120" s="347">
        <v>0</v>
      </c>
      <c r="AW120" s="347">
        <v>0</v>
      </c>
      <c r="AX120" s="347">
        <v>1952388</v>
      </c>
      <c r="AY120" s="345">
        <f t="shared" si="105"/>
        <v>2012.9120279999997</v>
      </c>
      <c r="AZ120" s="345">
        <f t="shared" si="106"/>
        <v>0</v>
      </c>
      <c r="BA120" s="345">
        <f t="shared" si="107"/>
        <v>0</v>
      </c>
      <c r="BB120" s="345">
        <f t="shared" si="108"/>
        <v>2012.9120279999997</v>
      </c>
      <c r="BH120" s="343" t="s">
        <v>506</v>
      </c>
      <c r="BI120" s="348">
        <v>6082178</v>
      </c>
      <c r="BJ120" s="348">
        <v>4807355</v>
      </c>
      <c r="BK120" s="348">
        <v>5485792</v>
      </c>
      <c r="BL120" s="348">
        <v>596386</v>
      </c>
      <c r="BM120" s="349">
        <f t="shared" si="110"/>
        <v>6270.7255179999993</v>
      </c>
      <c r="BN120" s="349">
        <f t="shared" si="111"/>
        <v>4956.3830049999988</v>
      </c>
      <c r="BO120" s="349">
        <f t="shared" si="112"/>
        <v>5655.8515520000001</v>
      </c>
      <c r="BP120" s="349">
        <f t="shared" si="113"/>
        <v>614.87396599999988</v>
      </c>
      <c r="BR120" s="343" t="s">
        <v>281</v>
      </c>
      <c r="BW120" s="348" t="s">
        <v>343</v>
      </c>
      <c r="BX120" s="348">
        <v>907131960</v>
      </c>
      <c r="BY120" s="348">
        <v>661152795</v>
      </c>
      <c r="BZ120" s="348">
        <v>245979165</v>
      </c>
      <c r="CA120" s="348">
        <v>346001926</v>
      </c>
      <c r="CB120" s="348">
        <f t="shared" si="115"/>
        <v>935253.0507599999</v>
      </c>
      <c r="CC120" s="348">
        <f t="shared" si="116"/>
        <v>681648.53164499998</v>
      </c>
      <c r="CD120" s="348">
        <f t="shared" si="117"/>
        <v>253604.51911499997</v>
      </c>
      <c r="CE120" s="348">
        <f t="shared" si="118"/>
        <v>356727.98570599995</v>
      </c>
      <c r="CK120" s="346" t="s">
        <v>341</v>
      </c>
      <c r="CL120" s="347">
        <v>1105098389</v>
      </c>
      <c r="CM120" s="347">
        <v>324521910</v>
      </c>
      <c r="CN120" s="347">
        <v>699519910</v>
      </c>
      <c r="CO120" s="347">
        <v>405578479</v>
      </c>
      <c r="CP120" s="348">
        <f t="shared" si="120"/>
        <v>1139356.4390589998</v>
      </c>
      <c r="CQ120" s="348">
        <f t="shared" si="121"/>
        <v>334582.08920999995</v>
      </c>
      <c r="CR120" s="348">
        <f t="shared" si="122"/>
        <v>721205.02720999997</v>
      </c>
      <c r="CS120" s="348">
        <f t="shared" si="123"/>
        <v>418151.41184899997</v>
      </c>
      <c r="CU120" s="349"/>
      <c r="CZ120" s="346" t="s">
        <v>505</v>
      </c>
      <c r="DA120" s="347">
        <v>2190322870</v>
      </c>
      <c r="DB120" s="347">
        <v>900083720</v>
      </c>
      <c r="DC120" s="347">
        <v>1411445895</v>
      </c>
      <c r="DD120" s="347">
        <v>778876975</v>
      </c>
      <c r="DE120" s="347">
        <f t="shared" si="125"/>
        <v>2258222.87897</v>
      </c>
      <c r="DF120" s="347">
        <f t="shared" si="126"/>
        <v>927986.31531999994</v>
      </c>
      <c r="DG120" s="347">
        <f t="shared" si="127"/>
        <v>1455200.7177449998</v>
      </c>
      <c r="DH120" s="347">
        <f t="shared" si="128"/>
        <v>803022.16122499993</v>
      </c>
      <c r="DI120" s="343" t="s">
        <v>281</v>
      </c>
      <c r="DQ120" s="350" t="s">
        <v>505</v>
      </c>
      <c r="DR120" s="347">
        <v>2155969818</v>
      </c>
      <c r="DS120" s="347">
        <v>1079426576</v>
      </c>
      <c r="DT120" s="347">
        <v>1766765667</v>
      </c>
      <c r="DU120" s="347">
        <v>389204151</v>
      </c>
      <c r="DV120" s="347">
        <f t="shared" si="130"/>
        <v>2222804.8823579997</v>
      </c>
      <c r="DW120" s="347">
        <f t="shared" si="131"/>
        <v>1112888.7998559999</v>
      </c>
      <c r="DX120" s="347">
        <f t="shared" si="132"/>
        <v>1821535.4026769998</v>
      </c>
      <c r="DY120" s="347">
        <f t="shared" si="133"/>
        <v>401269.479681</v>
      </c>
      <c r="EH120" s="351" t="s">
        <v>505</v>
      </c>
      <c r="EI120" s="351">
        <v>2091738999</v>
      </c>
      <c r="EJ120" s="351">
        <v>1906791849</v>
      </c>
      <c r="EK120" s="351">
        <v>184947150</v>
      </c>
      <c r="EL120" s="351">
        <v>1114798160</v>
      </c>
      <c r="EM120" s="351">
        <v>1088781577</v>
      </c>
      <c r="EN120" s="351">
        <v>26016583</v>
      </c>
      <c r="EO120" s="351">
        <f t="shared" si="98"/>
        <v>2091738.9990000001</v>
      </c>
      <c r="EP120" s="351">
        <f t="shared" si="99"/>
        <v>1906791.8489999999</v>
      </c>
      <c r="EQ120" s="351">
        <f t="shared" si="100"/>
        <v>184947.15</v>
      </c>
      <c r="ER120" s="351">
        <f t="shared" si="101"/>
        <v>1114798.1599999999</v>
      </c>
      <c r="ES120" s="351">
        <f t="shared" si="102"/>
        <v>1088781.577</v>
      </c>
      <c r="ET120" s="351">
        <f t="shared" si="103"/>
        <v>26016.582999999999</v>
      </c>
      <c r="FA120" s="346" t="s">
        <v>505</v>
      </c>
      <c r="FB120" s="352">
        <v>2064097500</v>
      </c>
      <c r="FC120" s="352">
        <v>1426542467</v>
      </c>
      <c r="FD120" s="352">
        <v>1577409764</v>
      </c>
      <c r="FE120" s="352">
        <v>486687736</v>
      </c>
      <c r="FF120" s="352">
        <v>1158985788</v>
      </c>
      <c r="FG120" s="352">
        <v>267556679</v>
      </c>
      <c r="FH120" s="352">
        <f t="shared" si="136"/>
        <v>2064097.5</v>
      </c>
      <c r="FI120" s="352">
        <f t="shared" si="137"/>
        <v>1426542.4669999999</v>
      </c>
      <c r="FJ120" s="352">
        <f t="shared" si="138"/>
        <v>1577409.764</v>
      </c>
      <c r="FK120" s="352">
        <f t="shared" si="139"/>
        <v>486687.73599999998</v>
      </c>
      <c r="FL120" s="352">
        <f t="shared" si="140"/>
        <v>1158985.7879999999</v>
      </c>
      <c r="FM120" s="352">
        <f t="shared" si="141"/>
        <v>267556.679</v>
      </c>
      <c r="FP120" s="353"/>
      <c r="FQ120" s="354"/>
      <c r="FR120" s="348"/>
      <c r="FT120" s="346" t="s">
        <v>505</v>
      </c>
      <c r="FU120" s="346">
        <v>1633855537</v>
      </c>
      <c r="FV120" s="354">
        <v>1526727532</v>
      </c>
      <c r="FW120" s="354">
        <v>1562578602</v>
      </c>
      <c r="FX120" s="354">
        <v>71276935</v>
      </c>
      <c r="FY120" s="354">
        <v>1427859129</v>
      </c>
      <c r="FZ120" s="354">
        <v>98868403</v>
      </c>
      <c r="GA120" s="354">
        <f t="shared" si="143"/>
        <v>1633855.537</v>
      </c>
      <c r="GB120" s="354">
        <f t="shared" si="144"/>
        <v>1526727.5319999999</v>
      </c>
      <c r="GC120" s="354">
        <f t="shared" si="145"/>
        <v>1562578.602</v>
      </c>
      <c r="GD120" s="354">
        <f t="shared" si="146"/>
        <v>71276.934999999998</v>
      </c>
      <c r="GE120" s="354">
        <f t="shared" si="147"/>
        <v>1427859.129</v>
      </c>
      <c r="GF120" s="354">
        <f t="shared" si="148"/>
        <v>98868.403000000006</v>
      </c>
      <c r="GG120" s="354"/>
    </row>
    <row r="121" spans="1:189" x14ac:dyDescent="0.2">
      <c r="A121" s="345" t="s">
        <v>793</v>
      </c>
      <c r="B121" s="345">
        <v>1000</v>
      </c>
      <c r="C121" s="345">
        <v>0</v>
      </c>
      <c r="D121" s="345">
        <v>0</v>
      </c>
      <c r="E121" s="345">
        <v>1000</v>
      </c>
      <c r="F121" s="345">
        <f t="shared" si="149"/>
        <v>1.0309999999999999</v>
      </c>
      <c r="G121" s="345">
        <f t="shared" si="150"/>
        <v>0</v>
      </c>
      <c r="H121" s="345">
        <f t="shared" si="151"/>
        <v>0</v>
      </c>
      <c r="I121" s="345">
        <f t="shared" si="152"/>
        <v>1.0309999999999999</v>
      </c>
      <c r="J121" s="343" t="s">
        <v>281</v>
      </c>
      <c r="P121" s="346" t="s">
        <v>346</v>
      </c>
      <c r="Q121" s="347">
        <v>1399999</v>
      </c>
      <c r="R121" s="347">
        <v>1399999</v>
      </c>
      <c r="S121" s="347">
        <v>1399999</v>
      </c>
      <c r="T121" s="347">
        <v>0</v>
      </c>
      <c r="U121" s="347">
        <f t="shared" si="153"/>
        <v>1443.3989689999999</v>
      </c>
      <c r="V121" s="345">
        <f t="shared" si="154"/>
        <v>1443.3989689999999</v>
      </c>
      <c r="W121" s="345">
        <f t="shared" si="155"/>
        <v>1443.3989689999999</v>
      </c>
      <c r="X121" s="345">
        <f t="shared" si="156"/>
        <v>0</v>
      </c>
      <c r="AE121" s="343" t="s">
        <v>345</v>
      </c>
      <c r="AF121" s="345">
        <v>3115349</v>
      </c>
      <c r="AG121" s="345">
        <v>2001739</v>
      </c>
      <c r="AH121" s="345">
        <v>2168409</v>
      </c>
      <c r="AI121" s="345">
        <v>946940</v>
      </c>
      <c r="AJ121" s="345">
        <f t="shared" si="158"/>
        <v>3211.9248189999998</v>
      </c>
      <c r="AK121" s="345">
        <f t="shared" si="159"/>
        <v>2063.7929089999998</v>
      </c>
      <c r="AL121" s="345">
        <f t="shared" si="160"/>
        <v>2235.6296790000001</v>
      </c>
      <c r="AM121" s="345">
        <f t="shared" si="161"/>
        <v>976.29513999999995</v>
      </c>
      <c r="AP121" s="346"/>
      <c r="AQ121" s="347"/>
      <c r="AR121" s="347"/>
      <c r="AT121" s="346" t="s">
        <v>506</v>
      </c>
      <c r="AU121" s="347">
        <v>5192038</v>
      </c>
      <c r="AV121" s="347">
        <v>4435758</v>
      </c>
      <c r="AW121" s="347">
        <v>4435758</v>
      </c>
      <c r="AX121" s="347">
        <v>756280</v>
      </c>
      <c r="AY121" s="345">
        <f t="shared" si="105"/>
        <v>5352.9911779999993</v>
      </c>
      <c r="AZ121" s="345">
        <f t="shared" si="106"/>
        <v>4573.266497999999</v>
      </c>
      <c r="BA121" s="345">
        <f t="shared" si="107"/>
        <v>4573.266497999999</v>
      </c>
      <c r="BB121" s="345">
        <f t="shared" si="108"/>
        <v>779.72467999999992</v>
      </c>
      <c r="BH121" s="343" t="s">
        <v>345</v>
      </c>
      <c r="BI121" s="348">
        <v>4682179</v>
      </c>
      <c r="BJ121" s="348">
        <v>3407356</v>
      </c>
      <c r="BK121" s="348">
        <v>4085793</v>
      </c>
      <c r="BL121" s="348">
        <v>596386</v>
      </c>
      <c r="BM121" s="349">
        <f t="shared" si="110"/>
        <v>4827.3265489999994</v>
      </c>
      <c r="BN121" s="349">
        <f t="shared" si="111"/>
        <v>3512.9840359999998</v>
      </c>
      <c r="BO121" s="349">
        <f t="shared" si="112"/>
        <v>4212.4525830000002</v>
      </c>
      <c r="BP121" s="349">
        <f t="shared" si="113"/>
        <v>614.87396599999988</v>
      </c>
      <c r="BR121" s="343" t="s">
        <v>281</v>
      </c>
      <c r="BW121" s="348" t="s">
        <v>344</v>
      </c>
      <c r="BX121" s="348">
        <v>730437</v>
      </c>
      <c r="BY121" s="348">
        <v>0</v>
      </c>
      <c r="BZ121" s="348">
        <v>730437</v>
      </c>
      <c r="CA121" s="348">
        <v>0</v>
      </c>
      <c r="CB121" s="348">
        <f t="shared" si="115"/>
        <v>753.08054699999991</v>
      </c>
      <c r="CC121" s="348">
        <f t="shared" si="116"/>
        <v>0</v>
      </c>
      <c r="CD121" s="348">
        <f t="shared" si="117"/>
        <v>753.08054699999991</v>
      </c>
      <c r="CE121" s="348">
        <f t="shared" si="118"/>
        <v>0</v>
      </c>
      <c r="CK121" s="346" t="s">
        <v>342</v>
      </c>
      <c r="CL121" s="347">
        <v>28560000</v>
      </c>
      <c r="CM121" s="347">
        <v>3950000</v>
      </c>
      <c r="CN121" s="347">
        <v>19815000</v>
      </c>
      <c r="CO121" s="347">
        <v>8745000</v>
      </c>
      <c r="CP121" s="348">
        <f t="shared" si="120"/>
        <v>29445.359999999997</v>
      </c>
      <c r="CQ121" s="348">
        <f t="shared" si="121"/>
        <v>4072.45</v>
      </c>
      <c r="CR121" s="348">
        <f t="shared" si="122"/>
        <v>20429.264999999999</v>
      </c>
      <c r="CS121" s="348">
        <f t="shared" si="123"/>
        <v>9016.0949999999993</v>
      </c>
      <c r="CU121" s="349"/>
      <c r="CZ121" s="346" t="s">
        <v>341</v>
      </c>
      <c r="DA121" s="347">
        <v>1115088515</v>
      </c>
      <c r="DB121" s="347">
        <v>397693409</v>
      </c>
      <c r="DC121" s="347">
        <v>699519910</v>
      </c>
      <c r="DD121" s="347">
        <v>415568605</v>
      </c>
      <c r="DE121" s="347">
        <f t="shared" si="125"/>
        <v>1149656.2589649998</v>
      </c>
      <c r="DF121" s="347">
        <f t="shared" si="126"/>
        <v>410021.90467899997</v>
      </c>
      <c r="DG121" s="347">
        <f t="shared" si="127"/>
        <v>721205.02720999997</v>
      </c>
      <c r="DH121" s="347">
        <f t="shared" si="128"/>
        <v>428451.23175499996</v>
      </c>
      <c r="DI121" s="343" t="s">
        <v>281</v>
      </c>
      <c r="DQ121" s="350" t="s">
        <v>341</v>
      </c>
      <c r="DR121" s="347">
        <v>1122088515</v>
      </c>
      <c r="DS121" s="347">
        <v>419773409</v>
      </c>
      <c r="DT121" s="347">
        <v>1034500869</v>
      </c>
      <c r="DU121" s="347">
        <v>87587646</v>
      </c>
      <c r="DV121" s="347">
        <f t="shared" si="130"/>
        <v>1156873.2589649998</v>
      </c>
      <c r="DW121" s="347">
        <f t="shared" si="131"/>
        <v>432786.38467899995</v>
      </c>
      <c r="DX121" s="347">
        <f t="shared" si="132"/>
        <v>1066570.395939</v>
      </c>
      <c r="DY121" s="347">
        <f t="shared" si="133"/>
        <v>90302.863025999992</v>
      </c>
      <c r="EH121" s="351" t="s">
        <v>341</v>
      </c>
      <c r="EI121" s="351">
        <v>1244051297</v>
      </c>
      <c r="EJ121" s="351">
        <v>1158024069</v>
      </c>
      <c r="EK121" s="351">
        <v>86027228</v>
      </c>
      <c r="EL121" s="351">
        <v>439524936</v>
      </c>
      <c r="EM121" s="351">
        <v>419773409</v>
      </c>
      <c r="EN121" s="351">
        <v>19751527</v>
      </c>
      <c r="EO121" s="351">
        <f t="shared" si="98"/>
        <v>1244051.297</v>
      </c>
      <c r="EP121" s="351">
        <f t="shared" si="99"/>
        <v>1158024.0689999999</v>
      </c>
      <c r="EQ121" s="351">
        <f t="shared" si="100"/>
        <v>86027.228000000003</v>
      </c>
      <c r="ER121" s="351">
        <f t="shared" si="101"/>
        <v>439524.93599999999</v>
      </c>
      <c r="ES121" s="351">
        <f t="shared" si="102"/>
        <v>419773.40899999999</v>
      </c>
      <c r="ET121" s="351">
        <f t="shared" si="103"/>
        <v>19751.526999999998</v>
      </c>
      <c r="FA121" s="346" t="s">
        <v>341</v>
      </c>
      <c r="FB121" s="352">
        <v>1182349767</v>
      </c>
      <c r="FC121" s="352">
        <v>677661521</v>
      </c>
      <c r="FD121" s="352">
        <v>750386069</v>
      </c>
      <c r="FE121" s="352">
        <v>431963698</v>
      </c>
      <c r="FF121" s="352">
        <v>439524936</v>
      </c>
      <c r="FG121" s="352">
        <v>238136585</v>
      </c>
      <c r="FH121" s="352">
        <f t="shared" si="136"/>
        <v>1182349.767</v>
      </c>
      <c r="FI121" s="352">
        <f t="shared" si="137"/>
        <v>677661.52099999995</v>
      </c>
      <c r="FJ121" s="352">
        <f t="shared" si="138"/>
        <v>750386.06900000002</v>
      </c>
      <c r="FK121" s="352">
        <f t="shared" si="139"/>
        <v>431963.69799999997</v>
      </c>
      <c r="FL121" s="352">
        <f t="shared" si="140"/>
        <v>439524.93599999999</v>
      </c>
      <c r="FM121" s="352">
        <f t="shared" si="141"/>
        <v>238136.58499999999</v>
      </c>
      <c r="FP121" s="353"/>
      <c r="FQ121" s="354"/>
      <c r="FR121" s="348"/>
      <c r="FT121" s="346" t="s">
        <v>341</v>
      </c>
      <c r="FU121" s="346">
        <v>782886067</v>
      </c>
      <c r="FV121" s="354">
        <v>720356021</v>
      </c>
      <c r="FW121" s="354">
        <v>750386067</v>
      </c>
      <c r="FX121" s="354">
        <v>32500000</v>
      </c>
      <c r="FY121" s="354">
        <v>677661521</v>
      </c>
      <c r="FZ121" s="354">
        <v>42694500</v>
      </c>
      <c r="GA121" s="354">
        <f t="shared" si="143"/>
        <v>782886.06700000004</v>
      </c>
      <c r="GB121" s="354">
        <f t="shared" si="144"/>
        <v>720356.02099999995</v>
      </c>
      <c r="GC121" s="354">
        <f t="shared" si="145"/>
        <v>750386.06700000004</v>
      </c>
      <c r="GD121" s="354">
        <f t="shared" si="146"/>
        <v>32500</v>
      </c>
      <c r="GE121" s="354">
        <f t="shared" si="147"/>
        <v>677661.52099999995</v>
      </c>
      <c r="GF121" s="354">
        <f t="shared" si="148"/>
        <v>42694.5</v>
      </c>
      <c r="GG121" s="354"/>
    </row>
    <row r="122" spans="1:189" x14ac:dyDescent="0.2">
      <c r="A122" s="345" t="s">
        <v>509</v>
      </c>
      <c r="B122" s="345">
        <v>8000</v>
      </c>
      <c r="C122" s="345">
        <v>0</v>
      </c>
      <c r="D122" s="345">
        <v>0</v>
      </c>
      <c r="E122" s="345">
        <v>8000</v>
      </c>
      <c r="F122" s="345">
        <f t="shared" si="149"/>
        <v>8.2479999999999993</v>
      </c>
      <c r="G122" s="345">
        <f t="shared" si="150"/>
        <v>0</v>
      </c>
      <c r="H122" s="345">
        <f t="shared" si="151"/>
        <v>0</v>
      </c>
      <c r="I122" s="345">
        <f t="shared" si="152"/>
        <v>8.2479999999999993</v>
      </c>
      <c r="J122" s="343" t="s">
        <v>281</v>
      </c>
      <c r="P122" s="346" t="s">
        <v>507</v>
      </c>
      <c r="Q122" s="347">
        <v>10000</v>
      </c>
      <c r="R122" s="347">
        <v>0</v>
      </c>
      <c r="S122" s="347">
        <v>0</v>
      </c>
      <c r="T122" s="347">
        <v>10000</v>
      </c>
      <c r="U122" s="347">
        <f t="shared" si="153"/>
        <v>10.309999999999999</v>
      </c>
      <c r="V122" s="345">
        <f t="shared" si="154"/>
        <v>0</v>
      </c>
      <c r="W122" s="345">
        <f t="shared" si="155"/>
        <v>0</v>
      </c>
      <c r="X122" s="345">
        <f t="shared" si="156"/>
        <v>10.309999999999999</v>
      </c>
      <c r="AE122" s="343" t="s">
        <v>346</v>
      </c>
      <c r="AF122" s="345">
        <v>1399999</v>
      </c>
      <c r="AG122" s="345">
        <v>1399999</v>
      </c>
      <c r="AH122" s="345">
        <v>1399999</v>
      </c>
      <c r="AI122" s="345">
        <v>0</v>
      </c>
      <c r="AJ122" s="345">
        <f t="shared" si="158"/>
        <v>1443.3989689999999</v>
      </c>
      <c r="AK122" s="345">
        <f t="shared" si="159"/>
        <v>1443.3989689999999</v>
      </c>
      <c r="AL122" s="345">
        <f t="shared" si="160"/>
        <v>1443.3989689999999</v>
      </c>
      <c r="AM122" s="345">
        <f t="shared" si="161"/>
        <v>0</v>
      </c>
      <c r="AP122" s="346"/>
      <c r="AQ122" s="347"/>
      <c r="AR122" s="347"/>
      <c r="AT122" s="346" t="s">
        <v>345</v>
      </c>
      <c r="AU122" s="347">
        <v>3792039</v>
      </c>
      <c r="AV122" s="347">
        <v>3035759</v>
      </c>
      <c r="AW122" s="347">
        <v>3035759</v>
      </c>
      <c r="AX122" s="347">
        <v>756280</v>
      </c>
      <c r="AY122" s="345">
        <f t="shared" si="105"/>
        <v>3909.5922089999999</v>
      </c>
      <c r="AZ122" s="345">
        <f t="shared" si="106"/>
        <v>3129.8675289999996</v>
      </c>
      <c r="BA122" s="345">
        <f t="shared" si="107"/>
        <v>3129.8675289999996</v>
      </c>
      <c r="BB122" s="345">
        <f t="shared" si="108"/>
        <v>779.72467999999992</v>
      </c>
      <c r="BH122" s="343" t="s">
        <v>346</v>
      </c>
      <c r="BI122" s="348">
        <v>1399999</v>
      </c>
      <c r="BJ122" s="348">
        <v>1399999</v>
      </c>
      <c r="BK122" s="348">
        <v>1399999</v>
      </c>
      <c r="BL122" s="348">
        <v>0</v>
      </c>
      <c r="BM122" s="349">
        <f t="shared" si="110"/>
        <v>1443.3989689999999</v>
      </c>
      <c r="BN122" s="349">
        <f t="shared" si="111"/>
        <v>1443.3989689999999</v>
      </c>
      <c r="BO122" s="349">
        <f t="shared" si="112"/>
        <v>1443.3989689999999</v>
      </c>
      <c r="BP122" s="349">
        <f t="shared" si="113"/>
        <v>0</v>
      </c>
      <c r="BR122" s="343" t="s">
        <v>281</v>
      </c>
      <c r="BW122" s="348" t="s">
        <v>506</v>
      </c>
      <c r="BX122" s="348">
        <v>6102788</v>
      </c>
      <c r="BY122" s="348">
        <v>6102788</v>
      </c>
      <c r="BZ122" s="348">
        <v>0</v>
      </c>
      <c r="CA122" s="348">
        <v>5880668</v>
      </c>
      <c r="CB122" s="348">
        <f t="shared" si="115"/>
        <v>6291.9744279999986</v>
      </c>
      <c r="CC122" s="348">
        <f t="shared" si="116"/>
        <v>6291.9744279999986</v>
      </c>
      <c r="CD122" s="348">
        <f t="shared" si="117"/>
        <v>0</v>
      </c>
      <c r="CE122" s="348">
        <f t="shared" si="118"/>
        <v>6062.9687079999994</v>
      </c>
      <c r="CK122" s="346" t="s">
        <v>343</v>
      </c>
      <c r="CL122" s="347">
        <v>1102715521</v>
      </c>
      <c r="CM122" s="347">
        <v>367680058</v>
      </c>
      <c r="CN122" s="347">
        <v>667686059</v>
      </c>
      <c r="CO122" s="347">
        <v>435029462</v>
      </c>
      <c r="CP122" s="348">
        <f t="shared" si="120"/>
        <v>1136899.7021509998</v>
      </c>
      <c r="CQ122" s="348">
        <f t="shared" si="121"/>
        <v>379078.13979799999</v>
      </c>
      <c r="CR122" s="348">
        <f t="shared" si="122"/>
        <v>688384.32682899991</v>
      </c>
      <c r="CS122" s="348">
        <f t="shared" si="123"/>
        <v>448515.37532199995</v>
      </c>
      <c r="CU122" s="349"/>
      <c r="CZ122" s="346" t="s">
        <v>342</v>
      </c>
      <c r="DA122" s="347">
        <v>48560000</v>
      </c>
      <c r="DB122" s="347">
        <v>3950000</v>
      </c>
      <c r="DC122" s="347">
        <v>33540000</v>
      </c>
      <c r="DD122" s="347">
        <v>15020000</v>
      </c>
      <c r="DE122" s="347">
        <f t="shared" si="125"/>
        <v>50065.359999999993</v>
      </c>
      <c r="DF122" s="347">
        <f t="shared" si="126"/>
        <v>4072.45</v>
      </c>
      <c r="DG122" s="347">
        <f t="shared" si="127"/>
        <v>34579.74</v>
      </c>
      <c r="DH122" s="347">
        <f t="shared" si="128"/>
        <v>15485.619999999999</v>
      </c>
      <c r="DI122" s="343" t="s">
        <v>281</v>
      </c>
      <c r="DQ122" s="350" t="s">
        <v>342</v>
      </c>
      <c r="DR122" s="347">
        <v>48560000</v>
      </c>
      <c r="DS122" s="347">
        <v>3950000</v>
      </c>
      <c r="DT122" s="347">
        <v>33540000</v>
      </c>
      <c r="DU122" s="347">
        <v>15020000</v>
      </c>
      <c r="DV122" s="347">
        <f t="shared" si="130"/>
        <v>50065.359999999993</v>
      </c>
      <c r="DW122" s="347">
        <f t="shared" si="131"/>
        <v>4072.45</v>
      </c>
      <c r="DX122" s="347">
        <f t="shared" si="132"/>
        <v>34579.74</v>
      </c>
      <c r="DY122" s="347">
        <f t="shared" si="133"/>
        <v>15485.619999999999</v>
      </c>
      <c r="EH122" s="351" t="s">
        <v>342</v>
      </c>
      <c r="EI122" s="351">
        <v>48560000</v>
      </c>
      <c r="EJ122" s="351">
        <v>37376200</v>
      </c>
      <c r="EK122" s="351">
        <v>11183800</v>
      </c>
      <c r="EL122" s="351">
        <v>10305000</v>
      </c>
      <c r="EM122" s="351">
        <v>6905000</v>
      </c>
      <c r="EN122" s="351">
        <v>3400000</v>
      </c>
      <c r="EO122" s="351">
        <f t="shared" si="98"/>
        <v>48560</v>
      </c>
      <c r="EP122" s="351">
        <f t="shared" si="99"/>
        <v>37376.199999999997</v>
      </c>
      <c r="EQ122" s="351">
        <f t="shared" si="100"/>
        <v>11183.8</v>
      </c>
      <c r="ER122" s="351">
        <f t="shared" si="101"/>
        <v>10305</v>
      </c>
      <c r="ES122" s="351">
        <f t="shared" si="102"/>
        <v>6905</v>
      </c>
      <c r="ET122" s="351">
        <f t="shared" si="103"/>
        <v>3400</v>
      </c>
      <c r="FA122" s="346" t="s">
        <v>342</v>
      </c>
      <c r="FB122" s="352">
        <v>48560000</v>
      </c>
      <c r="FC122" s="352">
        <v>17240000</v>
      </c>
      <c r="FD122" s="352">
        <v>44752200</v>
      </c>
      <c r="FE122" s="352">
        <v>3807800</v>
      </c>
      <c r="FF122" s="352">
        <v>10305000</v>
      </c>
      <c r="FG122" s="352">
        <v>6935000</v>
      </c>
      <c r="FH122" s="352">
        <f t="shared" si="136"/>
        <v>48560</v>
      </c>
      <c r="FI122" s="352">
        <f t="shared" si="137"/>
        <v>17240</v>
      </c>
      <c r="FJ122" s="352">
        <f t="shared" si="138"/>
        <v>44752.2</v>
      </c>
      <c r="FK122" s="352">
        <f t="shared" si="139"/>
        <v>3807.8</v>
      </c>
      <c r="FL122" s="352">
        <f t="shared" si="140"/>
        <v>10305</v>
      </c>
      <c r="FM122" s="352">
        <f t="shared" si="141"/>
        <v>6935</v>
      </c>
      <c r="FT122" s="346" t="s">
        <v>342</v>
      </c>
      <c r="FU122" s="346">
        <v>48560000</v>
      </c>
      <c r="FV122" s="354">
        <v>42263200</v>
      </c>
      <c r="FW122" s="354">
        <v>43763200</v>
      </c>
      <c r="FX122" s="354">
        <v>4796800</v>
      </c>
      <c r="FY122" s="354">
        <v>18110000</v>
      </c>
      <c r="FZ122" s="354">
        <v>24153200</v>
      </c>
      <c r="GA122" s="354">
        <f t="shared" si="143"/>
        <v>48560</v>
      </c>
      <c r="GB122" s="354">
        <f t="shared" si="144"/>
        <v>42263.199999999997</v>
      </c>
      <c r="GC122" s="354">
        <f t="shared" si="145"/>
        <v>43763.199999999997</v>
      </c>
      <c r="GD122" s="354">
        <f t="shared" si="146"/>
        <v>4796.8</v>
      </c>
      <c r="GE122" s="354">
        <f t="shared" si="147"/>
        <v>18110</v>
      </c>
      <c r="GF122" s="354">
        <f t="shared" si="148"/>
        <v>24153.200000000001</v>
      </c>
      <c r="GG122" s="354"/>
    </row>
    <row r="123" spans="1:189" x14ac:dyDescent="0.2">
      <c r="A123" s="345" t="s">
        <v>774</v>
      </c>
      <c r="B123" s="345">
        <v>1000</v>
      </c>
      <c r="C123" s="345">
        <v>0</v>
      </c>
      <c r="D123" s="345">
        <v>0</v>
      </c>
      <c r="E123" s="345">
        <v>1000</v>
      </c>
      <c r="F123" s="345">
        <f t="shared" si="149"/>
        <v>1.0309999999999999</v>
      </c>
      <c r="G123" s="345">
        <f t="shared" si="150"/>
        <v>0</v>
      </c>
      <c r="H123" s="345">
        <f t="shared" si="151"/>
        <v>0</v>
      </c>
      <c r="I123" s="345">
        <f t="shared" si="152"/>
        <v>1.0309999999999999</v>
      </c>
      <c r="J123" s="343" t="s">
        <v>281</v>
      </c>
      <c r="P123" s="346" t="s">
        <v>508</v>
      </c>
      <c r="Q123" s="347">
        <v>10000</v>
      </c>
      <c r="R123" s="347">
        <v>0</v>
      </c>
      <c r="S123" s="347">
        <v>0</v>
      </c>
      <c r="T123" s="347">
        <v>10000</v>
      </c>
      <c r="U123" s="347">
        <f t="shared" si="153"/>
        <v>10.309999999999999</v>
      </c>
      <c r="V123" s="345">
        <f t="shared" si="154"/>
        <v>0</v>
      </c>
      <c r="W123" s="345">
        <f t="shared" si="155"/>
        <v>0</v>
      </c>
      <c r="X123" s="345">
        <f t="shared" si="156"/>
        <v>10.309999999999999</v>
      </c>
      <c r="AE123" s="343" t="s">
        <v>507</v>
      </c>
      <c r="AF123" s="345">
        <v>10000</v>
      </c>
      <c r="AG123" s="345">
        <v>0</v>
      </c>
      <c r="AH123" s="345">
        <v>0</v>
      </c>
      <c r="AI123" s="345">
        <v>10000</v>
      </c>
      <c r="AJ123" s="345">
        <f t="shared" si="158"/>
        <v>10.309999999999999</v>
      </c>
      <c r="AK123" s="345">
        <f t="shared" si="159"/>
        <v>0</v>
      </c>
      <c r="AL123" s="345">
        <f t="shared" si="160"/>
        <v>0</v>
      </c>
      <c r="AM123" s="345">
        <f t="shared" si="161"/>
        <v>10.309999999999999</v>
      </c>
      <c r="AP123" s="346"/>
      <c r="AQ123" s="347"/>
      <c r="AR123" s="347"/>
      <c r="AT123" s="346" t="s">
        <v>346</v>
      </c>
      <c r="AU123" s="347">
        <v>1399999</v>
      </c>
      <c r="AV123" s="347">
        <v>1399999</v>
      </c>
      <c r="AW123" s="347">
        <v>1399999</v>
      </c>
      <c r="AX123" s="347">
        <v>0</v>
      </c>
      <c r="AY123" s="345">
        <f t="shared" si="105"/>
        <v>1443.3989689999999</v>
      </c>
      <c r="AZ123" s="345">
        <f t="shared" si="106"/>
        <v>1443.3989689999999</v>
      </c>
      <c r="BA123" s="345">
        <f t="shared" si="107"/>
        <v>1443.3989689999999</v>
      </c>
      <c r="BB123" s="345">
        <f t="shared" si="108"/>
        <v>0</v>
      </c>
      <c r="BH123" s="575" t="s">
        <v>507</v>
      </c>
      <c r="BI123" s="576">
        <v>10000</v>
      </c>
      <c r="BJ123" s="576">
        <v>0</v>
      </c>
      <c r="BK123" s="576">
        <v>0</v>
      </c>
      <c r="BL123" s="576">
        <v>10000</v>
      </c>
      <c r="BM123" s="577">
        <f t="shared" si="110"/>
        <v>10.309999999999999</v>
      </c>
      <c r="BN123" s="577">
        <f t="shared" si="111"/>
        <v>0</v>
      </c>
      <c r="BO123" s="577">
        <f t="shared" si="112"/>
        <v>0</v>
      </c>
      <c r="BP123" s="577">
        <f t="shared" si="113"/>
        <v>10.309999999999999</v>
      </c>
      <c r="BR123" s="343" t="s">
        <v>281</v>
      </c>
      <c r="BW123" s="348" t="s">
        <v>345</v>
      </c>
      <c r="BX123" s="348">
        <v>4651738</v>
      </c>
      <c r="BY123" s="348">
        <v>4651738</v>
      </c>
      <c r="BZ123" s="348">
        <v>0</v>
      </c>
      <c r="CA123" s="348">
        <v>4429618</v>
      </c>
      <c r="CB123" s="348">
        <f t="shared" si="115"/>
        <v>4795.9418779999996</v>
      </c>
      <c r="CC123" s="348">
        <f t="shared" si="116"/>
        <v>4795.9418779999996</v>
      </c>
      <c r="CD123" s="348">
        <f t="shared" si="117"/>
        <v>0</v>
      </c>
      <c r="CE123" s="348">
        <f t="shared" si="118"/>
        <v>4566.9361580000004</v>
      </c>
      <c r="CK123" s="346" t="s">
        <v>344</v>
      </c>
      <c r="CL123" s="347">
        <v>19583</v>
      </c>
      <c r="CM123" s="347">
        <v>0</v>
      </c>
      <c r="CN123" s="347">
        <v>0</v>
      </c>
      <c r="CO123" s="347">
        <v>19583</v>
      </c>
      <c r="CP123" s="348">
        <f t="shared" si="120"/>
        <v>20.190072999999998</v>
      </c>
      <c r="CQ123" s="348">
        <f t="shared" si="121"/>
        <v>0</v>
      </c>
      <c r="CR123" s="348">
        <f t="shared" si="122"/>
        <v>0</v>
      </c>
      <c r="CS123" s="348">
        <f t="shared" si="123"/>
        <v>20.190072999999998</v>
      </c>
      <c r="CU123" s="349"/>
      <c r="CZ123" s="346" t="s">
        <v>343</v>
      </c>
      <c r="DA123" s="347">
        <v>1026654772</v>
      </c>
      <c r="DB123" s="347">
        <v>498440311</v>
      </c>
      <c r="DC123" s="347">
        <v>678385985</v>
      </c>
      <c r="DD123" s="347">
        <v>348268787</v>
      </c>
      <c r="DE123" s="347">
        <f t="shared" si="125"/>
        <v>1058481.069932</v>
      </c>
      <c r="DF123" s="347">
        <f t="shared" si="126"/>
        <v>513891.96064099995</v>
      </c>
      <c r="DG123" s="347">
        <f t="shared" si="127"/>
        <v>699415.95053499995</v>
      </c>
      <c r="DH123" s="347">
        <f t="shared" si="128"/>
        <v>359065.119397</v>
      </c>
      <c r="DI123" s="343" t="s">
        <v>281</v>
      </c>
      <c r="DQ123" s="350" t="s">
        <v>343</v>
      </c>
      <c r="DR123" s="347">
        <v>985301720</v>
      </c>
      <c r="DS123" s="347">
        <v>655703167</v>
      </c>
      <c r="DT123" s="347">
        <v>698724798</v>
      </c>
      <c r="DU123" s="347">
        <v>286576922</v>
      </c>
      <c r="DV123" s="347">
        <f t="shared" si="130"/>
        <v>1015846.0733199999</v>
      </c>
      <c r="DW123" s="347">
        <f t="shared" si="131"/>
        <v>676029.96517699992</v>
      </c>
      <c r="DX123" s="347">
        <f t="shared" si="132"/>
        <v>720385.26673799986</v>
      </c>
      <c r="DY123" s="347">
        <f t="shared" si="133"/>
        <v>295460.80658199999</v>
      </c>
      <c r="EH123" s="351" t="s">
        <v>343</v>
      </c>
      <c r="EI123" s="351">
        <v>799108119</v>
      </c>
      <c r="EJ123" s="351">
        <v>711391580</v>
      </c>
      <c r="EK123" s="351">
        <v>87716539</v>
      </c>
      <c r="EL123" s="351">
        <v>664968224</v>
      </c>
      <c r="EM123" s="351">
        <v>662103168</v>
      </c>
      <c r="EN123" s="351">
        <v>2865056</v>
      </c>
      <c r="EO123" s="351">
        <f t="shared" si="98"/>
        <v>799108.11899999995</v>
      </c>
      <c r="EP123" s="351">
        <f t="shared" si="99"/>
        <v>711391.58</v>
      </c>
      <c r="EQ123" s="351">
        <f t="shared" si="100"/>
        <v>87716.539000000004</v>
      </c>
      <c r="ER123" s="351">
        <f t="shared" si="101"/>
        <v>664968.22400000005</v>
      </c>
      <c r="ES123" s="351">
        <f t="shared" si="102"/>
        <v>662103.16799999995</v>
      </c>
      <c r="ET123" s="351">
        <f t="shared" si="103"/>
        <v>2865.056</v>
      </c>
      <c r="FA123" s="346" t="s">
        <v>343</v>
      </c>
      <c r="FB123" s="352">
        <v>831176600</v>
      </c>
      <c r="FC123" s="352">
        <v>731640946</v>
      </c>
      <c r="FD123" s="352">
        <v>780272295</v>
      </c>
      <c r="FE123" s="352">
        <v>50904305</v>
      </c>
      <c r="FF123" s="352">
        <v>709155852</v>
      </c>
      <c r="FG123" s="352">
        <v>22485094</v>
      </c>
      <c r="FH123" s="352">
        <f t="shared" si="136"/>
        <v>831176.6</v>
      </c>
      <c r="FI123" s="352">
        <f t="shared" si="137"/>
        <v>731640.946</v>
      </c>
      <c r="FJ123" s="352">
        <f t="shared" si="138"/>
        <v>780272.29500000004</v>
      </c>
      <c r="FK123" s="352">
        <f t="shared" si="139"/>
        <v>50904.305</v>
      </c>
      <c r="FL123" s="352">
        <f t="shared" si="140"/>
        <v>709155.85199999996</v>
      </c>
      <c r="FM123" s="352">
        <f t="shared" si="141"/>
        <v>22485.094000000001</v>
      </c>
      <c r="FT123" s="346" t="s">
        <v>343</v>
      </c>
      <c r="FU123" s="346">
        <v>800410270</v>
      </c>
      <c r="FV123" s="354">
        <v>762109111</v>
      </c>
      <c r="FW123" s="354">
        <v>766430135</v>
      </c>
      <c r="FX123" s="354">
        <v>33980135</v>
      </c>
      <c r="FY123" s="354">
        <v>730088408</v>
      </c>
      <c r="FZ123" s="354">
        <v>32020703</v>
      </c>
      <c r="GA123" s="354">
        <f t="shared" si="143"/>
        <v>800410.27</v>
      </c>
      <c r="GB123" s="354">
        <f t="shared" si="144"/>
        <v>762109.11100000003</v>
      </c>
      <c r="GC123" s="354">
        <f t="shared" si="145"/>
        <v>766430.13500000001</v>
      </c>
      <c r="GD123" s="354">
        <f t="shared" si="146"/>
        <v>33980.135000000002</v>
      </c>
      <c r="GE123" s="354">
        <f t="shared" si="147"/>
        <v>730088.40800000005</v>
      </c>
      <c r="GF123" s="354">
        <f t="shared" si="148"/>
        <v>32020.703000000001</v>
      </c>
      <c r="GG123" s="354"/>
    </row>
    <row r="124" spans="1:189" x14ac:dyDescent="0.2">
      <c r="A124" s="345" t="s">
        <v>347</v>
      </c>
      <c r="B124" s="345">
        <v>82773000</v>
      </c>
      <c r="C124" s="345">
        <v>7213296</v>
      </c>
      <c r="D124" s="345">
        <v>81409552</v>
      </c>
      <c r="E124" s="345">
        <v>1363448</v>
      </c>
      <c r="F124" s="345">
        <f t="shared" si="149"/>
        <v>85338.962999999989</v>
      </c>
      <c r="G124" s="345">
        <f t="shared" si="150"/>
        <v>7436.9081759999999</v>
      </c>
      <c r="H124" s="345">
        <f t="shared" si="151"/>
        <v>83933.248111999987</v>
      </c>
      <c r="I124" s="345">
        <f t="shared" si="152"/>
        <v>1405.714888</v>
      </c>
      <c r="J124" s="343" t="s">
        <v>281</v>
      </c>
      <c r="P124" s="346" t="s">
        <v>793</v>
      </c>
      <c r="Q124" s="347">
        <v>1000</v>
      </c>
      <c r="R124" s="347">
        <v>0</v>
      </c>
      <c r="S124" s="347">
        <v>0</v>
      </c>
      <c r="T124" s="347">
        <v>1000</v>
      </c>
      <c r="U124" s="347">
        <f t="shared" si="153"/>
        <v>1.0309999999999999</v>
      </c>
      <c r="V124" s="345">
        <f t="shared" si="154"/>
        <v>0</v>
      </c>
      <c r="W124" s="345">
        <f t="shared" si="155"/>
        <v>0</v>
      </c>
      <c r="X124" s="345">
        <f t="shared" si="156"/>
        <v>1.0309999999999999</v>
      </c>
      <c r="AE124" s="343" t="s">
        <v>508</v>
      </c>
      <c r="AF124" s="345">
        <v>10000</v>
      </c>
      <c r="AG124" s="345">
        <v>0</v>
      </c>
      <c r="AH124" s="345">
        <v>0</v>
      </c>
      <c r="AI124" s="345">
        <v>10000</v>
      </c>
      <c r="AJ124" s="345">
        <f t="shared" si="158"/>
        <v>10.309999999999999</v>
      </c>
      <c r="AK124" s="345">
        <f t="shared" si="159"/>
        <v>0</v>
      </c>
      <c r="AL124" s="345">
        <f t="shared" si="160"/>
        <v>0</v>
      </c>
      <c r="AM124" s="345">
        <f t="shared" si="161"/>
        <v>10.309999999999999</v>
      </c>
      <c r="AT124" s="346" t="s">
        <v>507</v>
      </c>
      <c r="AU124" s="347">
        <v>10000</v>
      </c>
      <c r="AV124" s="347">
        <v>0</v>
      </c>
      <c r="AW124" s="347">
        <v>0</v>
      </c>
      <c r="AX124" s="347">
        <v>10000</v>
      </c>
      <c r="AY124" s="345">
        <f t="shared" si="105"/>
        <v>10.309999999999999</v>
      </c>
      <c r="AZ124" s="345">
        <f t="shared" si="106"/>
        <v>0</v>
      </c>
      <c r="BA124" s="345">
        <f t="shared" si="107"/>
        <v>0</v>
      </c>
      <c r="BB124" s="345">
        <f t="shared" si="108"/>
        <v>10.309999999999999</v>
      </c>
      <c r="BH124" s="343" t="s">
        <v>508</v>
      </c>
      <c r="BI124" s="348">
        <v>10000</v>
      </c>
      <c r="BJ124" s="348">
        <v>0</v>
      </c>
      <c r="BK124" s="348">
        <v>0</v>
      </c>
      <c r="BL124" s="348">
        <v>10000</v>
      </c>
      <c r="BM124" s="349">
        <f t="shared" si="110"/>
        <v>10.309999999999999</v>
      </c>
      <c r="BN124" s="349">
        <f t="shared" si="111"/>
        <v>0</v>
      </c>
      <c r="BO124" s="349">
        <f t="shared" si="112"/>
        <v>0</v>
      </c>
      <c r="BP124" s="349">
        <f t="shared" si="113"/>
        <v>10.309999999999999</v>
      </c>
      <c r="BR124" s="343" t="s">
        <v>281</v>
      </c>
      <c r="BW124" s="348" t="s">
        <v>346</v>
      </c>
      <c r="BX124" s="348">
        <v>1451050</v>
      </c>
      <c r="BY124" s="348">
        <v>1451050</v>
      </c>
      <c r="BZ124" s="348">
        <v>0</v>
      </c>
      <c r="CA124" s="348">
        <v>1451050</v>
      </c>
      <c r="CB124" s="348">
        <f t="shared" si="115"/>
        <v>1496.0325499999999</v>
      </c>
      <c r="CC124" s="348">
        <f t="shared" si="116"/>
        <v>1496.0325499999999</v>
      </c>
      <c r="CD124" s="348">
        <f t="shared" si="117"/>
        <v>0</v>
      </c>
      <c r="CE124" s="348">
        <f t="shared" si="118"/>
        <v>1496.0325499999999</v>
      </c>
      <c r="CK124" s="346" t="s">
        <v>506</v>
      </c>
      <c r="CL124" s="347">
        <v>7663928</v>
      </c>
      <c r="CM124" s="347">
        <v>7576828</v>
      </c>
      <c r="CN124" s="347">
        <v>7663928</v>
      </c>
      <c r="CO124" s="347">
        <v>0</v>
      </c>
      <c r="CP124" s="348">
        <f t="shared" si="120"/>
        <v>7901.509767999999</v>
      </c>
      <c r="CQ124" s="348">
        <f t="shared" si="121"/>
        <v>7811.7096679999995</v>
      </c>
      <c r="CR124" s="348">
        <f t="shared" si="122"/>
        <v>7901.509767999999</v>
      </c>
      <c r="CS124" s="348">
        <f t="shared" si="123"/>
        <v>0</v>
      </c>
      <c r="CU124" s="349"/>
      <c r="CZ124" s="346" t="s">
        <v>344</v>
      </c>
      <c r="DA124" s="347">
        <v>19583</v>
      </c>
      <c r="DB124" s="347">
        <v>0</v>
      </c>
      <c r="DC124" s="347">
        <v>0</v>
      </c>
      <c r="DD124" s="347">
        <v>19583</v>
      </c>
      <c r="DE124" s="347">
        <f t="shared" si="125"/>
        <v>20.190072999999998</v>
      </c>
      <c r="DF124" s="347">
        <f t="shared" si="126"/>
        <v>0</v>
      </c>
      <c r="DG124" s="347">
        <f t="shared" si="127"/>
        <v>0</v>
      </c>
      <c r="DH124" s="347">
        <f t="shared" si="128"/>
        <v>20.190072999999998</v>
      </c>
      <c r="DI124" s="343" t="s">
        <v>281</v>
      </c>
      <c r="DQ124" s="350" t="s">
        <v>344</v>
      </c>
      <c r="DR124" s="347">
        <v>19583</v>
      </c>
      <c r="DS124" s="347">
        <v>0</v>
      </c>
      <c r="DT124" s="347">
        <v>0</v>
      </c>
      <c r="DU124" s="347">
        <v>19583</v>
      </c>
      <c r="DV124" s="347">
        <f t="shared" si="130"/>
        <v>20.190072999999998</v>
      </c>
      <c r="DW124" s="347">
        <f t="shared" si="131"/>
        <v>0</v>
      </c>
      <c r="DX124" s="347">
        <f t="shared" si="132"/>
        <v>0</v>
      </c>
      <c r="DY124" s="347">
        <f t="shared" si="133"/>
        <v>20.190072999999998</v>
      </c>
      <c r="EH124" s="351" t="s">
        <v>344</v>
      </c>
      <c r="EI124" s="351">
        <v>19583</v>
      </c>
      <c r="EJ124" s="351">
        <v>0</v>
      </c>
      <c r="EK124" s="351">
        <v>19583</v>
      </c>
      <c r="EL124" s="351">
        <v>0</v>
      </c>
      <c r="EM124" s="351">
        <v>0</v>
      </c>
      <c r="EN124" s="351">
        <v>0</v>
      </c>
      <c r="EO124" s="351">
        <f t="shared" si="98"/>
        <v>19.582999999999998</v>
      </c>
      <c r="EP124" s="351">
        <f t="shared" si="99"/>
        <v>0</v>
      </c>
      <c r="EQ124" s="351">
        <f t="shared" si="100"/>
        <v>19.582999999999998</v>
      </c>
      <c r="ER124" s="351">
        <f t="shared" si="101"/>
        <v>0</v>
      </c>
      <c r="ES124" s="351">
        <f t="shared" si="102"/>
        <v>0</v>
      </c>
      <c r="ET124" s="351">
        <f t="shared" si="103"/>
        <v>0</v>
      </c>
      <c r="FA124" s="346" t="s">
        <v>344</v>
      </c>
      <c r="FB124" s="352">
        <v>2011133</v>
      </c>
      <c r="FC124" s="352">
        <v>0</v>
      </c>
      <c r="FD124" s="352">
        <v>1999200</v>
      </c>
      <c r="FE124" s="352">
        <v>11933</v>
      </c>
      <c r="FF124" s="352">
        <v>0</v>
      </c>
      <c r="FG124" s="352">
        <v>0</v>
      </c>
      <c r="FH124" s="352">
        <f t="shared" si="136"/>
        <v>2011.133</v>
      </c>
      <c r="FI124" s="352">
        <f t="shared" si="137"/>
        <v>0</v>
      </c>
      <c r="FJ124" s="352">
        <f t="shared" si="138"/>
        <v>1999.2</v>
      </c>
      <c r="FK124" s="352">
        <f t="shared" si="139"/>
        <v>11.933</v>
      </c>
      <c r="FL124" s="352">
        <f t="shared" si="140"/>
        <v>0</v>
      </c>
      <c r="FM124" s="352">
        <f t="shared" si="141"/>
        <v>0</v>
      </c>
      <c r="FT124" s="346" t="s">
        <v>344</v>
      </c>
      <c r="FU124" s="346">
        <v>1999200</v>
      </c>
      <c r="FV124" s="354">
        <v>1999200</v>
      </c>
      <c r="FW124" s="354">
        <v>1999200</v>
      </c>
      <c r="FX124" s="354">
        <v>0</v>
      </c>
      <c r="FY124" s="354">
        <v>1999200</v>
      </c>
      <c r="FZ124" s="354">
        <v>0</v>
      </c>
      <c r="GA124" s="354">
        <f t="shared" si="143"/>
        <v>1999.2</v>
      </c>
      <c r="GB124" s="354">
        <f t="shared" si="144"/>
        <v>1999.2</v>
      </c>
      <c r="GC124" s="354">
        <f t="shared" si="145"/>
        <v>1999.2</v>
      </c>
      <c r="GD124" s="354">
        <f t="shared" si="146"/>
        <v>0</v>
      </c>
      <c r="GE124" s="354">
        <f t="shared" si="147"/>
        <v>1999.2</v>
      </c>
      <c r="GF124" s="354">
        <f t="shared" si="148"/>
        <v>0</v>
      </c>
      <c r="GG124" s="354"/>
    </row>
    <row r="125" spans="1:189" x14ac:dyDescent="0.2">
      <c r="A125" s="345" t="s">
        <v>348</v>
      </c>
      <c r="B125" s="345">
        <v>10000</v>
      </c>
      <c r="C125" s="345">
        <v>0</v>
      </c>
      <c r="D125" s="345">
        <v>0</v>
      </c>
      <c r="E125" s="345">
        <v>10000</v>
      </c>
      <c r="F125" s="345">
        <f t="shared" si="149"/>
        <v>10.309999999999999</v>
      </c>
      <c r="G125" s="345">
        <f t="shared" si="150"/>
        <v>0</v>
      </c>
      <c r="H125" s="345">
        <f t="shared" si="151"/>
        <v>0</v>
      </c>
      <c r="I125" s="345">
        <f t="shared" si="152"/>
        <v>10.309999999999999</v>
      </c>
      <c r="J125" s="343" t="s">
        <v>281</v>
      </c>
      <c r="P125" s="346" t="s">
        <v>509</v>
      </c>
      <c r="Q125" s="347">
        <v>8000</v>
      </c>
      <c r="R125" s="347">
        <v>0</v>
      </c>
      <c r="S125" s="347">
        <v>0</v>
      </c>
      <c r="T125" s="347">
        <v>8000</v>
      </c>
      <c r="U125" s="347">
        <f t="shared" si="153"/>
        <v>8.2479999999999993</v>
      </c>
      <c r="V125" s="345">
        <f t="shared" si="154"/>
        <v>0</v>
      </c>
      <c r="W125" s="345">
        <f t="shared" si="155"/>
        <v>0</v>
      </c>
      <c r="X125" s="345">
        <f t="shared" si="156"/>
        <v>8.2479999999999993</v>
      </c>
      <c r="AE125" s="343" t="s">
        <v>793</v>
      </c>
      <c r="AF125" s="345">
        <v>1000</v>
      </c>
      <c r="AG125" s="345">
        <v>0</v>
      </c>
      <c r="AH125" s="345">
        <v>0</v>
      </c>
      <c r="AI125" s="345">
        <v>1000</v>
      </c>
      <c r="AJ125" s="345">
        <f t="shared" si="158"/>
        <v>1.0309999999999999</v>
      </c>
      <c r="AK125" s="345">
        <f t="shared" si="159"/>
        <v>0</v>
      </c>
      <c r="AL125" s="345">
        <f t="shared" si="160"/>
        <v>0</v>
      </c>
      <c r="AM125" s="345">
        <f t="shared" si="161"/>
        <v>1.0309999999999999</v>
      </c>
      <c r="AT125" s="346" t="s">
        <v>508</v>
      </c>
      <c r="AU125" s="347">
        <v>10000</v>
      </c>
      <c r="AV125" s="347">
        <v>0</v>
      </c>
      <c r="AW125" s="347">
        <v>0</v>
      </c>
      <c r="AX125" s="347">
        <v>10000</v>
      </c>
      <c r="AY125" s="345">
        <f t="shared" si="105"/>
        <v>10.309999999999999</v>
      </c>
      <c r="AZ125" s="345">
        <f t="shared" si="106"/>
        <v>0</v>
      </c>
      <c r="BA125" s="345">
        <f t="shared" si="107"/>
        <v>0</v>
      </c>
      <c r="BB125" s="345">
        <f t="shared" si="108"/>
        <v>10.309999999999999</v>
      </c>
      <c r="BH125" s="343" t="s">
        <v>793</v>
      </c>
      <c r="BI125" s="348">
        <v>1000</v>
      </c>
      <c r="BJ125" s="348">
        <v>0</v>
      </c>
      <c r="BK125" s="348">
        <v>0</v>
      </c>
      <c r="BL125" s="348">
        <v>1000</v>
      </c>
      <c r="BM125" s="349">
        <f t="shared" si="110"/>
        <v>1.0309999999999999</v>
      </c>
      <c r="BN125" s="349">
        <f t="shared" si="111"/>
        <v>0</v>
      </c>
      <c r="BO125" s="349">
        <f t="shared" si="112"/>
        <v>0</v>
      </c>
      <c r="BP125" s="349">
        <f t="shared" si="113"/>
        <v>1.0309999999999999</v>
      </c>
      <c r="BR125" s="343" t="s">
        <v>281</v>
      </c>
      <c r="BW125" s="348" t="s">
        <v>507</v>
      </c>
      <c r="BX125" s="348">
        <v>122476000</v>
      </c>
      <c r="BY125" s="348">
        <v>0</v>
      </c>
      <c r="BZ125" s="348">
        <v>122476000</v>
      </c>
      <c r="CA125" s="348">
        <v>0</v>
      </c>
      <c r="CB125" s="348">
        <f t="shared" si="115"/>
        <v>126272.75599999999</v>
      </c>
      <c r="CC125" s="348">
        <f t="shared" si="116"/>
        <v>0</v>
      </c>
      <c r="CD125" s="348">
        <f t="shared" si="117"/>
        <v>126272.75599999999</v>
      </c>
      <c r="CE125" s="348">
        <f t="shared" si="118"/>
        <v>0</v>
      </c>
      <c r="CK125" s="346" t="s">
        <v>345</v>
      </c>
      <c r="CL125" s="347">
        <v>6212878</v>
      </c>
      <c r="CM125" s="347">
        <v>6125778</v>
      </c>
      <c r="CN125" s="347">
        <v>6212878</v>
      </c>
      <c r="CO125" s="347">
        <v>0</v>
      </c>
      <c r="CP125" s="348">
        <f t="shared" si="120"/>
        <v>6405.4772179999991</v>
      </c>
      <c r="CQ125" s="348">
        <f t="shared" si="121"/>
        <v>6315.6771179999996</v>
      </c>
      <c r="CR125" s="348">
        <f t="shared" si="122"/>
        <v>6405.4772179999991</v>
      </c>
      <c r="CS125" s="348">
        <f t="shared" si="123"/>
        <v>0</v>
      </c>
      <c r="CU125" s="349"/>
      <c r="CZ125" s="346" t="s">
        <v>506</v>
      </c>
      <c r="DA125" s="347">
        <v>8303868</v>
      </c>
      <c r="DB125" s="347">
        <v>7841328</v>
      </c>
      <c r="DC125" s="347">
        <v>8303868</v>
      </c>
      <c r="DD125" s="347">
        <v>0</v>
      </c>
      <c r="DE125" s="347">
        <f t="shared" si="125"/>
        <v>8561.2879080000002</v>
      </c>
      <c r="DF125" s="347">
        <f t="shared" si="126"/>
        <v>8084.4091680000001</v>
      </c>
      <c r="DG125" s="347">
        <f t="shared" si="127"/>
        <v>8561.2879080000002</v>
      </c>
      <c r="DH125" s="347">
        <f t="shared" si="128"/>
        <v>0</v>
      </c>
      <c r="DI125" s="343" t="s">
        <v>281</v>
      </c>
      <c r="DQ125" s="350" t="s">
        <v>506</v>
      </c>
      <c r="DR125" s="347">
        <v>10131390</v>
      </c>
      <c r="DS125" s="347">
        <v>9553920</v>
      </c>
      <c r="DT125" s="347">
        <v>10131390</v>
      </c>
      <c r="DU125" s="347">
        <v>0</v>
      </c>
      <c r="DV125" s="347">
        <f t="shared" si="130"/>
        <v>10445.463089999999</v>
      </c>
      <c r="DW125" s="347">
        <f t="shared" si="131"/>
        <v>9850.0915199999999</v>
      </c>
      <c r="DX125" s="347">
        <f t="shared" si="132"/>
        <v>10445.463089999999</v>
      </c>
      <c r="DY125" s="347">
        <f t="shared" si="133"/>
        <v>0</v>
      </c>
      <c r="EH125" s="351" t="s">
        <v>506</v>
      </c>
      <c r="EI125" s="351">
        <v>11400635</v>
      </c>
      <c r="EJ125" s="351">
        <v>11400635</v>
      </c>
      <c r="EK125" s="351">
        <v>0</v>
      </c>
      <c r="EL125" s="351">
        <v>10954095</v>
      </c>
      <c r="EM125" s="351">
        <v>10935105</v>
      </c>
      <c r="EN125" s="351">
        <v>18990</v>
      </c>
      <c r="EO125" s="351">
        <f t="shared" si="98"/>
        <v>11400.635</v>
      </c>
      <c r="EP125" s="351">
        <f t="shared" si="99"/>
        <v>11400.635</v>
      </c>
      <c r="EQ125" s="351">
        <f t="shared" si="100"/>
        <v>0</v>
      </c>
      <c r="ER125" s="351">
        <f t="shared" si="101"/>
        <v>10954.094999999999</v>
      </c>
      <c r="ES125" s="351">
        <f t="shared" si="102"/>
        <v>10935.105</v>
      </c>
      <c r="ET125" s="351">
        <f t="shared" si="103"/>
        <v>18.989999999999998</v>
      </c>
      <c r="FA125" s="346" t="s">
        <v>506</v>
      </c>
      <c r="FB125" s="352">
        <v>12569410</v>
      </c>
      <c r="FC125" s="352">
        <v>11841700</v>
      </c>
      <c r="FD125" s="352">
        <v>12288240</v>
      </c>
      <c r="FE125" s="352">
        <v>281170</v>
      </c>
      <c r="FF125" s="352">
        <v>11829700</v>
      </c>
      <c r="FG125" s="352">
        <v>12000</v>
      </c>
      <c r="FH125" s="352">
        <f t="shared" si="136"/>
        <v>12569.41</v>
      </c>
      <c r="FI125" s="352">
        <f t="shared" si="137"/>
        <v>11841.7</v>
      </c>
      <c r="FJ125" s="352">
        <f t="shared" si="138"/>
        <v>12288.24</v>
      </c>
      <c r="FK125" s="352">
        <f t="shared" si="139"/>
        <v>281.17</v>
      </c>
      <c r="FL125" s="352">
        <f t="shared" si="140"/>
        <v>11829.7</v>
      </c>
      <c r="FM125" s="352">
        <f t="shared" si="141"/>
        <v>12</v>
      </c>
      <c r="FT125" s="346" t="s">
        <v>506</v>
      </c>
      <c r="FU125" s="346">
        <v>14599540</v>
      </c>
      <c r="FV125" s="354">
        <v>14153000</v>
      </c>
      <c r="FW125" s="354">
        <v>14599540</v>
      </c>
      <c r="FX125" s="354">
        <v>0</v>
      </c>
      <c r="FY125" s="354">
        <v>14102130</v>
      </c>
      <c r="FZ125" s="354">
        <v>50870</v>
      </c>
      <c r="GA125" s="354">
        <f t="shared" si="143"/>
        <v>14599.54</v>
      </c>
      <c r="GB125" s="354">
        <f t="shared" si="144"/>
        <v>14153</v>
      </c>
      <c r="GC125" s="354">
        <f t="shared" si="145"/>
        <v>14599.54</v>
      </c>
      <c r="GD125" s="354">
        <f t="shared" si="146"/>
        <v>0</v>
      </c>
      <c r="GE125" s="354">
        <f t="shared" si="147"/>
        <v>14102.13</v>
      </c>
      <c r="GF125" s="354">
        <f t="shared" si="148"/>
        <v>50.87</v>
      </c>
      <c r="GG125" s="354"/>
    </row>
    <row r="126" spans="1:189" x14ac:dyDescent="0.2">
      <c r="A126" s="345" t="s">
        <v>510</v>
      </c>
      <c r="B126" s="345">
        <v>10000</v>
      </c>
      <c r="C126" s="345">
        <v>0</v>
      </c>
      <c r="D126" s="345">
        <v>0</v>
      </c>
      <c r="E126" s="345">
        <v>10000</v>
      </c>
      <c r="F126" s="345">
        <f t="shared" si="149"/>
        <v>10.309999999999999</v>
      </c>
      <c r="G126" s="345">
        <f t="shared" si="150"/>
        <v>0</v>
      </c>
      <c r="H126" s="345">
        <f t="shared" si="151"/>
        <v>0</v>
      </c>
      <c r="I126" s="345">
        <f t="shared" si="152"/>
        <v>10.309999999999999</v>
      </c>
      <c r="J126" s="343" t="s">
        <v>281</v>
      </c>
      <c r="P126" s="346" t="s">
        <v>774</v>
      </c>
      <c r="Q126" s="347">
        <v>1000</v>
      </c>
      <c r="R126" s="347">
        <v>0</v>
      </c>
      <c r="S126" s="347">
        <v>0</v>
      </c>
      <c r="T126" s="347">
        <v>1000</v>
      </c>
      <c r="U126" s="347">
        <f t="shared" si="153"/>
        <v>1.0309999999999999</v>
      </c>
      <c r="V126" s="345">
        <f t="shared" si="154"/>
        <v>0</v>
      </c>
      <c r="W126" s="345">
        <f t="shared" si="155"/>
        <v>0</v>
      </c>
      <c r="X126" s="345">
        <f t="shared" si="156"/>
        <v>1.0309999999999999</v>
      </c>
      <c r="AE126" s="343" t="s">
        <v>509</v>
      </c>
      <c r="AF126" s="345">
        <v>8000</v>
      </c>
      <c r="AG126" s="345">
        <v>0</v>
      </c>
      <c r="AH126" s="345">
        <v>0</v>
      </c>
      <c r="AI126" s="345">
        <v>8000</v>
      </c>
      <c r="AJ126" s="345">
        <f t="shared" si="158"/>
        <v>8.2479999999999993</v>
      </c>
      <c r="AK126" s="345">
        <f t="shared" si="159"/>
        <v>0</v>
      </c>
      <c r="AL126" s="345">
        <f t="shared" si="160"/>
        <v>0</v>
      </c>
      <c r="AM126" s="345">
        <f t="shared" si="161"/>
        <v>8.2479999999999993</v>
      </c>
      <c r="AT126" s="346" t="s">
        <v>793</v>
      </c>
      <c r="AU126" s="347">
        <v>1000</v>
      </c>
      <c r="AV126" s="347">
        <v>0</v>
      </c>
      <c r="AW126" s="347">
        <v>0</v>
      </c>
      <c r="AX126" s="347">
        <v>1000</v>
      </c>
      <c r="AY126" s="345">
        <f t="shared" si="105"/>
        <v>1.0309999999999999</v>
      </c>
      <c r="AZ126" s="345">
        <f t="shared" si="106"/>
        <v>0</v>
      </c>
      <c r="BA126" s="345">
        <f t="shared" si="107"/>
        <v>0</v>
      </c>
      <c r="BB126" s="345">
        <f t="shared" si="108"/>
        <v>1.0309999999999999</v>
      </c>
      <c r="BH126" s="343" t="s">
        <v>509</v>
      </c>
      <c r="BI126" s="348">
        <v>8000</v>
      </c>
      <c r="BJ126" s="348">
        <v>0</v>
      </c>
      <c r="BK126" s="348">
        <v>0</v>
      </c>
      <c r="BL126" s="348">
        <v>8000</v>
      </c>
      <c r="BM126" s="349">
        <f t="shared" si="110"/>
        <v>8.2479999999999993</v>
      </c>
      <c r="BN126" s="349">
        <f t="shared" si="111"/>
        <v>0</v>
      </c>
      <c r="BO126" s="349">
        <f t="shared" si="112"/>
        <v>0</v>
      </c>
      <c r="BP126" s="349">
        <f t="shared" si="113"/>
        <v>8.2479999999999993</v>
      </c>
      <c r="BR126" s="343" t="s">
        <v>281</v>
      </c>
      <c r="BW126" s="348" t="s">
        <v>882</v>
      </c>
      <c r="BX126" s="348">
        <v>615000</v>
      </c>
      <c r="BY126" s="348">
        <v>0</v>
      </c>
      <c r="BZ126" s="348">
        <v>615000</v>
      </c>
      <c r="CA126" s="348">
        <v>0</v>
      </c>
      <c r="CB126" s="348">
        <f t="shared" si="115"/>
        <v>634.06499999999994</v>
      </c>
      <c r="CC126" s="348">
        <f t="shared" si="116"/>
        <v>0</v>
      </c>
      <c r="CD126" s="348">
        <f t="shared" si="117"/>
        <v>634.06499999999994</v>
      </c>
      <c r="CE126" s="348">
        <f t="shared" si="118"/>
        <v>0</v>
      </c>
      <c r="CK126" s="346" t="s">
        <v>346</v>
      </c>
      <c r="CL126" s="347">
        <v>1451050</v>
      </c>
      <c r="CM126" s="347">
        <v>1451050</v>
      </c>
      <c r="CN126" s="347">
        <v>1451050</v>
      </c>
      <c r="CO126" s="347">
        <v>0</v>
      </c>
      <c r="CP126" s="348">
        <f t="shared" si="120"/>
        <v>1496.0325499999999</v>
      </c>
      <c r="CQ126" s="348">
        <f t="shared" si="121"/>
        <v>1496.0325499999999</v>
      </c>
      <c r="CR126" s="348">
        <f t="shared" si="122"/>
        <v>1496.0325499999999</v>
      </c>
      <c r="CS126" s="348">
        <f t="shared" si="123"/>
        <v>0</v>
      </c>
      <c r="CU126" s="349"/>
      <c r="CZ126" s="346" t="s">
        <v>345</v>
      </c>
      <c r="DA126" s="347">
        <v>6852818</v>
      </c>
      <c r="DB126" s="347">
        <v>6390278</v>
      </c>
      <c r="DC126" s="347">
        <v>6852818</v>
      </c>
      <c r="DD126" s="347">
        <v>0</v>
      </c>
      <c r="DE126" s="347">
        <f t="shared" si="125"/>
        <v>7065.2553579999994</v>
      </c>
      <c r="DF126" s="347">
        <f t="shared" si="126"/>
        <v>6588.3766179999993</v>
      </c>
      <c r="DG126" s="347">
        <f t="shared" si="127"/>
        <v>7065.2553579999994</v>
      </c>
      <c r="DH126" s="347">
        <f t="shared" si="128"/>
        <v>0</v>
      </c>
      <c r="DI126" s="343" t="s">
        <v>281</v>
      </c>
      <c r="DQ126" s="350" t="s">
        <v>345</v>
      </c>
      <c r="DR126" s="347">
        <v>8469814</v>
      </c>
      <c r="DS126" s="347">
        <v>7892344</v>
      </c>
      <c r="DT126" s="347">
        <v>8469814</v>
      </c>
      <c r="DU126" s="347">
        <v>0</v>
      </c>
      <c r="DV126" s="347">
        <f t="shared" si="130"/>
        <v>8732.3782339999998</v>
      </c>
      <c r="DW126" s="347">
        <f t="shared" si="131"/>
        <v>8137.0066639999995</v>
      </c>
      <c r="DX126" s="347">
        <f t="shared" si="132"/>
        <v>8732.3782339999998</v>
      </c>
      <c r="DY126" s="347">
        <f t="shared" si="133"/>
        <v>0</v>
      </c>
      <c r="EH126" s="351" t="s">
        <v>345</v>
      </c>
      <c r="EI126" s="351">
        <v>9739059</v>
      </c>
      <c r="EJ126" s="351">
        <v>9739059</v>
      </c>
      <c r="EK126" s="351">
        <v>0</v>
      </c>
      <c r="EL126" s="351">
        <v>9292519</v>
      </c>
      <c r="EM126" s="351">
        <v>9273529</v>
      </c>
      <c r="EN126" s="351">
        <v>18990</v>
      </c>
      <c r="EO126" s="351">
        <f t="shared" si="98"/>
        <v>9739.0589999999993</v>
      </c>
      <c r="EP126" s="351">
        <f t="shared" si="99"/>
        <v>9739.0589999999993</v>
      </c>
      <c r="EQ126" s="351">
        <f t="shared" si="100"/>
        <v>0</v>
      </c>
      <c r="ER126" s="351">
        <f t="shared" si="101"/>
        <v>9292.5190000000002</v>
      </c>
      <c r="ES126" s="351">
        <f t="shared" si="102"/>
        <v>9273.5290000000005</v>
      </c>
      <c r="ET126" s="351">
        <f t="shared" si="103"/>
        <v>18.989999999999998</v>
      </c>
      <c r="FA126" s="346" t="s">
        <v>345</v>
      </c>
      <c r="FB126" s="352">
        <v>10895834</v>
      </c>
      <c r="FC126" s="352">
        <v>10168124</v>
      </c>
      <c r="FD126" s="352">
        <v>10614664</v>
      </c>
      <c r="FE126" s="352">
        <v>281170</v>
      </c>
      <c r="FF126" s="352">
        <v>10168124</v>
      </c>
      <c r="FG126" s="352">
        <v>0</v>
      </c>
      <c r="FH126" s="352">
        <f t="shared" si="136"/>
        <v>10895.834000000001</v>
      </c>
      <c r="FI126" s="352">
        <f t="shared" si="137"/>
        <v>10168.124</v>
      </c>
      <c r="FJ126" s="352">
        <f t="shared" si="138"/>
        <v>10614.664000000001</v>
      </c>
      <c r="FK126" s="352">
        <f t="shared" si="139"/>
        <v>281.17</v>
      </c>
      <c r="FL126" s="352">
        <f t="shared" si="140"/>
        <v>10168.124</v>
      </c>
      <c r="FM126" s="352">
        <f t="shared" si="141"/>
        <v>0</v>
      </c>
      <c r="FT126" s="346" t="s">
        <v>345</v>
      </c>
      <c r="FU126" s="346">
        <v>12925964</v>
      </c>
      <c r="FV126" s="354">
        <v>12479424</v>
      </c>
      <c r="FW126" s="354">
        <v>12925964</v>
      </c>
      <c r="FX126" s="354">
        <v>0</v>
      </c>
      <c r="FY126" s="354">
        <v>12428554</v>
      </c>
      <c r="FZ126" s="354">
        <v>50870</v>
      </c>
      <c r="GA126" s="354">
        <f t="shared" si="143"/>
        <v>12925.964</v>
      </c>
      <c r="GB126" s="354">
        <f t="shared" si="144"/>
        <v>12479.424000000001</v>
      </c>
      <c r="GC126" s="354">
        <f t="shared" si="145"/>
        <v>12925.964</v>
      </c>
      <c r="GD126" s="354">
        <f t="shared" si="146"/>
        <v>0</v>
      </c>
      <c r="GE126" s="354">
        <f t="shared" si="147"/>
        <v>12428.554</v>
      </c>
      <c r="GF126" s="354">
        <f t="shared" si="148"/>
        <v>50.87</v>
      </c>
      <c r="GG126" s="354"/>
    </row>
    <row r="127" spans="1:189" x14ac:dyDescent="0.2">
      <c r="A127" s="345" t="s">
        <v>794</v>
      </c>
      <c r="B127" s="345">
        <v>82763000</v>
      </c>
      <c r="C127" s="345">
        <v>7213296</v>
      </c>
      <c r="D127" s="345">
        <v>81409552</v>
      </c>
      <c r="E127" s="345">
        <v>1353448</v>
      </c>
      <c r="F127" s="345">
        <f t="shared" si="149"/>
        <v>85328.652999999991</v>
      </c>
      <c r="G127" s="345">
        <f t="shared" si="150"/>
        <v>7436.9081759999999</v>
      </c>
      <c r="H127" s="345">
        <f t="shared" si="151"/>
        <v>83933.248111999987</v>
      </c>
      <c r="I127" s="345">
        <f t="shared" si="152"/>
        <v>1395.404888</v>
      </c>
      <c r="J127" s="343" t="s">
        <v>281</v>
      </c>
      <c r="P127" s="346" t="s">
        <v>347</v>
      </c>
      <c r="Q127" s="347">
        <v>82773000</v>
      </c>
      <c r="R127" s="347">
        <v>14426592</v>
      </c>
      <c r="S127" s="347">
        <v>81409552</v>
      </c>
      <c r="T127" s="347">
        <v>1363448</v>
      </c>
      <c r="U127" s="347">
        <f t="shared" si="153"/>
        <v>85338.962999999989</v>
      </c>
      <c r="V127" s="345">
        <f t="shared" si="154"/>
        <v>14873.816352</v>
      </c>
      <c r="W127" s="345">
        <f t="shared" si="155"/>
        <v>83933.248111999987</v>
      </c>
      <c r="X127" s="345">
        <f t="shared" si="156"/>
        <v>1405.714888</v>
      </c>
      <c r="AE127" s="343" t="s">
        <v>774</v>
      </c>
      <c r="AF127" s="345">
        <v>1000</v>
      </c>
      <c r="AG127" s="345">
        <v>0</v>
      </c>
      <c r="AH127" s="345">
        <v>0</v>
      </c>
      <c r="AI127" s="345">
        <v>1000</v>
      </c>
      <c r="AJ127" s="345">
        <f t="shared" si="158"/>
        <v>1.0309999999999999</v>
      </c>
      <c r="AK127" s="345">
        <f t="shared" si="159"/>
        <v>0</v>
      </c>
      <c r="AL127" s="345">
        <f t="shared" si="160"/>
        <v>0</v>
      </c>
      <c r="AM127" s="345">
        <f t="shared" si="161"/>
        <v>1.0309999999999999</v>
      </c>
      <c r="AT127" s="346" t="s">
        <v>509</v>
      </c>
      <c r="AU127" s="347">
        <v>8000</v>
      </c>
      <c r="AV127" s="347">
        <v>0</v>
      </c>
      <c r="AW127" s="347">
        <v>0</v>
      </c>
      <c r="AX127" s="347">
        <v>8000</v>
      </c>
      <c r="AY127" s="345">
        <f t="shared" si="105"/>
        <v>8.2479999999999993</v>
      </c>
      <c r="AZ127" s="345">
        <f t="shared" si="106"/>
        <v>0</v>
      </c>
      <c r="BA127" s="345">
        <f t="shared" si="107"/>
        <v>0</v>
      </c>
      <c r="BB127" s="345">
        <f t="shared" si="108"/>
        <v>8.2479999999999993</v>
      </c>
      <c r="BH127" s="343" t="s">
        <v>774</v>
      </c>
      <c r="BI127" s="348">
        <v>1000</v>
      </c>
      <c r="BJ127" s="348">
        <v>0</v>
      </c>
      <c r="BK127" s="348">
        <v>0</v>
      </c>
      <c r="BL127" s="348">
        <v>1000</v>
      </c>
      <c r="BM127" s="349">
        <f t="shared" si="110"/>
        <v>1.0309999999999999</v>
      </c>
      <c r="BN127" s="349">
        <f t="shared" si="111"/>
        <v>0</v>
      </c>
      <c r="BO127" s="349">
        <f t="shared" si="112"/>
        <v>0</v>
      </c>
      <c r="BP127" s="349">
        <f t="shared" si="113"/>
        <v>1.0309999999999999</v>
      </c>
      <c r="BR127" s="343" t="s">
        <v>281</v>
      </c>
      <c r="BW127" s="348" t="s">
        <v>883</v>
      </c>
      <c r="BX127" s="348">
        <v>615000</v>
      </c>
      <c r="BY127" s="348">
        <v>0</v>
      </c>
      <c r="BZ127" s="348">
        <v>615000</v>
      </c>
      <c r="CA127" s="348">
        <v>0</v>
      </c>
      <c r="CB127" s="348">
        <f t="shared" si="115"/>
        <v>634.06499999999994</v>
      </c>
      <c r="CC127" s="348">
        <f t="shared" si="116"/>
        <v>0</v>
      </c>
      <c r="CD127" s="348">
        <f t="shared" si="117"/>
        <v>634.06499999999994</v>
      </c>
      <c r="CE127" s="348">
        <f t="shared" si="118"/>
        <v>0</v>
      </c>
      <c r="CK127" s="346" t="s">
        <v>507</v>
      </c>
      <c r="CL127" s="347">
        <v>122476000</v>
      </c>
      <c r="CM127" s="347">
        <v>46967650</v>
      </c>
      <c r="CN127" s="347">
        <v>68014050</v>
      </c>
      <c r="CO127" s="347">
        <v>54461950</v>
      </c>
      <c r="CP127" s="348">
        <f t="shared" si="120"/>
        <v>126272.75599999999</v>
      </c>
      <c r="CQ127" s="348">
        <f t="shared" si="121"/>
        <v>48423.647149999997</v>
      </c>
      <c r="CR127" s="348">
        <f t="shared" si="122"/>
        <v>70122.485549999998</v>
      </c>
      <c r="CS127" s="348">
        <f t="shared" si="123"/>
        <v>56150.270449999989</v>
      </c>
      <c r="CU127" s="349"/>
      <c r="CZ127" s="346" t="s">
        <v>346</v>
      </c>
      <c r="DA127" s="347">
        <v>1451050</v>
      </c>
      <c r="DB127" s="347">
        <v>1451050</v>
      </c>
      <c r="DC127" s="347">
        <v>1451050</v>
      </c>
      <c r="DD127" s="347">
        <v>0</v>
      </c>
      <c r="DE127" s="347">
        <f t="shared" si="125"/>
        <v>1496.0325499999999</v>
      </c>
      <c r="DF127" s="347">
        <f t="shared" si="126"/>
        <v>1496.0325499999999</v>
      </c>
      <c r="DG127" s="347">
        <f t="shared" si="127"/>
        <v>1496.0325499999999</v>
      </c>
      <c r="DH127" s="347">
        <f t="shared" si="128"/>
        <v>0</v>
      </c>
      <c r="DI127" s="343" t="s">
        <v>281</v>
      </c>
      <c r="DQ127" s="350" t="s">
        <v>346</v>
      </c>
      <c r="DR127" s="347">
        <v>1661576</v>
      </c>
      <c r="DS127" s="347">
        <v>1661576</v>
      </c>
      <c r="DT127" s="347">
        <v>1661576</v>
      </c>
      <c r="DU127" s="347">
        <v>0</v>
      </c>
      <c r="DV127" s="347">
        <f t="shared" si="130"/>
        <v>1713.0848559999999</v>
      </c>
      <c r="DW127" s="347">
        <f t="shared" si="131"/>
        <v>1713.0848559999999</v>
      </c>
      <c r="DX127" s="347">
        <f t="shared" si="132"/>
        <v>1713.0848559999999</v>
      </c>
      <c r="DY127" s="347">
        <f t="shared" si="133"/>
        <v>0</v>
      </c>
      <c r="EH127" s="351" t="s">
        <v>346</v>
      </c>
      <c r="EI127" s="351">
        <v>1661576</v>
      </c>
      <c r="EJ127" s="351">
        <v>1661576</v>
      </c>
      <c r="EK127" s="351">
        <v>0</v>
      </c>
      <c r="EL127" s="351">
        <v>1661576</v>
      </c>
      <c r="EM127" s="351">
        <v>1661576</v>
      </c>
      <c r="EN127" s="351">
        <v>0</v>
      </c>
      <c r="EO127" s="351">
        <f t="shared" si="98"/>
        <v>1661.576</v>
      </c>
      <c r="EP127" s="351">
        <f t="shared" si="99"/>
        <v>1661.576</v>
      </c>
      <c r="EQ127" s="351">
        <f t="shared" si="100"/>
        <v>0</v>
      </c>
      <c r="ER127" s="351">
        <f t="shared" si="101"/>
        <v>1661.576</v>
      </c>
      <c r="ES127" s="351">
        <f t="shared" si="102"/>
        <v>1661.576</v>
      </c>
      <c r="ET127" s="351">
        <f t="shared" si="103"/>
        <v>0</v>
      </c>
      <c r="FA127" s="346" t="s">
        <v>1011</v>
      </c>
      <c r="FB127" s="352">
        <v>12000</v>
      </c>
      <c r="FC127" s="352">
        <v>12000</v>
      </c>
      <c r="FD127" s="352">
        <v>12000</v>
      </c>
      <c r="FE127" s="352">
        <v>0</v>
      </c>
      <c r="FF127" s="352">
        <v>0</v>
      </c>
      <c r="FG127" s="352">
        <v>12000</v>
      </c>
      <c r="FH127" s="352">
        <f t="shared" si="136"/>
        <v>12</v>
      </c>
      <c r="FI127" s="352">
        <f t="shared" si="137"/>
        <v>12</v>
      </c>
      <c r="FJ127" s="352">
        <f t="shared" si="138"/>
        <v>12</v>
      </c>
      <c r="FK127" s="352">
        <f t="shared" si="139"/>
        <v>0</v>
      </c>
      <c r="FL127" s="352">
        <f t="shared" si="140"/>
        <v>0</v>
      </c>
      <c r="FM127" s="352">
        <f t="shared" si="141"/>
        <v>12</v>
      </c>
      <c r="FT127" s="346" t="s">
        <v>1011</v>
      </c>
      <c r="FU127" s="346">
        <v>12000</v>
      </c>
      <c r="FV127" s="354">
        <v>12000</v>
      </c>
      <c r="FW127" s="354">
        <v>12000</v>
      </c>
      <c r="FX127" s="354">
        <v>0</v>
      </c>
      <c r="FY127" s="354">
        <v>12000</v>
      </c>
      <c r="FZ127" s="354">
        <v>0</v>
      </c>
      <c r="GA127" s="354">
        <f t="shared" si="143"/>
        <v>12</v>
      </c>
      <c r="GB127" s="354">
        <f t="shared" si="144"/>
        <v>12</v>
      </c>
      <c r="GC127" s="354">
        <f t="shared" si="145"/>
        <v>12</v>
      </c>
      <c r="GD127" s="354">
        <f t="shared" si="146"/>
        <v>0</v>
      </c>
      <c r="GE127" s="354">
        <f t="shared" si="147"/>
        <v>12</v>
      </c>
      <c r="GF127" s="354">
        <f t="shared" si="148"/>
        <v>0</v>
      </c>
      <c r="GG127" s="354"/>
    </row>
    <row r="128" spans="1:189" x14ac:dyDescent="0.2">
      <c r="A128" s="345" t="s">
        <v>795</v>
      </c>
      <c r="B128" s="345">
        <v>82763000</v>
      </c>
      <c r="C128" s="345">
        <v>7213296</v>
      </c>
      <c r="D128" s="345">
        <v>81409552</v>
      </c>
      <c r="E128" s="345">
        <v>1353448</v>
      </c>
      <c r="F128" s="345">
        <f t="shared" si="149"/>
        <v>85328.652999999991</v>
      </c>
      <c r="G128" s="345">
        <f t="shared" si="150"/>
        <v>7436.9081759999999</v>
      </c>
      <c r="H128" s="345">
        <f t="shared" si="151"/>
        <v>83933.248111999987</v>
      </c>
      <c r="I128" s="345">
        <f t="shared" si="152"/>
        <v>1395.404888</v>
      </c>
      <c r="J128" s="343" t="s">
        <v>281</v>
      </c>
      <c r="P128" s="346" t="s">
        <v>348</v>
      </c>
      <c r="Q128" s="347">
        <v>10000</v>
      </c>
      <c r="R128" s="347">
        <v>0</v>
      </c>
      <c r="S128" s="347">
        <v>0</v>
      </c>
      <c r="T128" s="347">
        <v>10000</v>
      </c>
      <c r="U128" s="347">
        <f t="shared" si="153"/>
        <v>10.309999999999999</v>
      </c>
      <c r="V128" s="345">
        <f t="shared" si="154"/>
        <v>0</v>
      </c>
      <c r="W128" s="345">
        <f t="shared" si="155"/>
        <v>0</v>
      </c>
      <c r="X128" s="345">
        <f t="shared" si="156"/>
        <v>10.309999999999999</v>
      </c>
      <c r="AE128" s="343" t="s">
        <v>347</v>
      </c>
      <c r="AF128" s="345">
        <v>1184773000</v>
      </c>
      <c r="AG128" s="345">
        <v>21639888</v>
      </c>
      <c r="AH128" s="345">
        <v>81409552</v>
      </c>
      <c r="AI128" s="345">
        <v>1103363448</v>
      </c>
      <c r="AJ128" s="345">
        <f t="shared" si="158"/>
        <v>1221500.963</v>
      </c>
      <c r="AK128" s="345">
        <f t="shared" si="159"/>
        <v>22310.724527999999</v>
      </c>
      <c r="AL128" s="345">
        <f t="shared" si="160"/>
        <v>83933.248111999987</v>
      </c>
      <c r="AM128" s="345">
        <f t="shared" si="161"/>
        <v>1137567.7148879999</v>
      </c>
      <c r="AT128" s="346" t="s">
        <v>774</v>
      </c>
      <c r="AU128" s="347">
        <v>1000</v>
      </c>
      <c r="AV128" s="347">
        <v>0</v>
      </c>
      <c r="AW128" s="347">
        <v>0</v>
      </c>
      <c r="AX128" s="347">
        <v>1000</v>
      </c>
      <c r="AY128" s="345">
        <f t="shared" si="105"/>
        <v>1.0309999999999999</v>
      </c>
      <c r="AZ128" s="345">
        <f t="shared" si="106"/>
        <v>0</v>
      </c>
      <c r="BA128" s="345">
        <f t="shared" si="107"/>
        <v>0</v>
      </c>
      <c r="BB128" s="345">
        <f t="shared" si="108"/>
        <v>1.0309999999999999</v>
      </c>
      <c r="BH128" s="575" t="s">
        <v>347</v>
      </c>
      <c r="BI128" s="576">
        <v>1184773000</v>
      </c>
      <c r="BJ128" s="576">
        <v>36211928</v>
      </c>
      <c r="BK128" s="576">
        <v>351555000</v>
      </c>
      <c r="BL128" s="576">
        <v>833218000</v>
      </c>
      <c r="BM128" s="577">
        <f t="shared" si="110"/>
        <v>1221500.963</v>
      </c>
      <c r="BN128" s="577">
        <f t="shared" si="111"/>
        <v>37334.497767999994</v>
      </c>
      <c r="BO128" s="577">
        <f t="shared" si="112"/>
        <v>362453.20499999996</v>
      </c>
      <c r="BP128" s="577">
        <f t="shared" si="113"/>
        <v>859047.75799999991</v>
      </c>
      <c r="BR128" s="343" t="s">
        <v>281</v>
      </c>
      <c r="BW128" s="348" t="s">
        <v>508</v>
      </c>
      <c r="BX128" s="348">
        <v>121861000</v>
      </c>
      <c r="BY128" s="348">
        <v>0</v>
      </c>
      <c r="BZ128" s="348">
        <v>121861000</v>
      </c>
      <c r="CA128" s="348">
        <v>0</v>
      </c>
      <c r="CB128" s="348">
        <f t="shared" si="115"/>
        <v>125638.69099999999</v>
      </c>
      <c r="CC128" s="348">
        <f t="shared" si="116"/>
        <v>0</v>
      </c>
      <c r="CD128" s="348">
        <f t="shared" si="117"/>
        <v>125638.69099999999</v>
      </c>
      <c r="CE128" s="348">
        <f t="shared" si="118"/>
        <v>0</v>
      </c>
      <c r="CK128" s="346" t="s">
        <v>882</v>
      </c>
      <c r="CL128" s="347">
        <v>615000</v>
      </c>
      <c r="CM128" s="347">
        <v>0</v>
      </c>
      <c r="CN128" s="347">
        <v>0</v>
      </c>
      <c r="CO128" s="347">
        <v>615000</v>
      </c>
      <c r="CP128" s="348">
        <f t="shared" si="120"/>
        <v>634.06499999999994</v>
      </c>
      <c r="CQ128" s="348">
        <f t="shared" si="121"/>
        <v>0</v>
      </c>
      <c r="CR128" s="348">
        <f t="shared" si="122"/>
        <v>0</v>
      </c>
      <c r="CS128" s="348">
        <f t="shared" si="123"/>
        <v>634.06499999999994</v>
      </c>
      <c r="CU128" s="349"/>
      <c r="CZ128" s="346" t="s">
        <v>507</v>
      </c>
      <c r="DA128" s="347">
        <v>122476000</v>
      </c>
      <c r="DB128" s="347">
        <v>101427939</v>
      </c>
      <c r="DC128" s="347">
        <v>122474339</v>
      </c>
      <c r="DD128" s="347">
        <v>1661</v>
      </c>
      <c r="DE128" s="347">
        <f t="shared" si="125"/>
        <v>126272.75599999999</v>
      </c>
      <c r="DF128" s="347">
        <f t="shared" si="126"/>
        <v>104572.20510899999</v>
      </c>
      <c r="DG128" s="347">
        <f t="shared" si="127"/>
        <v>126271.043509</v>
      </c>
      <c r="DH128" s="347">
        <f t="shared" si="128"/>
        <v>1.712491</v>
      </c>
      <c r="DI128" s="343" t="s">
        <v>281</v>
      </c>
      <c r="DQ128" s="350" t="s">
        <v>507</v>
      </c>
      <c r="DR128" s="347">
        <v>122476000</v>
      </c>
      <c r="DS128" s="347">
        <v>101427939</v>
      </c>
      <c r="DT128" s="347">
        <v>122474339</v>
      </c>
      <c r="DU128" s="347">
        <v>1661</v>
      </c>
      <c r="DV128" s="347">
        <f t="shared" si="130"/>
        <v>126272.75599999999</v>
      </c>
      <c r="DW128" s="347">
        <f t="shared" si="131"/>
        <v>104572.20510899999</v>
      </c>
      <c r="DX128" s="347">
        <f t="shared" si="132"/>
        <v>126271.043509</v>
      </c>
      <c r="DY128" s="347">
        <f t="shared" si="133"/>
        <v>1.712491</v>
      </c>
      <c r="EH128" s="351" t="s">
        <v>507</v>
      </c>
      <c r="EI128" s="351">
        <v>122476000</v>
      </c>
      <c r="EJ128" s="351">
        <v>122474339</v>
      </c>
      <c r="EK128" s="351">
        <v>1661</v>
      </c>
      <c r="EL128" s="351">
        <v>101427939</v>
      </c>
      <c r="EM128" s="351">
        <v>101427939</v>
      </c>
      <c r="EN128" s="351">
        <v>0</v>
      </c>
      <c r="EO128" s="351">
        <f t="shared" si="98"/>
        <v>122476</v>
      </c>
      <c r="EP128" s="351">
        <f t="shared" si="99"/>
        <v>122474.33900000001</v>
      </c>
      <c r="EQ128" s="351">
        <f t="shared" si="100"/>
        <v>1.661</v>
      </c>
      <c r="ER128" s="351">
        <f t="shared" si="101"/>
        <v>101427.939</v>
      </c>
      <c r="ES128" s="351">
        <f t="shared" si="102"/>
        <v>101427.939</v>
      </c>
      <c r="ET128" s="351">
        <f t="shared" si="103"/>
        <v>0</v>
      </c>
      <c r="FA128" s="346" t="s">
        <v>346</v>
      </c>
      <c r="FB128" s="352">
        <v>1661576</v>
      </c>
      <c r="FC128" s="352">
        <v>1661576</v>
      </c>
      <c r="FD128" s="352">
        <v>1661576</v>
      </c>
      <c r="FE128" s="352">
        <v>0</v>
      </c>
      <c r="FF128" s="352">
        <v>1661576</v>
      </c>
      <c r="FG128" s="352">
        <v>0</v>
      </c>
      <c r="FH128" s="352">
        <f t="shared" si="136"/>
        <v>1661.576</v>
      </c>
      <c r="FI128" s="352">
        <f t="shared" si="137"/>
        <v>1661.576</v>
      </c>
      <c r="FJ128" s="352">
        <f t="shared" si="138"/>
        <v>1661.576</v>
      </c>
      <c r="FK128" s="352">
        <f t="shared" si="139"/>
        <v>0</v>
      </c>
      <c r="FL128" s="352">
        <f t="shared" si="140"/>
        <v>1661.576</v>
      </c>
      <c r="FM128" s="352">
        <f t="shared" si="141"/>
        <v>0</v>
      </c>
      <c r="FT128" s="346" t="s">
        <v>346</v>
      </c>
      <c r="FU128" s="346">
        <v>1661576</v>
      </c>
      <c r="FV128" s="354">
        <v>1661576</v>
      </c>
      <c r="FW128" s="354">
        <v>1661576</v>
      </c>
      <c r="FX128" s="354">
        <v>0</v>
      </c>
      <c r="FY128" s="354">
        <v>1661576</v>
      </c>
      <c r="FZ128" s="354">
        <v>0</v>
      </c>
      <c r="GA128" s="354">
        <f t="shared" si="143"/>
        <v>1661.576</v>
      </c>
      <c r="GB128" s="354">
        <f t="shared" si="144"/>
        <v>1661.576</v>
      </c>
      <c r="GC128" s="354">
        <f t="shared" si="145"/>
        <v>1661.576</v>
      </c>
      <c r="GD128" s="354">
        <f t="shared" si="146"/>
        <v>0</v>
      </c>
      <c r="GE128" s="354">
        <f t="shared" si="147"/>
        <v>1661.576</v>
      </c>
      <c r="GF128" s="354">
        <f t="shared" si="148"/>
        <v>0</v>
      </c>
      <c r="GG128" s="354"/>
    </row>
    <row r="129" spans="1:189" x14ac:dyDescent="0.2">
      <c r="A129" s="345" t="s">
        <v>526</v>
      </c>
      <c r="B129" s="345">
        <v>178378000</v>
      </c>
      <c r="C129" s="345">
        <v>0</v>
      </c>
      <c r="D129" s="345">
        <v>1</v>
      </c>
      <c r="E129" s="345">
        <v>178377999</v>
      </c>
      <c r="F129" s="345">
        <f t="shared" si="149"/>
        <v>183907.71799999999</v>
      </c>
      <c r="G129" s="345">
        <f t="shared" si="150"/>
        <v>0</v>
      </c>
      <c r="H129" s="345">
        <f t="shared" si="151"/>
        <v>1.031E-3</v>
      </c>
      <c r="I129" s="345">
        <f t="shared" si="152"/>
        <v>183907.716969</v>
      </c>
      <c r="J129" s="343" t="s">
        <v>281</v>
      </c>
      <c r="P129" s="346" t="s">
        <v>510</v>
      </c>
      <c r="Q129" s="347">
        <v>10000</v>
      </c>
      <c r="R129" s="347">
        <v>0</v>
      </c>
      <c r="S129" s="347">
        <v>0</v>
      </c>
      <c r="T129" s="347">
        <v>10000</v>
      </c>
      <c r="U129" s="347">
        <f t="shared" si="153"/>
        <v>10.309999999999999</v>
      </c>
      <c r="V129" s="345">
        <f t="shared" si="154"/>
        <v>0</v>
      </c>
      <c r="W129" s="345">
        <f t="shared" si="155"/>
        <v>0</v>
      </c>
      <c r="X129" s="345">
        <f t="shared" si="156"/>
        <v>10.309999999999999</v>
      </c>
      <c r="AE129" s="343" t="s">
        <v>348</v>
      </c>
      <c r="AF129" s="345">
        <v>400010000</v>
      </c>
      <c r="AG129" s="345">
        <v>0</v>
      </c>
      <c r="AH129" s="345">
        <v>0</v>
      </c>
      <c r="AI129" s="345">
        <v>400010000</v>
      </c>
      <c r="AJ129" s="345">
        <f t="shared" si="158"/>
        <v>412410.30999999994</v>
      </c>
      <c r="AK129" s="345">
        <f t="shared" si="159"/>
        <v>0</v>
      </c>
      <c r="AL129" s="345">
        <f t="shared" si="160"/>
        <v>0</v>
      </c>
      <c r="AM129" s="345">
        <f t="shared" si="161"/>
        <v>412410.30999999994</v>
      </c>
      <c r="AT129" s="346" t="s">
        <v>347</v>
      </c>
      <c r="AU129" s="347">
        <v>1184773000</v>
      </c>
      <c r="AV129" s="347">
        <v>28890465</v>
      </c>
      <c r="AW129" s="347">
        <v>81446833</v>
      </c>
      <c r="AX129" s="347">
        <v>1103326167</v>
      </c>
      <c r="AY129" s="345">
        <f t="shared" si="105"/>
        <v>1221500.963</v>
      </c>
      <c r="AZ129" s="345">
        <f t="shared" si="106"/>
        <v>29786.069414999998</v>
      </c>
      <c r="BA129" s="345">
        <f t="shared" si="107"/>
        <v>83971.684822999989</v>
      </c>
      <c r="BB129" s="345">
        <f t="shared" si="108"/>
        <v>1137529.2781769999</v>
      </c>
      <c r="BH129" s="343" t="s">
        <v>348</v>
      </c>
      <c r="BI129" s="348">
        <v>400010000</v>
      </c>
      <c r="BJ129" s="348">
        <v>0</v>
      </c>
      <c r="BK129" s="348">
        <v>0</v>
      </c>
      <c r="BL129" s="348">
        <v>400010000</v>
      </c>
      <c r="BM129" s="349">
        <f t="shared" si="110"/>
        <v>412410.30999999994</v>
      </c>
      <c r="BN129" s="349">
        <f t="shared" si="111"/>
        <v>0</v>
      </c>
      <c r="BO129" s="349">
        <f t="shared" si="112"/>
        <v>0</v>
      </c>
      <c r="BP129" s="349">
        <f t="shared" si="113"/>
        <v>412410.30999999994</v>
      </c>
      <c r="BR129" s="343" t="s">
        <v>281</v>
      </c>
      <c r="BW129" s="348" t="s">
        <v>793</v>
      </c>
      <c r="BX129" s="348">
        <v>1000</v>
      </c>
      <c r="BY129" s="348">
        <v>0</v>
      </c>
      <c r="BZ129" s="348">
        <v>1000</v>
      </c>
      <c r="CA129" s="348">
        <v>0</v>
      </c>
      <c r="CB129" s="348">
        <f t="shared" si="115"/>
        <v>1.0309999999999999</v>
      </c>
      <c r="CC129" s="348">
        <f t="shared" si="116"/>
        <v>0</v>
      </c>
      <c r="CD129" s="348">
        <f t="shared" si="117"/>
        <v>1.0309999999999999</v>
      </c>
      <c r="CE129" s="348">
        <f t="shared" si="118"/>
        <v>0</v>
      </c>
      <c r="CK129" s="346" t="s">
        <v>883</v>
      </c>
      <c r="CL129" s="347">
        <v>615000</v>
      </c>
      <c r="CM129" s="347">
        <v>0</v>
      </c>
      <c r="CN129" s="347">
        <v>0</v>
      </c>
      <c r="CO129" s="347">
        <v>615000</v>
      </c>
      <c r="CP129" s="348">
        <f t="shared" si="120"/>
        <v>634.06499999999994</v>
      </c>
      <c r="CQ129" s="348">
        <f t="shared" si="121"/>
        <v>0</v>
      </c>
      <c r="CR129" s="348">
        <f t="shared" si="122"/>
        <v>0</v>
      </c>
      <c r="CS129" s="348">
        <f t="shared" si="123"/>
        <v>634.06499999999994</v>
      </c>
      <c r="CU129" s="349"/>
      <c r="CZ129" s="346" t="s">
        <v>882</v>
      </c>
      <c r="DA129" s="347">
        <v>615000</v>
      </c>
      <c r="DB129" s="347">
        <v>614340</v>
      </c>
      <c r="DC129" s="347">
        <v>614340</v>
      </c>
      <c r="DD129" s="347">
        <v>660</v>
      </c>
      <c r="DE129" s="347">
        <f t="shared" si="125"/>
        <v>634.06499999999994</v>
      </c>
      <c r="DF129" s="347">
        <f t="shared" si="126"/>
        <v>633.38454000000002</v>
      </c>
      <c r="DG129" s="347">
        <f t="shared" si="127"/>
        <v>633.38454000000002</v>
      </c>
      <c r="DH129" s="347">
        <f t="shared" si="128"/>
        <v>0.68045999999999995</v>
      </c>
      <c r="DI129" s="343" t="s">
        <v>281</v>
      </c>
      <c r="DQ129" s="350" t="s">
        <v>882</v>
      </c>
      <c r="DR129" s="347">
        <v>615000</v>
      </c>
      <c r="DS129" s="347">
        <v>614340</v>
      </c>
      <c r="DT129" s="347">
        <v>614340</v>
      </c>
      <c r="DU129" s="347">
        <v>660</v>
      </c>
      <c r="DV129" s="347">
        <f t="shared" si="130"/>
        <v>634.06499999999994</v>
      </c>
      <c r="DW129" s="347">
        <f t="shared" si="131"/>
        <v>633.38454000000002</v>
      </c>
      <c r="DX129" s="347">
        <f t="shared" si="132"/>
        <v>633.38454000000002</v>
      </c>
      <c r="DY129" s="347">
        <f t="shared" si="133"/>
        <v>0.68045999999999995</v>
      </c>
      <c r="EH129" s="351" t="s">
        <v>882</v>
      </c>
      <c r="EI129" s="351">
        <v>615000</v>
      </c>
      <c r="EJ129" s="351">
        <v>614340</v>
      </c>
      <c r="EK129" s="351">
        <v>660</v>
      </c>
      <c r="EL129" s="351">
        <v>614340</v>
      </c>
      <c r="EM129" s="351">
        <v>614340</v>
      </c>
      <c r="EN129" s="351">
        <v>0</v>
      </c>
      <c r="EO129" s="351">
        <f t="shared" si="98"/>
        <v>615</v>
      </c>
      <c r="EP129" s="351">
        <f t="shared" si="99"/>
        <v>614.34</v>
      </c>
      <c r="EQ129" s="351">
        <f t="shared" si="100"/>
        <v>0.66</v>
      </c>
      <c r="ER129" s="351">
        <f t="shared" si="101"/>
        <v>614.34</v>
      </c>
      <c r="ES129" s="351">
        <f t="shared" si="102"/>
        <v>614.34</v>
      </c>
      <c r="ET129" s="351">
        <f t="shared" si="103"/>
        <v>0</v>
      </c>
      <c r="FA129" s="346" t="s">
        <v>507</v>
      </c>
      <c r="FB129" s="352">
        <v>122476000</v>
      </c>
      <c r="FC129" s="352">
        <v>101427939</v>
      </c>
      <c r="FD129" s="352">
        <v>101427939</v>
      </c>
      <c r="FE129" s="352">
        <v>21048061</v>
      </c>
      <c r="FF129" s="352">
        <v>101427939</v>
      </c>
      <c r="FG129" s="352">
        <v>0</v>
      </c>
      <c r="FH129" s="352">
        <f t="shared" si="136"/>
        <v>122476</v>
      </c>
      <c r="FI129" s="352">
        <f t="shared" si="137"/>
        <v>101427.939</v>
      </c>
      <c r="FJ129" s="352">
        <f t="shared" si="138"/>
        <v>101427.939</v>
      </c>
      <c r="FK129" s="352">
        <f t="shared" si="139"/>
        <v>21048.061000000002</v>
      </c>
      <c r="FL129" s="352">
        <f t="shared" si="140"/>
        <v>101427.939</v>
      </c>
      <c r="FM129" s="352">
        <f t="shared" si="141"/>
        <v>0</v>
      </c>
      <c r="FT129" s="346" t="s">
        <v>507</v>
      </c>
      <c r="FU129" s="346">
        <v>122476000</v>
      </c>
      <c r="FV129" s="354">
        <v>122474340</v>
      </c>
      <c r="FW129" s="354">
        <v>122474340</v>
      </c>
      <c r="FX129" s="354">
        <v>1660</v>
      </c>
      <c r="FY129" s="354">
        <v>122474340</v>
      </c>
      <c r="FZ129" s="354">
        <v>0</v>
      </c>
      <c r="GA129" s="354">
        <f t="shared" si="143"/>
        <v>122476</v>
      </c>
      <c r="GB129" s="354">
        <f t="shared" si="144"/>
        <v>122474.34</v>
      </c>
      <c r="GC129" s="354">
        <f t="shared" si="145"/>
        <v>122474.34</v>
      </c>
      <c r="GD129" s="354">
        <f t="shared" si="146"/>
        <v>1.66</v>
      </c>
      <c r="GE129" s="354">
        <f t="shared" si="147"/>
        <v>122474.34</v>
      </c>
      <c r="GF129" s="354">
        <f t="shared" si="148"/>
        <v>0</v>
      </c>
      <c r="GG129" s="354"/>
    </row>
    <row r="130" spans="1:189" x14ac:dyDescent="0.2">
      <c r="A130" s="345" t="s">
        <v>527</v>
      </c>
      <c r="B130" s="345">
        <v>178378000</v>
      </c>
      <c r="C130" s="345">
        <v>0</v>
      </c>
      <c r="D130" s="345">
        <v>1</v>
      </c>
      <c r="E130" s="345">
        <v>178377999</v>
      </c>
      <c r="F130" s="345">
        <f t="shared" si="149"/>
        <v>183907.71799999999</v>
      </c>
      <c r="G130" s="345">
        <f t="shared" si="150"/>
        <v>0</v>
      </c>
      <c r="H130" s="345">
        <f t="shared" si="151"/>
        <v>1.031E-3</v>
      </c>
      <c r="I130" s="345">
        <f t="shared" si="152"/>
        <v>183907.716969</v>
      </c>
      <c r="J130" s="343" t="s">
        <v>281</v>
      </c>
      <c r="P130" s="346" t="s">
        <v>794</v>
      </c>
      <c r="Q130" s="347">
        <v>82763000</v>
      </c>
      <c r="R130" s="347">
        <v>14426592</v>
      </c>
      <c r="S130" s="347">
        <v>81409552</v>
      </c>
      <c r="T130" s="347">
        <v>1353448</v>
      </c>
      <c r="U130" s="347">
        <f t="shared" si="153"/>
        <v>85328.652999999991</v>
      </c>
      <c r="V130" s="345">
        <f t="shared" si="154"/>
        <v>14873.816352</v>
      </c>
      <c r="W130" s="345">
        <f t="shared" si="155"/>
        <v>83933.248111999987</v>
      </c>
      <c r="X130" s="345">
        <f t="shared" si="156"/>
        <v>1395.404888</v>
      </c>
      <c r="AE130" s="343" t="s">
        <v>510</v>
      </c>
      <c r="AF130" s="345">
        <v>10000</v>
      </c>
      <c r="AG130" s="345">
        <v>0</v>
      </c>
      <c r="AH130" s="345">
        <v>0</v>
      </c>
      <c r="AI130" s="345">
        <v>10000</v>
      </c>
      <c r="AJ130" s="345">
        <f t="shared" si="158"/>
        <v>10.309999999999999</v>
      </c>
      <c r="AK130" s="345">
        <f t="shared" si="159"/>
        <v>0</v>
      </c>
      <c r="AL130" s="345">
        <f t="shared" si="160"/>
        <v>0</v>
      </c>
      <c r="AM130" s="345">
        <f t="shared" si="161"/>
        <v>10.309999999999999</v>
      </c>
      <c r="AT130" s="346" t="s">
        <v>348</v>
      </c>
      <c r="AU130" s="347">
        <v>400010000</v>
      </c>
      <c r="AV130" s="347">
        <v>0</v>
      </c>
      <c r="AW130" s="347">
        <v>0</v>
      </c>
      <c r="AX130" s="347">
        <v>400010000</v>
      </c>
      <c r="AY130" s="345">
        <f t="shared" si="105"/>
        <v>412410.30999999994</v>
      </c>
      <c r="AZ130" s="345">
        <f t="shared" si="106"/>
        <v>0</v>
      </c>
      <c r="BA130" s="345">
        <f t="shared" si="107"/>
        <v>0</v>
      </c>
      <c r="BB130" s="345">
        <f t="shared" si="108"/>
        <v>412410.30999999994</v>
      </c>
      <c r="BH130" s="343" t="s">
        <v>510</v>
      </c>
      <c r="BI130" s="348">
        <v>10000</v>
      </c>
      <c r="BJ130" s="348">
        <v>0</v>
      </c>
      <c r="BK130" s="348">
        <v>0</v>
      </c>
      <c r="BL130" s="348">
        <v>10000</v>
      </c>
      <c r="BM130" s="349">
        <f t="shared" si="110"/>
        <v>10.309999999999999</v>
      </c>
      <c r="BN130" s="349">
        <f t="shared" si="111"/>
        <v>0</v>
      </c>
      <c r="BO130" s="349">
        <f t="shared" si="112"/>
        <v>0</v>
      </c>
      <c r="BP130" s="349">
        <f t="shared" si="113"/>
        <v>10.309999999999999</v>
      </c>
      <c r="BR130" s="343" t="s">
        <v>281</v>
      </c>
      <c r="BW130" s="348" t="s">
        <v>509</v>
      </c>
      <c r="BX130" s="348">
        <v>121859000</v>
      </c>
      <c r="BY130" s="348">
        <v>0</v>
      </c>
      <c r="BZ130" s="348">
        <v>121859000</v>
      </c>
      <c r="CA130" s="348">
        <v>0</v>
      </c>
      <c r="CB130" s="348">
        <f t="shared" si="115"/>
        <v>125636.62899999999</v>
      </c>
      <c r="CC130" s="348">
        <f t="shared" si="116"/>
        <v>0</v>
      </c>
      <c r="CD130" s="348">
        <f t="shared" si="117"/>
        <v>125636.62899999999</v>
      </c>
      <c r="CE130" s="348">
        <f t="shared" si="118"/>
        <v>0</v>
      </c>
      <c r="CK130" s="346" t="s">
        <v>508</v>
      </c>
      <c r="CL130" s="347">
        <v>121861000</v>
      </c>
      <c r="CM130" s="347">
        <v>46967650</v>
      </c>
      <c r="CN130" s="347">
        <v>68014050</v>
      </c>
      <c r="CO130" s="347">
        <v>53846950</v>
      </c>
      <c r="CP130" s="348">
        <f t="shared" si="120"/>
        <v>125638.69099999999</v>
      </c>
      <c r="CQ130" s="348">
        <f t="shared" si="121"/>
        <v>48423.647149999997</v>
      </c>
      <c r="CR130" s="348">
        <f t="shared" si="122"/>
        <v>70122.485549999998</v>
      </c>
      <c r="CS130" s="348">
        <f t="shared" si="123"/>
        <v>55516.205449999994</v>
      </c>
      <c r="CU130" s="349"/>
      <c r="CZ130" s="346" t="s">
        <v>883</v>
      </c>
      <c r="DA130" s="347">
        <v>615000</v>
      </c>
      <c r="DB130" s="347">
        <v>614340</v>
      </c>
      <c r="DC130" s="347">
        <v>614340</v>
      </c>
      <c r="DD130" s="347">
        <v>660</v>
      </c>
      <c r="DE130" s="347">
        <f t="shared" si="125"/>
        <v>634.06499999999994</v>
      </c>
      <c r="DF130" s="347">
        <f t="shared" si="126"/>
        <v>633.38454000000002</v>
      </c>
      <c r="DG130" s="347">
        <f t="shared" si="127"/>
        <v>633.38454000000002</v>
      </c>
      <c r="DH130" s="347">
        <f t="shared" si="128"/>
        <v>0.68045999999999995</v>
      </c>
      <c r="DI130" s="343" t="s">
        <v>281</v>
      </c>
      <c r="DQ130" s="350" t="s">
        <v>883</v>
      </c>
      <c r="DR130" s="347">
        <v>615000</v>
      </c>
      <c r="DS130" s="347">
        <v>614340</v>
      </c>
      <c r="DT130" s="347">
        <v>614340</v>
      </c>
      <c r="DU130" s="347">
        <v>660</v>
      </c>
      <c r="DV130" s="347">
        <f t="shared" si="130"/>
        <v>634.06499999999994</v>
      </c>
      <c r="DW130" s="347">
        <f t="shared" si="131"/>
        <v>633.38454000000002</v>
      </c>
      <c r="DX130" s="347">
        <f t="shared" si="132"/>
        <v>633.38454000000002</v>
      </c>
      <c r="DY130" s="347">
        <f t="shared" si="133"/>
        <v>0.68045999999999995</v>
      </c>
      <c r="EH130" s="351" t="s">
        <v>883</v>
      </c>
      <c r="EI130" s="351">
        <v>615000</v>
      </c>
      <c r="EJ130" s="351">
        <v>614340</v>
      </c>
      <c r="EK130" s="351">
        <v>660</v>
      </c>
      <c r="EL130" s="351">
        <v>614340</v>
      </c>
      <c r="EM130" s="351">
        <v>614340</v>
      </c>
      <c r="EN130" s="351">
        <v>0</v>
      </c>
      <c r="EO130" s="351">
        <f t="shared" si="98"/>
        <v>615</v>
      </c>
      <c r="EP130" s="351">
        <f t="shared" si="99"/>
        <v>614.34</v>
      </c>
      <c r="EQ130" s="351">
        <f t="shared" si="100"/>
        <v>0.66</v>
      </c>
      <c r="ER130" s="351">
        <f t="shared" si="101"/>
        <v>614.34</v>
      </c>
      <c r="ES130" s="351">
        <f t="shared" si="102"/>
        <v>614.34</v>
      </c>
      <c r="ET130" s="351">
        <f t="shared" si="103"/>
        <v>0</v>
      </c>
      <c r="FA130" s="346" t="s">
        <v>882</v>
      </c>
      <c r="FB130" s="352">
        <v>615000</v>
      </c>
      <c r="FC130" s="352">
        <v>614340</v>
      </c>
      <c r="FD130" s="352">
        <v>614340</v>
      </c>
      <c r="FE130" s="352">
        <v>660</v>
      </c>
      <c r="FF130" s="352">
        <v>614340</v>
      </c>
      <c r="FG130" s="352">
        <v>0</v>
      </c>
      <c r="FH130" s="352">
        <f t="shared" si="136"/>
        <v>615</v>
      </c>
      <c r="FI130" s="352">
        <f t="shared" si="137"/>
        <v>614.34</v>
      </c>
      <c r="FJ130" s="352">
        <f t="shared" si="138"/>
        <v>614.34</v>
      </c>
      <c r="FK130" s="352">
        <f t="shared" si="139"/>
        <v>0.66</v>
      </c>
      <c r="FL130" s="352">
        <f t="shared" si="140"/>
        <v>614.34</v>
      </c>
      <c r="FM130" s="352">
        <f t="shared" si="141"/>
        <v>0</v>
      </c>
      <c r="FT130" s="346" t="s">
        <v>882</v>
      </c>
      <c r="FU130" s="346">
        <v>615000</v>
      </c>
      <c r="FV130" s="354">
        <v>614340</v>
      </c>
      <c r="FW130" s="354">
        <v>614340</v>
      </c>
      <c r="FX130" s="354">
        <v>660</v>
      </c>
      <c r="FY130" s="354">
        <v>614340</v>
      </c>
      <c r="FZ130" s="354">
        <v>0</v>
      </c>
      <c r="GA130" s="354">
        <f t="shared" si="143"/>
        <v>615</v>
      </c>
      <c r="GB130" s="354">
        <f t="shared" si="144"/>
        <v>614.34</v>
      </c>
      <c r="GC130" s="354">
        <f t="shared" si="145"/>
        <v>614.34</v>
      </c>
      <c r="GD130" s="354">
        <f t="shared" si="146"/>
        <v>0.66</v>
      </c>
      <c r="GE130" s="354">
        <f t="shared" si="147"/>
        <v>614.34</v>
      </c>
      <c r="GF130" s="354">
        <f t="shared" si="148"/>
        <v>0</v>
      </c>
      <c r="GG130" s="354"/>
    </row>
    <row r="131" spans="1:189" x14ac:dyDescent="0.2">
      <c r="A131" s="345" t="s">
        <v>718</v>
      </c>
      <c r="B131" s="345">
        <v>178374000</v>
      </c>
      <c r="C131" s="345">
        <v>0</v>
      </c>
      <c r="D131" s="345">
        <v>1</v>
      </c>
      <c r="E131" s="345">
        <v>178373999</v>
      </c>
      <c r="F131" s="345">
        <f t="shared" ref="F131:F144" si="162">+B131/$H$1*$I$1</f>
        <v>183903.59399999998</v>
      </c>
      <c r="G131" s="345">
        <f t="shared" ref="G131:G144" si="163">+C131/$H$1*$I$1</f>
        <v>0</v>
      </c>
      <c r="H131" s="345">
        <f t="shared" ref="H131:H144" si="164">+D131/$H$1*$I$1</f>
        <v>1.031E-3</v>
      </c>
      <c r="I131" s="345">
        <f t="shared" ref="I131:I144" si="165">+E131/$H$1*$I$1</f>
        <v>183903.59296899999</v>
      </c>
      <c r="J131" s="343" t="s">
        <v>281</v>
      </c>
      <c r="P131" s="346" t="s">
        <v>795</v>
      </c>
      <c r="Q131" s="347">
        <v>82763000</v>
      </c>
      <c r="R131" s="347">
        <v>14426592</v>
      </c>
      <c r="S131" s="347">
        <v>81409552</v>
      </c>
      <c r="T131" s="347">
        <v>1353448</v>
      </c>
      <c r="U131" s="347">
        <f t="shared" ref="U131:U145" si="166">+Q131/$W$1*$X$1</f>
        <v>85328.652999999991</v>
      </c>
      <c r="V131" s="345">
        <f t="shared" ref="V131:V145" si="167">+R131/$W$1*$X$1</f>
        <v>14873.816352</v>
      </c>
      <c r="W131" s="345">
        <f t="shared" ref="W131:W145" si="168">+S131/$W$1*$X$1</f>
        <v>83933.248111999987</v>
      </c>
      <c r="X131" s="345">
        <f t="shared" ref="X131:X145" si="169">+T131/$W$1*$X$1</f>
        <v>1395.404888</v>
      </c>
      <c r="AE131" s="343" t="s">
        <v>749</v>
      </c>
      <c r="AF131" s="345">
        <v>400000000</v>
      </c>
      <c r="AG131" s="345">
        <v>0</v>
      </c>
      <c r="AH131" s="345">
        <v>0</v>
      </c>
      <c r="AI131" s="345">
        <v>400000000</v>
      </c>
      <c r="AJ131" s="345">
        <f t="shared" ref="AJ131:AJ152" si="170">+AF131/$AL$1*$AM$1</f>
        <v>412399.99999999994</v>
      </c>
      <c r="AK131" s="345">
        <f t="shared" ref="AK131:AK152" si="171">+AG131/$AL$1*$AM$1</f>
        <v>0</v>
      </c>
      <c r="AL131" s="345">
        <f t="shared" ref="AL131:AL152" si="172">+AH131/$AL$1*$AM$1</f>
        <v>0</v>
      </c>
      <c r="AM131" s="345">
        <f t="shared" ref="AM131:AM152" si="173">+AI131/$AL$1*$AM$1</f>
        <v>412399.99999999994</v>
      </c>
      <c r="AT131" s="346" t="s">
        <v>510</v>
      </c>
      <c r="AU131" s="347">
        <v>10000</v>
      </c>
      <c r="AV131" s="347">
        <v>0</v>
      </c>
      <c r="AW131" s="347">
        <v>0</v>
      </c>
      <c r="AX131" s="347">
        <v>10000</v>
      </c>
      <c r="AY131" s="345">
        <f t="shared" si="105"/>
        <v>10.309999999999999</v>
      </c>
      <c r="AZ131" s="345">
        <f t="shared" si="106"/>
        <v>0</v>
      </c>
      <c r="BA131" s="345">
        <f t="shared" si="107"/>
        <v>0</v>
      </c>
      <c r="BB131" s="345">
        <f t="shared" si="108"/>
        <v>10.309999999999999</v>
      </c>
      <c r="BH131" s="343" t="s">
        <v>749</v>
      </c>
      <c r="BI131" s="348">
        <v>400000000</v>
      </c>
      <c r="BJ131" s="348">
        <v>0</v>
      </c>
      <c r="BK131" s="348">
        <v>0</v>
      </c>
      <c r="BL131" s="348">
        <v>400000000</v>
      </c>
      <c r="BM131" s="349">
        <f t="shared" si="110"/>
        <v>412399.99999999994</v>
      </c>
      <c r="BN131" s="349">
        <f t="shared" si="111"/>
        <v>0</v>
      </c>
      <c r="BO131" s="349">
        <f t="shared" si="112"/>
        <v>0</v>
      </c>
      <c r="BP131" s="349">
        <f t="shared" si="113"/>
        <v>412399.99999999994</v>
      </c>
      <c r="BR131" s="343" t="s">
        <v>281</v>
      </c>
      <c r="BW131" s="348" t="s">
        <v>774</v>
      </c>
      <c r="BX131" s="348">
        <v>1000</v>
      </c>
      <c r="BY131" s="348">
        <v>0</v>
      </c>
      <c r="BZ131" s="348">
        <v>1000</v>
      </c>
      <c r="CA131" s="348">
        <v>0</v>
      </c>
      <c r="CB131" s="348">
        <f t="shared" si="115"/>
        <v>1.0309999999999999</v>
      </c>
      <c r="CC131" s="348">
        <f t="shared" si="116"/>
        <v>0</v>
      </c>
      <c r="CD131" s="348">
        <f t="shared" si="117"/>
        <v>1.0309999999999999</v>
      </c>
      <c r="CE131" s="348">
        <f t="shared" si="118"/>
        <v>0</v>
      </c>
      <c r="CK131" s="346" t="s">
        <v>793</v>
      </c>
      <c r="CL131" s="347">
        <v>21047400</v>
      </c>
      <c r="CM131" s="347">
        <v>0</v>
      </c>
      <c r="CN131" s="347">
        <v>21046400</v>
      </c>
      <c r="CO131" s="347">
        <v>1000</v>
      </c>
      <c r="CP131" s="348">
        <f t="shared" si="120"/>
        <v>21699.8694</v>
      </c>
      <c r="CQ131" s="348">
        <f t="shared" si="121"/>
        <v>0</v>
      </c>
      <c r="CR131" s="348">
        <f t="shared" si="122"/>
        <v>21698.838400000001</v>
      </c>
      <c r="CS131" s="348">
        <f t="shared" si="123"/>
        <v>1.0309999999999999</v>
      </c>
      <c r="CU131" s="349"/>
      <c r="CZ131" s="346" t="s">
        <v>508</v>
      </c>
      <c r="DA131" s="347">
        <v>121861000</v>
      </c>
      <c r="DB131" s="347">
        <v>100813599</v>
      </c>
      <c r="DC131" s="347">
        <v>121859999</v>
      </c>
      <c r="DD131" s="347">
        <v>1001</v>
      </c>
      <c r="DE131" s="347">
        <f t="shared" si="125"/>
        <v>125638.69099999999</v>
      </c>
      <c r="DF131" s="347">
        <f t="shared" si="126"/>
        <v>103938.82056899999</v>
      </c>
      <c r="DG131" s="347">
        <f t="shared" si="127"/>
        <v>125637.65896899998</v>
      </c>
      <c r="DH131" s="347">
        <f t="shared" si="128"/>
        <v>1.0320309999999997</v>
      </c>
      <c r="DI131" s="343" t="s">
        <v>281</v>
      </c>
      <c r="DQ131" s="350" t="s">
        <v>508</v>
      </c>
      <c r="DR131" s="347">
        <v>121861000</v>
      </c>
      <c r="DS131" s="347">
        <v>100813599</v>
      </c>
      <c r="DT131" s="347">
        <v>121859999</v>
      </c>
      <c r="DU131" s="347">
        <v>1001</v>
      </c>
      <c r="DV131" s="347">
        <f t="shared" si="130"/>
        <v>125638.69099999999</v>
      </c>
      <c r="DW131" s="347">
        <f t="shared" si="131"/>
        <v>103938.82056899999</v>
      </c>
      <c r="DX131" s="347">
        <f t="shared" si="132"/>
        <v>125637.65896899998</v>
      </c>
      <c r="DY131" s="347">
        <f t="shared" si="133"/>
        <v>1.0320309999999997</v>
      </c>
      <c r="EH131" s="351" t="s">
        <v>508</v>
      </c>
      <c r="EI131" s="351">
        <v>121861000</v>
      </c>
      <c r="EJ131" s="351">
        <v>121859999</v>
      </c>
      <c r="EK131" s="351">
        <v>1001</v>
      </c>
      <c r="EL131" s="351">
        <v>100813599</v>
      </c>
      <c r="EM131" s="351">
        <v>100813599</v>
      </c>
      <c r="EN131" s="351">
        <v>0</v>
      </c>
      <c r="EO131" s="351">
        <f t="shared" ref="EO131:EO133" si="174">+EI131/$ES$1*$ET$1</f>
        <v>121861</v>
      </c>
      <c r="EP131" s="351">
        <f t="shared" ref="EP131:EP133" si="175">+EJ131/$ES$1*$ET$1</f>
        <v>121859.999</v>
      </c>
      <c r="EQ131" s="351">
        <f t="shared" ref="EQ131:EQ133" si="176">+EK131/$ES$1*$ET$1</f>
        <v>1.0009999999999999</v>
      </c>
      <c r="ER131" s="351">
        <f t="shared" ref="ER131:ER133" si="177">+EL131/$ES$1*$ET$1</f>
        <v>100813.599</v>
      </c>
      <c r="ES131" s="351">
        <f t="shared" ref="ES131:ES133" si="178">+EM131/$ES$1*$ET$1</f>
        <v>100813.599</v>
      </c>
      <c r="ET131" s="351">
        <f t="shared" ref="ET131:ET133" si="179">+EN131/$ES$1*$ET$1</f>
        <v>0</v>
      </c>
      <c r="FA131" s="346" t="s">
        <v>883</v>
      </c>
      <c r="FB131" s="352">
        <v>615000</v>
      </c>
      <c r="FC131" s="352">
        <v>614340</v>
      </c>
      <c r="FD131" s="352">
        <v>614340</v>
      </c>
      <c r="FE131" s="352">
        <v>660</v>
      </c>
      <c r="FF131" s="352">
        <v>614340</v>
      </c>
      <c r="FG131" s="352">
        <v>0</v>
      </c>
      <c r="FH131" s="352">
        <f t="shared" si="136"/>
        <v>615</v>
      </c>
      <c r="FI131" s="352">
        <f t="shared" si="137"/>
        <v>614.34</v>
      </c>
      <c r="FJ131" s="352">
        <f t="shared" si="138"/>
        <v>614.34</v>
      </c>
      <c r="FK131" s="352">
        <f t="shared" si="139"/>
        <v>0.66</v>
      </c>
      <c r="FL131" s="352">
        <f t="shared" si="140"/>
        <v>614.34</v>
      </c>
      <c r="FM131" s="352">
        <f t="shared" si="141"/>
        <v>0</v>
      </c>
      <c r="FT131" s="346" t="s">
        <v>883</v>
      </c>
      <c r="FU131" s="346">
        <v>615000</v>
      </c>
      <c r="FV131" s="354">
        <v>614340</v>
      </c>
      <c r="FW131" s="354">
        <v>614340</v>
      </c>
      <c r="FX131" s="354">
        <v>660</v>
      </c>
      <c r="FY131" s="354">
        <v>614340</v>
      </c>
      <c r="FZ131" s="354">
        <v>0</v>
      </c>
      <c r="GA131" s="354">
        <f t="shared" si="143"/>
        <v>615</v>
      </c>
      <c r="GB131" s="354">
        <f t="shared" si="144"/>
        <v>614.34</v>
      </c>
      <c r="GC131" s="354">
        <f t="shared" si="145"/>
        <v>614.34</v>
      </c>
      <c r="GD131" s="354">
        <f t="shared" si="146"/>
        <v>0.66</v>
      </c>
      <c r="GE131" s="354">
        <f t="shared" si="147"/>
        <v>614.34</v>
      </c>
      <c r="GF131" s="354">
        <f t="shared" si="148"/>
        <v>0</v>
      </c>
      <c r="GG131" s="354"/>
    </row>
    <row r="132" spans="1:189" x14ac:dyDescent="0.2">
      <c r="A132" s="345" t="s">
        <v>783</v>
      </c>
      <c r="B132" s="345">
        <v>1000</v>
      </c>
      <c r="C132" s="345">
        <v>0</v>
      </c>
      <c r="D132" s="345">
        <v>0</v>
      </c>
      <c r="E132" s="345">
        <v>1000</v>
      </c>
      <c r="F132" s="345">
        <f t="shared" si="162"/>
        <v>1.0309999999999999</v>
      </c>
      <c r="G132" s="345">
        <f t="shared" si="163"/>
        <v>0</v>
      </c>
      <c r="H132" s="345">
        <f t="shared" si="164"/>
        <v>0</v>
      </c>
      <c r="I132" s="345">
        <f t="shared" si="165"/>
        <v>1.0309999999999999</v>
      </c>
      <c r="J132" s="343" t="s">
        <v>281</v>
      </c>
      <c r="P132" s="346" t="s">
        <v>526</v>
      </c>
      <c r="Q132" s="347">
        <v>178378000</v>
      </c>
      <c r="R132" s="347">
        <v>56827653</v>
      </c>
      <c r="S132" s="347">
        <v>56827654</v>
      </c>
      <c r="T132" s="347">
        <v>121550346</v>
      </c>
      <c r="U132" s="347">
        <f t="shared" si="166"/>
        <v>183907.71799999999</v>
      </c>
      <c r="V132" s="345">
        <f t="shared" si="167"/>
        <v>58589.310242999993</v>
      </c>
      <c r="W132" s="345">
        <f t="shared" si="168"/>
        <v>58589.311274</v>
      </c>
      <c r="X132" s="345">
        <f t="shared" si="169"/>
        <v>125318.406726</v>
      </c>
      <c r="AE132" s="343" t="s">
        <v>419</v>
      </c>
      <c r="AF132" s="345">
        <v>702000000</v>
      </c>
      <c r="AG132" s="345">
        <v>0</v>
      </c>
      <c r="AH132" s="345">
        <v>0</v>
      </c>
      <c r="AI132" s="345">
        <v>702000000</v>
      </c>
      <c r="AJ132" s="345">
        <f t="shared" si="170"/>
        <v>723761.99999999988</v>
      </c>
      <c r="AK132" s="345">
        <f t="shared" si="171"/>
        <v>0</v>
      </c>
      <c r="AL132" s="345">
        <f t="shared" si="172"/>
        <v>0</v>
      </c>
      <c r="AM132" s="345">
        <f t="shared" si="173"/>
        <v>723761.99999999988</v>
      </c>
      <c r="AT132" s="346" t="s">
        <v>749</v>
      </c>
      <c r="AU132" s="347">
        <v>400000000</v>
      </c>
      <c r="AV132" s="347">
        <v>0</v>
      </c>
      <c r="AW132" s="347">
        <v>0</v>
      </c>
      <c r="AX132" s="347">
        <v>400000000</v>
      </c>
      <c r="AY132" s="345">
        <f t="shared" ref="AY132:AY144" si="180">+AU132/$AZ$1*$BA$1</f>
        <v>412399.99999999994</v>
      </c>
      <c r="AZ132" s="345">
        <f t="shared" ref="AZ132:AZ144" si="181">+AV132/$AZ$1*$BA$1</f>
        <v>0</v>
      </c>
      <c r="BA132" s="345">
        <f t="shared" ref="BA132:BA144" si="182">+AW132/$AZ$1*$BA$1</f>
        <v>0</v>
      </c>
      <c r="BB132" s="345">
        <f t="shared" ref="BB132:BB144" si="183">+AX132/$AZ$1*$BA$1</f>
        <v>412399.99999999994</v>
      </c>
      <c r="BH132" s="343" t="s">
        <v>419</v>
      </c>
      <c r="BI132" s="348">
        <v>702000000</v>
      </c>
      <c r="BJ132" s="348">
        <v>0</v>
      </c>
      <c r="BK132" s="348">
        <v>270000000</v>
      </c>
      <c r="BL132" s="348">
        <v>432000000</v>
      </c>
      <c r="BM132" s="349">
        <f t="shared" ref="BM132:BM149" si="184">BI132/$BN$1*$BO$1</f>
        <v>723761.99999999988</v>
      </c>
      <c r="BN132" s="349">
        <f t="shared" ref="BN132:BN149" si="185">BJ132/$BN$1*$BO$1</f>
        <v>0</v>
      </c>
      <c r="BO132" s="349">
        <f t="shared" ref="BO132:BO149" si="186">BK132/$BN$1*$BO$1</f>
        <v>278370</v>
      </c>
      <c r="BP132" s="349">
        <f t="shared" ref="BP132:BP149" si="187">BL132/$BN$1*$BO$1</f>
        <v>445391.99999999994</v>
      </c>
      <c r="BR132" s="343" t="s">
        <v>281</v>
      </c>
      <c r="BW132" s="348" t="s">
        <v>347</v>
      </c>
      <c r="BX132" s="348">
        <v>1379773000</v>
      </c>
      <c r="BY132" s="348">
        <v>351555000</v>
      </c>
      <c r="BZ132" s="348">
        <v>1028218000</v>
      </c>
      <c r="CA132" s="348">
        <v>43425224</v>
      </c>
      <c r="CB132" s="348">
        <f t="shared" ref="CB132:CB145" si="188">+BX132/$CD$1*$CE$1</f>
        <v>1422545.963</v>
      </c>
      <c r="CC132" s="348">
        <f t="shared" ref="CC132:CC145" si="189">+BY132/$CD$1*$CE$1</f>
        <v>362453.20499999996</v>
      </c>
      <c r="CD132" s="348">
        <f t="shared" ref="CD132:CD145" si="190">+BZ132/$CD$1*$CE$1</f>
        <v>1060092.7579999999</v>
      </c>
      <c r="CE132" s="348">
        <f t="shared" ref="CE132:CE145" si="191">+CA132/$CD$1*$CE$1</f>
        <v>44771.405943999998</v>
      </c>
      <c r="CK132" s="346" t="s">
        <v>509</v>
      </c>
      <c r="CL132" s="347">
        <v>100812600</v>
      </c>
      <c r="CM132" s="347">
        <v>46967650</v>
      </c>
      <c r="CN132" s="347">
        <v>46967650</v>
      </c>
      <c r="CO132" s="347">
        <v>53844950</v>
      </c>
      <c r="CP132" s="348">
        <f t="shared" ref="CP132:CP159" si="192">+CL132/$CR$1*$CS$1</f>
        <v>103937.79059999999</v>
      </c>
      <c r="CQ132" s="348">
        <f t="shared" ref="CQ132:CQ159" si="193">+CM132/$CR$1*$CS$1</f>
        <v>48423.647149999997</v>
      </c>
      <c r="CR132" s="348">
        <f t="shared" ref="CR132:CR159" si="194">+CN132/$CR$1*$CS$1</f>
        <v>48423.647149999997</v>
      </c>
      <c r="CS132" s="348">
        <f t="shared" ref="CS132:CS159" si="195">+CO132/$CR$1*$CS$1</f>
        <v>55514.143449999996</v>
      </c>
      <c r="CU132" s="349"/>
      <c r="CZ132" s="346" t="s">
        <v>793</v>
      </c>
      <c r="DA132" s="347">
        <v>21047400</v>
      </c>
      <c r="DB132" s="347">
        <v>0</v>
      </c>
      <c r="DC132" s="347">
        <v>21046400</v>
      </c>
      <c r="DD132" s="347">
        <v>1000</v>
      </c>
      <c r="DE132" s="347">
        <f t="shared" ref="DE132:DE151" si="196">+DA132/$DG$1*$DH$1</f>
        <v>21699.8694</v>
      </c>
      <c r="DF132" s="347">
        <f t="shared" ref="DF132:DF151" si="197">+DB132/$DG$1*$DH$1</f>
        <v>0</v>
      </c>
      <c r="DG132" s="347">
        <f t="shared" ref="DG132:DG151" si="198">+DC132/$DG$1*$DH$1</f>
        <v>21698.838400000001</v>
      </c>
      <c r="DH132" s="347">
        <f t="shared" ref="DH132:DH151" si="199">+DD132/$DG$1*$DH$1</f>
        <v>1.0309999999999999</v>
      </c>
      <c r="DI132" s="343" t="s">
        <v>281</v>
      </c>
      <c r="DQ132" s="350" t="s">
        <v>793</v>
      </c>
      <c r="DR132" s="347">
        <v>21047400</v>
      </c>
      <c r="DS132" s="347">
        <v>0</v>
      </c>
      <c r="DT132" s="347">
        <v>21046400</v>
      </c>
      <c r="DU132" s="347">
        <v>1000</v>
      </c>
      <c r="DV132" s="347">
        <f t="shared" ref="DV132:DV160" si="200">+DR132/$DV$1*$DW$1</f>
        <v>21699.8694</v>
      </c>
      <c r="DW132" s="347">
        <f t="shared" ref="DW132:DW160" si="201">+DS132/$DV$1*$DW$1</f>
        <v>0</v>
      </c>
      <c r="DX132" s="347">
        <f t="shared" ref="DX132:DX160" si="202">+DT132/$DV$1*$DW$1</f>
        <v>21698.838400000001</v>
      </c>
      <c r="DY132" s="347">
        <f t="shared" ref="DY132:DY160" si="203">+DU132/$DV$1*$DW$1</f>
        <v>1.0309999999999999</v>
      </c>
      <c r="EH132" s="351" t="s">
        <v>793</v>
      </c>
      <c r="EI132" s="351">
        <v>21047400</v>
      </c>
      <c r="EJ132" s="351">
        <v>21046400</v>
      </c>
      <c r="EK132" s="351">
        <v>1000</v>
      </c>
      <c r="EL132" s="351">
        <v>0</v>
      </c>
      <c r="EM132" s="351">
        <v>0</v>
      </c>
      <c r="EN132" s="351">
        <v>0</v>
      </c>
      <c r="EO132" s="351">
        <f t="shared" si="174"/>
        <v>21047.4</v>
      </c>
      <c r="EP132" s="351">
        <f t="shared" si="175"/>
        <v>21046.400000000001</v>
      </c>
      <c r="EQ132" s="351">
        <f t="shared" si="176"/>
        <v>1</v>
      </c>
      <c r="ER132" s="351">
        <f t="shared" si="177"/>
        <v>0</v>
      </c>
      <c r="ES132" s="351">
        <f t="shared" si="178"/>
        <v>0</v>
      </c>
      <c r="ET132" s="351">
        <f t="shared" si="179"/>
        <v>0</v>
      </c>
      <c r="FA132" s="346" t="s">
        <v>508</v>
      </c>
      <c r="FB132" s="352">
        <v>121861000</v>
      </c>
      <c r="FC132" s="352">
        <v>100813599</v>
      </c>
      <c r="FD132" s="352">
        <v>100813599</v>
      </c>
      <c r="FE132" s="352">
        <v>21047401</v>
      </c>
      <c r="FF132" s="352">
        <v>100813599</v>
      </c>
      <c r="FG132" s="352">
        <v>0</v>
      </c>
      <c r="FH132" s="352">
        <f t="shared" ref="FH132:FH158" si="204">+FB132/$FK$1*$FL$1</f>
        <v>121861</v>
      </c>
      <c r="FI132" s="352">
        <f t="shared" ref="FI132:FI158" si="205">+FC132/$FK$1*$FL$1</f>
        <v>100813.599</v>
      </c>
      <c r="FJ132" s="352">
        <f t="shared" ref="FJ132:FJ158" si="206">+FD132/$FK$1*$FL$1</f>
        <v>100813.599</v>
      </c>
      <c r="FK132" s="352">
        <f t="shared" ref="FK132:FK158" si="207">+FE132/$FK$1*$FL$1</f>
        <v>21047.401000000002</v>
      </c>
      <c r="FL132" s="352">
        <f t="shared" ref="FL132:FL158" si="208">+FF132/$FK$1*$FL$1</f>
        <v>100813.599</v>
      </c>
      <c r="FM132" s="352">
        <f t="shared" ref="FM132:FM158" si="209">+FG132/$FK$1*$FL$1</f>
        <v>0</v>
      </c>
      <c r="FT132" s="346" t="s">
        <v>508</v>
      </c>
      <c r="FU132" s="346">
        <v>121861000</v>
      </c>
      <c r="FV132" s="354">
        <v>121860000</v>
      </c>
      <c r="FW132" s="354">
        <v>121860000</v>
      </c>
      <c r="FX132" s="354">
        <v>1000</v>
      </c>
      <c r="FY132" s="354">
        <v>121860000</v>
      </c>
      <c r="FZ132" s="354">
        <v>0</v>
      </c>
      <c r="GA132" s="354">
        <f t="shared" ref="GA132" si="210">+FU132/$GA$1*$GB$1</f>
        <v>121861</v>
      </c>
      <c r="GB132" s="354">
        <f t="shared" ref="GB132" si="211">+FV132/$GA$1*$GB$1</f>
        <v>121860</v>
      </c>
      <c r="GC132" s="354">
        <f t="shared" ref="GC132" si="212">+FW132/$GA$1*$GB$1</f>
        <v>121860</v>
      </c>
      <c r="GD132" s="354">
        <f t="shared" ref="GD132" si="213">+FX132/$GA$1*$GB$1</f>
        <v>1</v>
      </c>
      <c r="GE132" s="354">
        <f t="shared" ref="GE132" si="214">+FY132/$GA$1*$GB$1</f>
        <v>121860</v>
      </c>
      <c r="GF132" s="354">
        <f t="shared" ref="GF132" si="215">+FZ132/$GA$1*$GB$1</f>
        <v>0</v>
      </c>
      <c r="GG132" s="354"/>
    </row>
    <row r="133" spans="1:189" x14ac:dyDescent="0.2">
      <c r="A133" s="345" t="s">
        <v>722</v>
      </c>
      <c r="B133" s="345">
        <v>1000</v>
      </c>
      <c r="C133" s="345">
        <v>0</v>
      </c>
      <c r="D133" s="345">
        <v>0</v>
      </c>
      <c r="E133" s="345">
        <v>1000</v>
      </c>
      <c r="F133" s="345">
        <f t="shared" si="162"/>
        <v>1.0309999999999999</v>
      </c>
      <c r="G133" s="345">
        <f t="shared" si="163"/>
        <v>0</v>
      </c>
      <c r="H133" s="345">
        <f t="shared" si="164"/>
        <v>0</v>
      </c>
      <c r="I133" s="345">
        <f t="shared" si="165"/>
        <v>1.0309999999999999</v>
      </c>
      <c r="J133" s="343" t="s">
        <v>281</v>
      </c>
      <c r="P133" s="346" t="s">
        <v>527</v>
      </c>
      <c r="Q133" s="347">
        <v>178378000</v>
      </c>
      <c r="R133" s="347">
        <v>56827653</v>
      </c>
      <c r="S133" s="347">
        <v>56827654</v>
      </c>
      <c r="T133" s="347">
        <v>121550346</v>
      </c>
      <c r="U133" s="347">
        <f t="shared" si="166"/>
        <v>183907.71799999999</v>
      </c>
      <c r="V133" s="345">
        <f t="shared" si="167"/>
        <v>58589.310242999993</v>
      </c>
      <c r="W133" s="345">
        <f t="shared" si="168"/>
        <v>58589.311274</v>
      </c>
      <c r="X133" s="345">
        <f t="shared" si="169"/>
        <v>125318.406726</v>
      </c>
      <c r="AE133" s="357" t="s">
        <v>750</v>
      </c>
      <c r="AF133" s="345">
        <v>432000000</v>
      </c>
      <c r="AG133" s="345">
        <v>0</v>
      </c>
      <c r="AH133" s="345">
        <v>0</v>
      </c>
      <c r="AI133" s="345">
        <v>432000000</v>
      </c>
      <c r="AJ133" s="345">
        <f t="shared" si="170"/>
        <v>445391.99999999994</v>
      </c>
      <c r="AK133" s="345">
        <f t="shared" si="171"/>
        <v>0</v>
      </c>
      <c r="AL133" s="345">
        <f t="shared" si="172"/>
        <v>0</v>
      </c>
      <c r="AM133" s="345">
        <f t="shared" si="173"/>
        <v>445391.99999999994</v>
      </c>
      <c r="AT133" s="346" t="s">
        <v>419</v>
      </c>
      <c r="AU133" s="347">
        <v>702000000</v>
      </c>
      <c r="AV133" s="347">
        <v>0</v>
      </c>
      <c r="AW133" s="347">
        <v>0</v>
      </c>
      <c r="AX133" s="347">
        <v>702000000</v>
      </c>
      <c r="AY133" s="345">
        <f t="shared" si="180"/>
        <v>723761.99999999988</v>
      </c>
      <c r="AZ133" s="345">
        <f t="shared" si="181"/>
        <v>0</v>
      </c>
      <c r="BA133" s="345">
        <f t="shared" si="182"/>
        <v>0</v>
      </c>
      <c r="BB133" s="345">
        <f t="shared" si="183"/>
        <v>723761.99999999988</v>
      </c>
      <c r="BH133" s="343" t="s">
        <v>750</v>
      </c>
      <c r="BI133" s="348">
        <v>432000000</v>
      </c>
      <c r="BJ133" s="348">
        <v>0</v>
      </c>
      <c r="BK133" s="348">
        <v>0</v>
      </c>
      <c r="BL133" s="348">
        <v>432000000</v>
      </c>
      <c r="BM133" s="349">
        <f t="shared" si="184"/>
        <v>445391.99999999994</v>
      </c>
      <c r="BN133" s="349">
        <f t="shared" si="185"/>
        <v>0</v>
      </c>
      <c r="BO133" s="349">
        <f t="shared" si="186"/>
        <v>0</v>
      </c>
      <c r="BP133" s="349">
        <f t="shared" si="187"/>
        <v>445391.99999999994</v>
      </c>
      <c r="BR133" s="343" t="s">
        <v>281</v>
      </c>
      <c r="BW133" s="348" t="s">
        <v>348</v>
      </c>
      <c r="BX133" s="348">
        <v>595010000</v>
      </c>
      <c r="BY133" s="348">
        <v>0</v>
      </c>
      <c r="BZ133" s="348">
        <v>595010000</v>
      </c>
      <c r="CA133" s="348">
        <v>0</v>
      </c>
      <c r="CB133" s="348">
        <f t="shared" si="188"/>
        <v>613455.30999999994</v>
      </c>
      <c r="CC133" s="348">
        <f t="shared" si="189"/>
        <v>0</v>
      </c>
      <c r="CD133" s="348">
        <f t="shared" si="190"/>
        <v>613455.30999999994</v>
      </c>
      <c r="CE133" s="348">
        <f t="shared" si="191"/>
        <v>0</v>
      </c>
      <c r="CK133" s="346" t="s">
        <v>774</v>
      </c>
      <c r="CL133" s="347">
        <v>1000</v>
      </c>
      <c r="CM133" s="347">
        <v>0</v>
      </c>
      <c r="CN133" s="347">
        <v>0</v>
      </c>
      <c r="CO133" s="347">
        <v>1000</v>
      </c>
      <c r="CP133" s="348">
        <f t="shared" si="192"/>
        <v>1.0309999999999999</v>
      </c>
      <c r="CQ133" s="348">
        <f t="shared" si="193"/>
        <v>0</v>
      </c>
      <c r="CR133" s="348">
        <f t="shared" si="194"/>
        <v>0</v>
      </c>
      <c r="CS133" s="348">
        <f t="shared" si="195"/>
        <v>1.0309999999999999</v>
      </c>
      <c r="CU133" s="349"/>
      <c r="CZ133" s="346" t="s">
        <v>509</v>
      </c>
      <c r="DA133" s="347">
        <v>58028330</v>
      </c>
      <c r="DB133" s="347">
        <v>58028329</v>
      </c>
      <c r="DC133" s="347">
        <v>58028329</v>
      </c>
      <c r="DD133" s="347">
        <v>1</v>
      </c>
      <c r="DE133" s="347">
        <f t="shared" si="196"/>
        <v>59827.208229999997</v>
      </c>
      <c r="DF133" s="347">
        <f t="shared" si="197"/>
        <v>59827.207198999989</v>
      </c>
      <c r="DG133" s="347">
        <f t="shared" si="198"/>
        <v>59827.207198999989</v>
      </c>
      <c r="DH133" s="347">
        <f t="shared" si="199"/>
        <v>1.031E-3</v>
      </c>
      <c r="DI133" s="343" t="s">
        <v>281</v>
      </c>
      <c r="DQ133" s="350" t="s">
        <v>509</v>
      </c>
      <c r="DR133" s="347">
        <v>58028330</v>
      </c>
      <c r="DS133" s="347">
        <v>58028329</v>
      </c>
      <c r="DT133" s="347">
        <v>58028329</v>
      </c>
      <c r="DU133" s="347">
        <v>1</v>
      </c>
      <c r="DV133" s="347">
        <f t="shared" si="200"/>
        <v>59827.208229999997</v>
      </c>
      <c r="DW133" s="347">
        <f t="shared" si="201"/>
        <v>59827.207198999989</v>
      </c>
      <c r="DX133" s="347">
        <f t="shared" si="202"/>
        <v>59827.207198999989</v>
      </c>
      <c r="DY133" s="347">
        <f t="shared" si="203"/>
        <v>1.031E-3</v>
      </c>
      <c r="EH133" s="351" t="s">
        <v>509</v>
      </c>
      <c r="EI133" s="351">
        <v>58028330</v>
      </c>
      <c r="EJ133" s="351">
        <v>58028329</v>
      </c>
      <c r="EK133" s="351">
        <v>1</v>
      </c>
      <c r="EL133" s="351">
        <v>58028329</v>
      </c>
      <c r="EM133" s="351">
        <v>58028329</v>
      </c>
      <c r="EN133" s="351">
        <v>0</v>
      </c>
      <c r="EO133" s="351">
        <f t="shared" si="174"/>
        <v>58028.33</v>
      </c>
      <c r="EP133" s="351">
        <f t="shared" si="175"/>
        <v>58028.328999999998</v>
      </c>
      <c r="EQ133" s="351">
        <f t="shared" si="176"/>
        <v>1E-3</v>
      </c>
      <c r="ER133" s="351">
        <f t="shared" si="177"/>
        <v>58028.328999999998</v>
      </c>
      <c r="ES133" s="351">
        <f t="shared" si="178"/>
        <v>58028.328999999998</v>
      </c>
      <c r="ET133" s="351">
        <f t="shared" si="179"/>
        <v>0</v>
      </c>
      <c r="FA133" s="346" t="s">
        <v>509</v>
      </c>
      <c r="FB133" s="352">
        <v>79075730</v>
      </c>
      <c r="FC133" s="352">
        <v>58028329</v>
      </c>
      <c r="FD133" s="352">
        <v>58028329</v>
      </c>
      <c r="FE133" s="352">
        <v>21047401</v>
      </c>
      <c r="FF133" s="352">
        <v>58028329</v>
      </c>
      <c r="FG133" s="352">
        <v>0</v>
      </c>
      <c r="FH133" s="352">
        <f t="shared" si="204"/>
        <v>79075.73</v>
      </c>
      <c r="FI133" s="352">
        <f t="shared" si="205"/>
        <v>58028.328999999998</v>
      </c>
      <c r="FJ133" s="352">
        <f t="shared" si="206"/>
        <v>58028.328999999998</v>
      </c>
      <c r="FK133" s="352">
        <f t="shared" si="207"/>
        <v>21047.401000000002</v>
      </c>
      <c r="FL133" s="352">
        <f t="shared" si="208"/>
        <v>58028.328999999998</v>
      </c>
      <c r="FM133" s="352">
        <f t="shared" si="209"/>
        <v>0</v>
      </c>
      <c r="FT133" s="346" t="s">
        <v>509</v>
      </c>
      <c r="FU133" s="346">
        <v>79075730</v>
      </c>
      <c r="FV133" s="354">
        <v>79074730</v>
      </c>
      <c r="FW133" s="354">
        <v>79074730</v>
      </c>
      <c r="FX133" s="354">
        <v>1000</v>
      </c>
      <c r="FY133" s="354">
        <v>79074730</v>
      </c>
      <c r="FZ133" s="354">
        <v>0</v>
      </c>
      <c r="GA133" s="354">
        <f t="shared" ref="GA133:GA153" si="216">+FU133/$GA$1*$GB$1</f>
        <v>79075.73</v>
      </c>
      <c r="GB133" s="354">
        <f t="shared" ref="GB133:GB153" si="217">+FV133/$GA$1*$GB$1</f>
        <v>79074.73</v>
      </c>
      <c r="GC133" s="354">
        <f t="shared" ref="GC133:GC153" si="218">+FW133/$GA$1*$GB$1</f>
        <v>79074.73</v>
      </c>
      <c r="GD133" s="354">
        <f t="shared" ref="GD133:GD153" si="219">+FX133/$GA$1*$GB$1</f>
        <v>1</v>
      </c>
      <c r="GE133" s="354">
        <f t="shared" ref="GE133:GE153" si="220">+FY133/$GA$1*$GB$1</f>
        <v>79074.73</v>
      </c>
      <c r="GF133" s="354">
        <f t="shared" ref="GF133:GF153" si="221">+FZ133/$GA$1*$GB$1</f>
        <v>0</v>
      </c>
      <c r="GG133" s="354"/>
    </row>
    <row r="134" spans="1:189" x14ac:dyDescent="0.2">
      <c r="A134" s="345" t="s">
        <v>723</v>
      </c>
      <c r="B134" s="345">
        <v>1000</v>
      </c>
      <c r="C134" s="345">
        <v>0</v>
      </c>
      <c r="D134" s="345">
        <v>0</v>
      </c>
      <c r="E134" s="345">
        <v>1000</v>
      </c>
      <c r="F134" s="345">
        <f t="shared" si="162"/>
        <v>1.0309999999999999</v>
      </c>
      <c r="G134" s="345">
        <f t="shared" si="163"/>
        <v>0</v>
      </c>
      <c r="H134" s="345">
        <f t="shared" si="164"/>
        <v>0</v>
      </c>
      <c r="I134" s="345">
        <f t="shared" si="165"/>
        <v>1.0309999999999999</v>
      </c>
      <c r="J134" s="343" t="s">
        <v>281</v>
      </c>
      <c r="P134" s="346" t="s">
        <v>718</v>
      </c>
      <c r="Q134" s="347">
        <v>178374000</v>
      </c>
      <c r="R134" s="347">
        <v>56827653</v>
      </c>
      <c r="S134" s="347">
        <v>56827654</v>
      </c>
      <c r="T134" s="347">
        <v>121546346</v>
      </c>
      <c r="U134" s="347">
        <f t="shared" si="166"/>
        <v>183903.59399999998</v>
      </c>
      <c r="V134" s="345">
        <f t="shared" si="167"/>
        <v>58589.310242999993</v>
      </c>
      <c r="W134" s="345">
        <f t="shared" si="168"/>
        <v>58589.311274</v>
      </c>
      <c r="X134" s="345">
        <f t="shared" si="169"/>
        <v>125314.28272599999</v>
      </c>
      <c r="AE134" s="357" t="s">
        <v>834</v>
      </c>
      <c r="AF134" s="345">
        <v>270000000</v>
      </c>
      <c r="AG134" s="345">
        <v>0</v>
      </c>
      <c r="AH134" s="345">
        <v>0</v>
      </c>
      <c r="AI134" s="345">
        <v>270000000</v>
      </c>
      <c r="AJ134" s="345">
        <f t="shared" si="170"/>
        <v>278370</v>
      </c>
      <c r="AK134" s="345">
        <f t="shared" si="171"/>
        <v>0</v>
      </c>
      <c r="AL134" s="345">
        <f t="shared" si="172"/>
        <v>0</v>
      </c>
      <c r="AM134" s="345">
        <f t="shared" si="173"/>
        <v>278370</v>
      </c>
      <c r="AT134" s="346" t="s">
        <v>750</v>
      </c>
      <c r="AU134" s="347">
        <v>432000000</v>
      </c>
      <c r="AV134" s="347">
        <v>0</v>
      </c>
      <c r="AW134" s="347">
        <v>0</v>
      </c>
      <c r="AX134" s="347">
        <v>432000000</v>
      </c>
      <c r="AY134" s="345">
        <f t="shared" si="180"/>
        <v>445391.99999999994</v>
      </c>
      <c r="AZ134" s="345">
        <f t="shared" si="181"/>
        <v>0</v>
      </c>
      <c r="BA134" s="345">
        <f t="shared" si="182"/>
        <v>0</v>
      </c>
      <c r="BB134" s="345">
        <f t="shared" si="183"/>
        <v>445391.99999999994</v>
      </c>
      <c r="BH134" s="343" t="s">
        <v>847</v>
      </c>
      <c r="BI134" s="348">
        <v>270000000</v>
      </c>
      <c r="BJ134" s="348">
        <v>0</v>
      </c>
      <c r="BK134" s="348">
        <v>270000000</v>
      </c>
      <c r="BL134" s="348">
        <v>0</v>
      </c>
      <c r="BM134" s="349">
        <f t="shared" si="184"/>
        <v>278370</v>
      </c>
      <c r="BN134" s="349">
        <f t="shared" si="185"/>
        <v>0</v>
      </c>
      <c r="BO134" s="349">
        <f t="shared" si="186"/>
        <v>278370</v>
      </c>
      <c r="BP134" s="349">
        <f t="shared" si="187"/>
        <v>0</v>
      </c>
      <c r="BR134" s="343" t="s">
        <v>281</v>
      </c>
      <c r="BW134" s="348" t="s">
        <v>510</v>
      </c>
      <c r="BX134" s="348">
        <v>10000</v>
      </c>
      <c r="BY134" s="348">
        <v>0</v>
      </c>
      <c r="BZ134" s="348">
        <v>10000</v>
      </c>
      <c r="CA134" s="348">
        <v>0</v>
      </c>
      <c r="CB134" s="348">
        <f t="shared" si="188"/>
        <v>10.309999999999999</v>
      </c>
      <c r="CC134" s="348">
        <f t="shared" si="189"/>
        <v>0</v>
      </c>
      <c r="CD134" s="348">
        <f t="shared" si="190"/>
        <v>10.309999999999999</v>
      </c>
      <c r="CE134" s="348">
        <f t="shared" si="191"/>
        <v>0</v>
      </c>
      <c r="CK134" s="346" t="s">
        <v>347</v>
      </c>
      <c r="CL134" s="347">
        <v>1379773000</v>
      </c>
      <c r="CM134" s="347">
        <v>50638520</v>
      </c>
      <c r="CN134" s="347">
        <v>546555000</v>
      </c>
      <c r="CO134" s="347">
        <v>833218000</v>
      </c>
      <c r="CP134" s="348">
        <f t="shared" si="192"/>
        <v>1422545.963</v>
      </c>
      <c r="CQ134" s="348">
        <f t="shared" si="193"/>
        <v>52208.314119999995</v>
      </c>
      <c r="CR134" s="348">
        <f t="shared" si="194"/>
        <v>563498.20499999996</v>
      </c>
      <c r="CS134" s="348">
        <f t="shared" si="195"/>
        <v>859047.75799999991</v>
      </c>
      <c r="CU134" s="349"/>
      <c r="CZ134" s="346" t="s">
        <v>774</v>
      </c>
      <c r="DA134" s="347">
        <v>42785270</v>
      </c>
      <c r="DB134" s="347">
        <v>42785270</v>
      </c>
      <c r="DC134" s="347">
        <v>42785270</v>
      </c>
      <c r="DD134" s="347">
        <v>0</v>
      </c>
      <c r="DE134" s="347">
        <f t="shared" si="196"/>
        <v>44111.613369999992</v>
      </c>
      <c r="DF134" s="347">
        <f t="shared" si="197"/>
        <v>44111.613369999992</v>
      </c>
      <c r="DG134" s="347">
        <f t="shared" si="198"/>
        <v>44111.613369999992</v>
      </c>
      <c r="DH134" s="347">
        <f t="shared" si="199"/>
        <v>0</v>
      </c>
      <c r="DI134" s="343" t="s">
        <v>281</v>
      </c>
      <c r="DQ134" s="350" t="s">
        <v>774</v>
      </c>
      <c r="DR134" s="347">
        <v>42785270</v>
      </c>
      <c r="DS134" s="347">
        <v>42785270</v>
      </c>
      <c r="DT134" s="347">
        <v>42785270</v>
      </c>
      <c r="DU134" s="347">
        <v>0</v>
      </c>
      <c r="DV134" s="347">
        <f t="shared" si="200"/>
        <v>44111.613369999992</v>
      </c>
      <c r="DW134" s="347">
        <f t="shared" si="201"/>
        <v>44111.613369999992</v>
      </c>
      <c r="DX134" s="347">
        <f t="shared" si="202"/>
        <v>44111.613369999992</v>
      </c>
      <c r="DY134" s="347">
        <f t="shared" si="203"/>
        <v>0</v>
      </c>
      <c r="EH134" s="351" t="s">
        <v>774</v>
      </c>
      <c r="EI134" s="351">
        <v>42785270</v>
      </c>
      <c r="EJ134" s="351">
        <v>42785270</v>
      </c>
      <c r="EK134" s="351">
        <v>0</v>
      </c>
      <c r="EL134" s="351">
        <v>42785270</v>
      </c>
      <c r="EM134" s="351">
        <v>42785270</v>
      </c>
      <c r="EN134" s="351">
        <v>0</v>
      </c>
      <c r="EO134" s="351">
        <f>+EI134/$ES$1*$ET$1</f>
        <v>42785.27</v>
      </c>
      <c r="EP134" s="351">
        <f t="shared" ref="EP134:ET134" si="222">+EJ134/$ES$1*$ET$1</f>
        <v>42785.27</v>
      </c>
      <c r="EQ134" s="351">
        <f t="shared" si="222"/>
        <v>0</v>
      </c>
      <c r="ER134" s="351">
        <f t="shared" si="222"/>
        <v>42785.27</v>
      </c>
      <c r="ES134" s="351">
        <f t="shared" si="222"/>
        <v>42785.27</v>
      </c>
      <c r="ET134" s="351">
        <f t="shared" si="222"/>
        <v>0</v>
      </c>
      <c r="FA134" s="346" t="s">
        <v>774</v>
      </c>
      <c r="FB134" s="352">
        <v>42785270</v>
      </c>
      <c r="FC134" s="352">
        <v>42785270</v>
      </c>
      <c r="FD134" s="352">
        <v>42785270</v>
      </c>
      <c r="FE134" s="352">
        <v>0</v>
      </c>
      <c r="FF134" s="352">
        <v>42785270</v>
      </c>
      <c r="FG134" s="352">
        <v>0</v>
      </c>
      <c r="FH134" s="352">
        <f t="shared" si="204"/>
        <v>42785.27</v>
      </c>
      <c r="FI134" s="352">
        <f t="shared" si="205"/>
        <v>42785.27</v>
      </c>
      <c r="FJ134" s="352">
        <f t="shared" si="206"/>
        <v>42785.27</v>
      </c>
      <c r="FK134" s="352">
        <f t="shared" si="207"/>
        <v>0</v>
      </c>
      <c r="FL134" s="352">
        <f t="shared" si="208"/>
        <v>42785.27</v>
      </c>
      <c r="FM134" s="352">
        <f t="shared" si="209"/>
        <v>0</v>
      </c>
      <c r="FT134" s="346" t="s">
        <v>774</v>
      </c>
      <c r="FU134" s="346">
        <v>42785270</v>
      </c>
      <c r="FV134" s="354">
        <v>42785270</v>
      </c>
      <c r="FW134" s="354">
        <v>42785270</v>
      </c>
      <c r="FX134" s="354">
        <v>0</v>
      </c>
      <c r="FY134" s="354">
        <v>42785270</v>
      </c>
      <c r="FZ134" s="354">
        <v>0</v>
      </c>
      <c r="GA134" s="354">
        <f t="shared" si="216"/>
        <v>42785.27</v>
      </c>
      <c r="GB134" s="354">
        <f t="shared" si="217"/>
        <v>42785.27</v>
      </c>
      <c r="GC134" s="354">
        <f t="shared" si="218"/>
        <v>42785.27</v>
      </c>
      <c r="GD134" s="354">
        <f t="shared" si="219"/>
        <v>0</v>
      </c>
      <c r="GE134" s="354">
        <f t="shared" si="220"/>
        <v>42785.27</v>
      </c>
      <c r="GF134" s="354">
        <f t="shared" si="221"/>
        <v>0</v>
      </c>
      <c r="GG134" s="354"/>
    </row>
    <row r="135" spans="1:189" x14ac:dyDescent="0.2">
      <c r="A135" s="345" t="s">
        <v>724</v>
      </c>
      <c r="B135" s="345">
        <v>1000</v>
      </c>
      <c r="C135" s="345">
        <v>0</v>
      </c>
      <c r="D135" s="345">
        <v>0</v>
      </c>
      <c r="E135" s="345">
        <v>1000</v>
      </c>
      <c r="F135" s="345">
        <f t="shared" si="162"/>
        <v>1.0309999999999999</v>
      </c>
      <c r="G135" s="345">
        <f t="shared" si="163"/>
        <v>0</v>
      </c>
      <c r="H135" s="345">
        <f t="shared" si="164"/>
        <v>0</v>
      </c>
      <c r="I135" s="345">
        <f t="shared" si="165"/>
        <v>1.0309999999999999</v>
      </c>
      <c r="J135" s="343" t="s">
        <v>281</v>
      </c>
      <c r="P135" s="346" t="s">
        <v>783</v>
      </c>
      <c r="Q135" s="347">
        <v>1000</v>
      </c>
      <c r="R135" s="347">
        <v>0</v>
      </c>
      <c r="S135" s="347">
        <v>0</v>
      </c>
      <c r="T135" s="347">
        <v>1000</v>
      </c>
      <c r="U135" s="347">
        <f t="shared" si="166"/>
        <v>1.0309999999999999</v>
      </c>
      <c r="V135" s="345">
        <f t="shared" si="167"/>
        <v>0</v>
      </c>
      <c r="W135" s="345">
        <f t="shared" si="168"/>
        <v>0</v>
      </c>
      <c r="X135" s="345">
        <f t="shared" si="169"/>
        <v>1.0309999999999999</v>
      </c>
      <c r="AE135" s="343" t="s">
        <v>794</v>
      </c>
      <c r="AF135" s="345">
        <v>82763000</v>
      </c>
      <c r="AG135" s="345">
        <v>21639888</v>
      </c>
      <c r="AH135" s="345">
        <v>81409552</v>
      </c>
      <c r="AI135" s="345">
        <v>1353448</v>
      </c>
      <c r="AJ135" s="345">
        <f t="shared" si="170"/>
        <v>85328.652999999991</v>
      </c>
      <c r="AK135" s="345">
        <f t="shared" si="171"/>
        <v>22310.724527999999</v>
      </c>
      <c r="AL135" s="345">
        <f t="shared" si="172"/>
        <v>83933.248111999987</v>
      </c>
      <c r="AM135" s="345">
        <f t="shared" si="173"/>
        <v>1395.404888</v>
      </c>
      <c r="AT135" s="346" t="s">
        <v>847</v>
      </c>
      <c r="AU135" s="347">
        <v>270000000</v>
      </c>
      <c r="AV135" s="347">
        <v>0</v>
      </c>
      <c r="AW135" s="347">
        <v>0</v>
      </c>
      <c r="AX135" s="347">
        <v>270000000</v>
      </c>
      <c r="AY135" s="345">
        <f t="shared" si="180"/>
        <v>278370</v>
      </c>
      <c r="AZ135" s="345">
        <f t="shared" si="181"/>
        <v>0</v>
      </c>
      <c r="BA135" s="345">
        <f t="shared" si="182"/>
        <v>0</v>
      </c>
      <c r="BB135" s="345">
        <f t="shared" si="183"/>
        <v>278370</v>
      </c>
      <c r="BH135" s="343" t="s">
        <v>794</v>
      </c>
      <c r="BI135" s="348">
        <v>82763000</v>
      </c>
      <c r="BJ135" s="348">
        <v>36211928</v>
      </c>
      <c r="BK135" s="348">
        <v>81555000</v>
      </c>
      <c r="BL135" s="348">
        <v>1208000</v>
      </c>
      <c r="BM135" s="349">
        <f t="shared" si="184"/>
        <v>85328.652999999991</v>
      </c>
      <c r="BN135" s="349">
        <f t="shared" si="185"/>
        <v>37334.497767999994</v>
      </c>
      <c r="BO135" s="349">
        <f t="shared" si="186"/>
        <v>84083.204999999987</v>
      </c>
      <c r="BP135" s="349">
        <f t="shared" si="187"/>
        <v>1245.4479999999999</v>
      </c>
      <c r="BR135" s="343" t="s">
        <v>281</v>
      </c>
      <c r="BW135" s="348" t="s">
        <v>749</v>
      </c>
      <c r="BX135" s="348">
        <v>400000000</v>
      </c>
      <c r="BY135" s="348">
        <v>0</v>
      </c>
      <c r="BZ135" s="348">
        <v>400000000</v>
      </c>
      <c r="CA135" s="348">
        <v>0</v>
      </c>
      <c r="CB135" s="348">
        <f t="shared" si="188"/>
        <v>412399.99999999994</v>
      </c>
      <c r="CC135" s="348">
        <f t="shared" si="189"/>
        <v>0</v>
      </c>
      <c r="CD135" s="348">
        <f t="shared" si="190"/>
        <v>412399.99999999994</v>
      </c>
      <c r="CE135" s="348">
        <f t="shared" si="191"/>
        <v>0</v>
      </c>
      <c r="CK135" s="346" t="s">
        <v>348</v>
      </c>
      <c r="CL135" s="347">
        <v>595010000</v>
      </c>
      <c r="CM135" s="347">
        <v>0</v>
      </c>
      <c r="CN135" s="347">
        <v>195000000</v>
      </c>
      <c r="CO135" s="347">
        <v>400010000</v>
      </c>
      <c r="CP135" s="348">
        <f t="shared" si="192"/>
        <v>613455.30999999994</v>
      </c>
      <c r="CQ135" s="348">
        <f t="shared" si="193"/>
        <v>0</v>
      </c>
      <c r="CR135" s="348">
        <f t="shared" si="194"/>
        <v>201044.99999999997</v>
      </c>
      <c r="CS135" s="348">
        <f t="shared" si="195"/>
        <v>412410.30999999994</v>
      </c>
      <c r="CU135" s="349"/>
      <c r="CZ135" s="346" t="s">
        <v>347</v>
      </c>
      <c r="DA135" s="347">
        <v>1379773000</v>
      </c>
      <c r="DB135" s="347">
        <v>281981926</v>
      </c>
      <c r="DC135" s="347">
        <v>978997778</v>
      </c>
      <c r="DD135" s="347">
        <v>400775222</v>
      </c>
      <c r="DE135" s="347">
        <f t="shared" si="196"/>
        <v>1422545.963</v>
      </c>
      <c r="DF135" s="347">
        <f t="shared" si="197"/>
        <v>290723.36570599995</v>
      </c>
      <c r="DG135" s="347">
        <f t="shared" si="198"/>
        <v>1009346.709118</v>
      </c>
      <c r="DH135" s="347">
        <f t="shared" si="199"/>
        <v>413199.25388199999</v>
      </c>
      <c r="DI135" s="343" t="s">
        <v>281</v>
      </c>
      <c r="DQ135" s="350" t="s">
        <v>347</v>
      </c>
      <c r="DR135" s="347">
        <v>1379773000</v>
      </c>
      <c r="DS135" s="347">
        <v>460925222</v>
      </c>
      <c r="DT135" s="347">
        <v>978997778</v>
      </c>
      <c r="DU135" s="347">
        <v>400775222</v>
      </c>
      <c r="DV135" s="347">
        <f t="shared" si="200"/>
        <v>1422545.963</v>
      </c>
      <c r="DW135" s="347">
        <f t="shared" si="201"/>
        <v>475213.90388199996</v>
      </c>
      <c r="DX135" s="347">
        <f t="shared" si="202"/>
        <v>1009346.709118</v>
      </c>
      <c r="DY135" s="347">
        <f t="shared" si="203"/>
        <v>413199.25388199999</v>
      </c>
      <c r="EH135" s="351" t="s">
        <v>347</v>
      </c>
      <c r="EI135" s="351">
        <v>1879773000</v>
      </c>
      <c r="EJ135" s="351">
        <v>973847778</v>
      </c>
      <c r="EK135" s="351">
        <v>905925222</v>
      </c>
      <c r="EL135" s="351">
        <v>466078518</v>
      </c>
      <c r="EM135" s="351">
        <v>465331290</v>
      </c>
      <c r="EN135" s="351">
        <v>747228</v>
      </c>
      <c r="EO135" s="351">
        <f t="shared" ref="EO135:EO161" si="223">+EI135/$ES$1*$ET$1</f>
        <v>1879773</v>
      </c>
      <c r="EP135" s="351">
        <f t="shared" ref="EP135:EP161" si="224">+EJ135/$ES$1*$ET$1</f>
        <v>973847.77800000005</v>
      </c>
      <c r="EQ135" s="351">
        <f t="shared" ref="EQ135:EQ161" si="225">+EK135/$ES$1*$ET$1</f>
        <v>905925.22199999995</v>
      </c>
      <c r="ER135" s="351">
        <f t="shared" ref="ER135:ER161" si="226">+EL135/$ES$1*$ET$1</f>
        <v>466078.51799999998</v>
      </c>
      <c r="ES135" s="351">
        <f t="shared" ref="ES135:ES161" si="227">+EM135/$ES$1*$ET$1</f>
        <v>465331.29</v>
      </c>
      <c r="ET135" s="351">
        <f t="shared" ref="ET135:ET161" si="228">+EN135/$ES$1*$ET$1</f>
        <v>747.22799999999995</v>
      </c>
      <c r="FA135" s="346" t="s">
        <v>347</v>
      </c>
      <c r="FB135" s="352">
        <v>1879773000</v>
      </c>
      <c r="FC135" s="352">
        <v>1081606814</v>
      </c>
      <c r="FD135" s="352">
        <v>1379201700</v>
      </c>
      <c r="FE135" s="352">
        <v>500571300</v>
      </c>
      <c r="FF135" s="352">
        <v>1080859586</v>
      </c>
      <c r="FG135" s="352">
        <v>747228</v>
      </c>
      <c r="FH135" s="352">
        <f t="shared" si="204"/>
        <v>1879773</v>
      </c>
      <c r="FI135" s="352">
        <f t="shared" si="205"/>
        <v>1081606.814</v>
      </c>
      <c r="FJ135" s="352">
        <f t="shared" si="206"/>
        <v>1379201.7</v>
      </c>
      <c r="FK135" s="352">
        <f t="shared" si="207"/>
        <v>500571.3</v>
      </c>
      <c r="FL135" s="352">
        <f t="shared" si="208"/>
        <v>1080859.5859999999</v>
      </c>
      <c r="FM135" s="352">
        <f t="shared" si="209"/>
        <v>747.22799999999995</v>
      </c>
      <c r="FT135" s="346" t="s">
        <v>347</v>
      </c>
      <c r="FU135" s="346">
        <v>1905082000</v>
      </c>
      <c r="FV135" s="354">
        <v>1228166032</v>
      </c>
      <c r="FW135" s="354">
        <v>1319576700</v>
      </c>
      <c r="FX135" s="354">
        <v>585505300</v>
      </c>
      <c r="FY135" s="354">
        <v>1223712882</v>
      </c>
      <c r="FZ135" s="354">
        <v>4453150</v>
      </c>
      <c r="GA135" s="354">
        <f t="shared" si="216"/>
        <v>1905082</v>
      </c>
      <c r="GB135" s="354">
        <f t="shared" si="217"/>
        <v>1228166.0319999999</v>
      </c>
      <c r="GC135" s="354">
        <f t="shared" si="218"/>
        <v>1319576.7</v>
      </c>
      <c r="GD135" s="354">
        <f t="shared" si="219"/>
        <v>585505.30000000005</v>
      </c>
      <c r="GE135" s="354">
        <f t="shared" si="220"/>
        <v>1223712.882</v>
      </c>
      <c r="GF135" s="354">
        <f t="shared" si="221"/>
        <v>4453.1499999999996</v>
      </c>
      <c r="GG135" s="354"/>
    </row>
    <row r="136" spans="1:189" x14ac:dyDescent="0.2">
      <c r="A136" s="345" t="s">
        <v>511</v>
      </c>
      <c r="B136" s="345">
        <v>227178000</v>
      </c>
      <c r="C136" s="345">
        <v>0</v>
      </c>
      <c r="D136" s="345">
        <v>25191001</v>
      </c>
      <c r="E136" s="345">
        <v>201986999</v>
      </c>
      <c r="F136" s="345">
        <f t="shared" si="162"/>
        <v>234220.51799999998</v>
      </c>
      <c r="G136" s="345">
        <f t="shared" si="163"/>
        <v>0</v>
      </c>
      <c r="H136" s="345">
        <f t="shared" si="164"/>
        <v>25971.922030999998</v>
      </c>
      <c r="I136" s="345">
        <f t="shared" si="165"/>
        <v>208248.59596899999</v>
      </c>
      <c r="J136" s="343" t="s">
        <v>281</v>
      </c>
      <c r="P136" s="346" t="s">
        <v>722</v>
      </c>
      <c r="Q136" s="347">
        <v>1000</v>
      </c>
      <c r="R136" s="347">
        <v>0</v>
      </c>
      <c r="S136" s="347">
        <v>0</v>
      </c>
      <c r="T136" s="347">
        <v>1000</v>
      </c>
      <c r="U136" s="347">
        <f t="shared" si="166"/>
        <v>1.0309999999999999</v>
      </c>
      <c r="V136" s="345">
        <f t="shared" si="167"/>
        <v>0</v>
      </c>
      <c r="W136" s="345">
        <f t="shared" si="168"/>
        <v>0</v>
      </c>
      <c r="X136" s="345">
        <f t="shared" si="169"/>
        <v>1.0309999999999999</v>
      </c>
      <c r="AE136" s="343" t="s">
        <v>795</v>
      </c>
      <c r="AF136" s="345">
        <v>82763000</v>
      </c>
      <c r="AG136" s="345">
        <v>21639888</v>
      </c>
      <c r="AH136" s="345">
        <v>81409552</v>
      </c>
      <c r="AI136" s="345">
        <v>1353448</v>
      </c>
      <c r="AJ136" s="345">
        <f t="shared" si="170"/>
        <v>85328.652999999991</v>
      </c>
      <c r="AK136" s="345">
        <f t="shared" si="171"/>
        <v>22310.724527999999</v>
      </c>
      <c r="AL136" s="345">
        <f t="shared" si="172"/>
        <v>83933.248111999987</v>
      </c>
      <c r="AM136" s="345">
        <f t="shared" si="173"/>
        <v>1395.404888</v>
      </c>
      <c r="AT136" s="346" t="s">
        <v>794</v>
      </c>
      <c r="AU136" s="347">
        <v>82763000</v>
      </c>
      <c r="AV136" s="347">
        <v>28890465</v>
      </c>
      <c r="AW136" s="347">
        <v>81446833</v>
      </c>
      <c r="AX136" s="347">
        <v>1316167</v>
      </c>
      <c r="AY136" s="345">
        <f t="shared" si="180"/>
        <v>85328.652999999991</v>
      </c>
      <c r="AZ136" s="345">
        <f t="shared" si="181"/>
        <v>29786.069414999998</v>
      </c>
      <c r="BA136" s="345">
        <f t="shared" si="182"/>
        <v>83971.684822999989</v>
      </c>
      <c r="BB136" s="345">
        <f t="shared" si="183"/>
        <v>1356.9681769999997</v>
      </c>
      <c r="BH136" s="343" t="s">
        <v>795</v>
      </c>
      <c r="BI136" s="348">
        <v>82763000</v>
      </c>
      <c r="BJ136" s="348">
        <v>36211928</v>
      </c>
      <c r="BK136" s="348">
        <v>81555000</v>
      </c>
      <c r="BL136" s="348">
        <v>1208000</v>
      </c>
      <c r="BM136" s="349">
        <f t="shared" si="184"/>
        <v>85328.652999999991</v>
      </c>
      <c r="BN136" s="349">
        <f t="shared" si="185"/>
        <v>37334.497767999994</v>
      </c>
      <c r="BO136" s="349">
        <f t="shared" si="186"/>
        <v>84083.204999999987</v>
      </c>
      <c r="BP136" s="349">
        <f t="shared" si="187"/>
        <v>1245.4479999999999</v>
      </c>
      <c r="BR136" s="343" t="s">
        <v>281</v>
      </c>
      <c r="BW136" s="348" t="s">
        <v>884</v>
      </c>
      <c r="BX136" s="348">
        <v>195000000</v>
      </c>
      <c r="BY136" s="348">
        <v>0</v>
      </c>
      <c r="BZ136" s="348">
        <v>195000000</v>
      </c>
      <c r="CA136" s="348">
        <v>0</v>
      </c>
      <c r="CB136" s="348">
        <f t="shared" si="188"/>
        <v>201044.99999999997</v>
      </c>
      <c r="CC136" s="348">
        <f t="shared" si="189"/>
        <v>0</v>
      </c>
      <c r="CD136" s="348">
        <f t="shared" si="190"/>
        <v>201044.99999999997</v>
      </c>
      <c r="CE136" s="348">
        <f t="shared" si="191"/>
        <v>0</v>
      </c>
      <c r="CK136" s="346" t="s">
        <v>510</v>
      </c>
      <c r="CL136" s="347">
        <v>10000</v>
      </c>
      <c r="CM136" s="347">
        <v>0</v>
      </c>
      <c r="CN136" s="347">
        <v>0</v>
      </c>
      <c r="CO136" s="347">
        <v>10000</v>
      </c>
      <c r="CP136" s="348">
        <f t="shared" si="192"/>
        <v>10.309999999999999</v>
      </c>
      <c r="CQ136" s="348">
        <f t="shared" si="193"/>
        <v>0</v>
      </c>
      <c r="CR136" s="348">
        <f t="shared" si="194"/>
        <v>0</v>
      </c>
      <c r="CS136" s="348">
        <f t="shared" si="195"/>
        <v>10.309999999999999</v>
      </c>
      <c r="CU136" s="349"/>
      <c r="CZ136" s="346" t="s">
        <v>348</v>
      </c>
      <c r="DA136" s="347">
        <v>595010000</v>
      </c>
      <c r="DB136" s="347">
        <v>195000000</v>
      </c>
      <c r="DC136" s="347">
        <v>195000000</v>
      </c>
      <c r="DD136" s="347">
        <v>400010000</v>
      </c>
      <c r="DE136" s="347">
        <f t="shared" si="196"/>
        <v>613455.30999999994</v>
      </c>
      <c r="DF136" s="347">
        <f t="shared" si="197"/>
        <v>201044.99999999997</v>
      </c>
      <c r="DG136" s="347">
        <f t="shared" si="198"/>
        <v>201044.99999999997</v>
      </c>
      <c r="DH136" s="347">
        <f t="shared" si="199"/>
        <v>412410.30999999994</v>
      </c>
      <c r="DI136" s="343" t="s">
        <v>281</v>
      </c>
      <c r="DQ136" s="350" t="s">
        <v>348</v>
      </c>
      <c r="DR136" s="347">
        <v>595010000</v>
      </c>
      <c r="DS136" s="347">
        <v>195000000</v>
      </c>
      <c r="DT136" s="347">
        <v>195000000</v>
      </c>
      <c r="DU136" s="347">
        <v>400010000</v>
      </c>
      <c r="DV136" s="347">
        <f t="shared" si="200"/>
        <v>613455.30999999994</v>
      </c>
      <c r="DW136" s="347">
        <f t="shared" si="201"/>
        <v>201044.99999999997</v>
      </c>
      <c r="DX136" s="347">
        <f t="shared" si="202"/>
        <v>201044.99999999997</v>
      </c>
      <c r="DY136" s="347">
        <f t="shared" si="203"/>
        <v>412410.30999999994</v>
      </c>
      <c r="EH136" s="351" t="s">
        <v>348</v>
      </c>
      <c r="EI136" s="351">
        <v>595010000</v>
      </c>
      <c r="EJ136" s="351">
        <v>195000000</v>
      </c>
      <c r="EK136" s="351">
        <v>400010000</v>
      </c>
      <c r="EL136" s="351">
        <v>195000000</v>
      </c>
      <c r="EM136" s="351">
        <v>195000000</v>
      </c>
      <c r="EN136" s="351">
        <v>0</v>
      </c>
      <c r="EO136" s="351">
        <f t="shared" si="223"/>
        <v>595010</v>
      </c>
      <c r="EP136" s="351">
        <f t="shared" si="224"/>
        <v>195000</v>
      </c>
      <c r="EQ136" s="351">
        <f t="shared" si="225"/>
        <v>400010</v>
      </c>
      <c r="ER136" s="351">
        <f t="shared" si="226"/>
        <v>195000</v>
      </c>
      <c r="ES136" s="351">
        <f t="shared" si="227"/>
        <v>195000</v>
      </c>
      <c r="ET136" s="351">
        <f t="shared" si="228"/>
        <v>0</v>
      </c>
      <c r="FA136" s="346" t="s">
        <v>348</v>
      </c>
      <c r="FB136" s="352">
        <v>595010000</v>
      </c>
      <c r="FC136" s="352">
        <v>595000000</v>
      </c>
      <c r="FD136" s="352">
        <v>595000000</v>
      </c>
      <c r="FE136" s="352">
        <v>10000</v>
      </c>
      <c r="FF136" s="352">
        <v>595000000</v>
      </c>
      <c r="FG136" s="352">
        <v>0</v>
      </c>
      <c r="FH136" s="352">
        <f t="shared" si="204"/>
        <v>595010</v>
      </c>
      <c r="FI136" s="352">
        <f t="shared" si="205"/>
        <v>595000</v>
      </c>
      <c r="FJ136" s="352">
        <f t="shared" si="206"/>
        <v>595000</v>
      </c>
      <c r="FK136" s="352">
        <f t="shared" si="207"/>
        <v>10</v>
      </c>
      <c r="FL136" s="352">
        <f t="shared" si="208"/>
        <v>595000</v>
      </c>
      <c r="FM136" s="352">
        <f t="shared" si="209"/>
        <v>0</v>
      </c>
      <c r="FT136" s="346" t="s">
        <v>348</v>
      </c>
      <c r="FU136" s="346">
        <v>620010000</v>
      </c>
      <c r="FV136" s="354">
        <v>595000000</v>
      </c>
      <c r="FW136" s="354">
        <v>595000000</v>
      </c>
      <c r="FX136" s="354">
        <v>25010000</v>
      </c>
      <c r="FY136" s="354">
        <v>595000000</v>
      </c>
      <c r="FZ136" s="354">
        <v>0</v>
      </c>
      <c r="GA136" s="354">
        <f t="shared" si="216"/>
        <v>620010</v>
      </c>
      <c r="GB136" s="354">
        <f t="shared" si="217"/>
        <v>595000</v>
      </c>
      <c r="GC136" s="354">
        <f t="shared" si="218"/>
        <v>595000</v>
      </c>
      <c r="GD136" s="354">
        <f t="shared" si="219"/>
        <v>25010</v>
      </c>
      <c r="GE136" s="354">
        <f t="shared" si="220"/>
        <v>595000</v>
      </c>
      <c r="GF136" s="354">
        <f t="shared" si="221"/>
        <v>0</v>
      </c>
      <c r="GG136" s="354"/>
    </row>
    <row r="137" spans="1:189" x14ac:dyDescent="0.2">
      <c r="A137" s="345" t="s">
        <v>655</v>
      </c>
      <c r="B137" s="345">
        <v>26050000</v>
      </c>
      <c r="C137" s="345">
        <v>0</v>
      </c>
      <c r="D137" s="345">
        <v>25191001</v>
      </c>
      <c r="E137" s="345">
        <v>858999</v>
      </c>
      <c r="F137" s="345">
        <f t="shared" si="162"/>
        <v>26857.55</v>
      </c>
      <c r="G137" s="345">
        <f t="shared" si="163"/>
        <v>0</v>
      </c>
      <c r="H137" s="345">
        <f t="shared" si="164"/>
        <v>25971.922030999998</v>
      </c>
      <c r="I137" s="345">
        <f t="shared" si="165"/>
        <v>885.62796900000001</v>
      </c>
      <c r="J137" s="343" t="s">
        <v>281</v>
      </c>
      <c r="P137" s="346" t="s">
        <v>723</v>
      </c>
      <c r="Q137" s="347">
        <v>1000</v>
      </c>
      <c r="R137" s="347">
        <v>0</v>
      </c>
      <c r="S137" s="347">
        <v>0</v>
      </c>
      <c r="T137" s="347">
        <v>1000</v>
      </c>
      <c r="U137" s="347">
        <f t="shared" si="166"/>
        <v>1.0309999999999999</v>
      </c>
      <c r="V137" s="345">
        <f t="shared" si="167"/>
        <v>0</v>
      </c>
      <c r="W137" s="345">
        <f t="shared" si="168"/>
        <v>0</v>
      </c>
      <c r="X137" s="345">
        <f t="shared" si="169"/>
        <v>1.0309999999999999</v>
      </c>
      <c r="AE137" s="343" t="s">
        <v>526</v>
      </c>
      <c r="AF137" s="345">
        <v>178378000</v>
      </c>
      <c r="AG137" s="345">
        <v>56827653</v>
      </c>
      <c r="AH137" s="345">
        <v>56827654</v>
      </c>
      <c r="AI137" s="345">
        <v>121550346</v>
      </c>
      <c r="AJ137" s="345">
        <f t="shared" si="170"/>
        <v>183907.71799999999</v>
      </c>
      <c r="AK137" s="345">
        <f t="shared" si="171"/>
        <v>58589.310242999993</v>
      </c>
      <c r="AL137" s="345">
        <f t="shared" si="172"/>
        <v>58589.311274</v>
      </c>
      <c r="AM137" s="345">
        <f t="shared" si="173"/>
        <v>125318.406726</v>
      </c>
      <c r="AT137" s="346" t="s">
        <v>795</v>
      </c>
      <c r="AU137" s="347">
        <v>82763000</v>
      </c>
      <c r="AV137" s="347">
        <v>28890465</v>
      </c>
      <c r="AW137" s="347">
        <v>81446833</v>
      </c>
      <c r="AX137" s="347">
        <v>1316167</v>
      </c>
      <c r="AY137" s="345">
        <f t="shared" si="180"/>
        <v>85328.652999999991</v>
      </c>
      <c r="AZ137" s="345">
        <f t="shared" si="181"/>
        <v>29786.069414999998</v>
      </c>
      <c r="BA137" s="345">
        <f t="shared" si="182"/>
        <v>83971.684822999989</v>
      </c>
      <c r="BB137" s="345">
        <f t="shared" si="183"/>
        <v>1356.9681769999997</v>
      </c>
      <c r="BH137" s="575" t="s">
        <v>526</v>
      </c>
      <c r="BI137" s="576">
        <v>178378000</v>
      </c>
      <c r="BJ137" s="576">
        <v>143999857</v>
      </c>
      <c r="BK137" s="576">
        <v>143999858</v>
      </c>
      <c r="BL137" s="576">
        <v>34378142</v>
      </c>
      <c r="BM137" s="577">
        <f t="shared" si="184"/>
        <v>183907.71799999999</v>
      </c>
      <c r="BN137" s="577">
        <f t="shared" si="185"/>
        <v>148463.85256699997</v>
      </c>
      <c r="BO137" s="577">
        <f t="shared" si="186"/>
        <v>148463.85359799999</v>
      </c>
      <c r="BP137" s="577">
        <f t="shared" si="187"/>
        <v>35443.864401999999</v>
      </c>
      <c r="BR137" s="343" t="s">
        <v>281</v>
      </c>
      <c r="BW137" s="348" t="s">
        <v>419</v>
      </c>
      <c r="BX137" s="348">
        <v>702000000</v>
      </c>
      <c r="BY137" s="348">
        <v>270000000</v>
      </c>
      <c r="BZ137" s="348">
        <v>432000000</v>
      </c>
      <c r="CA137" s="348">
        <v>0</v>
      </c>
      <c r="CB137" s="348">
        <f t="shared" si="188"/>
        <v>723761.99999999988</v>
      </c>
      <c r="CC137" s="348">
        <f t="shared" si="189"/>
        <v>278370</v>
      </c>
      <c r="CD137" s="348">
        <f t="shared" si="190"/>
        <v>445391.99999999994</v>
      </c>
      <c r="CE137" s="348">
        <f t="shared" si="191"/>
        <v>0</v>
      </c>
      <c r="CK137" s="346" t="s">
        <v>749</v>
      </c>
      <c r="CL137" s="347">
        <v>400000000</v>
      </c>
      <c r="CM137" s="347">
        <v>0</v>
      </c>
      <c r="CN137" s="347">
        <v>0</v>
      </c>
      <c r="CO137" s="347">
        <v>400000000</v>
      </c>
      <c r="CP137" s="348">
        <f t="shared" si="192"/>
        <v>412399.99999999994</v>
      </c>
      <c r="CQ137" s="348">
        <f t="shared" si="193"/>
        <v>0</v>
      </c>
      <c r="CR137" s="348">
        <f t="shared" si="194"/>
        <v>0</v>
      </c>
      <c r="CS137" s="348">
        <f t="shared" si="195"/>
        <v>412399.99999999994</v>
      </c>
      <c r="CU137" s="349"/>
      <c r="CZ137" s="346" t="s">
        <v>510</v>
      </c>
      <c r="DA137" s="347">
        <v>10000</v>
      </c>
      <c r="DB137" s="347">
        <v>0</v>
      </c>
      <c r="DC137" s="347">
        <v>0</v>
      </c>
      <c r="DD137" s="347">
        <v>10000</v>
      </c>
      <c r="DE137" s="347">
        <f t="shared" si="196"/>
        <v>10.309999999999999</v>
      </c>
      <c r="DF137" s="347">
        <f t="shared" si="197"/>
        <v>0</v>
      </c>
      <c r="DG137" s="347">
        <f t="shared" si="198"/>
        <v>0</v>
      </c>
      <c r="DH137" s="347">
        <f t="shared" si="199"/>
        <v>10.309999999999999</v>
      </c>
      <c r="DI137" s="343" t="s">
        <v>281</v>
      </c>
      <c r="DQ137" s="350" t="s">
        <v>510</v>
      </c>
      <c r="DR137" s="347">
        <v>10000</v>
      </c>
      <c r="DS137" s="347">
        <v>0</v>
      </c>
      <c r="DT137" s="347">
        <v>0</v>
      </c>
      <c r="DU137" s="347">
        <v>10000</v>
      </c>
      <c r="DV137" s="347">
        <f t="shared" si="200"/>
        <v>10.309999999999999</v>
      </c>
      <c r="DW137" s="347">
        <f t="shared" si="201"/>
        <v>0</v>
      </c>
      <c r="DX137" s="347">
        <f t="shared" si="202"/>
        <v>0</v>
      </c>
      <c r="DY137" s="347">
        <f t="shared" si="203"/>
        <v>10.309999999999999</v>
      </c>
      <c r="EH137" s="351" t="s">
        <v>510</v>
      </c>
      <c r="EI137" s="351">
        <v>10000</v>
      </c>
      <c r="EJ137" s="351">
        <v>0</v>
      </c>
      <c r="EK137" s="351">
        <v>10000</v>
      </c>
      <c r="EL137" s="351">
        <v>0</v>
      </c>
      <c r="EM137" s="351">
        <v>0</v>
      </c>
      <c r="EN137" s="351">
        <v>0</v>
      </c>
      <c r="EO137" s="351">
        <f t="shared" si="223"/>
        <v>10</v>
      </c>
      <c r="EP137" s="351">
        <f t="shared" si="224"/>
        <v>0</v>
      </c>
      <c r="EQ137" s="351">
        <f t="shared" si="225"/>
        <v>10</v>
      </c>
      <c r="ER137" s="351">
        <f t="shared" si="226"/>
        <v>0</v>
      </c>
      <c r="ES137" s="351">
        <f t="shared" si="227"/>
        <v>0</v>
      </c>
      <c r="ET137" s="351">
        <f t="shared" si="228"/>
        <v>0</v>
      </c>
      <c r="FA137" s="346" t="s">
        <v>510</v>
      </c>
      <c r="FB137" s="352">
        <v>10000</v>
      </c>
      <c r="FC137" s="352">
        <v>0</v>
      </c>
      <c r="FD137" s="352">
        <v>0</v>
      </c>
      <c r="FE137" s="352">
        <v>10000</v>
      </c>
      <c r="FF137" s="352">
        <v>0</v>
      </c>
      <c r="FG137" s="352">
        <v>0</v>
      </c>
      <c r="FH137" s="352">
        <f t="shared" si="204"/>
        <v>10</v>
      </c>
      <c r="FI137" s="352">
        <f t="shared" si="205"/>
        <v>0</v>
      </c>
      <c r="FJ137" s="352">
        <f t="shared" si="206"/>
        <v>0</v>
      </c>
      <c r="FK137" s="352">
        <f t="shared" si="207"/>
        <v>10</v>
      </c>
      <c r="FL137" s="352">
        <f t="shared" si="208"/>
        <v>0</v>
      </c>
      <c r="FM137" s="352">
        <f t="shared" si="209"/>
        <v>0</v>
      </c>
      <c r="FT137" s="346" t="s">
        <v>1036</v>
      </c>
      <c r="FU137" s="346">
        <v>25000000</v>
      </c>
      <c r="FV137" s="354">
        <v>0</v>
      </c>
      <c r="FW137" s="354">
        <v>0</v>
      </c>
      <c r="FX137" s="354">
        <v>25000000</v>
      </c>
      <c r="FY137" s="354">
        <v>0</v>
      </c>
      <c r="FZ137" s="354">
        <v>0</v>
      </c>
      <c r="GA137" s="354">
        <f t="shared" si="216"/>
        <v>25000</v>
      </c>
      <c r="GB137" s="354">
        <f t="shared" si="217"/>
        <v>0</v>
      </c>
      <c r="GC137" s="354">
        <f t="shared" si="218"/>
        <v>0</v>
      </c>
      <c r="GD137" s="354">
        <f t="shared" si="219"/>
        <v>25000</v>
      </c>
      <c r="GE137" s="354">
        <f t="shared" si="220"/>
        <v>0</v>
      </c>
      <c r="GF137" s="354">
        <f t="shared" si="221"/>
        <v>0</v>
      </c>
      <c r="GG137" s="354"/>
    </row>
    <row r="138" spans="1:189" x14ac:dyDescent="0.2">
      <c r="A138" s="345" t="s">
        <v>350</v>
      </c>
      <c r="B138" s="345">
        <v>201128000</v>
      </c>
      <c r="C138" s="345">
        <v>0</v>
      </c>
      <c r="D138" s="345">
        <v>0</v>
      </c>
      <c r="E138" s="345">
        <v>201128000</v>
      </c>
      <c r="F138" s="345">
        <f t="shared" si="162"/>
        <v>207362.96799999999</v>
      </c>
      <c r="G138" s="345">
        <f t="shared" si="163"/>
        <v>0</v>
      </c>
      <c r="H138" s="345">
        <f t="shared" si="164"/>
        <v>0</v>
      </c>
      <c r="I138" s="345">
        <f t="shared" si="165"/>
        <v>207362.96799999999</v>
      </c>
      <c r="J138" s="343" t="s">
        <v>281</v>
      </c>
      <c r="P138" s="346" t="s">
        <v>724</v>
      </c>
      <c r="Q138" s="347">
        <v>1000</v>
      </c>
      <c r="R138" s="347">
        <v>0</v>
      </c>
      <c r="S138" s="347">
        <v>0</v>
      </c>
      <c r="T138" s="347">
        <v>1000</v>
      </c>
      <c r="U138" s="347">
        <f t="shared" si="166"/>
        <v>1.0309999999999999</v>
      </c>
      <c r="V138" s="345">
        <f t="shared" si="167"/>
        <v>0</v>
      </c>
      <c r="W138" s="345">
        <f t="shared" si="168"/>
        <v>0</v>
      </c>
      <c r="X138" s="345">
        <f t="shared" si="169"/>
        <v>1.0309999999999999</v>
      </c>
      <c r="AE138" s="343" t="s">
        <v>527</v>
      </c>
      <c r="AF138" s="345">
        <v>178378000</v>
      </c>
      <c r="AG138" s="345">
        <v>56827653</v>
      </c>
      <c r="AH138" s="345">
        <v>56827654</v>
      </c>
      <c r="AI138" s="345">
        <v>121550346</v>
      </c>
      <c r="AJ138" s="345">
        <f t="shared" si="170"/>
        <v>183907.71799999999</v>
      </c>
      <c r="AK138" s="345">
        <f t="shared" si="171"/>
        <v>58589.310242999993</v>
      </c>
      <c r="AL138" s="345">
        <f t="shared" si="172"/>
        <v>58589.311274</v>
      </c>
      <c r="AM138" s="345">
        <f t="shared" si="173"/>
        <v>125318.406726</v>
      </c>
      <c r="AT138" s="346" t="s">
        <v>526</v>
      </c>
      <c r="AU138" s="347">
        <v>178378000</v>
      </c>
      <c r="AV138" s="347">
        <v>121436203</v>
      </c>
      <c r="AW138" s="347">
        <v>121436204</v>
      </c>
      <c r="AX138" s="347">
        <v>56941796</v>
      </c>
      <c r="AY138" s="345">
        <f t="shared" si="180"/>
        <v>183907.71799999999</v>
      </c>
      <c r="AZ138" s="345">
        <f t="shared" si="181"/>
        <v>125200.72529299998</v>
      </c>
      <c r="BA138" s="345">
        <f t="shared" si="182"/>
        <v>125200.72632399999</v>
      </c>
      <c r="BB138" s="345">
        <f t="shared" si="183"/>
        <v>58706.991675999998</v>
      </c>
      <c r="BH138" s="343" t="s">
        <v>527</v>
      </c>
      <c r="BI138" s="348">
        <v>178378000</v>
      </c>
      <c r="BJ138" s="348">
        <v>143999857</v>
      </c>
      <c r="BK138" s="348">
        <v>143999858</v>
      </c>
      <c r="BL138" s="348">
        <v>34378142</v>
      </c>
      <c r="BM138" s="349">
        <f t="shared" si="184"/>
        <v>183907.71799999999</v>
      </c>
      <c r="BN138" s="349">
        <f t="shared" si="185"/>
        <v>148463.85256699997</v>
      </c>
      <c r="BO138" s="349">
        <f t="shared" si="186"/>
        <v>148463.85359799999</v>
      </c>
      <c r="BP138" s="349">
        <f t="shared" si="187"/>
        <v>35443.864401999999</v>
      </c>
      <c r="BR138" s="343" t="s">
        <v>281</v>
      </c>
      <c r="BW138" s="348" t="s">
        <v>750</v>
      </c>
      <c r="BX138" s="348">
        <v>432000000</v>
      </c>
      <c r="BY138" s="348">
        <v>0</v>
      </c>
      <c r="BZ138" s="348">
        <v>432000000</v>
      </c>
      <c r="CA138" s="348">
        <v>0</v>
      </c>
      <c r="CB138" s="348">
        <f t="shared" si="188"/>
        <v>445391.99999999994</v>
      </c>
      <c r="CC138" s="348">
        <f t="shared" si="189"/>
        <v>0</v>
      </c>
      <c r="CD138" s="348">
        <f t="shared" si="190"/>
        <v>445391.99999999994</v>
      </c>
      <c r="CE138" s="348">
        <f t="shared" si="191"/>
        <v>0</v>
      </c>
      <c r="CK138" s="346" t="s">
        <v>884</v>
      </c>
      <c r="CL138" s="347">
        <v>195000000</v>
      </c>
      <c r="CM138" s="347">
        <v>0</v>
      </c>
      <c r="CN138" s="347">
        <v>195000000</v>
      </c>
      <c r="CO138" s="347">
        <v>0</v>
      </c>
      <c r="CP138" s="348">
        <f t="shared" si="192"/>
        <v>201044.99999999997</v>
      </c>
      <c r="CQ138" s="348">
        <f t="shared" si="193"/>
        <v>0</v>
      </c>
      <c r="CR138" s="348">
        <f t="shared" si="194"/>
        <v>201044.99999999997</v>
      </c>
      <c r="CS138" s="348">
        <f t="shared" si="195"/>
        <v>0</v>
      </c>
      <c r="CU138" s="349"/>
      <c r="CZ138" s="346" t="s">
        <v>749</v>
      </c>
      <c r="DA138" s="347">
        <v>400000000</v>
      </c>
      <c r="DB138" s="347">
        <v>0</v>
      </c>
      <c r="DC138" s="347">
        <v>0</v>
      </c>
      <c r="DD138" s="347">
        <v>400000000</v>
      </c>
      <c r="DE138" s="347">
        <f t="shared" si="196"/>
        <v>412399.99999999994</v>
      </c>
      <c r="DF138" s="347">
        <f t="shared" si="197"/>
        <v>0</v>
      </c>
      <c r="DG138" s="347">
        <f t="shared" si="198"/>
        <v>0</v>
      </c>
      <c r="DH138" s="347">
        <f t="shared" si="199"/>
        <v>412399.99999999994</v>
      </c>
      <c r="DI138" s="343" t="s">
        <v>281</v>
      </c>
      <c r="DQ138" s="350" t="s">
        <v>749</v>
      </c>
      <c r="DR138" s="347">
        <v>400000000</v>
      </c>
      <c r="DS138" s="347">
        <v>0</v>
      </c>
      <c r="DT138" s="347">
        <v>0</v>
      </c>
      <c r="DU138" s="347">
        <v>400000000</v>
      </c>
      <c r="DV138" s="347">
        <f t="shared" si="200"/>
        <v>412399.99999999994</v>
      </c>
      <c r="DW138" s="347">
        <f t="shared" si="201"/>
        <v>0</v>
      </c>
      <c r="DX138" s="347">
        <f t="shared" si="202"/>
        <v>0</v>
      </c>
      <c r="DY138" s="347">
        <f t="shared" si="203"/>
        <v>412399.99999999994</v>
      </c>
      <c r="EH138" s="351" t="s">
        <v>749</v>
      </c>
      <c r="EI138" s="351">
        <v>400000000</v>
      </c>
      <c r="EJ138" s="351">
        <v>0</v>
      </c>
      <c r="EK138" s="351">
        <v>400000000</v>
      </c>
      <c r="EL138" s="351">
        <v>0</v>
      </c>
      <c r="EM138" s="351">
        <v>0</v>
      </c>
      <c r="EN138" s="351">
        <v>0</v>
      </c>
      <c r="EO138" s="351">
        <f t="shared" si="223"/>
        <v>400000</v>
      </c>
      <c r="EP138" s="351">
        <f t="shared" si="224"/>
        <v>0</v>
      </c>
      <c r="EQ138" s="351">
        <f t="shared" si="225"/>
        <v>400000</v>
      </c>
      <c r="ER138" s="351">
        <f t="shared" si="226"/>
        <v>0</v>
      </c>
      <c r="ES138" s="351">
        <f t="shared" si="227"/>
        <v>0</v>
      </c>
      <c r="ET138" s="351">
        <f t="shared" si="228"/>
        <v>0</v>
      </c>
      <c r="FA138" s="346" t="s">
        <v>749</v>
      </c>
      <c r="FB138" s="352">
        <v>400000000</v>
      </c>
      <c r="FC138" s="352">
        <v>400000000</v>
      </c>
      <c r="FD138" s="352">
        <v>400000000</v>
      </c>
      <c r="FE138" s="352">
        <v>0</v>
      </c>
      <c r="FF138" s="352">
        <v>400000000</v>
      </c>
      <c r="FG138" s="352">
        <v>0</v>
      </c>
      <c r="FH138" s="352">
        <f t="shared" si="204"/>
        <v>400000</v>
      </c>
      <c r="FI138" s="352">
        <f t="shared" si="205"/>
        <v>400000</v>
      </c>
      <c r="FJ138" s="352">
        <f t="shared" si="206"/>
        <v>400000</v>
      </c>
      <c r="FK138" s="352">
        <f t="shared" si="207"/>
        <v>0</v>
      </c>
      <c r="FL138" s="352">
        <f t="shared" si="208"/>
        <v>400000</v>
      </c>
      <c r="FM138" s="352">
        <f t="shared" si="209"/>
        <v>0</v>
      </c>
      <c r="FT138" s="346" t="s">
        <v>510</v>
      </c>
      <c r="FU138" s="346">
        <v>10000</v>
      </c>
      <c r="FV138" s="354">
        <v>0</v>
      </c>
      <c r="FW138" s="354">
        <v>0</v>
      </c>
      <c r="FX138" s="354">
        <v>10000</v>
      </c>
      <c r="FY138" s="354">
        <v>0</v>
      </c>
      <c r="FZ138" s="354">
        <v>0</v>
      </c>
      <c r="GA138" s="354">
        <f t="shared" si="216"/>
        <v>10</v>
      </c>
      <c r="GB138" s="354">
        <f t="shared" si="217"/>
        <v>0</v>
      </c>
      <c r="GC138" s="354">
        <f t="shared" si="218"/>
        <v>0</v>
      </c>
      <c r="GD138" s="354">
        <f t="shared" si="219"/>
        <v>10</v>
      </c>
      <c r="GE138" s="354">
        <f t="shared" si="220"/>
        <v>0</v>
      </c>
      <c r="GF138" s="354">
        <f t="shared" si="221"/>
        <v>0</v>
      </c>
      <c r="GG138" s="354"/>
    </row>
    <row r="139" spans="1:189" x14ac:dyDescent="0.2">
      <c r="A139" s="345" t="s">
        <v>513</v>
      </c>
      <c r="B139" s="345">
        <v>201128000</v>
      </c>
      <c r="C139" s="345">
        <v>0</v>
      </c>
      <c r="D139" s="345">
        <v>0</v>
      </c>
      <c r="E139" s="345">
        <v>201128000</v>
      </c>
      <c r="F139" s="345">
        <f t="shared" si="162"/>
        <v>207362.96799999999</v>
      </c>
      <c r="G139" s="345">
        <f t="shared" si="163"/>
        <v>0</v>
      </c>
      <c r="H139" s="345">
        <f t="shared" si="164"/>
        <v>0</v>
      </c>
      <c r="I139" s="345">
        <f t="shared" si="165"/>
        <v>207362.96799999999</v>
      </c>
      <c r="J139" s="343" t="s">
        <v>281</v>
      </c>
      <c r="P139" s="346" t="s">
        <v>511</v>
      </c>
      <c r="Q139" s="347">
        <v>227178000</v>
      </c>
      <c r="R139" s="347">
        <v>25191001</v>
      </c>
      <c r="S139" s="347">
        <v>25191001</v>
      </c>
      <c r="T139" s="347">
        <v>201986999</v>
      </c>
      <c r="U139" s="347">
        <f t="shared" si="166"/>
        <v>234220.51799999998</v>
      </c>
      <c r="V139" s="345">
        <f t="shared" si="167"/>
        <v>25971.922030999998</v>
      </c>
      <c r="W139" s="345">
        <f t="shared" si="168"/>
        <v>25971.922030999998</v>
      </c>
      <c r="X139" s="345">
        <f t="shared" si="169"/>
        <v>208248.59596899999</v>
      </c>
      <c r="AE139" s="343" t="s">
        <v>718</v>
      </c>
      <c r="AF139" s="345">
        <v>178374000</v>
      </c>
      <c r="AG139" s="345">
        <v>56827653</v>
      </c>
      <c r="AH139" s="345">
        <v>56827654</v>
      </c>
      <c r="AI139" s="345">
        <v>121546346</v>
      </c>
      <c r="AJ139" s="345">
        <f t="shared" si="170"/>
        <v>183903.59399999998</v>
      </c>
      <c r="AK139" s="345">
        <f t="shared" si="171"/>
        <v>58589.310242999993</v>
      </c>
      <c r="AL139" s="345">
        <f t="shared" si="172"/>
        <v>58589.311274</v>
      </c>
      <c r="AM139" s="345">
        <f t="shared" si="173"/>
        <v>125314.28272599999</v>
      </c>
      <c r="AT139" s="346" t="s">
        <v>527</v>
      </c>
      <c r="AU139" s="347">
        <v>178378000</v>
      </c>
      <c r="AV139" s="347">
        <v>121436203</v>
      </c>
      <c r="AW139" s="347">
        <v>121436204</v>
      </c>
      <c r="AX139" s="347">
        <v>56941796</v>
      </c>
      <c r="AY139" s="345">
        <f t="shared" si="180"/>
        <v>183907.71799999999</v>
      </c>
      <c r="AZ139" s="345">
        <f t="shared" si="181"/>
        <v>125200.72529299998</v>
      </c>
      <c r="BA139" s="345">
        <f t="shared" si="182"/>
        <v>125200.72632399999</v>
      </c>
      <c r="BB139" s="345">
        <f t="shared" si="183"/>
        <v>58706.991675999998</v>
      </c>
      <c r="BH139" s="343" t="s">
        <v>718</v>
      </c>
      <c r="BI139" s="348">
        <v>178374000</v>
      </c>
      <c r="BJ139" s="348">
        <v>143999857</v>
      </c>
      <c r="BK139" s="348">
        <v>143999858</v>
      </c>
      <c r="BL139" s="348">
        <v>34374142</v>
      </c>
      <c r="BM139" s="349">
        <f t="shared" si="184"/>
        <v>183903.59399999998</v>
      </c>
      <c r="BN139" s="349">
        <f t="shared" si="185"/>
        <v>148463.85256699997</v>
      </c>
      <c r="BO139" s="349">
        <f t="shared" si="186"/>
        <v>148463.85359799999</v>
      </c>
      <c r="BP139" s="349">
        <f t="shared" si="187"/>
        <v>35439.740401999996</v>
      </c>
      <c r="BR139" s="343" t="s">
        <v>281</v>
      </c>
      <c r="BW139" s="348" t="s">
        <v>847</v>
      </c>
      <c r="BX139" s="348">
        <v>270000000</v>
      </c>
      <c r="BY139" s="348">
        <v>270000000</v>
      </c>
      <c r="BZ139" s="348">
        <v>0</v>
      </c>
      <c r="CA139" s="348">
        <v>0</v>
      </c>
      <c r="CB139" s="348">
        <f t="shared" si="188"/>
        <v>278370</v>
      </c>
      <c r="CC139" s="348">
        <f t="shared" si="189"/>
        <v>278370</v>
      </c>
      <c r="CD139" s="348">
        <f t="shared" si="190"/>
        <v>0</v>
      </c>
      <c r="CE139" s="348">
        <f t="shared" si="191"/>
        <v>0</v>
      </c>
      <c r="CK139" s="346" t="s">
        <v>419</v>
      </c>
      <c r="CL139" s="347">
        <v>702000000</v>
      </c>
      <c r="CM139" s="347">
        <v>0</v>
      </c>
      <c r="CN139" s="347">
        <v>270000000</v>
      </c>
      <c r="CO139" s="347">
        <v>432000000</v>
      </c>
      <c r="CP139" s="348">
        <f t="shared" si="192"/>
        <v>723761.99999999988</v>
      </c>
      <c r="CQ139" s="348">
        <f t="shared" si="193"/>
        <v>0</v>
      </c>
      <c r="CR139" s="348">
        <f t="shared" si="194"/>
        <v>278370</v>
      </c>
      <c r="CS139" s="348">
        <f t="shared" si="195"/>
        <v>445391.99999999994</v>
      </c>
      <c r="CU139" s="349"/>
      <c r="CZ139" s="346" t="s">
        <v>884</v>
      </c>
      <c r="DA139" s="347">
        <v>195000000</v>
      </c>
      <c r="DB139" s="347">
        <v>195000000</v>
      </c>
      <c r="DC139" s="347">
        <v>195000000</v>
      </c>
      <c r="DD139" s="347">
        <v>0</v>
      </c>
      <c r="DE139" s="347">
        <f t="shared" si="196"/>
        <v>201044.99999999997</v>
      </c>
      <c r="DF139" s="347">
        <f t="shared" si="197"/>
        <v>201044.99999999997</v>
      </c>
      <c r="DG139" s="347">
        <f t="shared" si="198"/>
        <v>201044.99999999997</v>
      </c>
      <c r="DH139" s="347">
        <f t="shared" si="199"/>
        <v>0</v>
      </c>
      <c r="DI139" s="343" t="s">
        <v>281</v>
      </c>
      <c r="DQ139" s="350" t="s">
        <v>884</v>
      </c>
      <c r="DR139" s="347">
        <v>195000000</v>
      </c>
      <c r="DS139" s="347">
        <v>195000000</v>
      </c>
      <c r="DT139" s="347">
        <v>195000000</v>
      </c>
      <c r="DU139" s="347">
        <v>0</v>
      </c>
      <c r="DV139" s="347">
        <f t="shared" si="200"/>
        <v>201044.99999999997</v>
      </c>
      <c r="DW139" s="347">
        <f t="shared" si="201"/>
        <v>201044.99999999997</v>
      </c>
      <c r="DX139" s="347">
        <f t="shared" si="202"/>
        <v>201044.99999999997</v>
      </c>
      <c r="DY139" s="347">
        <f t="shared" si="203"/>
        <v>0</v>
      </c>
      <c r="EH139" s="351" t="s">
        <v>884</v>
      </c>
      <c r="EI139" s="351">
        <v>195000000</v>
      </c>
      <c r="EJ139" s="351">
        <v>195000000</v>
      </c>
      <c r="EK139" s="351">
        <v>0</v>
      </c>
      <c r="EL139" s="351">
        <v>195000000</v>
      </c>
      <c r="EM139" s="351">
        <v>195000000</v>
      </c>
      <c r="EN139" s="351">
        <v>0</v>
      </c>
      <c r="EO139" s="351">
        <f t="shared" si="223"/>
        <v>195000</v>
      </c>
      <c r="EP139" s="351">
        <f t="shared" si="224"/>
        <v>195000</v>
      </c>
      <c r="EQ139" s="351">
        <f t="shared" si="225"/>
        <v>0</v>
      </c>
      <c r="ER139" s="351">
        <f t="shared" si="226"/>
        <v>195000</v>
      </c>
      <c r="ES139" s="351">
        <f t="shared" si="227"/>
        <v>195000</v>
      </c>
      <c r="ET139" s="351">
        <f t="shared" si="228"/>
        <v>0</v>
      </c>
      <c r="FA139" s="346" t="s">
        <v>884</v>
      </c>
      <c r="FB139" s="352">
        <v>195000000</v>
      </c>
      <c r="FC139" s="352">
        <v>195000000</v>
      </c>
      <c r="FD139" s="352">
        <v>195000000</v>
      </c>
      <c r="FE139" s="352">
        <v>0</v>
      </c>
      <c r="FF139" s="352">
        <v>195000000</v>
      </c>
      <c r="FG139" s="352">
        <v>0</v>
      </c>
      <c r="FH139" s="352">
        <f t="shared" si="204"/>
        <v>195000</v>
      </c>
      <c r="FI139" s="352">
        <f t="shared" si="205"/>
        <v>195000</v>
      </c>
      <c r="FJ139" s="352">
        <f t="shared" si="206"/>
        <v>195000</v>
      </c>
      <c r="FK139" s="352">
        <f t="shared" si="207"/>
        <v>0</v>
      </c>
      <c r="FL139" s="352">
        <f t="shared" si="208"/>
        <v>195000</v>
      </c>
      <c r="FM139" s="352">
        <f t="shared" si="209"/>
        <v>0</v>
      </c>
      <c r="FT139" s="346" t="s">
        <v>749</v>
      </c>
      <c r="FU139" s="346">
        <v>400000000</v>
      </c>
      <c r="FV139" s="354">
        <v>400000000</v>
      </c>
      <c r="FW139" s="354">
        <v>400000000</v>
      </c>
      <c r="FX139" s="354">
        <v>0</v>
      </c>
      <c r="FY139" s="354">
        <v>400000000</v>
      </c>
      <c r="FZ139" s="354">
        <v>0</v>
      </c>
      <c r="GA139" s="354">
        <f t="shared" si="216"/>
        <v>400000</v>
      </c>
      <c r="GB139" s="354">
        <f t="shared" si="217"/>
        <v>400000</v>
      </c>
      <c r="GC139" s="354">
        <f t="shared" si="218"/>
        <v>400000</v>
      </c>
      <c r="GD139" s="354">
        <f t="shared" si="219"/>
        <v>0</v>
      </c>
      <c r="GE139" s="354">
        <f t="shared" si="220"/>
        <v>400000</v>
      </c>
      <c r="GF139" s="354">
        <f t="shared" si="221"/>
        <v>0</v>
      </c>
      <c r="GG139" s="354"/>
    </row>
    <row r="140" spans="1:189" x14ac:dyDescent="0.2">
      <c r="A140" s="345" t="s">
        <v>351</v>
      </c>
      <c r="B140" s="345">
        <v>16451809100</v>
      </c>
      <c r="C140" s="345">
        <v>2705198244</v>
      </c>
      <c r="D140" s="345">
        <v>2705198244</v>
      </c>
      <c r="E140" s="345">
        <v>13746610856</v>
      </c>
      <c r="F140" s="345">
        <f t="shared" si="162"/>
        <v>16961815.182099998</v>
      </c>
      <c r="G140" s="345">
        <f t="shared" si="163"/>
        <v>2789059.3895639996</v>
      </c>
      <c r="H140" s="345">
        <f t="shared" si="164"/>
        <v>2789059.3895639996</v>
      </c>
      <c r="I140" s="345">
        <f t="shared" si="165"/>
        <v>14172755.792536</v>
      </c>
      <c r="J140" s="343" t="s">
        <v>281</v>
      </c>
      <c r="P140" s="346" t="s">
        <v>655</v>
      </c>
      <c r="Q140" s="347">
        <v>26050000</v>
      </c>
      <c r="R140" s="347">
        <v>25191001</v>
      </c>
      <c r="S140" s="347">
        <v>25191001</v>
      </c>
      <c r="T140" s="347">
        <v>858999</v>
      </c>
      <c r="U140" s="347">
        <f t="shared" si="166"/>
        <v>26857.55</v>
      </c>
      <c r="V140" s="345">
        <f t="shared" si="167"/>
        <v>25971.922030999998</v>
      </c>
      <c r="W140" s="345">
        <f t="shared" si="168"/>
        <v>25971.922030999998</v>
      </c>
      <c r="X140" s="345">
        <f t="shared" si="169"/>
        <v>885.62796900000001</v>
      </c>
      <c r="AE140" s="343" t="s">
        <v>783</v>
      </c>
      <c r="AF140" s="345">
        <v>1000</v>
      </c>
      <c r="AG140" s="345">
        <v>0</v>
      </c>
      <c r="AH140" s="345">
        <v>0</v>
      </c>
      <c r="AI140" s="345">
        <v>1000</v>
      </c>
      <c r="AJ140" s="345">
        <f t="shared" si="170"/>
        <v>1.0309999999999999</v>
      </c>
      <c r="AK140" s="345">
        <f t="shared" si="171"/>
        <v>0</v>
      </c>
      <c r="AL140" s="345">
        <f t="shared" si="172"/>
        <v>0</v>
      </c>
      <c r="AM140" s="345">
        <f t="shared" si="173"/>
        <v>1.0309999999999999</v>
      </c>
      <c r="AT140" s="346" t="s">
        <v>718</v>
      </c>
      <c r="AU140" s="347">
        <v>178374000</v>
      </c>
      <c r="AV140" s="347">
        <v>121436203</v>
      </c>
      <c r="AW140" s="347">
        <v>121436204</v>
      </c>
      <c r="AX140" s="347">
        <v>56937796</v>
      </c>
      <c r="AY140" s="345">
        <f t="shared" si="180"/>
        <v>183903.59399999998</v>
      </c>
      <c r="AZ140" s="345">
        <f t="shared" si="181"/>
        <v>125200.72529299998</v>
      </c>
      <c r="BA140" s="345">
        <f t="shared" si="182"/>
        <v>125200.72632399999</v>
      </c>
      <c r="BB140" s="345">
        <f t="shared" si="183"/>
        <v>58702.867675999994</v>
      </c>
      <c r="BH140" s="343" t="s">
        <v>783</v>
      </c>
      <c r="BI140" s="348">
        <v>1000</v>
      </c>
      <c r="BJ140" s="348">
        <v>0</v>
      </c>
      <c r="BK140" s="348">
        <v>0</v>
      </c>
      <c r="BL140" s="348">
        <v>1000</v>
      </c>
      <c r="BM140" s="349">
        <f t="shared" si="184"/>
        <v>1.0309999999999999</v>
      </c>
      <c r="BN140" s="349">
        <f t="shared" si="185"/>
        <v>0</v>
      </c>
      <c r="BO140" s="349">
        <f t="shared" si="186"/>
        <v>0</v>
      </c>
      <c r="BP140" s="349">
        <f t="shared" si="187"/>
        <v>1.0309999999999999</v>
      </c>
      <c r="BR140" s="343" t="s">
        <v>281</v>
      </c>
      <c r="BW140" s="348" t="s">
        <v>794</v>
      </c>
      <c r="BX140" s="348">
        <v>82763000</v>
      </c>
      <c r="BY140" s="348">
        <v>81555000</v>
      </c>
      <c r="BZ140" s="348">
        <v>1208000</v>
      </c>
      <c r="CA140" s="348">
        <v>43425224</v>
      </c>
      <c r="CB140" s="348">
        <f t="shared" si="188"/>
        <v>85328.652999999991</v>
      </c>
      <c r="CC140" s="348">
        <f t="shared" si="189"/>
        <v>84083.204999999987</v>
      </c>
      <c r="CD140" s="348">
        <f t="shared" si="190"/>
        <v>1245.4479999999999</v>
      </c>
      <c r="CE140" s="348">
        <f t="shared" si="191"/>
        <v>44771.405943999998</v>
      </c>
      <c r="CK140" s="346" t="s">
        <v>750</v>
      </c>
      <c r="CL140" s="347">
        <v>432000000</v>
      </c>
      <c r="CM140" s="347">
        <v>0</v>
      </c>
      <c r="CN140" s="347">
        <v>0</v>
      </c>
      <c r="CO140" s="347">
        <v>432000000</v>
      </c>
      <c r="CP140" s="348">
        <f t="shared" si="192"/>
        <v>445391.99999999994</v>
      </c>
      <c r="CQ140" s="348">
        <f t="shared" si="193"/>
        <v>0</v>
      </c>
      <c r="CR140" s="348">
        <f t="shared" si="194"/>
        <v>0</v>
      </c>
      <c r="CS140" s="348">
        <f t="shared" si="195"/>
        <v>445391.99999999994</v>
      </c>
      <c r="CU140" s="349"/>
      <c r="CZ140" s="346" t="s">
        <v>419</v>
      </c>
      <c r="DA140" s="347">
        <v>702000000</v>
      </c>
      <c r="DB140" s="347">
        <v>29100000</v>
      </c>
      <c r="DC140" s="347">
        <v>702000000</v>
      </c>
      <c r="DD140" s="347">
        <v>0</v>
      </c>
      <c r="DE140" s="347">
        <f t="shared" si="196"/>
        <v>723761.99999999988</v>
      </c>
      <c r="DF140" s="347">
        <f t="shared" si="197"/>
        <v>30002.1</v>
      </c>
      <c r="DG140" s="347">
        <f t="shared" si="198"/>
        <v>723761.99999999988</v>
      </c>
      <c r="DH140" s="347">
        <f t="shared" si="199"/>
        <v>0</v>
      </c>
      <c r="DI140" s="343" t="s">
        <v>281</v>
      </c>
      <c r="DQ140" s="350" t="s">
        <v>419</v>
      </c>
      <c r="DR140" s="347">
        <v>702000000</v>
      </c>
      <c r="DS140" s="347">
        <v>202890000</v>
      </c>
      <c r="DT140" s="347">
        <v>702000000</v>
      </c>
      <c r="DU140" s="347">
        <v>0</v>
      </c>
      <c r="DV140" s="347">
        <f t="shared" si="200"/>
        <v>723761.99999999988</v>
      </c>
      <c r="DW140" s="347">
        <f t="shared" si="201"/>
        <v>209179.59</v>
      </c>
      <c r="DX140" s="347">
        <f t="shared" si="202"/>
        <v>723761.99999999988</v>
      </c>
      <c r="DY140" s="347">
        <f t="shared" si="203"/>
        <v>0</v>
      </c>
      <c r="EH140" s="351" t="s">
        <v>419</v>
      </c>
      <c r="EI140" s="351">
        <v>1202000000</v>
      </c>
      <c r="EJ140" s="351">
        <v>702000000</v>
      </c>
      <c r="EK140" s="351">
        <v>500000000</v>
      </c>
      <c r="EL140" s="351">
        <v>202890000</v>
      </c>
      <c r="EM140" s="351">
        <v>202890000</v>
      </c>
      <c r="EN140" s="351">
        <v>0</v>
      </c>
      <c r="EO140" s="351">
        <f t="shared" si="223"/>
        <v>1202000</v>
      </c>
      <c r="EP140" s="351">
        <f t="shared" si="224"/>
        <v>702000</v>
      </c>
      <c r="EQ140" s="351">
        <f t="shared" si="225"/>
        <v>500000</v>
      </c>
      <c r="ER140" s="351">
        <f t="shared" si="226"/>
        <v>202890</v>
      </c>
      <c r="ES140" s="351">
        <f t="shared" si="227"/>
        <v>202890</v>
      </c>
      <c r="ET140" s="351">
        <f t="shared" si="228"/>
        <v>0</v>
      </c>
      <c r="FA140" s="346" t="s">
        <v>419</v>
      </c>
      <c r="FB140" s="352">
        <v>1202000000</v>
      </c>
      <c r="FC140" s="352">
        <v>413265000</v>
      </c>
      <c r="FD140" s="352">
        <v>702000000</v>
      </c>
      <c r="FE140" s="352">
        <v>500000000</v>
      </c>
      <c r="FF140" s="352">
        <v>413265000</v>
      </c>
      <c r="FG140" s="352">
        <v>0</v>
      </c>
      <c r="FH140" s="352">
        <f t="shared" si="204"/>
        <v>1202000</v>
      </c>
      <c r="FI140" s="352">
        <f t="shared" si="205"/>
        <v>413265</v>
      </c>
      <c r="FJ140" s="352">
        <f t="shared" si="206"/>
        <v>702000</v>
      </c>
      <c r="FK140" s="352">
        <f t="shared" si="207"/>
        <v>500000</v>
      </c>
      <c r="FL140" s="352">
        <f t="shared" si="208"/>
        <v>413265</v>
      </c>
      <c r="FM140" s="352">
        <f t="shared" si="209"/>
        <v>0</v>
      </c>
      <c r="FT140" s="346" t="s">
        <v>884</v>
      </c>
      <c r="FU140" s="346">
        <v>195000000</v>
      </c>
      <c r="FV140" s="354">
        <v>195000000</v>
      </c>
      <c r="FW140" s="354">
        <v>195000000</v>
      </c>
      <c r="FX140" s="354">
        <v>0</v>
      </c>
      <c r="FY140" s="354">
        <v>195000000</v>
      </c>
      <c r="FZ140" s="354">
        <v>0</v>
      </c>
      <c r="GA140" s="354">
        <f t="shared" si="216"/>
        <v>195000</v>
      </c>
      <c r="GB140" s="354">
        <f t="shared" si="217"/>
        <v>195000</v>
      </c>
      <c r="GC140" s="354">
        <f t="shared" si="218"/>
        <v>195000</v>
      </c>
      <c r="GD140" s="354">
        <f t="shared" si="219"/>
        <v>0</v>
      </c>
      <c r="GE140" s="354">
        <f t="shared" si="220"/>
        <v>195000</v>
      </c>
      <c r="GF140" s="354">
        <f t="shared" si="221"/>
        <v>0</v>
      </c>
      <c r="GG140" s="354"/>
    </row>
    <row r="141" spans="1:189" x14ac:dyDescent="0.2">
      <c r="A141" s="345" t="s">
        <v>352</v>
      </c>
      <c r="B141" s="345">
        <v>13716466000</v>
      </c>
      <c r="C141" s="345">
        <v>0</v>
      </c>
      <c r="D141" s="345">
        <v>0</v>
      </c>
      <c r="E141" s="345">
        <v>13716466000</v>
      </c>
      <c r="F141" s="345">
        <f t="shared" si="162"/>
        <v>14141676.445999999</v>
      </c>
      <c r="G141" s="345">
        <f t="shared" si="163"/>
        <v>0</v>
      </c>
      <c r="H141" s="345">
        <f t="shared" si="164"/>
        <v>0</v>
      </c>
      <c r="I141" s="345">
        <f t="shared" si="165"/>
        <v>14141676.445999999</v>
      </c>
      <c r="J141" s="343" t="s">
        <v>281</v>
      </c>
      <c r="P141" s="346" t="s">
        <v>350</v>
      </c>
      <c r="Q141" s="347">
        <v>201128000</v>
      </c>
      <c r="R141" s="347">
        <v>0</v>
      </c>
      <c r="S141" s="347">
        <v>0</v>
      </c>
      <c r="T141" s="347">
        <v>201128000</v>
      </c>
      <c r="U141" s="347">
        <f t="shared" si="166"/>
        <v>207362.96799999999</v>
      </c>
      <c r="V141" s="345">
        <f t="shared" si="167"/>
        <v>0</v>
      </c>
      <c r="W141" s="345">
        <f t="shared" si="168"/>
        <v>0</v>
      </c>
      <c r="X141" s="345">
        <f t="shared" si="169"/>
        <v>207362.96799999999</v>
      </c>
      <c r="AE141" s="343" t="s">
        <v>722</v>
      </c>
      <c r="AF141" s="345">
        <v>1000</v>
      </c>
      <c r="AG141" s="345">
        <v>0</v>
      </c>
      <c r="AH141" s="345">
        <v>0</v>
      </c>
      <c r="AI141" s="345">
        <v>1000</v>
      </c>
      <c r="AJ141" s="345">
        <f t="shared" si="170"/>
        <v>1.0309999999999999</v>
      </c>
      <c r="AK141" s="345">
        <f t="shared" si="171"/>
        <v>0</v>
      </c>
      <c r="AL141" s="345">
        <f t="shared" si="172"/>
        <v>0</v>
      </c>
      <c r="AM141" s="345">
        <f t="shared" si="173"/>
        <v>1.0309999999999999</v>
      </c>
      <c r="AT141" s="346" t="s">
        <v>783</v>
      </c>
      <c r="AU141" s="347">
        <v>1000</v>
      </c>
      <c r="AV141" s="347">
        <v>0</v>
      </c>
      <c r="AW141" s="347">
        <v>0</v>
      </c>
      <c r="AX141" s="347">
        <v>1000</v>
      </c>
      <c r="AY141" s="345">
        <f t="shared" si="180"/>
        <v>1.0309999999999999</v>
      </c>
      <c r="AZ141" s="345">
        <f t="shared" si="181"/>
        <v>0</v>
      </c>
      <c r="BA141" s="345">
        <f t="shared" si="182"/>
        <v>0</v>
      </c>
      <c r="BB141" s="345">
        <f t="shared" si="183"/>
        <v>1.0309999999999999</v>
      </c>
      <c r="BH141" s="343" t="s">
        <v>722</v>
      </c>
      <c r="BI141" s="348">
        <v>1000</v>
      </c>
      <c r="BJ141" s="348">
        <v>0</v>
      </c>
      <c r="BK141" s="348">
        <v>0</v>
      </c>
      <c r="BL141" s="348">
        <v>1000</v>
      </c>
      <c r="BM141" s="349">
        <f t="shared" si="184"/>
        <v>1.0309999999999999</v>
      </c>
      <c r="BN141" s="349">
        <f t="shared" si="185"/>
        <v>0</v>
      </c>
      <c r="BO141" s="349">
        <f t="shared" si="186"/>
        <v>0</v>
      </c>
      <c r="BP141" s="349">
        <f t="shared" si="187"/>
        <v>1.0309999999999999</v>
      </c>
      <c r="BR141" s="343" t="s">
        <v>281</v>
      </c>
      <c r="BW141" s="348" t="s">
        <v>795</v>
      </c>
      <c r="BX141" s="348">
        <v>82763000</v>
      </c>
      <c r="BY141" s="348">
        <v>81555000</v>
      </c>
      <c r="BZ141" s="348">
        <v>1208000</v>
      </c>
      <c r="CA141" s="348">
        <v>43425224</v>
      </c>
      <c r="CB141" s="348">
        <f t="shared" si="188"/>
        <v>85328.652999999991</v>
      </c>
      <c r="CC141" s="348">
        <f t="shared" si="189"/>
        <v>84083.204999999987</v>
      </c>
      <c r="CD141" s="348">
        <f t="shared" si="190"/>
        <v>1245.4479999999999</v>
      </c>
      <c r="CE141" s="348">
        <f t="shared" si="191"/>
        <v>44771.405943999998</v>
      </c>
      <c r="CK141" s="346" t="s">
        <v>847</v>
      </c>
      <c r="CL141" s="347">
        <v>270000000</v>
      </c>
      <c r="CM141" s="347">
        <v>0</v>
      </c>
      <c r="CN141" s="347">
        <v>270000000</v>
      </c>
      <c r="CO141" s="347">
        <v>0</v>
      </c>
      <c r="CP141" s="348">
        <f t="shared" si="192"/>
        <v>278370</v>
      </c>
      <c r="CQ141" s="348">
        <f t="shared" si="193"/>
        <v>0</v>
      </c>
      <c r="CR141" s="348">
        <f t="shared" si="194"/>
        <v>278370</v>
      </c>
      <c r="CS141" s="348">
        <f t="shared" si="195"/>
        <v>0</v>
      </c>
      <c r="CU141" s="349"/>
      <c r="CZ141" s="346" t="s">
        <v>750</v>
      </c>
      <c r="DA141" s="347">
        <v>432000000</v>
      </c>
      <c r="DB141" s="347">
        <v>29100000</v>
      </c>
      <c r="DC141" s="347">
        <v>432000000</v>
      </c>
      <c r="DD141" s="347">
        <v>0</v>
      </c>
      <c r="DE141" s="347">
        <f t="shared" si="196"/>
        <v>445391.99999999994</v>
      </c>
      <c r="DF141" s="347">
        <f t="shared" si="197"/>
        <v>30002.1</v>
      </c>
      <c r="DG141" s="347">
        <f t="shared" si="198"/>
        <v>445391.99999999994</v>
      </c>
      <c r="DH141" s="347">
        <f t="shared" si="199"/>
        <v>0</v>
      </c>
      <c r="DI141" s="343" t="s">
        <v>281</v>
      </c>
      <c r="DQ141" s="350" t="s">
        <v>750</v>
      </c>
      <c r="DR141" s="347">
        <v>432000000</v>
      </c>
      <c r="DS141" s="347">
        <v>202890000</v>
      </c>
      <c r="DT141" s="347">
        <v>432000000</v>
      </c>
      <c r="DU141" s="347">
        <v>0</v>
      </c>
      <c r="DV141" s="347">
        <f t="shared" si="200"/>
        <v>445391.99999999994</v>
      </c>
      <c r="DW141" s="347">
        <f t="shared" si="201"/>
        <v>209179.59</v>
      </c>
      <c r="DX141" s="347">
        <f t="shared" si="202"/>
        <v>445391.99999999994</v>
      </c>
      <c r="DY141" s="347">
        <f t="shared" si="203"/>
        <v>0</v>
      </c>
      <c r="EH141" s="351" t="s">
        <v>750</v>
      </c>
      <c r="EI141" s="351">
        <v>432000000</v>
      </c>
      <c r="EJ141" s="351">
        <v>432000000</v>
      </c>
      <c r="EK141" s="351">
        <v>0</v>
      </c>
      <c r="EL141" s="351">
        <v>202890000</v>
      </c>
      <c r="EM141" s="351">
        <v>202890000</v>
      </c>
      <c r="EN141" s="351">
        <v>0</v>
      </c>
      <c r="EO141" s="351">
        <f t="shared" si="223"/>
        <v>432000</v>
      </c>
      <c r="EP141" s="351">
        <f t="shared" si="224"/>
        <v>432000</v>
      </c>
      <c r="EQ141" s="351">
        <f t="shared" si="225"/>
        <v>0</v>
      </c>
      <c r="ER141" s="351">
        <f t="shared" si="226"/>
        <v>202890</v>
      </c>
      <c r="ES141" s="351">
        <f t="shared" si="227"/>
        <v>202890</v>
      </c>
      <c r="ET141" s="351">
        <f t="shared" si="228"/>
        <v>0</v>
      </c>
      <c r="FA141" s="346" t="s">
        <v>750</v>
      </c>
      <c r="FB141" s="352">
        <v>432000000</v>
      </c>
      <c r="FC141" s="352">
        <v>202890000</v>
      </c>
      <c r="FD141" s="352">
        <v>432000000</v>
      </c>
      <c r="FE141" s="352">
        <v>0</v>
      </c>
      <c r="FF141" s="352">
        <v>202890000</v>
      </c>
      <c r="FG141" s="352">
        <v>0</v>
      </c>
      <c r="FH141" s="352">
        <f t="shared" si="204"/>
        <v>432000</v>
      </c>
      <c r="FI141" s="352">
        <f t="shared" si="205"/>
        <v>202890</v>
      </c>
      <c r="FJ141" s="352">
        <f t="shared" si="206"/>
        <v>432000</v>
      </c>
      <c r="FK141" s="352">
        <f t="shared" si="207"/>
        <v>0</v>
      </c>
      <c r="FL141" s="352">
        <f t="shared" si="208"/>
        <v>202890</v>
      </c>
      <c r="FM141" s="352">
        <f t="shared" si="209"/>
        <v>0</v>
      </c>
      <c r="FT141" s="346" t="s">
        <v>419</v>
      </c>
      <c r="FU141" s="346">
        <v>1202000000</v>
      </c>
      <c r="FV141" s="354">
        <v>550965000</v>
      </c>
      <c r="FW141" s="354">
        <v>642375000</v>
      </c>
      <c r="FX141" s="354">
        <v>559625000</v>
      </c>
      <c r="FY141" s="354">
        <v>550965000</v>
      </c>
      <c r="FZ141" s="354">
        <v>0</v>
      </c>
      <c r="GA141" s="354">
        <f t="shared" si="216"/>
        <v>1202000</v>
      </c>
      <c r="GB141" s="354">
        <f t="shared" si="217"/>
        <v>550965</v>
      </c>
      <c r="GC141" s="354">
        <f t="shared" si="218"/>
        <v>642375</v>
      </c>
      <c r="GD141" s="354">
        <f t="shared" si="219"/>
        <v>559625</v>
      </c>
      <c r="GE141" s="354">
        <f t="shared" si="220"/>
        <v>550965</v>
      </c>
      <c r="GF141" s="354">
        <f t="shared" si="221"/>
        <v>0</v>
      </c>
      <c r="GG141" s="354"/>
    </row>
    <row r="142" spans="1:189" x14ac:dyDescent="0.2">
      <c r="A142" s="345" t="s">
        <v>354</v>
      </c>
      <c r="B142" s="345">
        <v>2528207000</v>
      </c>
      <c r="C142" s="345">
        <v>1012265476</v>
      </c>
      <c r="D142" s="345">
        <v>1012265476</v>
      </c>
      <c r="E142" s="345">
        <v>1515941524</v>
      </c>
      <c r="F142" s="345">
        <f t="shared" si="162"/>
        <v>2606581.4169999999</v>
      </c>
      <c r="G142" s="345">
        <f t="shared" si="163"/>
        <v>1043645.7057559999</v>
      </c>
      <c r="H142" s="345">
        <f t="shared" si="164"/>
        <v>1043645.7057559999</v>
      </c>
      <c r="I142" s="345">
        <f t="shared" si="165"/>
        <v>1562935.7112439999</v>
      </c>
      <c r="J142" s="343" t="s">
        <v>281</v>
      </c>
      <c r="P142" s="346" t="s">
        <v>513</v>
      </c>
      <c r="Q142" s="347">
        <v>201128000</v>
      </c>
      <c r="R142" s="347">
        <v>0</v>
      </c>
      <c r="S142" s="347">
        <v>0</v>
      </c>
      <c r="T142" s="347">
        <v>201128000</v>
      </c>
      <c r="U142" s="347">
        <f t="shared" si="166"/>
        <v>207362.96799999999</v>
      </c>
      <c r="V142" s="345">
        <f t="shared" si="167"/>
        <v>0</v>
      </c>
      <c r="W142" s="345">
        <f t="shared" si="168"/>
        <v>0</v>
      </c>
      <c r="X142" s="345">
        <f t="shared" si="169"/>
        <v>207362.96799999999</v>
      </c>
      <c r="AE142" s="343" t="s">
        <v>723</v>
      </c>
      <c r="AF142" s="345">
        <v>1000</v>
      </c>
      <c r="AG142" s="345">
        <v>0</v>
      </c>
      <c r="AH142" s="345">
        <v>0</v>
      </c>
      <c r="AI142" s="345">
        <v>1000</v>
      </c>
      <c r="AJ142" s="345">
        <f t="shared" si="170"/>
        <v>1.0309999999999999</v>
      </c>
      <c r="AK142" s="345">
        <f t="shared" si="171"/>
        <v>0</v>
      </c>
      <c r="AL142" s="345">
        <f t="shared" si="172"/>
        <v>0</v>
      </c>
      <c r="AM142" s="345">
        <f t="shared" si="173"/>
        <v>1.0309999999999999</v>
      </c>
      <c r="AT142" s="346" t="s">
        <v>722</v>
      </c>
      <c r="AU142" s="347">
        <v>1000</v>
      </c>
      <c r="AV142" s="347">
        <v>0</v>
      </c>
      <c r="AW142" s="347">
        <v>0</v>
      </c>
      <c r="AX142" s="347">
        <v>1000</v>
      </c>
      <c r="AY142" s="345">
        <f t="shared" si="180"/>
        <v>1.0309999999999999</v>
      </c>
      <c r="AZ142" s="345">
        <f t="shared" si="181"/>
        <v>0</v>
      </c>
      <c r="BA142" s="345">
        <f t="shared" si="182"/>
        <v>0</v>
      </c>
      <c r="BB142" s="345">
        <f t="shared" si="183"/>
        <v>1.0309999999999999</v>
      </c>
      <c r="BH142" s="343" t="s">
        <v>723</v>
      </c>
      <c r="BI142" s="348">
        <v>1000</v>
      </c>
      <c r="BJ142" s="348">
        <v>0</v>
      </c>
      <c r="BK142" s="348">
        <v>0</v>
      </c>
      <c r="BL142" s="348">
        <v>1000</v>
      </c>
      <c r="BM142" s="349">
        <f t="shared" si="184"/>
        <v>1.0309999999999999</v>
      </c>
      <c r="BN142" s="349">
        <f t="shared" si="185"/>
        <v>0</v>
      </c>
      <c r="BO142" s="349">
        <f t="shared" si="186"/>
        <v>0</v>
      </c>
      <c r="BP142" s="349">
        <f t="shared" si="187"/>
        <v>1.0309999999999999</v>
      </c>
      <c r="BR142" s="343" t="s">
        <v>281</v>
      </c>
      <c r="BW142" s="348" t="s">
        <v>526</v>
      </c>
      <c r="BX142" s="348">
        <v>178378000</v>
      </c>
      <c r="BY142" s="348">
        <v>180737716</v>
      </c>
      <c r="BZ142" s="348">
        <v>-2359716</v>
      </c>
      <c r="CA142" s="348">
        <v>180737715</v>
      </c>
      <c r="CB142" s="348">
        <f t="shared" si="188"/>
        <v>183907.71799999999</v>
      </c>
      <c r="CC142" s="348">
        <f t="shared" si="189"/>
        <v>186340.58519599997</v>
      </c>
      <c r="CD142" s="348">
        <f t="shared" si="190"/>
        <v>-2432.8671959999997</v>
      </c>
      <c r="CE142" s="348">
        <f t="shared" si="191"/>
        <v>186340.58416499998</v>
      </c>
      <c r="CK142" s="346" t="s">
        <v>794</v>
      </c>
      <c r="CL142" s="347">
        <v>82763000</v>
      </c>
      <c r="CM142" s="347">
        <v>50638520</v>
      </c>
      <c r="CN142" s="347">
        <v>81555000</v>
      </c>
      <c r="CO142" s="347">
        <v>1208000</v>
      </c>
      <c r="CP142" s="348">
        <f t="shared" si="192"/>
        <v>85328.652999999991</v>
      </c>
      <c r="CQ142" s="348">
        <f t="shared" si="193"/>
        <v>52208.314119999995</v>
      </c>
      <c r="CR142" s="348">
        <f t="shared" si="194"/>
        <v>84083.204999999987</v>
      </c>
      <c r="CS142" s="348">
        <f t="shared" si="195"/>
        <v>1245.4479999999999</v>
      </c>
      <c r="CU142" s="349"/>
      <c r="CZ142" s="346" t="s">
        <v>847</v>
      </c>
      <c r="DA142" s="347">
        <v>270000000</v>
      </c>
      <c r="DB142" s="347">
        <v>0</v>
      </c>
      <c r="DC142" s="347">
        <v>270000000</v>
      </c>
      <c r="DD142" s="347">
        <v>0</v>
      </c>
      <c r="DE142" s="347">
        <f t="shared" si="196"/>
        <v>278370</v>
      </c>
      <c r="DF142" s="347">
        <f t="shared" si="197"/>
        <v>0</v>
      </c>
      <c r="DG142" s="347">
        <f t="shared" si="198"/>
        <v>278370</v>
      </c>
      <c r="DH142" s="347">
        <f t="shared" si="199"/>
        <v>0</v>
      </c>
      <c r="DI142" s="343" t="s">
        <v>281</v>
      </c>
      <c r="DQ142" s="350" t="s">
        <v>847</v>
      </c>
      <c r="DR142" s="347">
        <v>270000000</v>
      </c>
      <c r="DS142" s="347">
        <v>0</v>
      </c>
      <c r="DT142" s="347">
        <v>270000000</v>
      </c>
      <c r="DU142" s="347">
        <v>0</v>
      </c>
      <c r="DV142" s="347">
        <f t="shared" si="200"/>
        <v>278370</v>
      </c>
      <c r="DW142" s="347">
        <f t="shared" si="201"/>
        <v>0</v>
      </c>
      <c r="DX142" s="347">
        <f t="shared" si="202"/>
        <v>278370</v>
      </c>
      <c r="DY142" s="347">
        <f t="shared" si="203"/>
        <v>0</v>
      </c>
      <c r="EH142" s="351" t="s">
        <v>847</v>
      </c>
      <c r="EI142" s="351">
        <v>270000000</v>
      </c>
      <c r="EJ142" s="351">
        <v>270000000</v>
      </c>
      <c r="EK142" s="351">
        <v>0</v>
      </c>
      <c r="EL142" s="351">
        <v>0</v>
      </c>
      <c r="EM142" s="351">
        <v>0</v>
      </c>
      <c r="EN142" s="351">
        <v>0</v>
      </c>
      <c r="EO142" s="351">
        <f t="shared" si="223"/>
        <v>270000</v>
      </c>
      <c r="EP142" s="351">
        <f t="shared" si="224"/>
        <v>270000</v>
      </c>
      <c r="EQ142" s="351">
        <f t="shared" si="225"/>
        <v>0</v>
      </c>
      <c r="ER142" s="351">
        <f t="shared" si="226"/>
        <v>0</v>
      </c>
      <c r="ES142" s="351">
        <f t="shared" si="227"/>
        <v>0</v>
      </c>
      <c r="ET142" s="351">
        <f t="shared" si="228"/>
        <v>0</v>
      </c>
      <c r="FA142" s="346" t="s">
        <v>847</v>
      </c>
      <c r="FB142" s="352">
        <v>270000000</v>
      </c>
      <c r="FC142" s="352">
        <v>210375000</v>
      </c>
      <c r="FD142" s="352">
        <v>270000000</v>
      </c>
      <c r="FE142" s="352">
        <v>0</v>
      </c>
      <c r="FF142" s="352">
        <v>210375000</v>
      </c>
      <c r="FG142" s="352">
        <v>0</v>
      </c>
      <c r="FH142" s="352">
        <f t="shared" si="204"/>
        <v>270000</v>
      </c>
      <c r="FI142" s="352">
        <f t="shared" si="205"/>
        <v>210375</v>
      </c>
      <c r="FJ142" s="352">
        <f t="shared" si="206"/>
        <v>270000</v>
      </c>
      <c r="FK142" s="352">
        <f t="shared" si="207"/>
        <v>0</v>
      </c>
      <c r="FL142" s="352">
        <f t="shared" si="208"/>
        <v>210375</v>
      </c>
      <c r="FM142" s="352">
        <f t="shared" si="209"/>
        <v>0</v>
      </c>
      <c r="FT142" s="346" t="s">
        <v>750</v>
      </c>
      <c r="FU142" s="346">
        <v>432000000</v>
      </c>
      <c r="FV142" s="354">
        <v>340590000</v>
      </c>
      <c r="FW142" s="354">
        <v>432000000</v>
      </c>
      <c r="FX142" s="354">
        <v>0</v>
      </c>
      <c r="FY142" s="354">
        <v>340590000</v>
      </c>
      <c r="FZ142" s="354">
        <v>0</v>
      </c>
      <c r="GA142" s="354">
        <f t="shared" si="216"/>
        <v>432000</v>
      </c>
      <c r="GB142" s="354">
        <f t="shared" si="217"/>
        <v>340590</v>
      </c>
      <c r="GC142" s="354">
        <f t="shared" si="218"/>
        <v>432000</v>
      </c>
      <c r="GD142" s="354">
        <f t="shared" si="219"/>
        <v>0</v>
      </c>
      <c r="GE142" s="354">
        <f t="shared" si="220"/>
        <v>340590</v>
      </c>
      <c r="GF142" s="354">
        <f t="shared" si="221"/>
        <v>0</v>
      </c>
      <c r="GG142" s="354"/>
    </row>
    <row r="143" spans="1:189" x14ac:dyDescent="0.2">
      <c r="A143" s="345" t="s">
        <v>775</v>
      </c>
      <c r="B143" s="345">
        <v>207126000</v>
      </c>
      <c r="C143" s="345">
        <v>0</v>
      </c>
      <c r="D143" s="345">
        <v>0</v>
      </c>
      <c r="E143" s="345">
        <v>207126000</v>
      </c>
      <c r="F143" s="345">
        <f t="shared" si="162"/>
        <v>213546.90599999999</v>
      </c>
      <c r="G143" s="345">
        <f t="shared" si="163"/>
        <v>0</v>
      </c>
      <c r="H143" s="345">
        <f t="shared" si="164"/>
        <v>0</v>
      </c>
      <c r="I143" s="345">
        <f t="shared" si="165"/>
        <v>213546.90599999999</v>
      </c>
      <c r="J143" s="343" t="s">
        <v>281</v>
      </c>
      <c r="P143" s="346" t="s">
        <v>351</v>
      </c>
      <c r="Q143" s="347">
        <v>16451809100</v>
      </c>
      <c r="R143" s="347">
        <v>5299026302</v>
      </c>
      <c r="S143" s="347">
        <v>5299026302</v>
      </c>
      <c r="T143" s="347">
        <v>11152782798</v>
      </c>
      <c r="U143" s="347">
        <f t="shared" si="166"/>
        <v>16961815.182099998</v>
      </c>
      <c r="V143" s="345">
        <f t="shared" si="167"/>
        <v>5463296.117362</v>
      </c>
      <c r="W143" s="345">
        <f t="shared" si="168"/>
        <v>5463296.117362</v>
      </c>
      <c r="X143" s="345">
        <f t="shared" si="169"/>
        <v>11498519.064738</v>
      </c>
      <c r="AE143" s="343" t="s">
        <v>724</v>
      </c>
      <c r="AF143" s="345">
        <v>1000</v>
      </c>
      <c r="AG143" s="345">
        <v>0</v>
      </c>
      <c r="AH143" s="345">
        <v>0</v>
      </c>
      <c r="AI143" s="345">
        <v>1000</v>
      </c>
      <c r="AJ143" s="345">
        <f t="shared" si="170"/>
        <v>1.0309999999999999</v>
      </c>
      <c r="AK143" s="345">
        <f t="shared" si="171"/>
        <v>0</v>
      </c>
      <c r="AL143" s="345">
        <f t="shared" si="172"/>
        <v>0</v>
      </c>
      <c r="AM143" s="345">
        <f t="shared" si="173"/>
        <v>1.0309999999999999</v>
      </c>
      <c r="AT143" s="346" t="s">
        <v>723</v>
      </c>
      <c r="AU143" s="347">
        <v>1000</v>
      </c>
      <c r="AV143" s="347">
        <v>0</v>
      </c>
      <c r="AW143" s="347">
        <v>0</v>
      </c>
      <c r="AX143" s="347">
        <v>1000</v>
      </c>
      <c r="AY143" s="345">
        <f t="shared" si="180"/>
        <v>1.0309999999999999</v>
      </c>
      <c r="AZ143" s="345">
        <f t="shared" si="181"/>
        <v>0</v>
      </c>
      <c r="BA143" s="345">
        <f t="shared" si="182"/>
        <v>0</v>
      </c>
      <c r="BB143" s="345">
        <f t="shared" si="183"/>
        <v>1.0309999999999999</v>
      </c>
      <c r="BH143" s="343" t="s">
        <v>724</v>
      </c>
      <c r="BI143" s="348">
        <v>1000</v>
      </c>
      <c r="BJ143" s="348">
        <v>0</v>
      </c>
      <c r="BK143" s="348">
        <v>0</v>
      </c>
      <c r="BL143" s="348">
        <v>1000</v>
      </c>
      <c r="BM143" s="349">
        <f t="shared" si="184"/>
        <v>1.0309999999999999</v>
      </c>
      <c r="BN143" s="349">
        <f t="shared" si="185"/>
        <v>0</v>
      </c>
      <c r="BO143" s="349">
        <f t="shared" si="186"/>
        <v>0</v>
      </c>
      <c r="BP143" s="349">
        <f t="shared" si="187"/>
        <v>1.0309999999999999</v>
      </c>
      <c r="BR143" s="343" t="s">
        <v>281</v>
      </c>
      <c r="BW143" s="348" t="s">
        <v>527</v>
      </c>
      <c r="BX143" s="348">
        <v>178378000</v>
      </c>
      <c r="BY143" s="348">
        <v>180737716</v>
      </c>
      <c r="BZ143" s="348">
        <v>-2359716</v>
      </c>
      <c r="CA143" s="348">
        <v>180737715</v>
      </c>
      <c r="CB143" s="348">
        <f t="shared" si="188"/>
        <v>183907.71799999999</v>
      </c>
      <c r="CC143" s="348">
        <f t="shared" si="189"/>
        <v>186340.58519599997</v>
      </c>
      <c r="CD143" s="348">
        <f t="shared" si="190"/>
        <v>-2432.8671959999997</v>
      </c>
      <c r="CE143" s="348">
        <f t="shared" si="191"/>
        <v>186340.58416499998</v>
      </c>
      <c r="CK143" s="346" t="s">
        <v>795</v>
      </c>
      <c r="CL143" s="347">
        <v>82763000</v>
      </c>
      <c r="CM143" s="347">
        <v>50638520</v>
      </c>
      <c r="CN143" s="347">
        <v>81555000</v>
      </c>
      <c r="CO143" s="347">
        <v>1208000</v>
      </c>
      <c r="CP143" s="348">
        <f t="shared" si="192"/>
        <v>85328.652999999991</v>
      </c>
      <c r="CQ143" s="348">
        <f t="shared" si="193"/>
        <v>52208.314119999995</v>
      </c>
      <c r="CR143" s="348">
        <f t="shared" si="194"/>
        <v>84083.204999999987</v>
      </c>
      <c r="CS143" s="348">
        <f t="shared" si="195"/>
        <v>1245.4479999999999</v>
      </c>
      <c r="CU143" s="349"/>
      <c r="CZ143" s="346" t="s">
        <v>794</v>
      </c>
      <c r="DA143" s="347">
        <v>82763000</v>
      </c>
      <c r="DB143" s="347">
        <v>57881926</v>
      </c>
      <c r="DC143" s="347">
        <v>81997778</v>
      </c>
      <c r="DD143" s="347">
        <v>765222</v>
      </c>
      <c r="DE143" s="347">
        <f t="shared" si="196"/>
        <v>85328.652999999991</v>
      </c>
      <c r="DF143" s="347">
        <f t="shared" si="197"/>
        <v>59676.265705999991</v>
      </c>
      <c r="DG143" s="347">
        <f t="shared" si="198"/>
        <v>84539.709117999999</v>
      </c>
      <c r="DH143" s="347">
        <f t="shared" si="199"/>
        <v>788.94388199999992</v>
      </c>
      <c r="DI143" s="343" t="s">
        <v>281</v>
      </c>
      <c r="DQ143" s="350" t="s">
        <v>794</v>
      </c>
      <c r="DR143" s="347">
        <v>82763000</v>
      </c>
      <c r="DS143" s="347">
        <v>63035222</v>
      </c>
      <c r="DT143" s="347">
        <v>81997778</v>
      </c>
      <c r="DU143" s="347">
        <v>765222</v>
      </c>
      <c r="DV143" s="347">
        <f t="shared" si="200"/>
        <v>85328.652999999991</v>
      </c>
      <c r="DW143" s="347">
        <f t="shared" si="201"/>
        <v>64989.313881999995</v>
      </c>
      <c r="DX143" s="347">
        <f t="shared" si="202"/>
        <v>84539.709117999999</v>
      </c>
      <c r="DY143" s="347">
        <f t="shared" si="203"/>
        <v>788.94388199999992</v>
      </c>
      <c r="EH143" s="351" t="s">
        <v>924</v>
      </c>
      <c r="EI143" s="351">
        <v>500000000</v>
      </c>
      <c r="EJ143" s="351">
        <v>0</v>
      </c>
      <c r="EK143" s="351">
        <v>500000000</v>
      </c>
      <c r="EL143" s="351">
        <v>0</v>
      </c>
      <c r="EM143" s="351">
        <v>0</v>
      </c>
      <c r="EN143" s="351">
        <v>0</v>
      </c>
      <c r="EO143" s="351">
        <f t="shared" si="223"/>
        <v>500000</v>
      </c>
      <c r="EP143" s="351">
        <f t="shared" si="224"/>
        <v>0</v>
      </c>
      <c r="EQ143" s="351">
        <f t="shared" si="225"/>
        <v>500000</v>
      </c>
      <c r="ER143" s="351">
        <f t="shared" si="226"/>
        <v>0</v>
      </c>
      <c r="ES143" s="351">
        <f t="shared" si="227"/>
        <v>0</v>
      </c>
      <c r="ET143" s="351">
        <f t="shared" si="228"/>
        <v>0</v>
      </c>
      <c r="FA143" s="346" t="s">
        <v>924</v>
      </c>
      <c r="FB143" s="352">
        <v>500000000</v>
      </c>
      <c r="FC143" s="352">
        <v>0</v>
      </c>
      <c r="FD143" s="352">
        <v>0</v>
      </c>
      <c r="FE143" s="352">
        <v>500000000</v>
      </c>
      <c r="FF143" s="352">
        <v>0</v>
      </c>
      <c r="FG143" s="352">
        <v>0</v>
      </c>
      <c r="FH143" s="352">
        <f t="shared" si="204"/>
        <v>500000</v>
      </c>
      <c r="FI143" s="352">
        <f t="shared" si="205"/>
        <v>0</v>
      </c>
      <c r="FJ143" s="352">
        <f t="shared" si="206"/>
        <v>0</v>
      </c>
      <c r="FK143" s="352">
        <f t="shared" si="207"/>
        <v>500000</v>
      </c>
      <c r="FL143" s="352">
        <f t="shared" si="208"/>
        <v>0</v>
      </c>
      <c r="FM143" s="352">
        <f t="shared" si="209"/>
        <v>0</v>
      </c>
      <c r="FT143" s="346" t="s">
        <v>847</v>
      </c>
      <c r="FU143" s="346">
        <v>270000000</v>
      </c>
      <c r="FV143" s="354">
        <v>210375000</v>
      </c>
      <c r="FW143" s="354">
        <v>210375000</v>
      </c>
      <c r="FX143" s="354">
        <v>59625000</v>
      </c>
      <c r="FY143" s="354">
        <v>210375000</v>
      </c>
      <c r="FZ143" s="354">
        <v>0</v>
      </c>
      <c r="GA143" s="354">
        <f t="shared" si="216"/>
        <v>270000</v>
      </c>
      <c r="GB143" s="354">
        <f t="shared" si="217"/>
        <v>210375</v>
      </c>
      <c r="GC143" s="354">
        <f t="shared" si="218"/>
        <v>210375</v>
      </c>
      <c r="GD143" s="354">
        <f t="shared" si="219"/>
        <v>59625</v>
      </c>
      <c r="GE143" s="354">
        <f t="shared" si="220"/>
        <v>210375</v>
      </c>
      <c r="GF143" s="354">
        <f t="shared" si="221"/>
        <v>0</v>
      </c>
      <c r="GG143" s="354"/>
    </row>
    <row r="144" spans="1:189" x14ac:dyDescent="0.2">
      <c r="A144" s="345" t="s">
        <v>356</v>
      </c>
      <c r="B144" s="345">
        <v>10100</v>
      </c>
      <c r="C144" s="345">
        <v>1692932768</v>
      </c>
      <c r="D144" s="345">
        <v>1692932768</v>
      </c>
      <c r="E144" s="345">
        <v>-1692922668</v>
      </c>
      <c r="F144" s="345">
        <f t="shared" si="162"/>
        <v>10.413099999999998</v>
      </c>
      <c r="G144" s="345">
        <f t="shared" si="163"/>
        <v>1745413.6838079998</v>
      </c>
      <c r="H144" s="345">
        <f t="shared" si="164"/>
        <v>1745413.6838079998</v>
      </c>
      <c r="I144" s="345">
        <f t="shared" si="165"/>
        <v>-1745403.2707079998</v>
      </c>
      <c r="J144" s="343" t="s">
        <v>281</v>
      </c>
      <c r="P144" s="346" t="s">
        <v>352</v>
      </c>
      <c r="Q144" s="347">
        <v>13716466000</v>
      </c>
      <c r="R144" s="347">
        <v>1729970892</v>
      </c>
      <c r="S144" s="347">
        <v>1729970892</v>
      </c>
      <c r="T144" s="347">
        <v>11986495108</v>
      </c>
      <c r="U144" s="347">
        <f t="shared" si="166"/>
        <v>14141676.445999999</v>
      </c>
      <c r="V144" s="345">
        <f t="shared" si="167"/>
        <v>1783599.9896519999</v>
      </c>
      <c r="W144" s="345">
        <f t="shared" si="168"/>
        <v>1783599.9896519999</v>
      </c>
      <c r="X144" s="345">
        <f t="shared" si="169"/>
        <v>12358076.456347998</v>
      </c>
      <c r="AE144" s="343" t="s">
        <v>511</v>
      </c>
      <c r="AF144" s="345">
        <v>227178000</v>
      </c>
      <c r="AG144" s="345">
        <v>25191001</v>
      </c>
      <c r="AH144" s="345">
        <v>25571801</v>
      </c>
      <c r="AI144" s="345">
        <v>201606199</v>
      </c>
      <c r="AJ144" s="345">
        <f t="shared" si="170"/>
        <v>234220.51799999998</v>
      </c>
      <c r="AK144" s="345">
        <f t="shared" si="171"/>
        <v>25971.922030999998</v>
      </c>
      <c r="AL144" s="345">
        <f t="shared" si="172"/>
        <v>26364.526830999996</v>
      </c>
      <c r="AM144" s="345">
        <f t="shared" si="173"/>
        <v>207855.99116899999</v>
      </c>
      <c r="AT144" s="346" t="s">
        <v>724</v>
      </c>
      <c r="AU144" s="347">
        <v>1000</v>
      </c>
      <c r="AV144" s="347">
        <v>0</v>
      </c>
      <c r="AW144" s="347">
        <v>0</v>
      </c>
      <c r="AX144" s="347">
        <v>1000</v>
      </c>
      <c r="AY144" s="345">
        <f t="shared" si="180"/>
        <v>1.0309999999999999</v>
      </c>
      <c r="AZ144" s="345">
        <f t="shared" si="181"/>
        <v>0</v>
      </c>
      <c r="BA144" s="345">
        <f t="shared" si="182"/>
        <v>0</v>
      </c>
      <c r="BB144" s="345">
        <f t="shared" si="183"/>
        <v>1.0309999999999999</v>
      </c>
      <c r="BH144" s="575" t="s">
        <v>511</v>
      </c>
      <c r="BI144" s="576">
        <v>227178000</v>
      </c>
      <c r="BJ144" s="576">
        <v>25191001</v>
      </c>
      <c r="BK144" s="576">
        <v>25571801</v>
      </c>
      <c r="BL144" s="576">
        <v>201606199</v>
      </c>
      <c r="BM144" s="577">
        <f t="shared" si="184"/>
        <v>234220.51799999998</v>
      </c>
      <c r="BN144" s="577">
        <f t="shared" si="185"/>
        <v>25971.922030999998</v>
      </c>
      <c r="BO144" s="577">
        <f t="shared" si="186"/>
        <v>26364.526830999996</v>
      </c>
      <c r="BP144" s="577">
        <f t="shared" si="187"/>
        <v>207855.99116899999</v>
      </c>
      <c r="BR144" s="343" t="s">
        <v>281</v>
      </c>
      <c r="BW144" s="348" t="s">
        <v>718</v>
      </c>
      <c r="BX144" s="348">
        <v>178374000</v>
      </c>
      <c r="BY144" s="348">
        <v>180737716</v>
      </c>
      <c r="BZ144" s="348">
        <v>-2363716</v>
      </c>
      <c r="CA144" s="348">
        <v>180737715</v>
      </c>
      <c r="CB144" s="348">
        <f t="shared" si="188"/>
        <v>183903.59399999998</v>
      </c>
      <c r="CC144" s="348">
        <f t="shared" si="189"/>
        <v>186340.58519599997</v>
      </c>
      <c r="CD144" s="348">
        <f t="shared" si="190"/>
        <v>-2436.9911959999995</v>
      </c>
      <c r="CE144" s="348">
        <f t="shared" si="191"/>
        <v>186340.58416499998</v>
      </c>
      <c r="CK144" s="346" t="s">
        <v>526</v>
      </c>
      <c r="CL144" s="347">
        <v>178378000</v>
      </c>
      <c r="CM144" s="347">
        <v>231957042</v>
      </c>
      <c r="CN144" s="347">
        <v>231957043</v>
      </c>
      <c r="CO144" s="347">
        <v>-53579043</v>
      </c>
      <c r="CP144" s="348">
        <f t="shared" si="192"/>
        <v>183907.71799999999</v>
      </c>
      <c r="CQ144" s="348">
        <f t="shared" si="193"/>
        <v>239147.71030199996</v>
      </c>
      <c r="CR144" s="348">
        <f t="shared" si="194"/>
        <v>239147.71133299998</v>
      </c>
      <c r="CS144" s="348">
        <f t="shared" si="195"/>
        <v>-55239.993332999991</v>
      </c>
      <c r="CU144" s="349"/>
      <c r="CZ144" s="346" t="s">
        <v>795</v>
      </c>
      <c r="DA144" s="347">
        <v>82763000</v>
      </c>
      <c r="DB144" s="347">
        <v>57881926</v>
      </c>
      <c r="DC144" s="347">
        <v>81997778</v>
      </c>
      <c r="DD144" s="347">
        <v>765222</v>
      </c>
      <c r="DE144" s="347">
        <f t="shared" si="196"/>
        <v>85328.652999999991</v>
      </c>
      <c r="DF144" s="347">
        <f t="shared" si="197"/>
        <v>59676.265705999991</v>
      </c>
      <c r="DG144" s="347">
        <f t="shared" si="198"/>
        <v>84539.709117999999</v>
      </c>
      <c r="DH144" s="347">
        <f t="shared" si="199"/>
        <v>788.94388199999992</v>
      </c>
      <c r="DI144" s="343" t="s">
        <v>281</v>
      </c>
      <c r="DQ144" s="350" t="s">
        <v>795</v>
      </c>
      <c r="DR144" s="347">
        <v>82763000</v>
      </c>
      <c r="DS144" s="347">
        <v>63035222</v>
      </c>
      <c r="DT144" s="347">
        <v>81997778</v>
      </c>
      <c r="DU144" s="347">
        <v>765222</v>
      </c>
      <c r="DV144" s="347">
        <f t="shared" si="200"/>
        <v>85328.652999999991</v>
      </c>
      <c r="DW144" s="347">
        <f t="shared" si="201"/>
        <v>64989.313881999995</v>
      </c>
      <c r="DX144" s="347">
        <f t="shared" si="202"/>
        <v>84539.709117999999</v>
      </c>
      <c r="DY144" s="347">
        <f t="shared" si="203"/>
        <v>788.94388199999992</v>
      </c>
      <c r="EH144" s="351" t="s">
        <v>794</v>
      </c>
      <c r="EI144" s="351">
        <v>82763000</v>
      </c>
      <c r="EJ144" s="351">
        <v>76847778</v>
      </c>
      <c r="EK144" s="351">
        <v>5915222</v>
      </c>
      <c r="EL144" s="351">
        <v>68188518</v>
      </c>
      <c r="EM144" s="351">
        <v>67441290</v>
      </c>
      <c r="EN144" s="351">
        <v>747228</v>
      </c>
      <c r="EO144" s="351">
        <f t="shared" si="223"/>
        <v>82763</v>
      </c>
      <c r="EP144" s="351">
        <f t="shared" si="224"/>
        <v>76847.778000000006</v>
      </c>
      <c r="EQ144" s="351">
        <f t="shared" si="225"/>
        <v>5915.2219999999998</v>
      </c>
      <c r="ER144" s="351">
        <f t="shared" si="226"/>
        <v>68188.517999999996</v>
      </c>
      <c r="ES144" s="351">
        <f t="shared" si="227"/>
        <v>67441.289999999994</v>
      </c>
      <c r="ET144" s="351">
        <f t="shared" si="228"/>
        <v>747.22799999999995</v>
      </c>
      <c r="FA144" s="346" t="s">
        <v>794</v>
      </c>
      <c r="FB144" s="352">
        <v>82763000</v>
      </c>
      <c r="FC144" s="352">
        <v>73341814</v>
      </c>
      <c r="FD144" s="352">
        <v>82201700</v>
      </c>
      <c r="FE144" s="352">
        <v>561300</v>
      </c>
      <c r="FF144" s="352">
        <v>72594586</v>
      </c>
      <c r="FG144" s="352">
        <v>747228</v>
      </c>
      <c r="FH144" s="352">
        <f t="shared" si="204"/>
        <v>82763</v>
      </c>
      <c r="FI144" s="352">
        <f t="shared" si="205"/>
        <v>73341.813999999998</v>
      </c>
      <c r="FJ144" s="352">
        <f t="shared" si="206"/>
        <v>82201.7</v>
      </c>
      <c r="FK144" s="352">
        <f t="shared" si="207"/>
        <v>561.29999999999995</v>
      </c>
      <c r="FL144" s="352">
        <f t="shared" si="208"/>
        <v>72594.585999999996</v>
      </c>
      <c r="FM144" s="352">
        <f t="shared" si="209"/>
        <v>747.22799999999995</v>
      </c>
      <c r="FT144" s="346" t="s">
        <v>924</v>
      </c>
      <c r="FU144" s="346">
        <v>500000000</v>
      </c>
      <c r="FV144" s="354">
        <v>0</v>
      </c>
      <c r="FW144" s="354">
        <v>0</v>
      </c>
      <c r="FX144" s="354">
        <v>500000000</v>
      </c>
      <c r="FY144" s="354">
        <v>0</v>
      </c>
      <c r="FZ144" s="354">
        <v>0</v>
      </c>
      <c r="GA144" s="354">
        <f t="shared" si="216"/>
        <v>500000</v>
      </c>
      <c r="GB144" s="354">
        <f t="shared" si="217"/>
        <v>0</v>
      </c>
      <c r="GC144" s="354">
        <f t="shared" si="218"/>
        <v>0</v>
      </c>
      <c r="GD144" s="354">
        <f t="shared" si="219"/>
        <v>500000</v>
      </c>
      <c r="GE144" s="354">
        <f t="shared" si="220"/>
        <v>0</v>
      </c>
      <c r="GF144" s="354">
        <f t="shared" si="221"/>
        <v>0</v>
      </c>
      <c r="GG144" s="354"/>
    </row>
    <row r="145" spans="6:189" x14ac:dyDescent="0.2">
      <c r="F145" s="349">
        <f>+F3+F64+F119+F124+F129+F136+F140</f>
        <v>40786396.188099995</v>
      </c>
      <c r="G145" s="349">
        <f>+G3+G64+G119+G124+G129+G136+G140</f>
        <v>4223901.4905529991</v>
      </c>
      <c r="H145" s="349">
        <f>+H3+H64+H119+H124+H129+H136+H140</f>
        <v>5971229.5454709996</v>
      </c>
      <c r="I145" s="349">
        <f>+I3+I64+I119+I124+I129+I136+I140</f>
        <v>34815166.642628998</v>
      </c>
      <c r="J145" s="343" t="s">
        <v>281</v>
      </c>
      <c r="P145" s="346" t="s">
        <v>354</v>
      </c>
      <c r="Q145" s="347">
        <v>2528207000</v>
      </c>
      <c r="R145" s="347">
        <v>1876122642</v>
      </c>
      <c r="S145" s="347">
        <v>1876122642</v>
      </c>
      <c r="T145" s="347">
        <v>652084358</v>
      </c>
      <c r="U145" s="347">
        <f t="shared" si="166"/>
        <v>2606581.4169999999</v>
      </c>
      <c r="V145" s="345">
        <f t="shared" si="167"/>
        <v>1934282.4439019999</v>
      </c>
      <c r="W145" s="345">
        <f t="shared" si="168"/>
        <v>1934282.4439019999</v>
      </c>
      <c r="X145" s="345">
        <f t="shared" si="169"/>
        <v>672298.97309799993</v>
      </c>
      <c r="AE145" s="343" t="s">
        <v>655</v>
      </c>
      <c r="AF145" s="345">
        <v>26050000</v>
      </c>
      <c r="AG145" s="345">
        <v>25191001</v>
      </c>
      <c r="AH145" s="345">
        <v>25191001</v>
      </c>
      <c r="AI145" s="345">
        <v>858999</v>
      </c>
      <c r="AJ145" s="345">
        <f t="shared" si="170"/>
        <v>26857.55</v>
      </c>
      <c r="AK145" s="345">
        <f t="shared" si="171"/>
        <v>25971.922030999998</v>
      </c>
      <c r="AL145" s="345">
        <f t="shared" si="172"/>
        <v>25971.922030999998</v>
      </c>
      <c r="AM145" s="345">
        <f t="shared" si="173"/>
        <v>885.62796900000001</v>
      </c>
      <c r="AT145" s="346" t="s">
        <v>511</v>
      </c>
      <c r="AU145" s="347">
        <v>227178000</v>
      </c>
      <c r="AV145" s="347">
        <v>25191001</v>
      </c>
      <c r="AW145" s="347">
        <v>25571801</v>
      </c>
      <c r="AX145" s="347">
        <v>201606199</v>
      </c>
      <c r="AY145" s="345">
        <f t="shared" ref="AY145:AY153" si="229">+AU145/$AZ$1*$BA$1</f>
        <v>234220.51799999998</v>
      </c>
      <c r="AZ145" s="345">
        <f t="shared" ref="AZ145:AZ153" si="230">+AV145/$AZ$1*$BA$1</f>
        <v>25971.922030999998</v>
      </c>
      <c r="BA145" s="345">
        <f t="shared" ref="BA145:BA153" si="231">+AW145/$AZ$1*$BA$1</f>
        <v>26364.526830999996</v>
      </c>
      <c r="BB145" s="345">
        <f t="shared" ref="BB145:BB153" si="232">+AX145/$AZ$1*$BA$1</f>
        <v>207855.99116899999</v>
      </c>
      <c r="BH145" s="343" t="s">
        <v>655</v>
      </c>
      <c r="BI145" s="348">
        <v>26050000</v>
      </c>
      <c r="BJ145" s="348">
        <v>25191001</v>
      </c>
      <c r="BK145" s="348">
        <v>25191001</v>
      </c>
      <c r="BL145" s="348">
        <v>858999</v>
      </c>
      <c r="BM145" s="349">
        <f t="shared" si="184"/>
        <v>26857.55</v>
      </c>
      <c r="BN145" s="349">
        <f t="shared" si="185"/>
        <v>25971.922030999998</v>
      </c>
      <c r="BO145" s="349">
        <f t="shared" si="186"/>
        <v>25971.922030999998</v>
      </c>
      <c r="BP145" s="349">
        <f t="shared" si="187"/>
        <v>885.62796900000001</v>
      </c>
      <c r="BR145" s="343" t="s">
        <v>281</v>
      </c>
      <c r="BW145" s="348" t="s">
        <v>783</v>
      </c>
      <c r="BX145" s="348">
        <v>1000</v>
      </c>
      <c r="BY145" s="348">
        <v>0</v>
      </c>
      <c r="BZ145" s="348">
        <v>1000</v>
      </c>
      <c r="CA145" s="348">
        <v>0</v>
      </c>
      <c r="CB145" s="348">
        <f t="shared" si="188"/>
        <v>1.0309999999999999</v>
      </c>
      <c r="CC145" s="348">
        <f t="shared" si="189"/>
        <v>0</v>
      </c>
      <c r="CD145" s="348">
        <f t="shared" si="190"/>
        <v>1.0309999999999999</v>
      </c>
      <c r="CE145" s="348">
        <f t="shared" si="191"/>
        <v>0</v>
      </c>
      <c r="CK145" s="346" t="s">
        <v>527</v>
      </c>
      <c r="CL145" s="347">
        <v>178378000</v>
      </c>
      <c r="CM145" s="347">
        <v>231957042</v>
      </c>
      <c r="CN145" s="347">
        <v>231957043</v>
      </c>
      <c r="CO145" s="347">
        <v>-53579043</v>
      </c>
      <c r="CP145" s="348">
        <f t="shared" si="192"/>
        <v>183907.71799999999</v>
      </c>
      <c r="CQ145" s="348">
        <f t="shared" si="193"/>
        <v>239147.71030199996</v>
      </c>
      <c r="CR145" s="348">
        <f t="shared" si="194"/>
        <v>239147.71133299998</v>
      </c>
      <c r="CS145" s="348">
        <f t="shared" si="195"/>
        <v>-55239.993332999991</v>
      </c>
      <c r="CU145" s="349"/>
      <c r="CZ145" s="346" t="s">
        <v>526</v>
      </c>
      <c r="DA145" s="347">
        <v>178378000</v>
      </c>
      <c r="DB145" s="347">
        <v>258408340</v>
      </c>
      <c r="DC145" s="347">
        <v>258408341</v>
      </c>
      <c r="DD145" s="347">
        <v>-80030341</v>
      </c>
      <c r="DE145" s="347">
        <f t="shared" si="196"/>
        <v>183907.71799999999</v>
      </c>
      <c r="DF145" s="347">
        <f t="shared" si="197"/>
        <v>266418.99854</v>
      </c>
      <c r="DG145" s="347">
        <f t="shared" si="198"/>
        <v>266418.99957099993</v>
      </c>
      <c r="DH145" s="347">
        <f t="shared" si="199"/>
        <v>-82511.281571</v>
      </c>
      <c r="DI145" s="343" t="s">
        <v>281</v>
      </c>
      <c r="DQ145" s="350" t="s">
        <v>526</v>
      </c>
      <c r="DR145" s="347">
        <v>178378000</v>
      </c>
      <c r="DS145" s="347">
        <v>280382972</v>
      </c>
      <c r="DT145" s="347">
        <v>280382973</v>
      </c>
      <c r="DU145" s="347">
        <v>-102004973</v>
      </c>
      <c r="DV145" s="347">
        <f t="shared" si="200"/>
        <v>183907.71799999999</v>
      </c>
      <c r="DW145" s="347">
        <f t="shared" si="201"/>
        <v>289074.844132</v>
      </c>
      <c r="DX145" s="347">
        <f t="shared" si="202"/>
        <v>289074.84516299999</v>
      </c>
      <c r="DY145" s="347">
        <f t="shared" si="203"/>
        <v>-105167.12716299998</v>
      </c>
      <c r="EH145" s="351" t="s">
        <v>795</v>
      </c>
      <c r="EI145" s="351">
        <v>82763000</v>
      </c>
      <c r="EJ145" s="351">
        <v>76847778</v>
      </c>
      <c r="EK145" s="351">
        <v>5915222</v>
      </c>
      <c r="EL145" s="351">
        <v>68188518</v>
      </c>
      <c r="EM145" s="351">
        <v>67441290</v>
      </c>
      <c r="EN145" s="351">
        <v>747228</v>
      </c>
      <c r="EO145" s="351">
        <f t="shared" si="223"/>
        <v>82763</v>
      </c>
      <c r="EP145" s="351">
        <f t="shared" si="224"/>
        <v>76847.778000000006</v>
      </c>
      <c r="EQ145" s="351">
        <f t="shared" si="225"/>
        <v>5915.2219999999998</v>
      </c>
      <c r="ER145" s="351">
        <f t="shared" si="226"/>
        <v>68188.517999999996</v>
      </c>
      <c r="ES145" s="351">
        <f t="shared" si="227"/>
        <v>67441.289999999994</v>
      </c>
      <c r="ET145" s="351">
        <f t="shared" si="228"/>
        <v>747.22799999999995</v>
      </c>
      <c r="FA145" s="346" t="s">
        <v>795</v>
      </c>
      <c r="FB145" s="352">
        <v>82763000</v>
      </c>
      <c r="FC145" s="352">
        <v>73341814</v>
      </c>
      <c r="FD145" s="352">
        <v>82201700</v>
      </c>
      <c r="FE145" s="352">
        <v>561300</v>
      </c>
      <c r="FF145" s="352">
        <v>72594586</v>
      </c>
      <c r="FG145" s="352">
        <v>747228</v>
      </c>
      <c r="FH145" s="352">
        <f t="shared" si="204"/>
        <v>82763</v>
      </c>
      <c r="FI145" s="352">
        <f t="shared" si="205"/>
        <v>73341.813999999998</v>
      </c>
      <c r="FJ145" s="352">
        <f t="shared" si="206"/>
        <v>82201.7</v>
      </c>
      <c r="FK145" s="352">
        <f t="shared" si="207"/>
        <v>561.29999999999995</v>
      </c>
      <c r="FL145" s="352">
        <f t="shared" si="208"/>
        <v>72594.585999999996</v>
      </c>
      <c r="FM145" s="352">
        <f t="shared" si="209"/>
        <v>747.22799999999995</v>
      </c>
      <c r="FT145" s="346" t="s">
        <v>794</v>
      </c>
      <c r="FU145" s="346">
        <v>83072000</v>
      </c>
      <c r="FV145" s="354">
        <v>82201032</v>
      </c>
      <c r="FW145" s="354">
        <v>82201700</v>
      </c>
      <c r="FX145" s="354">
        <v>870300</v>
      </c>
      <c r="FY145" s="354">
        <v>77747882</v>
      </c>
      <c r="FZ145" s="354">
        <v>4453150</v>
      </c>
      <c r="GA145" s="354">
        <f t="shared" si="216"/>
        <v>83072</v>
      </c>
      <c r="GB145" s="354">
        <f t="shared" si="217"/>
        <v>82201.032000000007</v>
      </c>
      <c r="GC145" s="354">
        <f t="shared" si="218"/>
        <v>82201.7</v>
      </c>
      <c r="GD145" s="354">
        <f t="shared" si="219"/>
        <v>870.3</v>
      </c>
      <c r="GE145" s="354">
        <f t="shared" si="220"/>
        <v>77747.881999999998</v>
      </c>
      <c r="GF145" s="354">
        <f t="shared" si="221"/>
        <v>4453.1499999999996</v>
      </c>
      <c r="GG145" s="354"/>
    </row>
    <row r="146" spans="6:189" x14ac:dyDescent="0.2">
      <c r="P146" s="343" t="s">
        <v>775</v>
      </c>
      <c r="Q146" s="347">
        <v>207126000</v>
      </c>
      <c r="R146" s="347">
        <v>0</v>
      </c>
      <c r="S146" s="347">
        <v>0</v>
      </c>
      <c r="T146" s="347">
        <v>207126000</v>
      </c>
      <c r="U146" s="347">
        <f t="shared" ref="U146:U147" si="233">+Q146/$W$1*$X$1</f>
        <v>213546.90599999999</v>
      </c>
      <c r="V146" s="345">
        <f t="shared" ref="V146:V147" si="234">+R146/$W$1*$X$1</f>
        <v>0</v>
      </c>
      <c r="W146" s="345">
        <f t="shared" ref="W146:W147" si="235">+S146/$W$1*$X$1</f>
        <v>0</v>
      </c>
      <c r="X146" s="345">
        <f t="shared" ref="X146:X147" si="236">+T146/$W$1*$X$1</f>
        <v>213546.90599999999</v>
      </c>
      <c r="AE146" s="343" t="s">
        <v>350</v>
      </c>
      <c r="AF146" s="345">
        <v>201128000</v>
      </c>
      <c r="AG146" s="345">
        <v>0</v>
      </c>
      <c r="AH146" s="345">
        <v>380800</v>
      </c>
      <c r="AI146" s="345">
        <v>200747200</v>
      </c>
      <c r="AJ146" s="345">
        <f t="shared" si="170"/>
        <v>207362.96799999999</v>
      </c>
      <c r="AK146" s="345">
        <f t="shared" si="171"/>
        <v>0</v>
      </c>
      <c r="AL146" s="345">
        <f t="shared" si="172"/>
        <v>392.60479999999995</v>
      </c>
      <c r="AM146" s="345">
        <f t="shared" si="173"/>
        <v>206970.36319999999</v>
      </c>
      <c r="AT146" s="346" t="s">
        <v>655</v>
      </c>
      <c r="AU146" s="347">
        <v>26050000</v>
      </c>
      <c r="AV146" s="347">
        <v>25191001</v>
      </c>
      <c r="AW146" s="347">
        <v>25191001</v>
      </c>
      <c r="AX146" s="347">
        <v>858999</v>
      </c>
      <c r="AY146" s="345">
        <f t="shared" si="229"/>
        <v>26857.55</v>
      </c>
      <c r="AZ146" s="345">
        <f t="shared" si="230"/>
        <v>25971.922030999998</v>
      </c>
      <c r="BA146" s="345">
        <f t="shared" si="231"/>
        <v>25971.922030999998</v>
      </c>
      <c r="BB146" s="345">
        <f t="shared" si="232"/>
        <v>885.62796900000001</v>
      </c>
      <c r="BH146" s="343" t="s">
        <v>350</v>
      </c>
      <c r="BI146" s="348">
        <v>201128000</v>
      </c>
      <c r="BJ146" s="348">
        <v>0</v>
      </c>
      <c r="BK146" s="348">
        <v>380800</v>
      </c>
      <c r="BL146" s="348">
        <v>200747200</v>
      </c>
      <c r="BM146" s="349">
        <f t="shared" si="184"/>
        <v>207362.96799999999</v>
      </c>
      <c r="BN146" s="349">
        <f t="shared" si="185"/>
        <v>0</v>
      </c>
      <c r="BO146" s="349">
        <f t="shared" si="186"/>
        <v>392.60479999999995</v>
      </c>
      <c r="BP146" s="349">
        <f t="shared" si="187"/>
        <v>206970.36319999999</v>
      </c>
      <c r="BW146" s="348" t="s">
        <v>722</v>
      </c>
      <c r="BX146" s="348">
        <v>1000</v>
      </c>
      <c r="BY146" s="348">
        <v>0</v>
      </c>
      <c r="BZ146" s="348">
        <v>1000</v>
      </c>
      <c r="CA146" s="348">
        <v>0</v>
      </c>
      <c r="CB146" s="348">
        <f t="shared" ref="CB146:CB154" si="237">+BX146/$CD$1*$CE$1</f>
        <v>1.0309999999999999</v>
      </c>
      <c r="CC146" s="348">
        <f t="shared" ref="CC146:CC154" si="238">+BY146/$CD$1*$CE$1</f>
        <v>0</v>
      </c>
      <c r="CD146" s="348">
        <f t="shared" ref="CD146:CD154" si="239">+BZ146/$CD$1*$CE$1</f>
        <v>1.0309999999999999</v>
      </c>
      <c r="CE146" s="348">
        <f t="shared" ref="CE146:CE154" si="240">+CA146/$CD$1*$CE$1</f>
        <v>0</v>
      </c>
      <c r="CK146" s="346" t="s">
        <v>718</v>
      </c>
      <c r="CL146" s="347">
        <v>178374000</v>
      </c>
      <c r="CM146" s="347">
        <v>231957042</v>
      </c>
      <c r="CN146" s="347">
        <v>231957043</v>
      </c>
      <c r="CO146" s="347">
        <v>-53583043</v>
      </c>
      <c r="CP146" s="348">
        <f t="shared" si="192"/>
        <v>183903.59399999998</v>
      </c>
      <c r="CQ146" s="348">
        <f t="shared" si="193"/>
        <v>239147.71030199996</v>
      </c>
      <c r="CR146" s="348">
        <f t="shared" si="194"/>
        <v>239147.71133299998</v>
      </c>
      <c r="CS146" s="348">
        <f t="shared" si="195"/>
        <v>-55244.117332999995</v>
      </c>
      <c r="CU146" s="349"/>
      <c r="CZ146" s="346" t="s">
        <v>527</v>
      </c>
      <c r="DA146" s="347">
        <v>178378000</v>
      </c>
      <c r="DB146" s="347">
        <v>258408340</v>
      </c>
      <c r="DC146" s="347">
        <v>258408341</v>
      </c>
      <c r="DD146" s="347">
        <v>-80030341</v>
      </c>
      <c r="DE146" s="347">
        <f t="shared" si="196"/>
        <v>183907.71799999999</v>
      </c>
      <c r="DF146" s="347">
        <f t="shared" si="197"/>
        <v>266418.99854</v>
      </c>
      <c r="DG146" s="347">
        <f t="shared" si="198"/>
        <v>266418.99957099993</v>
      </c>
      <c r="DH146" s="347">
        <f t="shared" si="199"/>
        <v>-82511.281571</v>
      </c>
      <c r="DI146" s="343" t="s">
        <v>281</v>
      </c>
      <c r="DQ146" s="350" t="s">
        <v>527</v>
      </c>
      <c r="DR146" s="347">
        <v>178378000</v>
      </c>
      <c r="DS146" s="347">
        <v>280382972</v>
      </c>
      <c r="DT146" s="347">
        <v>280382973</v>
      </c>
      <c r="DU146" s="347">
        <v>-102004973</v>
      </c>
      <c r="DV146" s="347">
        <f t="shared" si="200"/>
        <v>183907.71799999999</v>
      </c>
      <c r="DW146" s="347">
        <f t="shared" si="201"/>
        <v>289074.844132</v>
      </c>
      <c r="DX146" s="347">
        <f t="shared" si="202"/>
        <v>289074.84516299999</v>
      </c>
      <c r="DY146" s="347">
        <f t="shared" si="203"/>
        <v>-105167.12716299998</v>
      </c>
      <c r="EH146" s="351" t="s">
        <v>526</v>
      </c>
      <c r="EI146" s="351">
        <v>178378000</v>
      </c>
      <c r="EJ146" s="351">
        <v>280382973</v>
      </c>
      <c r="EK146" s="351">
        <v>-102004973</v>
      </c>
      <c r="EL146" s="351">
        <v>280382972</v>
      </c>
      <c r="EM146" s="351">
        <v>280382972</v>
      </c>
      <c r="EN146" s="351">
        <v>0</v>
      </c>
      <c r="EO146" s="351">
        <f t="shared" si="223"/>
        <v>178378</v>
      </c>
      <c r="EP146" s="351">
        <f t="shared" si="224"/>
        <v>280382.973</v>
      </c>
      <c r="EQ146" s="351">
        <f t="shared" si="225"/>
        <v>-102004.973</v>
      </c>
      <c r="ER146" s="351">
        <f t="shared" si="226"/>
        <v>280382.97200000001</v>
      </c>
      <c r="ES146" s="351">
        <f t="shared" si="227"/>
        <v>280382.97200000001</v>
      </c>
      <c r="ET146" s="351">
        <f t="shared" si="228"/>
        <v>0</v>
      </c>
      <c r="FA146" s="346" t="s">
        <v>526</v>
      </c>
      <c r="FB146" s="352">
        <v>178378000</v>
      </c>
      <c r="FC146" s="352">
        <v>350059938</v>
      </c>
      <c r="FD146" s="352">
        <v>350059939</v>
      </c>
      <c r="FE146" s="352">
        <v>-171681939</v>
      </c>
      <c r="FF146" s="352">
        <v>350059938</v>
      </c>
      <c r="FG146" s="352">
        <v>0</v>
      </c>
      <c r="FH146" s="352">
        <f t="shared" si="204"/>
        <v>178378</v>
      </c>
      <c r="FI146" s="352">
        <f t="shared" si="205"/>
        <v>350059.93800000002</v>
      </c>
      <c r="FJ146" s="352">
        <f t="shared" si="206"/>
        <v>350059.93900000001</v>
      </c>
      <c r="FK146" s="352">
        <f t="shared" si="207"/>
        <v>-171681.93900000001</v>
      </c>
      <c r="FL146" s="352">
        <f t="shared" si="208"/>
        <v>350059.93800000002</v>
      </c>
      <c r="FM146" s="352">
        <f t="shared" si="209"/>
        <v>0</v>
      </c>
      <c r="FT146" s="346" t="s">
        <v>795</v>
      </c>
      <c r="FU146" s="346">
        <v>83072000</v>
      </c>
      <c r="FV146" s="354">
        <v>82201032</v>
      </c>
      <c r="FW146" s="354">
        <v>82201700</v>
      </c>
      <c r="FX146" s="354">
        <v>870300</v>
      </c>
      <c r="FY146" s="354">
        <v>77747882</v>
      </c>
      <c r="FZ146" s="354">
        <v>4453150</v>
      </c>
      <c r="GA146" s="354">
        <f t="shared" si="216"/>
        <v>83072</v>
      </c>
      <c r="GB146" s="354">
        <f t="shared" si="217"/>
        <v>82201.032000000007</v>
      </c>
      <c r="GC146" s="354">
        <f t="shared" si="218"/>
        <v>82201.7</v>
      </c>
      <c r="GD146" s="354">
        <f t="shared" si="219"/>
        <v>870.3</v>
      </c>
      <c r="GE146" s="354">
        <f t="shared" si="220"/>
        <v>77747.881999999998</v>
      </c>
      <c r="GF146" s="354">
        <f t="shared" si="221"/>
        <v>4453.1499999999996</v>
      </c>
      <c r="GG146" s="354"/>
    </row>
    <row r="147" spans="6:189" x14ac:dyDescent="0.2">
      <c r="P147" s="343" t="s">
        <v>356</v>
      </c>
      <c r="Q147" s="347">
        <v>10100</v>
      </c>
      <c r="R147" s="347">
        <v>1692932768</v>
      </c>
      <c r="S147" s="347">
        <v>1692932768</v>
      </c>
      <c r="T147" s="347">
        <v>-1692922668</v>
      </c>
      <c r="U147" s="347">
        <f t="shared" si="233"/>
        <v>10.413099999999998</v>
      </c>
      <c r="V147" s="345">
        <f t="shared" si="234"/>
        <v>1745413.6838079998</v>
      </c>
      <c r="W147" s="345">
        <f t="shared" si="235"/>
        <v>1745413.6838079998</v>
      </c>
      <c r="X147" s="345">
        <f t="shared" si="236"/>
        <v>-1745403.2707079998</v>
      </c>
      <c r="AE147" s="343" t="s">
        <v>513</v>
      </c>
      <c r="AF147" s="345">
        <v>201128000</v>
      </c>
      <c r="AG147" s="345">
        <v>0</v>
      </c>
      <c r="AH147" s="345">
        <v>380800</v>
      </c>
      <c r="AI147" s="345">
        <v>200747200</v>
      </c>
      <c r="AJ147" s="345">
        <f t="shared" si="170"/>
        <v>207362.96799999999</v>
      </c>
      <c r="AK147" s="345">
        <f t="shared" si="171"/>
        <v>0</v>
      </c>
      <c r="AL147" s="345">
        <f t="shared" si="172"/>
        <v>392.60479999999995</v>
      </c>
      <c r="AM147" s="345">
        <f t="shared" si="173"/>
        <v>206970.36319999999</v>
      </c>
      <c r="AT147" s="346" t="s">
        <v>350</v>
      </c>
      <c r="AU147" s="347">
        <v>201128000</v>
      </c>
      <c r="AV147" s="347">
        <v>0</v>
      </c>
      <c r="AW147" s="347">
        <v>380800</v>
      </c>
      <c r="AX147" s="347">
        <v>200747200</v>
      </c>
      <c r="AY147" s="345">
        <f t="shared" si="229"/>
        <v>207362.96799999999</v>
      </c>
      <c r="AZ147" s="345">
        <f t="shared" si="230"/>
        <v>0</v>
      </c>
      <c r="BA147" s="345">
        <f t="shared" si="231"/>
        <v>392.60479999999995</v>
      </c>
      <c r="BB147" s="345">
        <f t="shared" si="232"/>
        <v>206970.36319999999</v>
      </c>
      <c r="BH147" s="343" t="s">
        <v>513</v>
      </c>
      <c r="BI147" s="348">
        <v>201128000</v>
      </c>
      <c r="BJ147" s="348">
        <v>0</v>
      </c>
      <c r="BK147" s="348">
        <v>380800</v>
      </c>
      <c r="BL147" s="348">
        <v>200747200</v>
      </c>
      <c r="BM147" s="349">
        <f t="shared" si="184"/>
        <v>207362.96799999999</v>
      </c>
      <c r="BN147" s="349">
        <f t="shared" si="185"/>
        <v>0</v>
      </c>
      <c r="BO147" s="349">
        <f t="shared" si="186"/>
        <v>392.60479999999995</v>
      </c>
      <c r="BP147" s="349">
        <f t="shared" si="187"/>
        <v>206970.36319999999</v>
      </c>
      <c r="BW147" s="348" t="s">
        <v>723</v>
      </c>
      <c r="BX147" s="348">
        <v>1000</v>
      </c>
      <c r="BY147" s="348">
        <v>0</v>
      </c>
      <c r="BZ147" s="348">
        <v>1000</v>
      </c>
      <c r="CA147" s="348">
        <v>0</v>
      </c>
      <c r="CB147" s="348">
        <f t="shared" si="237"/>
        <v>1.0309999999999999</v>
      </c>
      <c r="CC147" s="348">
        <f t="shared" si="238"/>
        <v>0</v>
      </c>
      <c r="CD147" s="348">
        <f t="shared" si="239"/>
        <v>1.0309999999999999</v>
      </c>
      <c r="CE147" s="348">
        <f t="shared" si="240"/>
        <v>0</v>
      </c>
      <c r="CK147" s="346" t="s">
        <v>783</v>
      </c>
      <c r="CL147" s="347">
        <v>1000</v>
      </c>
      <c r="CM147" s="347">
        <v>0</v>
      </c>
      <c r="CN147" s="347">
        <v>0</v>
      </c>
      <c r="CO147" s="347">
        <v>1000</v>
      </c>
      <c r="CP147" s="348">
        <f t="shared" si="192"/>
        <v>1.0309999999999999</v>
      </c>
      <c r="CQ147" s="348">
        <f t="shared" si="193"/>
        <v>0</v>
      </c>
      <c r="CR147" s="348">
        <f t="shared" si="194"/>
        <v>0</v>
      </c>
      <c r="CS147" s="348">
        <f t="shared" si="195"/>
        <v>1.0309999999999999</v>
      </c>
      <c r="CU147" s="349"/>
      <c r="CZ147" s="346" t="s">
        <v>718</v>
      </c>
      <c r="DA147" s="347">
        <v>178374000</v>
      </c>
      <c r="DB147" s="347">
        <v>253639544</v>
      </c>
      <c r="DC147" s="347">
        <v>253639545</v>
      </c>
      <c r="DD147" s="347">
        <v>-75265545</v>
      </c>
      <c r="DE147" s="347">
        <f t="shared" si="196"/>
        <v>183903.59399999998</v>
      </c>
      <c r="DF147" s="347">
        <f t="shared" si="197"/>
        <v>261502.36986399998</v>
      </c>
      <c r="DG147" s="347">
        <f t="shared" si="198"/>
        <v>261502.370895</v>
      </c>
      <c r="DH147" s="347">
        <f t="shared" si="199"/>
        <v>-77598.776894999988</v>
      </c>
      <c r="DI147" s="343" t="s">
        <v>281</v>
      </c>
      <c r="DQ147" s="350" t="s">
        <v>718</v>
      </c>
      <c r="DR147" s="347">
        <v>178374000</v>
      </c>
      <c r="DS147" s="347">
        <v>275614176</v>
      </c>
      <c r="DT147" s="347">
        <v>275614177</v>
      </c>
      <c r="DU147" s="347">
        <v>-97240177</v>
      </c>
      <c r="DV147" s="347">
        <f t="shared" si="200"/>
        <v>183903.59399999998</v>
      </c>
      <c r="DW147" s="347">
        <f t="shared" si="201"/>
        <v>284158.21545599995</v>
      </c>
      <c r="DX147" s="347">
        <f t="shared" si="202"/>
        <v>284158.216487</v>
      </c>
      <c r="DY147" s="347">
        <f t="shared" si="203"/>
        <v>-100254.62248699999</v>
      </c>
      <c r="EH147" s="351" t="s">
        <v>527</v>
      </c>
      <c r="EI147" s="351">
        <v>178378000</v>
      </c>
      <c r="EJ147" s="351">
        <v>280382973</v>
      </c>
      <c r="EK147" s="351">
        <v>-102004973</v>
      </c>
      <c r="EL147" s="351">
        <v>280382972</v>
      </c>
      <c r="EM147" s="351">
        <v>280382972</v>
      </c>
      <c r="EN147" s="351">
        <v>0</v>
      </c>
      <c r="EO147" s="351">
        <f t="shared" si="223"/>
        <v>178378</v>
      </c>
      <c r="EP147" s="351">
        <f t="shared" si="224"/>
        <v>280382.973</v>
      </c>
      <c r="EQ147" s="351">
        <f t="shared" si="225"/>
        <v>-102004.973</v>
      </c>
      <c r="ER147" s="351">
        <f t="shared" si="226"/>
        <v>280382.97200000001</v>
      </c>
      <c r="ES147" s="351">
        <f t="shared" si="227"/>
        <v>280382.97200000001</v>
      </c>
      <c r="ET147" s="351">
        <f t="shared" si="228"/>
        <v>0</v>
      </c>
      <c r="FA147" s="346" t="s">
        <v>527</v>
      </c>
      <c r="FB147" s="352">
        <v>178378000</v>
      </c>
      <c r="FC147" s="352">
        <v>350059938</v>
      </c>
      <c r="FD147" s="352">
        <v>350059939</v>
      </c>
      <c r="FE147" s="352">
        <v>-171681939</v>
      </c>
      <c r="FF147" s="352">
        <v>350059938</v>
      </c>
      <c r="FG147" s="352">
        <v>0</v>
      </c>
      <c r="FH147" s="352">
        <f t="shared" si="204"/>
        <v>178378</v>
      </c>
      <c r="FI147" s="352">
        <f t="shared" si="205"/>
        <v>350059.93800000002</v>
      </c>
      <c r="FJ147" s="352">
        <f t="shared" si="206"/>
        <v>350059.93900000001</v>
      </c>
      <c r="FK147" s="352">
        <f t="shared" si="207"/>
        <v>-171681.93900000001</v>
      </c>
      <c r="FL147" s="352">
        <f t="shared" si="208"/>
        <v>350059.93800000002</v>
      </c>
      <c r="FM147" s="352">
        <f t="shared" si="209"/>
        <v>0</v>
      </c>
      <c r="FT147" s="346" t="s">
        <v>526</v>
      </c>
      <c r="FU147" s="346">
        <v>280384000</v>
      </c>
      <c r="FV147" s="354">
        <v>381678698</v>
      </c>
      <c r="FW147" s="354">
        <v>381678699</v>
      </c>
      <c r="FX147" s="354">
        <v>-101294699</v>
      </c>
      <c r="FY147" s="354">
        <v>381678698</v>
      </c>
      <c r="FZ147" s="354">
        <v>0</v>
      </c>
      <c r="GA147" s="354">
        <f t="shared" si="216"/>
        <v>280384</v>
      </c>
      <c r="GB147" s="354">
        <f t="shared" si="217"/>
        <v>381678.69799999997</v>
      </c>
      <c r="GC147" s="354">
        <f t="shared" si="218"/>
        <v>381678.69900000002</v>
      </c>
      <c r="GD147" s="354">
        <f t="shared" si="219"/>
        <v>-101294.69899999999</v>
      </c>
      <c r="GE147" s="354">
        <f t="shared" si="220"/>
        <v>381678.69799999997</v>
      </c>
      <c r="GF147" s="354">
        <f t="shared" si="221"/>
        <v>0</v>
      </c>
      <c r="GG147" s="354"/>
    </row>
    <row r="148" spans="6:189" x14ac:dyDescent="0.2">
      <c r="F148" s="360"/>
      <c r="G148" s="360"/>
      <c r="H148" s="360"/>
      <c r="I148" s="360"/>
      <c r="U148" s="345"/>
      <c r="V148" s="345"/>
      <c r="W148" s="345"/>
      <c r="X148" s="345"/>
      <c r="AE148" s="343" t="s">
        <v>351</v>
      </c>
      <c r="AF148" s="345">
        <v>18144732100</v>
      </c>
      <c r="AG148" s="345">
        <v>12912339032</v>
      </c>
      <c r="AH148" s="345">
        <v>12912339032</v>
      </c>
      <c r="AI148" s="345">
        <v>5232393068</v>
      </c>
      <c r="AJ148" s="345">
        <f t="shared" si="170"/>
        <v>18707218.7951</v>
      </c>
      <c r="AK148" s="345">
        <f t="shared" si="171"/>
        <v>13312621.541991999</v>
      </c>
      <c r="AL148" s="345">
        <f t="shared" si="172"/>
        <v>13312621.541991999</v>
      </c>
      <c r="AM148" s="345">
        <f t="shared" si="173"/>
        <v>5394597.2531079995</v>
      </c>
      <c r="AT148" s="346" t="s">
        <v>513</v>
      </c>
      <c r="AU148" s="347">
        <v>201128000</v>
      </c>
      <c r="AV148" s="347">
        <v>0</v>
      </c>
      <c r="AW148" s="347">
        <v>380800</v>
      </c>
      <c r="AX148" s="347">
        <v>200747200</v>
      </c>
      <c r="AY148" s="345">
        <f t="shared" si="229"/>
        <v>207362.96799999999</v>
      </c>
      <c r="AZ148" s="345">
        <f t="shared" si="230"/>
        <v>0</v>
      </c>
      <c r="BA148" s="345">
        <f t="shared" si="231"/>
        <v>392.60479999999995</v>
      </c>
      <c r="BB148" s="345">
        <f t="shared" si="232"/>
        <v>206970.36319999999</v>
      </c>
      <c r="BH148" s="575" t="s">
        <v>351</v>
      </c>
      <c r="BI148" s="576">
        <v>18144732100</v>
      </c>
      <c r="BJ148" s="576">
        <v>12908739032</v>
      </c>
      <c r="BK148" s="576">
        <v>12908739032</v>
      </c>
      <c r="BL148" s="576">
        <v>5235993068</v>
      </c>
      <c r="BM148" s="577">
        <f t="shared" si="184"/>
        <v>18707218.7951</v>
      </c>
      <c r="BN148" s="577">
        <f t="shared" si="185"/>
        <v>13308909.941991998</v>
      </c>
      <c r="BO148" s="577">
        <f t="shared" si="186"/>
        <v>13308909.941991998</v>
      </c>
      <c r="BP148" s="577">
        <f t="shared" si="187"/>
        <v>5398308.8531079991</v>
      </c>
      <c r="BW148" s="348" t="s">
        <v>724</v>
      </c>
      <c r="BX148" s="348">
        <v>1000</v>
      </c>
      <c r="BY148" s="348">
        <v>0</v>
      </c>
      <c r="BZ148" s="348">
        <v>1000</v>
      </c>
      <c r="CA148" s="348">
        <v>0</v>
      </c>
      <c r="CB148" s="348">
        <f t="shared" si="237"/>
        <v>1.0309999999999999</v>
      </c>
      <c r="CC148" s="348">
        <f t="shared" si="238"/>
        <v>0</v>
      </c>
      <c r="CD148" s="348">
        <f t="shared" si="239"/>
        <v>1.0309999999999999</v>
      </c>
      <c r="CE148" s="348">
        <f t="shared" si="240"/>
        <v>0</v>
      </c>
      <c r="CK148" s="346" t="s">
        <v>722</v>
      </c>
      <c r="CL148" s="347">
        <v>1000</v>
      </c>
      <c r="CM148" s="347">
        <v>0</v>
      </c>
      <c r="CN148" s="347">
        <v>0</v>
      </c>
      <c r="CO148" s="347">
        <v>1000</v>
      </c>
      <c r="CP148" s="348">
        <f t="shared" si="192"/>
        <v>1.0309999999999999</v>
      </c>
      <c r="CQ148" s="348">
        <f t="shared" si="193"/>
        <v>0</v>
      </c>
      <c r="CR148" s="348">
        <f t="shared" si="194"/>
        <v>0</v>
      </c>
      <c r="CS148" s="348">
        <f t="shared" si="195"/>
        <v>1.0309999999999999</v>
      </c>
      <c r="CU148" s="349"/>
      <c r="CZ148" s="346" t="s">
        <v>783</v>
      </c>
      <c r="DA148" s="347">
        <v>1000</v>
      </c>
      <c r="DB148" s="347">
        <v>0</v>
      </c>
      <c r="DC148" s="347">
        <v>0</v>
      </c>
      <c r="DD148" s="347">
        <v>1000</v>
      </c>
      <c r="DE148" s="347">
        <f t="shared" si="196"/>
        <v>1.0309999999999999</v>
      </c>
      <c r="DF148" s="347">
        <f t="shared" si="197"/>
        <v>0</v>
      </c>
      <c r="DG148" s="347">
        <f t="shared" si="198"/>
        <v>0</v>
      </c>
      <c r="DH148" s="347">
        <f t="shared" si="199"/>
        <v>1.0309999999999999</v>
      </c>
      <c r="DI148" s="343" t="s">
        <v>281</v>
      </c>
      <c r="DQ148" s="350" t="s">
        <v>783</v>
      </c>
      <c r="DR148" s="347">
        <v>1000</v>
      </c>
      <c r="DS148" s="347">
        <v>0</v>
      </c>
      <c r="DT148" s="347">
        <v>0</v>
      </c>
      <c r="DU148" s="347">
        <v>1000</v>
      </c>
      <c r="DV148" s="347">
        <f t="shared" si="200"/>
        <v>1.0309999999999999</v>
      </c>
      <c r="DW148" s="347">
        <f t="shared" si="201"/>
        <v>0</v>
      </c>
      <c r="DX148" s="347">
        <f t="shared" si="202"/>
        <v>0</v>
      </c>
      <c r="DY148" s="347">
        <f t="shared" si="203"/>
        <v>1.0309999999999999</v>
      </c>
      <c r="EH148" s="351" t="s">
        <v>718</v>
      </c>
      <c r="EI148" s="351">
        <v>178374000</v>
      </c>
      <c r="EJ148" s="351">
        <v>275614177</v>
      </c>
      <c r="EK148" s="351">
        <v>-97240177</v>
      </c>
      <c r="EL148" s="351">
        <v>275614176</v>
      </c>
      <c r="EM148" s="351">
        <v>275614176</v>
      </c>
      <c r="EN148" s="351">
        <v>0</v>
      </c>
      <c r="EO148" s="351">
        <f t="shared" si="223"/>
        <v>178374</v>
      </c>
      <c r="EP148" s="351">
        <f t="shared" si="224"/>
        <v>275614.17700000003</v>
      </c>
      <c r="EQ148" s="351">
        <f t="shared" si="225"/>
        <v>-97240.176999999996</v>
      </c>
      <c r="ER148" s="351">
        <f t="shared" si="226"/>
        <v>275614.17599999998</v>
      </c>
      <c r="ES148" s="351">
        <f t="shared" si="227"/>
        <v>275614.17599999998</v>
      </c>
      <c r="ET148" s="351">
        <f t="shared" si="228"/>
        <v>0</v>
      </c>
      <c r="FA148" s="346" t="s">
        <v>718</v>
      </c>
      <c r="FB148" s="352">
        <v>178374000</v>
      </c>
      <c r="FC148" s="352">
        <v>345291142</v>
      </c>
      <c r="FD148" s="352">
        <v>345291143</v>
      </c>
      <c r="FE148" s="352">
        <v>-166917143</v>
      </c>
      <c r="FF148" s="352">
        <v>345291142</v>
      </c>
      <c r="FG148" s="352">
        <v>0</v>
      </c>
      <c r="FH148" s="352">
        <f t="shared" si="204"/>
        <v>178374</v>
      </c>
      <c r="FI148" s="352">
        <f t="shared" si="205"/>
        <v>345291.14199999999</v>
      </c>
      <c r="FJ148" s="352">
        <f t="shared" si="206"/>
        <v>345291.14299999998</v>
      </c>
      <c r="FK148" s="352">
        <f t="shared" si="207"/>
        <v>-166917.14300000001</v>
      </c>
      <c r="FL148" s="352">
        <f t="shared" si="208"/>
        <v>345291.14199999999</v>
      </c>
      <c r="FM148" s="352">
        <f t="shared" si="209"/>
        <v>0</v>
      </c>
      <c r="FT148" s="346" t="s">
        <v>527</v>
      </c>
      <c r="FU148" s="346">
        <v>280384000</v>
      </c>
      <c r="FV148" s="354">
        <v>381678698</v>
      </c>
      <c r="FW148" s="354">
        <v>381678699</v>
      </c>
      <c r="FX148" s="354">
        <v>-101294699</v>
      </c>
      <c r="FY148" s="354">
        <v>381678698</v>
      </c>
      <c r="FZ148" s="354">
        <v>0</v>
      </c>
      <c r="GA148" s="354">
        <f t="shared" si="216"/>
        <v>280384</v>
      </c>
      <c r="GB148" s="354">
        <f t="shared" si="217"/>
        <v>381678.69799999997</v>
      </c>
      <c r="GC148" s="354">
        <f t="shared" si="218"/>
        <v>381678.69900000002</v>
      </c>
      <c r="GD148" s="354">
        <f t="shared" si="219"/>
        <v>-101294.69899999999</v>
      </c>
      <c r="GE148" s="354">
        <f t="shared" si="220"/>
        <v>381678.69799999997</v>
      </c>
      <c r="GF148" s="354">
        <f t="shared" si="221"/>
        <v>0</v>
      </c>
      <c r="GG148" s="354"/>
    </row>
    <row r="149" spans="6:189" x14ac:dyDescent="0.2">
      <c r="AE149" s="343" t="s">
        <v>352</v>
      </c>
      <c r="AF149" s="345">
        <v>13716466000</v>
      </c>
      <c r="AG149" s="345">
        <v>8867318655</v>
      </c>
      <c r="AH149" s="345">
        <v>8867318655</v>
      </c>
      <c r="AI149" s="345">
        <v>4849147345</v>
      </c>
      <c r="AJ149" s="345">
        <f t="shared" si="170"/>
        <v>14141676.445999999</v>
      </c>
      <c r="AK149" s="345">
        <f t="shared" si="171"/>
        <v>9142205.5333049987</v>
      </c>
      <c r="AL149" s="345">
        <f t="shared" si="172"/>
        <v>9142205.5333049987</v>
      </c>
      <c r="AM149" s="345">
        <f t="shared" si="173"/>
        <v>4999470.912694999</v>
      </c>
      <c r="AT149" s="346" t="s">
        <v>351</v>
      </c>
      <c r="AU149" s="347">
        <v>18144732100</v>
      </c>
      <c r="AV149" s="347">
        <v>12908739032</v>
      </c>
      <c r="AW149" s="347">
        <v>12908739032</v>
      </c>
      <c r="AX149" s="347">
        <v>5235993068</v>
      </c>
      <c r="AY149" s="345">
        <f t="shared" si="229"/>
        <v>18707218.7951</v>
      </c>
      <c r="AZ149" s="345">
        <f t="shared" si="230"/>
        <v>13308909.941991998</v>
      </c>
      <c r="BA149" s="345">
        <f t="shared" si="231"/>
        <v>13308909.941991998</v>
      </c>
      <c r="BB149" s="345">
        <f t="shared" si="232"/>
        <v>5398308.8531079991</v>
      </c>
      <c r="BH149" s="343" t="s">
        <v>352</v>
      </c>
      <c r="BI149" s="348">
        <v>13716466000</v>
      </c>
      <c r="BJ149" s="348">
        <v>8867318655</v>
      </c>
      <c r="BK149" s="348">
        <v>8867318655</v>
      </c>
      <c r="BL149" s="348">
        <v>4849147345</v>
      </c>
      <c r="BM149" s="349">
        <f t="shared" si="184"/>
        <v>14141676.445999999</v>
      </c>
      <c r="BN149" s="349">
        <f t="shared" si="185"/>
        <v>9142205.5333049987</v>
      </c>
      <c r="BO149" s="349">
        <f t="shared" si="186"/>
        <v>9142205.5333049987</v>
      </c>
      <c r="BP149" s="349">
        <f t="shared" si="187"/>
        <v>4999470.912694999</v>
      </c>
      <c r="BW149" s="348" t="s">
        <v>511</v>
      </c>
      <c r="BX149" s="348">
        <v>227178000</v>
      </c>
      <c r="BY149" s="348">
        <v>28893045</v>
      </c>
      <c r="BZ149" s="348">
        <v>198284955</v>
      </c>
      <c r="CA149" s="348">
        <v>25191001</v>
      </c>
      <c r="CB149" s="348">
        <f t="shared" si="237"/>
        <v>234220.51799999998</v>
      </c>
      <c r="CC149" s="348">
        <f t="shared" si="238"/>
        <v>29788.729394999995</v>
      </c>
      <c r="CD149" s="348">
        <f t="shared" si="239"/>
        <v>204431.78860499998</v>
      </c>
      <c r="CE149" s="348">
        <f t="shared" si="240"/>
        <v>25971.922030999998</v>
      </c>
      <c r="CK149" s="346" t="s">
        <v>723</v>
      </c>
      <c r="CL149" s="347">
        <v>1000</v>
      </c>
      <c r="CM149" s="347">
        <v>0</v>
      </c>
      <c r="CN149" s="347">
        <v>0</v>
      </c>
      <c r="CO149" s="347">
        <v>1000</v>
      </c>
      <c r="CP149" s="348">
        <f t="shared" si="192"/>
        <v>1.0309999999999999</v>
      </c>
      <c r="CQ149" s="348">
        <f t="shared" si="193"/>
        <v>0</v>
      </c>
      <c r="CR149" s="348">
        <f t="shared" si="194"/>
        <v>0</v>
      </c>
      <c r="CS149" s="348">
        <f t="shared" si="195"/>
        <v>1.0309999999999999</v>
      </c>
      <c r="CU149" s="349"/>
      <c r="CZ149" s="346" t="s">
        <v>722</v>
      </c>
      <c r="DA149" s="347">
        <v>1000</v>
      </c>
      <c r="DB149" s="347">
        <v>4768796</v>
      </c>
      <c r="DC149" s="347">
        <v>4768796</v>
      </c>
      <c r="DD149" s="347">
        <v>-4767796</v>
      </c>
      <c r="DE149" s="347">
        <f t="shared" si="196"/>
        <v>1.0309999999999999</v>
      </c>
      <c r="DF149" s="347">
        <f t="shared" si="197"/>
        <v>4916.6286760000003</v>
      </c>
      <c r="DG149" s="347">
        <f t="shared" si="198"/>
        <v>4916.6286760000003</v>
      </c>
      <c r="DH149" s="347">
        <f t="shared" si="199"/>
        <v>-4915.5976760000003</v>
      </c>
      <c r="DI149" s="343" t="s">
        <v>281</v>
      </c>
      <c r="DM149" s="359"/>
      <c r="DN149" s="359"/>
      <c r="DQ149" s="350" t="s">
        <v>722</v>
      </c>
      <c r="DR149" s="347">
        <v>1000</v>
      </c>
      <c r="DS149" s="347">
        <v>4768796</v>
      </c>
      <c r="DT149" s="347">
        <v>4768796</v>
      </c>
      <c r="DU149" s="347">
        <v>-4767796</v>
      </c>
      <c r="DV149" s="347">
        <f t="shared" si="200"/>
        <v>1.0309999999999999</v>
      </c>
      <c r="DW149" s="347">
        <f t="shared" si="201"/>
        <v>4916.6286760000003</v>
      </c>
      <c r="DX149" s="347">
        <f t="shared" si="202"/>
        <v>4916.6286760000003</v>
      </c>
      <c r="DY149" s="347">
        <f t="shared" si="203"/>
        <v>-4915.5976760000003</v>
      </c>
      <c r="EH149" s="351" t="s">
        <v>783</v>
      </c>
      <c r="EI149" s="351">
        <v>1000</v>
      </c>
      <c r="EJ149" s="351">
        <v>0</v>
      </c>
      <c r="EK149" s="351">
        <v>1000</v>
      </c>
      <c r="EL149" s="351">
        <v>0</v>
      </c>
      <c r="EM149" s="351">
        <v>0</v>
      </c>
      <c r="EN149" s="351">
        <v>0</v>
      </c>
      <c r="EO149" s="351">
        <f t="shared" si="223"/>
        <v>1</v>
      </c>
      <c r="EP149" s="351">
        <f t="shared" si="224"/>
        <v>0</v>
      </c>
      <c r="EQ149" s="351">
        <f t="shared" si="225"/>
        <v>1</v>
      </c>
      <c r="ER149" s="351">
        <f t="shared" si="226"/>
        <v>0</v>
      </c>
      <c r="ES149" s="351">
        <f t="shared" si="227"/>
        <v>0</v>
      </c>
      <c r="ET149" s="351">
        <f t="shared" si="228"/>
        <v>0</v>
      </c>
      <c r="FA149" s="346" t="s">
        <v>783</v>
      </c>
      <c r="FB149" s="352">
        <v>1000</v>
      </c>
      <c r="FC149" s="352">
        <v>0</v>
      </c>
      <c r="FD149" s="352">
        <v>0</v>
      </c>
      <c r="FE149" s="352">
        <v>1000</v>
      </c>
      <c r="FF149" s="352">
        <v>0</v>
      </c>
      <c r="FG149" s="352">
        <v>0</v>
      </c>
      <c r="FH149" s="352">
        <f t="shared" si="204"/>
        <v>1</v>
      </c>
      <c r="FI149" s="352">
        <f t="shared" si="205"/>
        <v>0</v>
      </c>
      <c r="FJ149" s="352">
        <f t="shared" si="206"/>
        <v>0</v>
      </c>
      <c r="FK149" s="352">
        <f t="shared" si="207"/>
        <v>1</v>
      </c>
      <c r="FL149" s="352">
        <f t="shared" si="208"/>
        <v>0</v>
      </c>
      <c r="FM149" s="352">
        <f t="shared" si="209"/>
        <v>0</v>
      </c>
      <c r="FT149" s="346" t="s">
        <v>718</v>
      </c>
      <c r="FU149" s="346">
        <v>275621000</v>
      </c>
      <c r="FV149" s="354">
        <v>376909902</v>
      </c>
      <c r="FW149" s="354">
        <v>376909903</v>
      </c>
      <c r="FX149" s="354">
        <v>-101288903</v>
      </c>
      <c r="FY149" s="354">
        <v>376909902</v>
      </c>
      <c r="FZ149" s="354">
        <v>0</v>
      </c>
      <c r="GA149" s="354">
        <f t="shared" si="216"/>
        <v>275621</v>
      </c>
      <c r="GB149" s="354">
        <f t="shared" si="217"/>
        <v>376909.902</v>
      </c>
      <c r="GC149" s="354">
        <f t="shared" si="218"/>
        <v>376909.90299999999</v>
      </c>
      <c r="GD149" s="354">
        <f t="shared" si="219"/>
        <v>-101288.90300000001</v>
      </c>
      <c r="GE149" s="354">
        <f t="shared" si="220"/>
        <v>376909.902</v>
      </c>
      <c r="GF149" s="354">
        <f t="shared" si="221"/>
        <v>0</v>
      </c>
      <c r="GG149" s="354"/>
    </row>
    <row r="150" spans="6:189" x14ac:dyDescent="0.2">
      <c r="AE150" s="343" t="s">
        <v>354</v>
      </c>
      <c r="AF150" s="345">
        <v>2528207000</v>
      </c>
      <c r="AG150" s="345">
        <v>2352087609</v>
      </c>
      <c r="AH150" s="345">
        <v>2352087609</v>
      </c>
      <c r="AI150" s="345">
        <v>176119391</v>
      </c>
      <c r="AJ150" s="345">
        <f t="shared" si="170"/>
        <v>2606581.4169999999</v>
      </c>
      <c r="AK150" s="345">
        <f t="shared" si="171"/>
        <v>2425002.324879</v>
      </c>
      <c r="AL150" s="345">
        <f t="shared" si="172"/>
        <v>2425002.324879</v>
      </c>
      <c r="AM150" s="345">
        <f t="shared" si="173"/>
        <v>181579.09212099999</v>
      </c>
      <c r="AT150" s="346" t="s">
        <v>352</v>
      </c>
      <c r="AU150" s="347">
        <v>13716466000</v>
      </c>
      <c r="AV150" s="347">
        <v>8867318655</v>
      </c>
      <c r="AW150" s="347">
        <v>8867318655</v>
      </c>
      <c r="AX150" s="347">
        <v>4849147345</v>
      </c>
      <c r="AY150" s="345">
        <f t="shared" si="229"/>
        <v>14141676.445999999</v>
      </c>
      <c r="AZ150" s="345">
        <f t="shared" si="230"/>
        <v>9142205.5333049987</v>
      </c>
      <c r="BA150" s="345">
        <f t="shared" si="231"/>
        <v>9142205.5333049987</v>
      </c>
      <c r="BB150" s="345">
        <f t="shared" si="232"/>
        <v>4999470.912694999</v>
      </c>
      <c r="BH150" s="343" t="s">
        <v>354</v>
      </c>
      <c r="BI150" s="348">
        <v>2528207000</v>
      </c>
      <c r="BJ150" s="348">
        <v>2352087609</v>
      </c>
      <c r="BK150" s="348">
        <v>2352087609</v>
      </c>
      <c r="BL150" s="348">
        <v>176119391</v>
      </c>
      <c r="BM150" s="349">
        <f t="shared" ref="BM150:BM152" si="241">BI150/$BN$1*$BO$1</f>
        <v>2606581.4169999999</v>
      </c>
      <c r="BN150" s="349">
        <f t="shared" ref="BN150:BN152" si="242">BJ150/$BN$1*$BO$1</f>
        <v>2425002.324879</v>
      </c>
      <c r="BO150" s="349">
        <f t="shared" ref="BO150:BO152" si="243">BK150/$BN$1*$BO$1</f>
        <v>2425002.324879</v>
      </c>
      <c r="BP150" s="349">
        <f t="shared" ref="BP150:BP152" si="244">BL150/$BN$1*$BO$1</f>
        <v>181579.09212099999</v>
      </c>
      <c r="BW150" s="348" t="s">
        <v>655</v>
      </c>
      <c r="BX150" s="348">
        <v>26050000</v>
      </c>
      <c r="BY150" s="348">
        <v>25191001</v>
      </c>
      <c r="BZ150" s="348">
        <v>858999</v>
      </c>
      <c r="CA150" s="348">
        <v>25191001</v>
      </c>
      <c r="CB150" s="348">
        <f t="shared" si="237"/>
        <v>26857.55</v>
      </c>
      <c r="CC150" s="348">
        <f t="shared" si="238"/>
        <v>25971.922030999998</v>
      </c>
      <c r="CD150" s="348">
        <f t="shared" si="239"/>
        <v>885.62796900000001</v>
      </c>
      <c r="CE150" s="348">
        <f t="shared" si="240"/>
        <v>25971.922030999998</v>
      </c>
      <c r="CK150" s="346" t="s">
        <v>724</v>
      </c>
      <c r="CL150" s="347">
        <v>1000</v>
      </c>
      <c r="CM150" s="347">
        <v>0</v>
      </c>
      <c r="CN150" s="347">
        <v>0</v>
      </c>
      <c r="CO150" s="347">
        <v>1000</v>
      </c>
      <c r="CP150" s="348">
        <f t="shared" si="192"/>
        <v>1.0309999999999999</v>
      </c>
      <c r="CQ150" s="348">
        <f t="shared" si="193"/>
        <v>0</v>
      </c>
      <c r="CR150" s="348">
        <f t="shared" si="194"/>
        <v>0</v>
      </c>
      <c r="CS150" s="348">
        <f t="shared" si="195"/>
        <v>1.0309999999999999</v>
      </c>
      <c r="CU150" s="349"/>
      <c r="CZ150" s="346" t="s">
        <v>723</v>
      </c>
      <c r="DA150" s="347">
        <v>1000</v>
      </c>
      <c r="DB150" s="347">
        <v>0</v>
      </c>
      <c r="DC150" s="347">
        <v>0</v>
      </c>
      <c r="DD150" s="347">
        <v>1000</v>
      </c>
      <c r="DE150" s="347">
        <f t="shared" si="196"/>
        <v>1.0309999999999999</v>
      </c>
      <c r="DF150" s="347">
        <f t="shared" si="197"/>
        <v>0</v>
      </c>
      <c r="DG150" s="347">
        <f t="shared" si="198"/>
        <v>0</v>
      </c>
      <c r="DH150" s="347">
        <f t="shared" si="199"/>
        <v>1.0309999999999999</v>
      </c>
      <c r="DI150" s="343" t="s">
        <v>281</v>
      </c>
      <c r="DN150" s="360"/>
      <c r="DQ150" s="350" t="s">
        <v>723</v>
      </c>
      <c r="DR150" s="347">
        <v>1000</v>
      </c>
      <c r="DS150" s="347">
        <v>0</v>
      </c>
      <c r="DT150" s="347">
        <v>0</v>
      </c>
      <c r="DU150" s="347">
        <v>1000</v>
      </c>
      <c r="DV150" s="347">
        <f t="shared" si="200"/>
        <v>1.0309999999999999</v>
      </c>
      <c r="DW150" s="347">
        <f t="shared" si="201"/>
        <v>0</v>
      </c>
      <c r="DX150" s="347">
        <f t="shared" si="202"/>
        <v>0</v>
      </c>
      <c r="DY150" s="347">
        <f t="shared" si="203"/>
        <v>1.0309999999999999</v>
      </c>
      <c r="EH150" s="351" t="s">
        <v>722</v>
      </c>
      <c r="EI150" s="351">
        <v>1000</v>
      </c>
      <c r="EJ150" s="351">
        <v>4768796</v>
      </c>
      <c r="EK150" s="351">
        <v>-4767796</v>
      </c>
      <c r="EL150" s="351">
        <v>4768796</v>
      </c>
      <c r="EM150" s="351">
        <v>4768796</v>
      </c>
      <c r="EN150" s="351">
        <v>0</v>
      </c>
      <c r="EO150" s="351">
        <f t="shared" si="223"/>
        <v>1</v>
      </c>
      <c r="EP150" s="351">
        <f t="shared" si="224"/>
        <v>4768.7960000000003</v>
      </c>
      <c r="EQ150" s="351">
        <f t="shared" si="225"/>
        <v>-4767.7960000000003</v>
      </c>
      <c r="ER150" s="351">
        <f t="shared" si="226"/>
        <v>4768.7960000000003</v>
      </c>
      <c r="ES150" s="351">
        <f t="shared" si="227"/>
        <v>4768.7960000000003</v>
      </c>
      <c r="ET150" s="351">
        <f t="shared" si="228"/>
        <v>0</v>
      </c>
      <c r="FA150" s="346" t="s">
        <v>722</v>
      </c>
      <c r="FB150" s="352">
        <v>1000</v>
      </c>
      <c r="FC150" s="352">
        <v>4768796</v>
      </c>
      <c r="FD150" s="352">
        <v>4768796</v>
      </c>
      <c r="FE150" s="352">
        <v>-4767796</v>
      </c>
      <c r="FF150" s="352">
        <v>4768796</v>
      </c>
      <c r="FG150" s="352">
        <v>0</v>
      </c>
      <c r="FH150" s="352">
        <f t="shared" si="204"/>
        <v>1</v>
      </c>
      <c r="FI150" s="352">
        <f t="shared" si="205"/>
        <v>4768.7960000000003</v>
      </c>
      <c r="FJ150" s="352">
        <f t="shared" si="206"/>
        <v>4768.7960000000003</v>
      </c>
      <c r="FK150" s="352">
        <f t="shared" si="207"/>
        <v>-4767.7960000000003</v>
      </c>
      <c r="FL150" s="352">
        <f t="shared" si="208"/>
        <v>4768.7960000000003</v>
      </c>
      <c r="FM150" s="352">
        <f t="shared" si="209"/>
        <v>0</v>
      </c>
      <c r="FT150" s="346" t="s">
        <v>783</v>
      </c>
      <c r="FU150" s="346">
        <v>1000</v>
      </c>
      <c r="FV150" s="354">
        <v>0</v>
      </c>
      <c r="FW150" s="354">
        <v>0</v>
      </c>
      <c r="FX150" s="354">
        <v>1000</v>
      </c>
      <c r="FY150" s="354">
        <v>0</v>
      </c>
      <c r="FZ150" s="354">
        <v>0</v>
      </c>
      <c r="GA150" s="354">
        <f t="shared" si="216"/>
        <v>1</v>
      </c>
      <c r="GB150" s="354">
        <f t="shared" si="217"/>
        <v>0</v>
      </c>
      <c r="GC150" s="354">
        <f t="shared" si="218"/>
        <v>0</v>
      </c>
      <c r="GD150" s="354">
        <f t="shared" si="219"/>
        <v>1</v>
      </c>
      <c r="GE150" s="354">
        <f t="shared" si="220"/>
        <v>0</v>
      </c>
      <c r="GF150" s="354">
        <f t="shared" si="221"/>
        <v>0</v>
      </c>
      <c r="GG150" s="354"/>
    </row>
    <row r="151" spans="6:189" x14ac:dyDescent="0.2">
      <c r="AE151" s="343" t="s">
        <v>775</v>
      </c>
      <c r="AF151" s="345">
        <v>207126000</v>
      </c>
      <c r="AG151" s="345">
        <v>0</v>
      </c>
      <c r="AH151" s="345">
        <v>0</v>
      </c>
      <c r="AI151" s="345">
        <v>207126000</v>
      </c>
      <c r="AJ151" s="345">
        <f t="shared" si="170"/>
        <v>213546.90599999999</v>
      </c>
      <c r="AK151" s="345">
        <f t="shared" si="171"/>
        <v>0</v>
      </c>
      <c r="AL151" s="345">
        <f t="shared" si="172"/>
        <v>0</v>
      </c>
      <c r="AM151" s="345">
        <f t="shared" si="173"/>
        <v>213546.90599999999</v>
      </c>
      <c r="AT151" s="346" t="s">
        <v>354</v>
      </c>
      <c r="AU151" s="347">
        <v>2528207000</v>
      </c>
      <c r="AV151" s="347">
        <v>2352087609</v>
      </c>
      <c r="AW151" s="347">
        <v>2352087609</v>
      </c>
      <c r="AX151" s="347">
        <v>176119391</v>
      </c>
      <c r="AY151" s="345">
        <f t="shared" si="229"/>
        <v>2606581.4169999999</v>
      </c>
      <c r="AZ151" s="345">
        <f t="shared" si="230"/>
        <v>2425002.324879</v>
      </c>
      <c r="BA151" s="345">
        <f t="shared" si="231"/>
        <v>2425002.324879</v>
      </c>
      <c r="BB151" s="345">
        <f t="shared" si="232"/>
        <v>181579.09212099999</v>
      </c>
      <c r="BH151" s="343" t="s">
        <v>775</v>
      </c>
      <c r="BI151" s="348">
        <v>207126000</v>
      </c>
      <c r="BJ151" s="348">
        <v>0</v>
      </c>
      <c r="BK151" s="348">
        <v>0</v>
      </c>
      <c r="BL151" s="348">
        <v>207126000</v>
      </c>
      <c r="BM151" s="349">
        <f t="shared" si="241"/>
        <v>213546.90599999999</v>
      </c>
      <c r="BN151" s="349">
        <f t="shared" si="242"/>
        <v>0</v>
      </c>
      <c r="BO151" s="349">
        <f t="shared" si="243"/>
        <v>0</v>
      </c>
      <c r="BP151" s="349">
        <f t="shared" si="244"/>
        <v>213546.90599999999</v>
      </c>
      <c r="BW151" s="348" t="s">
        <v>350</v>
      </c>
      <c r="BX151" s="348">
        <v>201128000</v>
      </c>
      <c r="BY151" s="348">
        <v>3702044</v>
      </c>
      <c r="BZ151" s="348">
        <v>197425956</v>
      </c>
      <c r="CA151" s="348">
        <v>0</v>
      </c>
      <c r="CB151" s="348">
        <f t="shared" si="237"/>
        <v>207362.96799999999</v>
      </c>
      <c r="CC151" s="348">
        <f t="shared" si="238"/>
        <v>3816.8073639999998</v>
      </c>
      <c r="CD151" s="348">
        <f t="shared" si="239"/>
        <v>203546.16063599999</v>
      </c>
      <c r="CE151" s="348">
        <f t="shared" si="240"/>
        <v>0</v>
      </c>
      <c r="CK151" s="346" t="s">
        <v>511</v>
      </c>
      <c r="CL151" s="347">
        <v>227178000</v>
      </c>
      <c r="CM151" s="347">
        <v>28512245</v>
      </c>
      <c r="CN151" s="347">
        <v>42655217</v>
      </c>
      <c r="CO151" s="347">
        <v>184522783</v>
      </c>
      <c r="CP151" s="348">
        <f t="shared" si="192"/>
        <v>234220.51799999998</v>
      </c>
      <c r="CQ151" s="348">
        <f t="shared" si="193"/>
        <v>29396.124594999997</v>
      </c>
      <c r="CR151" s="348">
        <f t="shared" si="194"/>
        <v>43977.52872699999</v>
      </c>
      <c r="CS151" s="348">
        <f t="shared" si="195"/>
        <v>190242.98927299998</v>
      </c>
      <c r="CU151" s="349"/>
      <c r="CZ151" s="346" t="s">
        <v>724</v>
      </c>
      <c r="DA151" s="347">
        <v>1000</v>
      </c>
      <c r="DB151" s="347">
        <v>0</v>
      </c>
      <c r="DC151" s="347">
        <v>0</v>
      </c>
      <c r="DD151" s="347">
        <v>1000</v>
      </c>
      <c r="DE151" s="347">
        <f t="shared" si="196"/>
        <v>1.0309999999999999</v>
      </c>
      <c r="DF151" s="347">
        <f t="shared" si="197"/>
        <v>0</v>
      </c>
      <c r="DG151" s="347">
        <f t="shared" si="198"/>
        <v>0</v>
      </c>
      <c r="DH151" s="347">
        <f t="shared" si="199"/>
        <v>1.0309999999999999</v>
      </c>
      <c r="DI151" s="343" t="s">
        <v>281</v>
      </c>
      <c r="DQ151" s="350" t="s">
        <v>724</v>
      </c>
      <c r="DR151" s="347">
        <v>1000</v>
      </c>
      <c r="DS151" s="347">
        <v>0</v>
      </c>
      <c r="DT151" s="347">
        <v>0</v>
      </c>
      <c r="DU151" s="347">
        <v>1000</v>
      </c>
      <c r="DV151" s="347">
        <f t="shared" si="200"/>
        <v>1.0309999999999999</v>
      </c>
      <c r="DW151" s="347">
        <f t="shared" si="201"/>
        <v>0</v>
      </c>
      <c r="DX151" s="347">
        <f t="shared" si="202"/>
        <v>0</v>
      </c>
      <c r="DY151" s="347">
        <f t="shared" si="203"/>
        <v>1.0309999999999999</v>
      </c>
      <c r="EH151" s="351" t="s">
        <v>723</v>
      </c>
      <c r="EI151" s="351">
        <v>1000</v>
      </c>
      <c r="EJ151" s="351">
        <v>0</v>
      </c>
      <c r="EK151" s="351">
        <v>1000</v>
      </c>
      <c r="EL151" s="351">
        <v>0</v>
      </c>
      <c r="EM151" s="351">
        <v>0</v>
      </c>
      <c r="EN151" s="351">
        <v>0</v>
      </c>
      <c r="EO151" s="351">
        <f t="shared" si="223"/>
        <v>1</v>
      </c>
      <c r="EP151" s="351">
        <f t="shared" si="224"/>
        <v>0</v>
      </c>
      <c r="EQ151" s="351">
        <f t="shared" si="225"/>
        <v>1</v>
      </c>
      <c r="ER151" s="351">
        <f t="shared" si="226"/>
        <v>0</v>
      </c>
      <c r="ES151" s="351">
        <f t="shared" si="227"/>
        <v>0</v>
      </c>
      <c r="ET151" s="351">
        <f t="shared" si="228"/>
        <v>0</v>
      </c>
      <c r="FA151" s="346" t="s">
        <v>723</v>
      </c>
      <c r="FB151" s="352">
        <v>1000</v>
      </c>
      <c r="FC151" s="352">
        <v>0</v>
      </c>
      <c r="FD151" s="352">
        <v>0</v>
      </c>
      <c r="FE151" s="352">
        <v>1000</v>
      </c>
      <c r="FF151" s="352">
        <v>0</v>
      </c>
      <c r="FG151" s="352">
        <v>0</v>
      </c>
      <c r="FH151" s="352">
        <f t="shared" si="204"/>
        <v>1</v>
      </c>
      <c r="FI151" s="352">
        <f t="shared" si="205"/>
        <v>0</v>
      </c>
      <c r="FJ151" s="352">
        <f t="shared" si="206"/>
        <v>0</v>
      </c>
      <c r="FK151" s="352">
        <f t="shared" si="207"/>
        <v>1</v>
      </c>
      <c r="FL151" s="352">
        <f t="shared" si="208"/>
        <v>0</v>
      </c>
      <c r="FM151" s="352">
        <f t="shared" si="209"/>
        <v>0</v>
      </c>
      <c r="FT151" s="346" t="s">
        <v>722</v>
      </c>
      <c r="FU151" s="346">
        <v>4760000</v>
      </c>
      <c r="FV151" s="354">
        <v>4768796</v>
      </c>
      <c r="FW151" s="354">
        <v>4768796</v>
      </c>
      <c r="FX151" s="354">
        <v>-8796</v>
      </c>
      <c r="FY151" s="354">
        <v>4768796</v>
      </c>
      <c r="FZ151" s="354">
        <v>0</v>
      </c>
      <c r="GA151" s="354">
        <f t="shared" si="216"/>
        <v>4760</v>
      </c>
      <c r="GB151" s="354">
        <f t="shared" si="217"/>
        <v>4768.7960000000003</v>
      </c>
      <c r="GC151" s="354">
        <f t="shared" si="218"/>
        <v>4768.7960000000003</v>
      </c>
      <c r="GD151" s="354">
        <f t="shared" si="219"/>
        <v>-8.7959999999999994</v>
      </c>
      <c r="GE151" s="354">
        <f t="shared" si="220"/>
        <v>4768.7960000000003</v>
      </c>
      <c r="GF151" s="354">
        <f t="shared" si="221"/>
        <v>0</v>
      </c>
      <c r="GG151" s="354"/>
    </row>
    <row r="152" spans="6:189" x14ac:dyDescent="0.2">
      <c r="AE152" s="343" t="s">
        <v>356</v>
      </c>
      <c r="AF152" s="345">
        <v>1692933100</v>
      </c>
      <c r="AG152" s="345">
        <v>1692932768</v>
      </c>
      <c r="AH152" s="345">
        <v>1692932768</v>
      </c>
      <c r="AI152" s="345">
        <v>332</v>
      </c>
      <c r="AJ152" s="345">
        <f t="shared" si="170"/>
        <v>1745414.0260999999</v>
      </c>
      <c r="AK152" s="345">
        <f t="shared" si="171"/>
        <v>1745413.6838079998</v>
      </c>
      <c r="AL152" s="345">
        <f t="shared" si="172"/>
        <v>1745413.6838079998</v>
      </c>
      <c r="AM152" s="345">
        <f t="shared" si="173"/>
        <v>0.34229199999999999</v>
      </c>
      <c r="AT152" s="346" t="s">
        <v>775</v>
      </c>
      <c r="AU152" s="347">
        <v>207126000</v>
      </c>
      <c r="AV152" s="347">
        <v>0</v>
      </c>
      <c r="AW152" s="347">
        <v>0</v>
      </c>
      <c r="AX152" s="347">
        <v>207126000</v>
      </c>
      <c r="AY152" s="345">
        <f t="shared" si="229"/>
        <v>213546.90599999999</v>
      </c>
      <c r="AZ152" s="345">
        <f t="shared" si="230"/>
        <v>0</v>
      </c>
      <c r="BA152" s="345">
        <f t="shared" si="231"/>
        <v>0</v>
      </c>
      <c r="BB152" s="345">
        <f t="shared" si="232"/>
        <v>213546.90599999999</v>
      </c>
      <c r="BH152" s="343" t="s">
        <v>356</v>
      </c>
      <c r="BI152" s="348">
        <v>1692933100</v>
      </c>
      <c r="BJ152" s="348">
        <v>1689332768</v>
      </c>
      <c r="BK152" s="348">
        <v>1689332768</v>
      </c>
      <c r="BL152" s="348">
        <v>3600332</v>
      </c>
      <c r="BM152" s="349">
        <f t="shared" si="241"/>
        <v>1745414.0260999999</v>
      </c>
      <c r="BN152" s="349">
        <f t="shared" si="242"/>
        <v>1741702.0838079997</v>
      </c>
      <c r="BO152" s="349">
        <f t="shared" si="243"/>
        <v>1741702.0838079997</v>
      </c>
      <c r="BP152" s="349">
        <f t="shared" si="244"/>
        <v>3711.9422919999997</v>
      </c>
      <c r="BW152" s="348" t="s">
        <v>513</v>
      </c>
      <c r="BX152" s="348">
        <v>201128000</v>
      </c>
      <c r="BY152" s="348">
        <v>3702044</v>
      </c>
      <c r="BZ152" s="348">
        <v>197425956</v>
      </c>
      <c r="CA152" s="348">
        <v>0</v>
      </c>
      <c r="CB152" s="348">
        <f t="shared" si="237"/>
        <v>207362.96799999999</v>
      </c>
      <c r="CC152" s="348">
        <f t="shared" si="238"/>
        <v>3816.8073639999998</v>
      </c>
      <c r="CD152" s="348">
        <f t="shared" si="239"/>
        <v>203546.16063599999</v>
      </c>
      <c r="CE152" s="348">
        <f t="shared" si="240"/>
        <v>0</v>
      </c>
      <c r="CK152" s="346" t="s">
        <v>655</v>
      </c>
      <c r="CL152" s="347">
        <v>26050000</v>
      </c>
      <c r="CM152" s="347">
        <v>25191001</v>
      </c>
      <c r="CN152" s="347">
        <v>25191001</v>
      </c>
      <c r="CO152" s="347">
        <v>858999</v>
      </c>
      <c r="CP152" s="348">
        <f t="shared" si="192"/>
        <v>26857.55</v>
      </c>
      <c r="CQ152" s="348">
        <f t="shared" si="193"/>
        <v>25971.922030999998</v>
      </c>
      <c r="CR152" s="348">
        <f t="shared" si="194"/>
        <v>25971.922030999998</v>
      </c>
      <c r="CS152" s="348">
        <f t="shared" si="195"/>
        <v>885.62796900000001</v>
      </c>
      <c r="CU152" s="349"/>
      <c r="CZ152" s="346" t="s">
        <v>511</v>
      </c>
      <c r="DA152" s="347">
        <v>227178000</v>
      </c>
      <c r="DB152" s="347">
        <v>66778897</v>
      </c>
      <c r="DC152" s="347">
        <v>67159697</v>
      </c>
      <c r="DD152" s="347">
        <v>160018303</v>
      </c>
      <c r="DE152" s="347">
        <f t="shared" ref="DE152:DE164" si="245">+DA152/$DG$1*$DH$1</f>
        <v>234220.51799999998</v>
      </c>
      <c r="DF152" s="347">
        <f t="shared" ref="DF152:DF164" si="246">+DB152/$DG$1*$DH$1</f>
        <v>68849.042806999991</v>
      </c>
      <c r="DG152" s="347">
        <f t="shared" ref="DG152:DG164" si="247">+DC152/$DG$1*$DH$1</f>
        <v>69241.647606999992</v>
      </c>
      <c r="DH152" s="347">
        <f t="shared" ref="DH152:DH164" si="248">+DD152/$DG$1*$DH$1</f>
        <v>164978.87039299999</v>
      </c>
      <c r="DI152" s="343" t="s">
        <v>281</v>
      </c>
      <c r="DQ152" s="350" t="s">
        <v>511</v>
      </c>
      <c r="DR152" s="347">
        <v>227178000</v>
      </c>
      <c r="DS152" s="347">
        <v>80993679</v>
      </c>
      <c r="DT152" s="347">
        <v>81374479</v>
      </c>
      <c r="DU152" s="347">
        <v>145803521</v>
      </c>
      <c r="DV152" s="347">
        <f t="shared" si="200"/>
        <v>234220.51799999998</v>
      </c>
      <c r="DW152" s="347">
        <f t="shared" si="201"/>
        <v>83504.483049000002</v>
      </c>
      <c r="DX152" s="347">
        <f t="shared" si="202"/>
        <v>83897.087849000003</v>
      </c>
      <c r="DY152" s="347">
        <f t="shared" si="203"/>
        <v>150323.43015100001</v>
      </c>
      <c r="EH152" s="351" t="s">
        <v>724</v>
      </c>
      <c r="EI152" s="351">
        <v>1000</v>
      </c>
      <c r="EJ152" s="351">
        <v>0</v>
      </c>
      <c r="EK152" s="351">
        <v>1000</v>
      </c>
      <c r="EL152" s="351">
        <v>0</v>
      </c>
      <c r="EM152" s="351">
        <v>0</v>
      </c>
      <c r="EN152" s="351">
        <v>0</v>
      </c>
      <c r="EO152" s="351">
        <f t="shared" si="223"/>
        <v>1</v>
      </c>
      <c r="EP152" s="351">
        <f t="shared" si="224"/>
        <v>0</v>
      </c>
      <c r="EQ152" s="351">
        <f t="shared" si="225"/>
        <v>1</v>
      </c>
      <c r="ER152" s="351">
        <f t="shared" si="226"/>
        <v>0</v>
      </c>
      <c r="ES152" s="351">
        <f t="shared" si="227"/>
        <v>0</v>
      </c>
      <c r="ET152" s="351">
        <f t="shared" si="228"/>
        <v>0</v>
      </c>
      <c r="FA152" s="346" t="s">
        <v>724</v>
      </c>
      <c r="FB152" s="352">
        <v>1000</v>
      </c>
      <c r="FC152" s="352">
        <v>0</v>
      </c>
      <c r="FD152" s="352">
        <v>0</v>
      </c>
      <c r="FE152" s="352">
        <v>1000</v>
      </c>
      <c r="FF152" s="352">
        <v>0</v>
      </c>
      <c r="FG152" s="352">
        <v>0</v>
      </c>
      <c r="FH152" s="352">
        <f t="shared" si="204"/>
        <v>1</v>
      </c>
      <c r="FI152" s="352">
        <f t="shared" si="205"/>
        <v>0</v>
      </c>
      <c r="FJ152" s="352">
        <f t="shared" si="206"/>
        <v>0</v>
      </c>
      <c r="FK152" s="352">
        <f t="shared" si="207"/>
        <v>1</v>
      </c>
      <c r="FL152" s="352">
        <f t="shared" si="208"/>
        <v>0</v>
      </c>
      <c r="FM152" s="352">
        <f t="shared" si="209"/>
        <v>0</v>
      </c>
      <c r="FT152" s="346" t="s">
        <v>723</v>
      </c>
      <c r="FU152" s="346">
        <v>1000</v>
      </c>
      <c r="FV152" s="354">
        <v>0</v>
      </c>
      <c r="FW152" s="354">
        <v>0</v>
      </c>
      <c r="FX152" s="354">
        <v>1000</v>
      </c>
      <c r="FY152" s="354">
        <v>0</v>
      </c>
      <c r="FZ152" s="354">
        <v>0</v>
      </c>
      <c r="GA152" s="354">
        <f t="shared" si="216"/>
        <v>1</v>
      </c>
      <c r="GB152" s="354">
        <f t="shared" si="217"/>
        <v>0</v>
      </c>
      <c r="GC152" s="354">
        <f t="shared" si="218"/>
        <v>0</v>
      </c>
      <c r="GD152" s="354">
        <f t="shared" si="219"/>
        <v>1</v>
      </c>
      <c r="GE152" s="354">
        <f t="shared" si="220"/>
        <v>0</v>
      </c>
      <c r="GF152" s="354">
        <f t="shared" si="221"/>
        <v>0</v>
      </c>
      <c r="GG152" s="354"/>
    </row>
    <row r="153" spans="6:189" x14ac:dyDescent="0.2">
      <c r="AE153" s="343" t="s">
        <v>837</v>
      </c>
      <c r="AJ153" s="345">
        <f>+AJ3+AJ64+AJ123+AJ128+AJ144+AJ148+AJ137</f>
        <v>45390319.471099995</v>
      </c>
      <c r="AK153" s="345">
        <f t="shared" ref="AK153:AM153" si="249">+AK3+AK64+AK123+AK128+AK144+AK148+AK137</f>
        <v>19182343.928850997</v>
      </c>
      <c r="AL153" s="345">
        <f t="shared" si="249"/>
        <v>21459917.103483997</v>
      </c>
      <c r="AM153" s="345">
        <f t="shared" si="249"/>
        <v>23930402.36761599</v>
      </c>
      <c r="AT153" s="346" t="s">
        <v>356</v>
      </c>
      <c r="AU153" s="347">
        <v>1692933100</v>
      </c>
      <c r="AV153" s="347">
        <v>1689332768</v>
      </c>
      <c r="AW153" s="347">
        <v>1689332768</v>
      </c>
      <c r="AX153" s="347">
        <v>3600332</v>
      </c>
      <c r="AY153" s="345">
        <f t="shared" si="229"/>
        <v>1745414.0260999999</v>
      </c>
      <c r="AZ153" s="345">
        <f t="shared" si="230"/>
        <v>1741702.0838079997</v>
      </c>
      <c r="BA153" s="345">
        <f t="shared" si="231"/>
        <v>1741702.0838079997</v>
      </c>
      <c r="BB153" s="345">
        <f t="shared" si="232"/>
        <v>3711.9422919999997</v>
      </c>
      <c r="BI153" s="348"/>
      <c r="BJ153" s="348"/>
      <c r="BK153" s="348"/>
      <c r="BL153" s="348"/>
      <c r="BM153" s="349"/>
      <c r="BN153" s="349"/>
      <c r="BO153" s="349"/>
      <c r="BP153" s="349"/>
      <c r="BW153" s="348" t="s">
        <v>351</v>
      </c>
      <c r="BX153" s="348">
        <v>18144732100</v>
      </c>
      <c r="BY153" s="348">
        <v>13064080864</v>
      </c>
      <c r="BZ153" s="348">
        <v>5080651236</v>
      </c>
      <c r="CA153" s="348">
        <v>13064080864</v>
      </c>
      <c r="CB153" s="348">
        <f t="shared" si="237"/>
        <v>18707218.7951</v>
      </c>
      <c r="CC153" s="348">
        <f t="shared" si="238"/>
        <v>13469067.370784</v>
      </c>
      <c r="CD153" s="348">
        <f t="shared" si="239"/>
        <v>5238151.4243159993</v>
      </c>
      <c r="CE153" s="348">
        <f t="shared" si="240"/>
        <v>13469067.370784</v>
      </c>
      <c r="CK153" s="346" t="s">
        <v>350</v>
      </c>
      <c r="CL153" s="347">
        <v>201128000</v>
      </c>
      <c r="CM153" s="347">
        <v>3321244</v>
      </c>
      <c r="CN153" s="347">
        <v>17464216</v>
      </c>
      <c r="CO153" s="347">
        <v>183663784</v>
      </c>
      <c r="CP153" s="348">
        <f t="shared" si="192"/>
        <v>207362.96799999999</v>
      </c>
      <c r="CQ153" s="348">
        <f t="shared" si="193"/>
        <v>3424.2025639999997</v>
      </c>
      <c r="CR153" s="348">
        <f t="shared" si="194"/>
        <v>18005.606695999999</v>
      </c>
      <c r="CS153" s="348">
        <f t="shared" si="195"/>
        <v>189357.36130399999</v>
      </c>
      <c r="CU153" s="349"/>
      <c r="CZ153" s="346" t="s">
        <v>655</v>
      </c>
      <c r="DA153" s="347">
        <v>26050000</v>
      </c>
      <c r="DB153" s="347">
        <v>25191001</v>
      </c>
      <c r="DC153" s="347">
        <v>25191001</v>
      </c>
      <c r="DD153" s="347">
        <v>858999</v>
      </c>
      <c r="DE153" s="347">
        <f t="shared" si="245"/>
        <v>26857.55</v>
      </c>
      <c r="DF153" s="347">
        <f t="shared" si="246"/>
        <v>25971.922030999998</v>
      </c>
      <c r="DG153" s="347">
        <f t="shared" si="247"/>
        <v>25971.922030999998</v>
      </c>
      <c r="DH153" s="347">
        <f t="shared" si="248"/>
        <v>885.62796900000001</v>
      </c>
      <c r="DI153" s="343" t="s">
        <v>281</v>
      </c>
      <c r="DQ153" s="350" t="s">
        <v>655</v>
      </c>
      <c r="DR153" s="347">
        <v>26050000</v>
      </c>
      <c r="DS153" s="347">
        <v>25191001</v>
      </c>
      <c r="DT153" s="347">
        <v>25191001</v>
      </c>
      <c r="DU153" s="347">
        <v>858999</v>
      </c>
      <c r="DV153" s="347">
        <f t="shared" si="200"/>
        <v>26857.55</v>
      </c>
      <c r="DW153" s="347">
        <f t="shared" si="201"/>
        <v>25971.922030999998</v>
      </c>
      <c r="DX153" s="347">
        <f t="shared" si="202"/>
        <v>25971.922030999998</v>
      </c>
      <c r="DY153" s="347">
        <f t="shared" si="203"/>
        <v>885.62796900000001</v>
      </c>
      <c r="EH153" s="351" t="s">
        <v>511</v>
      </c>
      <c r="EI153" s="351">
        <v>227178000</v>
      </c>
      <c r="EJ153" s="351">
        <v>99274791</v>
      </c>
      <c r="EK153" s="351">
        <v>127903209</v>
      </c>
      <c r="EL153" s="351">
        <v>80993679</v>
      </c>
      <c r="EM153" s="351">
        <v>80993679</v>
      </c>
      <c r="EN153" s="351">
        <v>0</v>
      </c>
      <c r="EO153" s="351">
        <f t="shared" si="223"/>
        <v>227178</v>
      </c>
      <c r="EP153" s="351">
        <f t="shared" si="224"/>
        <v>99274.790999999997</v>
      </c>
      <c r="EQ153" s="351">
        <f t="shared" si="225"/>
        <v>127903.209</v>
      </c>
      <c r="ER153" s="351">
        <f t="shared" si="226"/>
        <v>80993.679000000004</v>
      </c>
      <c r="ES153" s="351">
        <f t="shared" si="227"/>
        <v>80993.679000000004</v>
      </c>
      <c r="ET153" s="351">
        <f t="shared" si="228"/>
        <v>0</v>
      </c>
      <c r="FA153" s="346" t="s">
        <v>511</v>
      </c>
      <c r="FB153" s="352">
        <v>227178000</v>
      </c>
      <c r="FC153" s="352">
        <v>192703269</v>
      </c>
      <c r="FD153" s="352">
        <v>193124493</v>
      </c>
      <c r="FE153" s="352">
        <v>34053507</v>
      </c>
      <c r="FF153" s="352">
        <v>80993679</v>
      </c>
      <c r="FG153" s="352">
        <v>111709590</v>
      </c>
      <c r="FH153" s="352">
        <f t="shared" si="204"/>
        <v>227178</v>
      </c>
      <c r="FI153" s="352">
        <f t="shared" si="205"/>
        <v>192703.269</v>
      </c>
      <c r="FJ153" s="352">
        <f t="shared" si="206"/>
        <v>193124.49299999999</v>
      </c>
      <c r="FK153" s="352">
        <f t="shared" si="207"/>
        <v>34053.506999999998</v>
      </c>
      <c r="FL153" s="352">
        <f t="shared" si="208"/>
        <v>80993.679000000004</v>
      </c>
      <c r="FM153" s="352">
        <f t="shared" si="209"/>
        <v>111709.59</v>
      </c>
      <c r="FT153" s="346" t="s">
        <v>724</v>
      </c>
      <c r="FU153" s="346">
        <v>1000</v>
      </c>
      <c r="FV153" s="354">
        <v>0</v>
      </c>
      <c r="FW153" s="354">
        <v>0</v>
      </c>
      <c r="FX153" s="354">
        <v>1000</v>
      </c>
      <c r="FY153" s="354">
        <v>0</v>
      </c>
      <c r="FZ153" s="354">
        <v>0</v>
      </c>
      <c r="GA153" s="354">
        <f t="shared" si="216"/>
        <v>1</v>
      </c>
      <c r="GB153" s="354">
        <f t="shared" si="217"/>
        <v>0</v>
      </c>
      <c r="GC153" s="354">
        <f t="shared" si="218"/>
        <v>0</v>
      </c>
      <c r="GD153" s="354">
        <f t="shared" si="219"/>
        <v>1</v>
      </c>
      <c r="GE153" s="354">
        <f t="shared" si="220"/>
        <v>0</v>
      </c>
      <c r="GF153" s="354">
        <f t="shared" si="221"/>
        <v>0</v>
      </c>
      <c r="GG153" s="354"/>
    </row>
    <row r="154" spans="6:189" x14ac:dyDescent="0.2">
      <c r="AE154" s="343" t="s">
        <v>838</v>
      </c>
      <c r="AJ154" s="360">
        <f>+AJ153-'Prog 01'!I8</f>
        <v>-19778278.528900005</v>
      </c>
      <c r="AK154" s="360">
        <f ca="1">+AK153-'Prog 01'!J8</f>
        <v>-37715280.790148988</v>
      </c>
      <c r="AL154" s="360">
        <f>+AL153-'Prog 01'!L8</f>
        <v>-36122086.395516008</v>
      </c>
      <c r="AM154" s="360">
        <f>+AM153-'Prog 01'!N8</f>
        <v>16343807.866615992</v>
      </c>
      <c r="BM154" s="349"/>
      <c r="BN154" s="349"/>
      <c r="BO154" s="349"/>
      <c r="BP154" s="349"/>
      <c r="BW154" s="348" t="s">
        <v>352</v>
      </c>
      <c r="BX154" s="348">
        <v>13716466000</v>
      </c>
      <c r="BY154" s="348">
        <v>9000105017</v>
      </c>
      <c r="BZ154" s="348">
        <v>4716360983</v>
      </c>
      <c r="CA154" s="348">
        <v>9000105017</v>
      </c>
      <c r="CB154" s="348">
        <f t="shared" si="237"/>
        <v>14141676.445999999</v>
      </c>
      <c r="CC154" s="348">
        <f t="shared" si="238"/>
        <v>9279108.2725269999</v>
      </c>
      <c r="CD154" s="348">
        <f t="shared" si="239"/>
        <v>4862568.1734729996</v>
      </c>
      <c r="CE154" s="348">
        <f t="shared" si="240"/>
        <v>9279108.2725269999</v>
      </c>
      <c r="CK154" s="346" t="s">
        <v>513</v>
      </c>
      <c r="CL154" s="347">
        <v>201128000</v>
      </c>
      <c r="CM154" s="347">
        <v>3321244</v>
      </c>
      <c r="CN154" s="347">
        <v>17464216</v>
      </c>
      <c r="CO154" s="347">
        <v>183663784</v>
      </c>
      <c r="CP154" s="348">
        <f t="shared" si="192"/>
        <v>207362.96799999999</v>
      </c>
      <c r="CQ154" s="348">
        <f t="shared" si="193"/>
        <v>3424.2025639999997</v>
      </c>
      <c r="CR154" s="348">
        <f t="shared" si="194"/>
        <v>18005.606695999999</v>
      </c>
      <c r="CS154" s="348">
        <f t="shared" si="195"/>
        <v>189357.36130399999</v>
      </c>
      <c r="CU154" s="349"/>
      <c r="CZ154" s="346" t="s">
        <v>350</v>
      </c>
      <c r="DA154" s="347">
        <v>201128000</v>
      </c>
      <c r="DB154" s="347">
        <v>41587896</v>
      </c>
      <c r="DC154" s="347">
        <v>41968696</v>
      </c>
      <c r="DD154" s="347">
        <v>159159304</v>
      </c>
      <c r="DE154" s="347">
        <f t="shared" si="245"/>
        <v>207362.96799999999</v>
      </c>
      <c r="DF154" s="347">
        <f t="shared" si="246"/>
        <v>42877.120775999996</v>
      </c>
      <c r="DG154" s="347">
        <f t="shared" si="247"/>
        <v>43269.725575999997</v>
      </c>
      <c r="DH154" s="347">
        <f t="shared" si="248"/>
        <v>164093.242424</v>
      </c>
      <c r="DI154" s="343" t="s">
        <v>281</v>
      </c>
      <c r="DQ154" s="350" t="s">
        <v>350</v>
      </c>
      <c r="DR154" s="347">
        <v>201128000</v>
      </c>
      <c r="DS154" s="347">
        <v>55802678</v>
      </c>
      <c r="DT154" s="347">
        <v>56183478</v>
      </c>
      <c r="DU154" s="347">
        <v>144944522</v>
      </c>
      <c r="DV154" s="347">
        <f t="shared" si="200"/>
        <v>207362.96799999999</v>
      </c>
      <c r="DW154" s="347">
        <f t="shared" si="201"/>
        <v>57532.561017999993</v>
      </c>
      <c r="DX154" s="347">
        <f t="shared" si="202"/>
        <v>57925.165818000001</v>
      </c>
      <c r="DY154" s="347">
        <f t="shared" si="203"/>
        <v>149437.80218199998</v>
      </c>
      <c r="EH154" s="351" t="s">
        <v>655</v>
      </c>
      <c r="EI154" s="351">
        <v>26050000</v>
      </c>
      <c r="EJ154" s="351">
        <v>25191001</v>
      </c>
      <c r="EK154" s="351">
        <v>858999</v>
      </c>
      <c r="EL154" s="351">
        <v>25191001</v>
      </c>
      <c r="EM154" s="351">
        <v>25191001</v>
      </c>
      <c r="EN154" s="351">
        <v>0</v>
      </c>
      <c r="EO154" s="351">
        <f t="shared" si="223"/>
        <v>26050</v>
      </c>
      <c r="EP154" s="351">
        <f t="shared" si="224"/>
        <v>25191.001</v>
      </c>
      <c r="EQ154" s="351">
        <f t="shared" si="225"/>
        <v>858.99900000000002</v>
      </c>
      <c r="ER154" s="351">
        <f t="shared" si="226"/>
        <v>25191.001</v>
      </c>
      <c r="ES154" s="351">
        <f t="shared" si="227"/>
        <v>25191.001</v>
      </c>
      <c r="ET154" s="351">
        <f t="shared" si="228"/>
        <v>0</v>
      </c>
      <c r="FA154" s="346" t="s">
        <v>655</v>
      </c>
      <c r="FB154" s="352">
        <v>26050000</v>
      </c>
      <c r="FC154" s="352">
        <v>25191001</v>
      </c>
      <c r="FD154" s="352">
        <v>25191001</v>
      </c>
      <c r="FE154" s="352">
        <v>858999</v>
      </c>
      <c r="FF154" s="352">
        <v>25191001</v>
      </c>
      <c r="FG154" s="352">
        <v>0</v>
      </c>
      <c r="FH154" s="352">
        <f t="shared" si="204"/>
        <v>26050</v>
      </c>
      <c r="FI154" s="352">
        <f t="shared" si="205"/>
        <v>25191.001</v>
      </c>
      <c r="FJ154" s="352">
        <f t="shared" si="206"/>
        <v>25191.001</v>
      </c>
      <c r="FK154" s="352">
        <f t="shared" si="207"/>
        <v>858.99900000000002</v>
      </c>
      <c r="FL154" s="352">
        <f t="shared" si="208"/>
        <v>25191.001</v>
      </c>
      <c r="FM154" s="352">
        <f t="shared" si="209"/>
        <v>0</v>
      </c>
      <c r="FT154" s="346" t="s">
        <v>511</v>
      </c>
      <c r="FU154" s="346">
        <v>222820000</v>
      </c>
      <c r="FV154" s="354">
        <v>221541702</v>
      </c>
      <c r="FW154" s="354">
        <v>221541702</v>
      </c>
      <c r="FX154" s="354">
        <v>1278298</v>
      </c>
      <c r="FY154" s="354">
        <v>192703269</v>
      </c>
      <c r="FZ154" s="354">
        <v>28838433</v>
      </c>
      <c r="GA154" s="354">
        <f t="shared" ref="GA154:GA162" si="250">+FU154/$GA$1*$GB$1</f>
        <v>222820</v>
      </c>
      <c r="GB154" s="354">
        <f t="shared" ref="GB154:GB162" si="251">+FV154/$GA$1*$GB$1</f>
        <v>221541.70199999999</v>
      </c>
      <c r="GC154" s="354">
        <f t="shared" ref="GC154:GC162" si="252">+FW154/$GA$1*$GB$1</f>
        <v>221541.70199999999</v>
      </c>
      <c r="GD154" s="354">
        <f t="shared" ref="GD154:GD162" si="253">+FX154/$GA$1*$GB$1</f>
        <v>1278.298</v>
      </c>
      <c r="GE154" s="354">
        <f t="shared" ref="GE154:GE162" si="254">+FY154/$GA$1*$GB$1</f>
        <v>192703.269</v>
      </c>
      <c r="GF154" s="354">
        <f t="shared" ref="GF154:GF162" si="255">+FZ154/$GA$1*$GB$1</f>
        <v>28838.433000000001</v>
      </c>
      <c r="GG154" s="354"/>
    </row>
    <row r="155" spans="6:189" x14ac:dyDescent="0.2">
      <c r="AJ155" s="360"/>
      <c r="AK155" s="360"/>
      <c r="AL155" s="360"/>
      <c r="AM155" s="360"/>
      <c r="BI155" s="348"/>
      <c r="BJ155" s="348"/>
      <c r="BK155" s="348"/>
      <c r="BL155" s="348"/>
      <c r="BM155" s="349"/>
      <c r="BN155" s="349"/>
      <c r="BO155" s="349"/>
      <c r="BP155" s="349"/>
      <c r="BW155" s="348" t="s">
        <v>354</v>
      </c>
      <c r="BX155" s="348">
        <v>2528207000</v>
      </c>
      <c r="BY155" s="348">
        <v>2374643079</v>
      </c>
      <c r="BZ155" s="348">
        <v>153563921</v>
      </c>
      <c r="CA155" s="348">
        <v>2374643079</v>
      </c>
      <c r="CB155" s="348">
        <f t="shared" ref="CB155:CE157" si="256">+BX155/$CD$1*$CE$1</f>
        <v>2606581.4169999999</v>
      </c>
      <c r="CC155" s="348">
        <f t="shared" si="256"/>
        <v>2448257.0144489999</v>
      </c>
      <c r="CD155" s="348">
        <f t="shared" si="256"/>
        <v>158324.40255099998</v>
      </c>
      <c r="CE155" s="348">
        <f t="shared" si="256"/>
        <v>2448257.0144489999</v>
      </c>
      <c r="CK155" s="346" t="s">
        <v>351</v>
      </c>
      <c r="CL155" s="347">
        <v>18144732100</v>
      </c>
      <c r="CM155" s="347">
        <v>13217644785</v>
      </c>
      <c r="CN155" s="347">
        <v>13217644785</v>
      </c>
      <c r="CO155" s="347">
        <v>4927087315</v>
      </c>
      <c r="CP155" s="348">
        <f t="shared" si="192"/>
        <v>18707218.7951</v>
      </c>
      <c r="CQ155" s="348">
        <f t="shared" si="193"/>
        <v>13627391.773334999</v>
      </c>
      <c r="CR155" s="348">
        <f t="shared" si="194"/>
        <v>13627391.773334999</v>
      </c>
      <c r="CS155" s="348">
        <f t="shared" si="195"/>
        <v>5079827.0217650002</v>
      </c>
      <c r="CU155" s="349"/>
      <c r="CZ155" s="346" t="s">
        <v>513</v>
      </c>
      <c r="DA155" s="347">
        <v>201128000</v>
      </c>
      <c r="DB155" s="347">
        <v>41587896</v>
      </c>
      <c r="DC155" s="347">
        <v>41968696</v>
      </c>
      <c r="DD155" s="347">
        <v>159159304</v>
      </c>
      <c r="DE155" s="347">
        <f t="shared" si="245"/>
        <v>207362.96799999999</v>
      </c>
      <c r="DF155" s="347">
        <f t="shared" si="246"/>
        <v>42877.120775999996</v>
      </c>
      <c r="DG155" s="347">
        <f t="shared" si="247"/>
        <v>43269.725575999997</v>
      </c>
      <c r="DH155" s="347">
        <f t="shared" si="248"/>
        <v>164093.242424</v>
      </c>
      <c r="DI155" s="343" t="s">
        <v>281</v>
      </c>
      <c r="DQ155" s="350" t="s">
        <v>513</v>
      </c>
      <c r="DR155" s="347">
        <v>201128000</v>
      </c>
      <c r="DS155" s="347">
        <v>55802678</v>
      </c>
      <c r="DT155" s="347">
        <v>56183478</v>
      </c>
      <c r="DU155" s="347">
        <v>144944522</v>
      </c>
      <c r="DV155" s="347">
        <f t="shared" si="200"/>
        <v>207362.96799999999</v>
      </c>
      <c r="DW155" s="347">
        <f t="shared" si="201"/>
        <v>57532.561017999993</v>
      </c>
      <c r="DX155" s="347">
        <f t="shared" si="202"/>
        <v>57925.165818000001</v>
      </c>
      <c r="DY155" s="347">
        <f t="shared" si="203"/>
        <v>149437.80218199998</v>
      </c>
      <c r="EH155" s="351" t="s">
        <v>350</v>
      </c>
      <c r="EI155" s="351">
        <v>201128000</v>
      </c>
      <c r="EJ155" s="351">
        <v>74083790</v>
      </c>
      <c r="EK155" s="351">
        <v>127044210</v>
      </c>
      <c r="EL155" s="351">
        <v>55802678</v>
      </c>
      <c r="EM155" s="351">
        <v>55802678</v>
      </c>
      <c r="EN155" s="351">
        <v>0</v>
      </c>
      <c r="EO155" s="351">
        <f t="shared" si="223"/>
        <v>201128</v>
      </c>
      <c r="EP155" s="351">
        <f t="shared" si="224"/>
        <v>74083.789999999994</v>
      </c>
      <c r="EQ155" s="351">
        <f t="shared" si="225"/>
        <v>127044.21</v>
      </c>
      <c r="ER155" s="351">
        <f t="shared" si="226"/>
        <v>55802.678</v>
      </c>
      <c r="ES155" s="351">
        <f t="shared" si="227"/>
        <v>55802.678</v>
      </c>
      <c r="ET155" s="351">
        <f t="shared" si="228"/>
        <v>0</v>
      </c>
      <c r="FA155" s="346" t="s">
        <v>350</v>
      </c>
      <c r="FB155" s="352">
        <v>201128000</v>
      </c>
      <c r="FC155" s="352">
        <v>167512268</v>
      </c>
      <c r="FD155" s="352">
        <v>167933492</v>
      </c>
      <c r="FE155" s="352">
        <v>33194508</v>
      </c>
      <c r="FF155" s="352">
        <v>55802678</v>
      </c>
      <c r="FG155" s="352">
        <v>111709590</v>
      </c>
      <c r="FH155" s="352">
        <f t="shared" si="204"/>
        <v>201128</v>
      </c>
      <c r="FI155" s="352">
        <f t="shared" si="205"/>
        <v>167512.26800000001</v>
      </c>
      <c r="FJ155" s="352">
        <f t="shared" si="206"/>
        <v>167933.492</v>
      </c>
      <c r="FK155" s="352">
        <f t="shared" si="207"/>
        <v>33194.508000000002</v>
      </c>
      <c r="FL155" s="352">
        <f t="shared" si="208"/>
        <v>55802.678</v>
      </c>
      <c r="FM155" s="352">
        <f t="shared" si="209"/>
        <v>111709.59</v>
      </c>
      <c r="FT155" s="346" t="s">
        <v>655</v>
      </c>
      <c r="FU155" s="346">
        <v>25192000</v>
      </c>
      <c r="FV155" s="354">
        <v>25191001</v>
      </c>
      <c r="FW155" s="354">
        <v>25191001</v>
      </c>
      <c r="FX155" s="354">
        <v>999</v>
      </c>
      <c r="FY155" s="354">
        <v>25191001</v>
      </c>
      <c r="FZ155" s="354">
        <v>0</v>
      </c>
      <c r="GA155" s="354">
        <f t="shared" si="250"/>
        <v>25192</v>
      </c>
      <c r="GB155" s="354">
        <f t="shared" si="251"/>
        <v>25191.001</v>
      </c>
      <c r="GC155" s="354">
        <f t="shared" si="252"/>
        <v>25191.001</v>
      </c>
      <c r="GD155" s="354">
        <f t="shared" si="253"/>
        <v>0.999</v>
      </c>
      <c r="GE155" s="354">
        <f t="shared" si="254"/>
        <v>25191.001</v>
      </c>
      <c r="GF155" s="354">
        <f t="shared" si="255"/>
        <v>0</v>
      </c>
      <c r="GG155" s="354"/>
    </row>
    <row r="156" spans="6:189" x14ac:dyDescent="0.2">
      <c r="AJ156" s="349"/>
      <c r="AK156" s="349"/>
      <c r="AL156" s="360"/>
      <c r="AM156" s="360"/>
      <c r="AT156" s="346"/>
      <c r="AU156" s="347"/>
      <c r="AV156" s="347"/>
      <c r="AW156" s="347"/>
      <c r="AX156" s="347"/>
      <c r="AY156" s="345"/>
      <c r="AZ156" s="345"/>
      <c r="BA156" s="345"/>
      <c r="BB156" s="345"/>
      <c r="BM156" s="349"/>
      <c r="BN156" s="349"/>
      <c r="BO156" s="349"/>
      <c r="BP156" s="349"/>
      <c r="BW156" s="348" t="s">
        <v>775</v>
      </c>
      <c r="BX156" s="348">
        <v>207126000</v>
      </c>
      <c r="BY156" s="348">
        <v>0</v>
      </c>
      <c r="BZ156" s="348">
        <v>207126000</v>
      </c>
      <c r="CA156" s="348">
        <v>0</v>
      </c>
      <c r="CB156" s="348">
        <f t="shared" si="256"/>
        <v>213546.90599999999</v>
      </c>
      <c r="CC156" s="348">
        <f t="shared" si="256"/>
        <v>0</v>
      </c>
      <c r="CD156" s="348">
        <f t="shared" si="256"/>
        <v>213546.90599999999</v>
      </c>
      <c r="CE156" s="348">
        <f t="shared" si="256"/>
        <v>0</v>
      </c>
      <c r="CK156" s="346" t="s">
        <v>352</v>
      </c>
      <c r="CL156" s="347">
        <v>13716466000</v>
      </c>
      <c r="CM156" s="347">
        <v>9000105017</v>
      </c>
      <c r="CN156" s="347">
        <v>9000105017</v>
      </c>
      <c r="CO156" s="347">
        <v>4716360983</v>
      </c>
      <c r="CP156" s="348">
        <f t="shared" si="192"/>
        <v>14141676.445999999</v>
      </c>
      <c r="CQ156" s="348">
        <f t="shared" si="193"/>
        <v>9279108.2725269999</v>
      </c>
      <c r="CR156" s="348">
        <f t="shared" si="194"/>
        <v>9279108.2725269999</v>
      </c>
      <c r="CS156" s="348">
        <f t="shared" si="195"/>
        <v>4862568.1734729996</v>
      </c>
      <c r="CU156" s="349"/>
      <c r="CZ156" s="346" t="s">
        <v>351</v>
      </c>
      <c r="DA156" s="347">
        <v>18144732100</v>
      </c>
      <c r="DB156" s="347">
        <v>13217644785</v>
      </c>
      <c r="DC156" s="347">
        <v>13217644785</v>
      </c>
      <c r="DD156" s="347">
        <v>4927087315</v>
      </c>
      <c r="DE156" s="347">
        <f t="shared" si="245"/>
        <v>18707218.7951</v>
      </c>
      <c r="DF156" s="347">
        <f t="shared" si="246"/>
        <v>13627391.773334999</v>
      </c>
      <c r="DG156" s="347">
        <f t="shared" si="247"/>
        <v>13627391.773334999</v>
      </c>
      <c r="DH156" s="347">
        <f t="shared" si="248"/>
        <v>5079827.0217650002</v>
      </c>
      <c r="DI156" s="343" t="s">
        <v>281</v>
      </c>
      <c r="DQ156" s="350" t="s">
        <v>351</v>
      </c>
      <c r="DR156" s="347">
        <v>18144732100</v>
      </c>
      <c r="DS156" s="347">
        <v>17934005768</v>
      </c>
      <c r="DT156" s="347">
        <v>17934005768</v>
      </c>
      <c r="DU156" s="347">
        <v>210726332</v>
      </c>
      <c r="DV156" s="347">
        <f t="shared" si="200"/>
        <v>18707218.7951</v>
      </c>
      <c r="DW156" s="347">
        <f t="shared" si="201"/>
        <v>18489959.946807999</v>
      </c>
      <c r="DX156" s="347">
        <f t="shared" si="202"/>
        <v>18489959.946807999</v>
      </c>
      <c r="DY156" s="347">
        <f t="shared" si="203"/>
        <v>217258.84829199998</v>
      </c>
      <c r="EH156" s="351" t="s">
        <v>513</v>
      </c>
      <c r="EI156" s="351">
        <v>201128000</v>
      </c>
      <c r="EJ156" s="351">
        <v>74083790</v>
      </c>
      <c r="EK156" s="351">
        <v>127044210</v>
      </c>
      <c r="EL156" s="351">
        <v>55802678</v>
      </c>
      <c r="EM156" s="351">
        <v>55802678</v>
      </c>
      <c r="EN156" s="351">
        <v>0</v>
      </c>
      <c r="EO156" s="351">
        <f t="shared" si="223"/>
        <v>201128</v>
      </c>
      <c r="EP156" s="351">
        <f t="shared" si="224"/>
        <v>74083.789999999994</v>
      </c>
      <c r="EQ156" s="351">
        <f t="shared" si="225"/>
        <v>127044.21</v>
      </c>
      <c r="ER156" s="351">
        <f t="shared" si="226"/>
        <v>55802.678</v>
      </c>
      <c r="ES156" s="351">
        <f t="shared" si="227"/>
        <v>55802.678</v>
      </c>
      <c r="ET156" s="351">
        <f t="shared" si="228"/>
        <v>0</v>
      </c>
      <c r="FA156" s="346" t="s">
        <v>513</v>
      </c>
      <c r="FB156" s="352">
        <v>201128000</v>
      </c>
      <c r="FC156" s="352">
        <v>167512268</v>
      </c>
      <c r="FD156" s="352">
        <v>167933492</v>
      </c>
      <c r="FE156" s="352">
        <v>33194508</v>
      </c>
      <c r="FF156" s="352">
        <v>55802678</v>
      </c>
      <c r="FG156" s="352">
        <v>111709590</v>
      </c>
      <c r="FH156" s="352">
        <f t="shared" si="204"/>
        <v>201128</v>
      </c>
      <c r="FI156" s="352">
        <f t="shared" si="205"/>
        <v>167512.26800000001</v>
      </c>
      <c r="FJ156" s="352">
        <f t="shared" si="206"/>
        <v>167933.492</v>
      </c>
      <c r="FK156" s="352">
        <f t="shared" si="207"/>
        <v>33194.508000000002</v>
      </c>
      <c r="FL156" s="352">
        <f t="shared" si="208"/>
        <v>55802.678</v>
      </c>
      <c r="FM156" s="352">
        <f t="shared" si="209"/>
        <v>111709.59</v>
      </c>
      <c r="FT156" s="346" t="s">
        <v>350</v>
      </c>
      <c r="FU156" s="346">
        <v>197628000</v>
      </c>
      <c r="FV156" s="354">
        <v>196350701</v>
      </c>
      <c r="FW156" s="354">
        <v>196350701</v>
      </c>
      <c r="FX156" s="354">
        <v>1277299</v>
      </c>
      <c r="FY156" s="354">
        <v>167512268</v>
      </c>
      <c r="FZ156" s="354">
        <v>28838433</v>
      </c>
      <c r="GA156" s="354">
        <f t="shared" si="250"/>
        <v>197628</v>
      </c>
      <c r="GB156" s="354">
        <f t="shared" si="251"/>
        <v>196350.701</v>
      </c>
      <c r="GC156" s="354">
        <f t="shared" si="252"/>
        <v>196350.701</v>
      </c>
      <c r="GD156" s="354">
        <f t="shared" si="253"/>
        <v>1277.299</v>
      </c>
      <c r="GE156" s="354">
        <f t="shared" si="254"/>
        <v>167512.26800000001</v>
      </c>
      <c r="GF156" s="354">
        <f t="shared" si="255"/>
        <v>28838.433000000001</v>
      </c>
      <c r="GG156" s="354"/>
    </row>
    <row r="157" spans="6:189" x14ac:dyDescent="0.2">
      <c r="AJ157" s="345"/>
      <c r="AK157" s="345"/>
      <c r="AL157" s="345"/>
      <c r="AM157" s="345"/>
      <c r="AU157" s="343"/>
      <c r="AV157" s="343"/>
      <c r="AW157" s="343"/>
      <c r="AX157" s="343"/>
      <c r="BM157" s="349"/>
      <c r="BN157" s="349"/>
      <c r="BO157" s="349"/>
      <c r="BP157" s="349"/>
      <c r="BW157" s="348" t="s">
        <v>356</v>
      </c>
      <c r="BX157" s="348">
        <v>1692933100</v>
      </c>
      <c r="BY157" s="348">
        <v>1689332768</v>
      </c>
      <c r="BZ157" s="348">
        <v>3600332</v>
      </c>
      <c r="CA157" s="348">
        <v>1689332768</v>
      </c>
      <c r="CB157" s="348">
        <f t="shared" si="256"/>
        <v>1745414.0260999999</v>
      </c>
      <c r="CC157" s="348">
        <f t="shared" si="256"/>
        <v>1741702.0838079997</v>
      </c>
      <c r="CD157" s="348">
        <f t="shared" si="256"/>
        <v>3711.9422919999997</v>
      </c>
      <c r="CE157" s="348">
        <f t="shared" si="256"/>
        <v>1741702.0838079997</v>
      </c>
      <c r="CK157" s="346" t="s">
        <v>354</v>
      </c>
      <c r="CL157" s="347">
        <v>2528207000</v>
      </c>
      <c r="CM157" s="347">
        <v>2528207000</v>
      </c>
      <c r="CN157" s="347">
        <v>2528207000</v>
      </c>
      <c r="CO157" s="347">
        <v>0</v>
      </c>
      <c r="CP157" s="348">
        <f t="shared" si="192"/>
        <v>2606581.4169999999</v>
      </c>
      <c r="CQ157" s="348">
        <f t="shared" si="193"/>
        <v>2606581.4169999999</v>
      </c>
      <c r="CR157" s="348">
        <f t="shared" si="194"/>
        <v>2606581.4169999999</v>
      </c>
      <c r="CS157" s="348">
        <f t="shared" si="195"/>
        <v>0</v>
      </c>
      <c r="CU157" s="349"/>
      <c r="CZ157" s="346" t="s">
        <v>352</v>
      </c>
      <c r="DA157" s="347">
        <v>13716466000</v>
      </c>
      <c r="DB157" s="347">
        <v>9000105017</v>
      </c>
      <c r="DC157" s="347">
        <v>9000105017</v>
      </c>
      <c r="DD157" s="347">
        <v>4716360983</v>
      </c>
      <c r="DE157" s="347">
        <f t="shared" si="245"/>
        <v>14141676.445999999</v>
      </c>
      <c r="DF157" s="347">
        <f t="shared" si="246"/>
        <v>9279108.2725269999</v>
      </c>
      <c r="DG157" s="347">
        <f t="shared" si="247"/>
        <v>9279108.2725269999</v>
      </c>
      <c r="DH157" s="347">
        <f t="shared" si="248"/>
        <v>4862568.1734729996</v>
      </c>
      <c r="DI157" s="343" t="s">
        <v>281</v>
      </c>
      <c r="DQ157" s="350" t="s">
        <v>352</v>
      </c>
      <c r="DR157" s="347">
        <v>13716466000</v>
      </c>
      <c r="DS157" s="347">
        <v>13716466000</v>
      </c>
      <c r="DT157" s="347">
        <v>13716466000</v>
      </c>
      <c r="DU157" s="347">
        <v>0</v>
      </c>
      <c r="DV157" s="347">
        <f t="shared" si="200"/>
        <v>14141676.445999999</v>
      </c>
      <c r="DW157" s="347">
        <f t="shared" si="201"/>
        <v>14141676.445999999</v>
      </c>
      <c r="DX157" s="347">
        <f t="shared" si="202"/>
        <v>14141676.445999999</v>
      </c>
      <c r="DY157" s="347">
        <f t="shared" si="203"/>
        <v>0</v>
      </c>
      <c r="EH157" s="351" t="s">
        <v>351</v>
      </c>
      <c r="EI157" s="351">
        <v>18144732100</v>
      </c>
      <c r="EJ157" s="351">
        <v>17934005768</v>
      </c>
      <c r="EK157" s="351">
        <v>210726332</v>
      </c>
      <c r="EL157" s="351">
        <v>17934005768</v>
      </c>
      <c r="EM157" s="351">
        <v>17933555376</v>
      </c>
      <c r="EN157" s="351">
        <v>450392</v>
      </c>
      <c r="EO157" s="351">
        <f t="shared" si="223"/>
        <v>18144732.100000001</v>
      </c>
      <c r="EP157" s="351">
        <f t="shared" si="224"/>
        <v>17934005.767999999</v>
      </c>
      <c r="EQ157" s="351">
        <f t="shared" si="225"/>
        <v>210726.33199999999</v>
      </c>
      <c r="ER157" s="351">
        <f t="shared" si="226"/>
        <v>17934005.767999999</v>
      </c>
      <c r="ES157" s="351">
        <f t="shared" si="227"/>
        <v>17933555.375999998</v>
      </c>
      <c r="ET157" s="351">
        <f t="shared" si="228"/>
        <v>450.392</v>
      </c>
      <c r="FA157" s="346" t="s">
        <v>351</v>
      </c>
      <c r="FB157" s="352">
        <v>18144732100</v>
      </c>
      <c r="FC157" s="352">
        <v>17934005768</v>
      </c>
      <c r="FD157" s="352">
        <v>17934005768</v>
      </c>
      <c r="FE157" s="352">
        <v>210726332</v>
      </c>
      <c r="FF157" s="352">
        <v>17933555376</v>
      </c>
      <c r="FG157" s="352">
        <v>450392</v>
      </c>
      <c r="FH157" s="352">
        <f t="shared" si="204"/>
        <v>18144732.100000001</v>
      </c>
      <c r="FI157" s="352">
        <f t="shared" si="205"/>
        <v>17934005.767999999</v>
      </c>
      <c r="FJ157" s="352">
        <f t="shared" si="206"/>
        <v>17934005.767999999</v>
      </c>
      <c r="FK157" s="352">
        <f t="shared" si="207"/>
        <v>210726.33199999999</v>
      </c>
      <c r="FL157" s="352">
        <f t="shared" si="208"/>
        <v>17933555.375999998</v>
      </c>
      <c r="FM157" s="352">
        <f t="shared" si="209"/>
        <v>450.392</v>
      </c>
      <c r="FT157" s="346" t="s">
        <v>513</v>
      </c>
      <c r="FU157" s="346">
        <v>197628000</v>
      </c>
      <c r="FV157" s="354">
        <v>196350701</v>
      </c>
      <c r="FW157" s="354">
        <v>196350701</v>
      </c>
      <c r="FX157" s="354">
        <v>1277299</v>
      </c>
      <c r="FY157" s="354">
        <v>167512268</v>
      </c>
      <c r="FZ157" s="354">
        <v>28838433</v>
      </c>
      <c r="GA157" s="354">
        <f t="shared" si="250"/>
        <v>197628</v>
      </c>
      <c r="GB157" s="354">
        <f t="shared" si="251"/>
        <v>196350.701</v>
      </c>
      <c r="GC157" s="354">
        <f t="shared" si="252"/>
        <v>196350.701</v>
      </c>
      <c r="GD157" s="354">
        <f t="shared" si="253"/>
        <v>1277.299</v>
      </c>
      <c r="GE157" s="354">
        <f t="shared" si="254"/>
        <v>167512.26800000001</v>
      </c>
      <c r="GF157" s="354">
        <f t="shared" si="255"/>
        <v>28838.433000000001</v>
      </c>
      <c r="GG157" s="354"/>
    </row>
    <row r="158" spans="6:189" x14ac:dyDescent="0.2">
      <c r="AT158" s="346"/>
      <c r="AU158" s="347"/>
      <c r="AV158" s="347"/>
      <c r="AW158" s="347"/>
      <c r="AX158" s="347"/>
      <c r="AY158" s="345"/>
      <c r="AZ158" s="345"/>
      <c r="BA158" s="345"/>
      <c r="BB158" s="345"/>
      <c r="BW158" s="348"/>
      <c r="BX158" s="348"/>
      <c r="BY158" s="348"/>
      <c r="BZ158" s="348"/>
      <c r="CA158" s="348"/>
      <c r="CB158" s="348"/>
      <c r="CC158" s="348"/>
      <c r="CD158" s="348"/>
      <c r="CE158" s="348"/>
      <c r="CK158" s="346" t="s">
        <v>775</v>
      </c>
      <c r="CL158" s="347">
        <v>207126000</v>
      </c>
      <c r="CM158" s="347">
        <v>0</v>
      </c>
      <c r="CN158" s="347">
        <v>0</v>
      </c>
      <c r="CO158" s="347">
        <v>207126000</v>
      </c>
      <c r="CP158" s="348">
        <f t="shared" si="192"/>
        <v>213546.90599999999</v>
      </c>
      <c r="CQ158" s="348">
        <f t="shared" si="193"/>
        <v>0</v>
      </c>
      <c r="CR158" s="348">
        <f t="shared" si="194"/>
        <v>0</v>
      </c>
      <c r="CS158" s="348">
        <f t="shared" si="195"/>
        <v>213546.90599999999</v>
      </c>
      <c r="CU158" s="349"/>
      <c r="CZ158" s="346" t="s">
        <v>353</v>
      </c>
      <c r="DA158" s="347">
        <v>13716466000</v>
      </c>
      <c r="DB158" s="347">
        <v>9000105017</v>
      </c>
      <c r="DC158" s="347">
        <v>9000105017</v>
      </c>
      <c r="DD158" s="347">
        <v>4716360983</v>
      </c>
      <c r="DE158" s="347">
        <f t="shared" si="245"/>
        <v>14141676.445999999</v>
      </c>
      <c r="DF158" s="347">
        <f t="shared" si="246"/>
        <v>9279108.2725269999</v>
      </c>
      <c r="DG158" s="347">
        <f t="shared" si="247"/>
        <v>9279108.2725269999</v>
      </c>
      <c r="DH158" s="347">
        <f t="shared" si="248"/>
        <v>4862568.1734729996</v>
      </c>
      <c r="DI158" s="343" t="s">
        <v>281</v>
      </c>
      <c r="DQ158" s="350" t="s">
        <v>354</v>
      </c>
      <c r="DR158" s="347">
        <v>2528207000</v>
      </c>
      <c r="DS158" s="347">
        <v>2528207000</v>
      </c>
      <c r="DT158" s="347">
        <v>2528207000</v>
      </c>
      <c r="DU158" s="347">
        <v>0</v>
      </c>
      <c r="DV158" s="347">
        <f t="shared" si="200"/>
        <v>2606581.4169999999</v>
      </c>
      <c r="DW158" s="347">
        <f t="shared" si="201"/>
        <v>2606581.4169999999</v>
      </c>
      <c r="DX158" s="347">
        <f t="shared" si="202"/>
        <v>2606581.4169999999</v>
      </c>
      <c r="DY158" s="347">
        <f t="shared" si="203"/>
        <v>0</v>
      </c>
      <c r="EH158" s="351" t="s">
        <v>352</v>
      </c>
      <c r="EI158" s="351">
        <v>13716466000</v>
      </c>
      <c r="EJ158" s="351">
        <v>13716466000</v>
      </c>
      <c r="EK158" s="351">
        <v>0</v>
      </c>
      <c r="EL158" s="351">
        <v>13716466000</v>
      </c>
      <c r="EM158" s="351">
        <v>13716466000</v>
      </c>
      <c r="EN158" s="351">
        <v>0</v>
      </c>
      <c r="EO158" s="351">
        <f t="shared" si="223"/>
        <v>13716466</v>
      </c>
      <c r="EP158" s="351">
        <f t="shared" si="224"/>
        <v>13716466</v>
      </c>
      <c r="EQ158" s="351">
        <f t="shared" si="225"/>
        <v>0</v>
      </c>
      <c r="ER158" s="351">
        <f t="shared" si="226"/>
        <v>13716466</v>
      </c>
      <c r="ES158" s="351">
        <f t="shared" si="227"/>
        <v>13716466</v>
      </c>
      <c r="ET158" s="351">
        <f t="shared" si="228"/>
        <v>0</v>
      </c>
      <c r="FA158" s="346" t="s">
        <v>352</v>
      </c>
      <c r="FB158" s="352">
        <v>13716466000</v>
      </c>
      <c r="FC158" s="352">
        <v>13716466000</v>
      </c>
      <c r="FD158" s="352">
        <v>13716466000</v>
      </c>
      <c r="FE158" s="352">
        <v>0</v>
      </c>
      <c r="FF158" s="352">
        <v>13716466000</v>
      </c>
      <c r="FG158" s="352">
        <v>0</v>
      </c>
      <c r="FH158" s="352">
        <f t="shared" si="204"/>
        <v>13716466</v>
      </c>
      <c r="FI158" s="352">
        <f t="shared" si="205"/>
        <v>13716466</v>
      </c>
      <c r="FJ158" s="352">
        <f t="shared" si="206"/>
        <v>13716466</v>
      </c>
      <c r="FK158" s="352">
        <f t="shared" si="207"/>
        <v>0</v>
      </c>
      <c r="FL158" s="352">
        <f t="shared" si="208"/>
        <v>13716466</v>
      </c>
      <c r="FM158" s="352">
        <f t="shared" si="209"/>
        <v>0</v>
      </c>
      <c r="FT158" s="346" t="s">
        <v>351</v>
      </c>
      <c r="FU158" s="346">
        <v>21669008100</v>
      </c>
      <c r="FV158" s="354">
        <v>21506601457</v>
      </c>
      <c r="FW158" s="354">
        <v>21657962505</v>
      </c>
      <c r="FX158" s="354">
        <v>11045595</v>
      </c>
      <c r="FY158" s="354">
        <v>21506189565</v>
      </c>
      <c r="FZ158" s="354">
        <v>411892</v>
      </c>
      <c r="GA158" s="354">
        <f t="shared" si="250"/>
        <v>21669008.100000001</v>
      </c>
      <c r="GB158" s="354">
        <f t="shared" si="251"/>
        <v>21506601.456999999</v>
      </c>
      <c r="GC158" s="354">
        <f t="shared" si="252"/>
        <v>21657962.504999999</v>
      </c>
      <c r="GD158" s="354">
        <f t="shared" si="253"/>
        <v>11045.594999999999</v>
      </c>
      <c r="GE158" s="354">
        <f t="shared" si="254"/>
        <v>21506189.565000001</v>
      </c>
      <c r="GF158" s="354">
        <f t="shared" si="255"/>
        <v>411.892</v>
      </c>
      <c r="GG158" s="354"/>
    </row>
    <row r="159" spans="6:189" x14ac:dyDescent="0.2">
      <c r="AU159" s="343"/>
      <c r="AV159" s="343"/>
      <c r="AW159" s="343"/>
      <c r="AX159" s="343"/>
      <c r="BM159" s="360"/>
      <c r="CK159" s="346" t="s">
        <v>356</v>
      </c>
      <c r="CL159" s="347">
        <v>1692933100</v>
      </c>
      <c r="CM159" s="347">
        <v>1689332768</v>
      </c>
      <c r="CN159" s="347">
        <v>1689332768</v>
      </c>
      <c r="CO159" s="347">
        <v>3600332</v>
      </c>
      <c r="CP159" s="348">
        <f t="shared" si="192"/>
        <v>1745414.0260999999</v>
      </c>
      <c r="CQ159" s="348">
        <f t="shared" si="193"/>
        <v>1741702.0838079997</v>
      </c>
      <c r="CR159" s="348">
        <f t="shared" si="194"/>
        <v>1741702.0838079997</v>
      </c>
      <c r="CS159" s="348">
        <f t="shared" si="195"/>
        <v>3711.9422919999997</v>
      </c>
      <c r="CU159" s="349"/>
      <c r="CZ159" s="346" t="s">
        <v>354</v>
      </c>
      <c r="DA159" s="347">
        <v>2528207000</v>
      </c>
      <c r="DB159" s="347">
        <v>2528207000</v>
      </c>
      <c r="DC159" s="347">
        <v>2528207000</v>
      </c>
      <c r="DD159" s="347">
        <v>0</v>
      </c>
      <c r="DE159" s="347">
        <f t="shared" si="245"/>
        <v>2606581.4169999999</v>
      </c>
      <c r="DF159" s="347">
        <f t="shared" si="246"/>
        <v>2606581.4169999999</v>
      </c>
      <c r="DG159" s="347">
        <f t="shared" si="247"/>
        <v>2606581.4169999999</v>
      </c>
      <c r="DH159" s="347">
        <f t="shared" si="248"/>
        <v>0</v>
      </c>
      <c r="DI159" s="343" t="s">
        <v>281</v>
      </c>
      <c r="DQ159" s="350" t="s">
        <v>775</v>
      </c>
      <c r="DR159" s="347">
        <v>207126000</v>
      </c>
      <c r="DS159" s="347">
        <v>0</v>
      </c>
      <c r="DT159" s="347">
        <v>0</v>
      </c>
      <c r="DU159" s="347">
        <v>207126000</v>
      </c>
      <c r="DV159" s="347">
        <f t="shared" si="200"/>
        <v>213546.90599999999</v>
      </c>
      <c r="DW159" s="347">
        <f t="shared" si="201"/>
        <v>0</v>
      </c>
      <c r="DX159" s="347">
        <f t="shared" si="202"/>
        <v>0</v>
      </c>
      <c r="DY159" s="347">
        <f t="shared" si="203"/>
        <v>213546.90599999999</v>
      </c>
      <c r="EH159" s="351" t="s">
        <v>354</v>
      </c>
      <c r="EI159" s="351">
        <v>2528207000</v>
      </c>
      <c r="EJ159" s="351">
        <v>2528207000</v>
      </c>
      <c r="EK159" s="351">
        <v>0</v>
      </c>
      <c r="EL159" s="351">
        <v>2528207000</v>
      </c>
      <c r="EM159" s="351">
        <v>2528207000</v>
      </c>
      <c r="EN159" s="351">
        <v>0</v>
      </c>
      <c r="EO159" s="351">
        <f t="shared" si="223"/>
        <v>2528207</v>
      </c>
      <c r="EP159" s="351">
        <f t="shared" si="224"/>
        <v>2528207</v>
      </c>
      <c r="EQ159" s="351">
        <f t="shared" si="225"/>
        <v>0</v>
      </c>
      <c r="ER159" s="351">
        <f t="shared" si="226"/>
        <v>2528207</v>
      </c>
      <c r="ES159" s="351">
        <f t="shared" si="227"/>
        <v>2528207</v>
      </c>
      <c r="ET159" s="351">
        <f t="shared" si="228"/>
        <v>0</v>
      </c>
      <c r="FA159" s="346" t="s">
        <v>354</v>
      </c>
      <c r="FB159" s="352">
        <v>2528207000</v>
      </c>
      <c r="FC159" s="352">
        <v>2528207000</v>
      </c>
      <c r="FD159" s="352">
        <v>2528207000</v>
      </c>
      <c r="FE159" s="352">
        <v>0</v>
      </c>
      <c r="FF159" s="352">
        <v>2528207000</v>
      </c>
      <c r="FG159" s="352">
        <v>0</v>
      </c>
      <c r="FH159" s="352">
        <f t="shared" ref="FH159:FM161" si="257">+FB159/$FK$1*$FL$1</f>
        <v>2528207</v>
      </c>
      <c r="FI159" s="352">
        <f t="shared" si="257"/>
        <v>2528207</v>
      </c>
      <c r="FJ159" s="352">
        <f t="shared" si="257"/>
        <v>2528207</v>
      </c>
      <c r="FK159" s="352">
        <f t="shared" si="257"/>
        <v>0</v>
      </c>
      <c r="FL159" s="352">
        <f t="shared" si="257"/>
        <v>2528207</v>
      </c>
      <c r="FM159" s="352">
        <f t="shared" si="257"/>
        <v>0</v>
      </c>
      <c r="FT159" s="346" t="s">
        <v>352</v>
      </c>
      <c r="FU159" s="346">
        <v>16389523000</v>
      </c>
      <c r="FV159" s="354">
        <v>16253372053</v>
      </c>
      <c r="FW159" s="354">
        <v>16383171703</v>
      </c>
      <c r="FX159" s="354">
        <v>6351297</v>
      </c>
      <c r="FY159" s="354">
        <v>16253372053</v>
      </c>
      <c r="FZ159" s="354">
        <v>0</v>
      </c>
      <c r="GA159" s="354">
        <f t="shared" si="250"/>
        <v>16389523</v>
      </c>
      <c r="GB159" s="354">
        <f t="shared" si="251"/>
        <v>16253372.052999999</v>
      </c>
      <c r="GC159" s="354">
        <f t="shared" si="252"/>
        <v>16383171.703</v>
      </c>
      <c r="GD159" s="354">
        <f t="shared" si="253"/>
        <v>6351.2969999999996</v>
      </c>
      <c r="GE159" s="354">
        <f t="shared" si="254"/>
        <v>16253372.052999999</v>
      </c>
      <c r="GF159" s="354">
        <f t="shared" si="255"/>
        <v>0</v>
      </c>
      <c r="GG159" s="354"/>
    </row>
    <row r="160" spans="6:189" x14ac:dyDescent="0.2">
      <c r="BW160" s="348"/>
      <c r="BX160" s="348"/>
      <c r="BY160" s="348"/>
      <c r="BZ160" s="348"/>
      <c r="CA160" s="348"/>
      <c r="CB160" s="348"/>
      <c r="CC160" s="348"/>
      <c r="CD160" s="348"/>
      <c r="CE160" s="348"/>
      <c r="CK160" s="346"/>
      <c r="CL160" s="347"/>
      <c r="CM160" s="347"/>
      <c r="CN160" s="347"/>
      <c r="CO160" s="347"/>
      <c r="CP160" s="348"/>
      <c r="CQ160" s="348"/>
      <c r="CR160" s="348"/>
      <c r="CS160" s="348"/>
      <c r="CU160" s="349"/>
      <c r="CZ160" s="346" t="s">
        <v>355</v>
      </c>
      <c r="DA160" s="347">
        <v>2528207000</v>
      </c>
      <c r="DB160" s="347">
        <v>2528207000</v>
      </c>
      <c r="DC160" s="347">
        <v>2528207000</v>
      </c>
      <c r="DD160" s="347">
        <v>0</v>
      </c>
      <c r="DE160" s="347">
        <f t="shared" si="245"/>
        <v>2606581.4169999999</v>
      </c>
      <c r="DF160" s="347">
        <f t="shared" si="246"/>
        <v>2606581.4169999999</v>
      </c>
      <c r="DG160" s="347">
        <f t="shared" si="247"/>
        <v>2606581.4169999999</v>
      </c>
      <c r="DH160" s="347">
        <f t="shared" si="248"/>
        <v>0</v>
      </c>
      <c r="DI160" s="343" t="s">
        <v>281</v>
      </c>
      <c r="DQ160" s="350" t="s">
        <v>356</v>
      </c>
      <c r="DR160" s="347">
        <v>1692933100</v>
      </c>
      <c r="DS160" s="347">
        <v>1689332768</v>
      </c>
      <c r="DT160" s="347">
        <v>1689332768</v>
      </c>
      <c r="DU160" s="347">
        <v>3600332</v>
      </c>
      <c r="DV160" s="347">
        <f t="shared" si="200"/>
        <v>1745414.0260999999</v>
      </c>
      <c r="DW160" s="347">
        <f t="shared" si="201"/>
        <v>1741702.0838079997</v>
      </c>
      <c r="DX160" s="347">
        <f t="shared" si="202"/>
        <v>1741702.0838079997</v>
      </c>
      <c r="DY160" s="347">
        <f t="shared" si="203"/>
        <v>3711.9422919999997</v>
      </c>
      <c r="EH160" s="351" t="s">
        <v>775</v>
      </c>
      <c r="EI160" s="351">
        <v>207126000</v>
      </c>
      <c r="EJ160" s="351">
        <v>0</v>
      </c>
      <c r="EK160" s="351">
        <v>207126000</v>
      </c>
      <c r="EL160" s="351">
        <v>0</v>
      </c>
      <c r="EM160" s="351">
        <v>0</v>
      </c>
      <c r="EN160" s="351">
        <v>0</v>
      </c>
      <c r="EO160" s="351">
        <f t="shared" si="223"/>
        <v>207126</v>
      </c>
      <c r="EP160" s="351">
        <f t="shared" si="224"/>
        <v>0</v>
      </c>
      <c r="EQ160" s="351">
        <f t="shared" si="225"/>
        <v>207126</v>
      </c>
      <c r="ER160" s="351">
        <f t="shared" si="226"/>
        <v>0</v>
      </c>
      <c r="ES160" s="351">
        <f t="shared" si="227"/>
        <v>0</v>
      </c>
      <c r="ET160" s="351">
        <f t="shared" si="228"/>
        <v>0</v>
      </c>
      <c r="FA160" s="346" t="s">
        <v>775</v>
      </c>
      <c r="FB160" s="352">
        <v>207126000</v>
      </c>
      <c r="FC160" s="352">
        <v>0</v>
      </c>
      <c r="FD160" s="352">
        <v>0</v>
      </c>
      <c r="FE160" s="352">
        <v>207126000</v>
      </c>
      <c r="FF160" s="352">
        <v>0</v>
      </c>
      <c r="FG160" s="352">
        <v>0</v>
      </c>
      <c r="FH160" s="352">
        <f t="shared" si="257"/>
        <v>207126</v>
      </c>
      <c r="FI160" s="352">
        <f t="shared" si="257"/>
        <v>0</v>
      </c>
      <c r="FJ160" s="352">
        <f t="shared" si="257"/>
        <v>0</v>
      </c>
      <c r="FK160" s="352">
        <f t="shared" si="257"/>
        <v>207126</v>
      </c>
      <c r="FL160" s="352">
        <f t="shared" si="257"/>
        <v>0</v>
      </c>
      <c r="FM160" s="352">
        <f t="shared" si="257"/>
        <v>0</v>
      </c>
      <c r="FT160" s="346" t="s">
        <v>354</v>
      </c>
      <c r="FU160" s="346">
        <v>3586552000</v>
      </c>
      <c r="FV160" s="354">
        <v>3563935136</v>
      </c>
      <c r="FW160" s="354">
        <v>3585496534</v>
      </c>
      <c r="FX160" s="354">
        <v>1055466</v>
      </c>
      <c r="FY160" s="354">
        <v>3563935136</v>
      </c>
      <c r="FZ160" s="354">
        <v>0</v>
      </c>
      <c r="GA160" s="354">
        <f t="shared" si="250"/>
        <v>3586552</v>
      </c>
      <c r="GB160" s="354">
        <f t="shared" si="251"/>
        <v>3563935.1359999999</v>
      </c>
      <c r="GC160" s="354">
        <f t="shared" si="252"/>
        <v>3585496.534</v>
      </c>
      <c r="GD160" s="354">
        <f t="shared" si="253"/>
        <v>1055.4659999999999</v>
      </c>
      <c r="GE160" s="354">
        <f t="shared" si="254"/>
        <v>3563935.1359999999</v>
      </c>
      <c r="GF160" s="354">
        <f t="shared" si="255"/>
        <v>0</v>
      </c>
      <c r="GG160" s="354"/>
    </row>
    <row r="161" spans="80:189" x14ac:dyDescent="0.2">
      <c r="CE161" s="349"/>
      <c r="CP161" s="348"/>
      <c r="CQ161" s="348"/>
      <c r="CR161" s="348"/>
      <c r="CS161" s="348"/>
      <c r="CU161" s="349"/>
      <c r="CZ161" s="346" t="s">
        <v>514</v>
      </c>
      <c r="DA161" s="347">
        <v>2528207000</v>
      </c>
      <c r="DB161" s="347">
        <v>2528207000</v>
      </c>
      <c r="DC161" s="347">
        <v>2528207000</v>
      </c>
      <c r="DD161" s="347">
        <v>0</v>
      </c>
      <c r="DE161" s="347">
        <f t="shared" si="245"/>
        <v>2606581.4169999999</v>
      </c>
      <c r="DF161" s="347">
        <f t="shared" si="246"/>
        <v>2606581.4169999999</v>
      </c>
      <c r="DG161" s="347">
        <f t="shared" si="247"/>
        <v>2606581.4169999999</v>
      </c>
      <c r="DH161" s="347">
        <f t="shared" si="248"/>
        <v>0</v>
      </c>
      <c r="DI161" s="343" t="s">
        <v>281</v>
      </c>
      <c r="DR161" s="347"/>
      <c r="DS161" s="347"/>
      <c r="DT161" s="347"/>
      <c r="DU161" s="347"/>
      <c r="EH161" s="351" t="s">
        <v>356</v>
      </c>
      <c r="EI161" s="351">
        <v>1692933100</v>
      </c>
      <c r="EJ161" s="351">
        <v>1689332768</v>
      </c>
      <c r="EK161" s="351">
        <v>3600332</v>
      </c>
      <c r="EL161" s="351">
        <v>1689332768</v>
      </c>
      <c r="EM161" s="351">
        <v>1688882376</v>
      </c>
      <c r="EN161" s="351">
        <v>450392</v>
      </c>
      <c r="EO161" s="351">
        <f t="shared" si="223"/>
        <v>1692933.1</v>
      </c>
      <c r="EP161" s="351">
        <f t="shared" si="224"/>
        <v>1689332.7679999999</v>
      </c>
      <c r="EQ161" s="351">
        <f t="shared" si="225"/>
        <v>3600.3319999999999</v>
      </c>
      <c r="ER161" s="351">
        <f t="shared" si="226"/>
        <v>1689332.7679999999</v>
      </c>
      <c r="ES161" s="351">
        <f t="shared" si="227"/>
        <v>1688882.3759999999</v>
      </c>
      <c r="ET161" s="351">
        <f t="shared" si="228"/>
        <v>450.392</v>
      </c>
      <c r="FA161" s="346" t="s">
        <v>356</v>
      </c>
      <c r="FB161" s="352">
        <v>1692933100</v>
      </c>
      <c r="FC161" s="352">
        <v>1689332768</v>
      </c>
      <c r="FD161" s="352">
        <v>1689332768</v>
      </c>
      <c r="FE161" s="352">
        <v>3600332</v>
      </c>
      <c r="FF161" s="352">
        <v>1688882376</v>
      </c>
      <c r="FG161" s="352">
        <v>450392</v>
      </c>
      <c r="FH161" s="352">
        <f t="shared" si="257"/>
        <v>1692933.1</v>
      </c>
      <c r="FI161" s="352">
        <f t="shared" si="257"/>
        <v>1689332.7679999999</v>
      </c>
      <c r="FJ161" s="352">
        <f t="shared" si="257"/>
        <v>1689332.7679999999</v>
      </c>
      <c r="FK161" s="352">
        <f t="shared" si="257"/>
        <v>3600.3319999999999</v>
      </c>
      <c r="FL161" s="352">
        <f t="shared" si="257"/>
        <v>1688882.3759999999</v>
      </c>
      <c r="FM161" s="352">
        <f t="shared" si="257"/>
        <v>450.392</v>
      </c>
      <c r="FT161" s="346" t="s">
        <v>775</v>
      </c>
      <c r="FU161" s="346">
        <v>0</v>
      </c>
      <c r="FV161" s="354">
        <v>0</v>
      </c>
      <c r="FW161" s="354">
        <v>0</v>
      </c>
      <c r="FX161" s="354">
        <v>0</v>
      </c>
      <c r="FY161" s="354">
        <v>0</v>
      </c>
      <c r="FZ161" s="354">
        <v>0</v>
      </c>
      <c r="GA161" s="354">
        <f t="shared" si="250"/>
        <v>0</v>
      </c>
      <c r="GB161" s="354">
        <f t="shared" si="251"/>
        <v>0</v>
      </c>
      <c r="GC161" s="354">
        <f t="shared" si="252"/>
        <v>0</v>
      </c>
      <c r="GD161" s="354">
        <f t="shared" si="253"/>
        <v>0</v>
      </c>
      <c r="GE161" s="354">
        <f t="shared" si="254"/>
        <v>0</v>
      </c>
      <c r="GF161" s="354">
        <f t="shared" si="255"/>
        <v>0</v>
      </c>
      <c r="GG161" s="354"/>
    </row>
    <row r="162" spans="80:189" x14ac:dyDescent="0.2">
      <c r="CB162" s="348"/>
      <c r="CC162" s="348"/>
      <c r="CD162" s="348"/>
      <c r="CE162" s="348"/>
      <c r="CK162" s="346"/>
      <c r="CL162" s="347"/>
      <c r="CM162" s="347"/>
      <c r="CN162" s="347"/>
      <c r="CO162" s="347"/>
      <c r="CP162" s="348"/>
      <c r="CQ162" s="348"/>
      <c r="CR162" s="348"/>
      <c r="CS162" s="348"/>
      <c r="CU162" s="349"/>
      <c r="CZ162" s="346" t="s">
        <v>775</v>
      </c>
      <c r="DA162" s="347">
        <v>207126000</v>
      </c>
      <c r="DB162" s="347">
        <v>0</v>
      </c>
      <c r="DC162" s="347">
        <v>0</v>
      </c>
      <c r="DD162" s="347">
        <v>207126000</v>
      </c>
      <c r="DE162" s="347">
        <f t="shared" si="245"/>
        <v>213546.90599999999</v>
      </c>
      <c r="DF162" s="347">
        <f t="shared" si="246"/>
        <v>0</v>
      </c>
      <c r="DG162" s="347">
        <f t="shared" si="247"/>
        <v>0</v>
      </c>
      <c r="DH162" s="347">
        <f t="shared" si="248"/>
        <v>213546.90599999999</v>
      </c>
      <c r="DI162" s="343" t="s">
        <v>281</v>
      </c>
      <c r="DV162" s="359"/>
      <c r="DW162" s="359"/>
      <c r="FA162" s="346"/>
      <c r="FB162" s="352"/>
      <c r="FC162" s="352"/>
      <c r="FD162" s="352"/>
      <c r="FE162" s="352"/>
      <c r="FF162" s="352"/>
      <c r="FG162" s="352"/>
      <c r="FH162" s="352"/>
      <c r="FI162" s="352"/>
      <c r="FJ162" s="352"/>
      <c r="FK162" s="352"/>
      <c r="FL162" s="352"/>
      <c r="FM162" s="352"/>
      <c r="FT162" s="346" t="s">
        <v>356</v>
      </c>
      <c r="FU162" s="346">
        <v>1692933100</v>
      </c>
      <c r="FV162" s="354">
        <v>1689294268</v>
      </c>
      <c r="FW162" s="354">
        <v>1689294268</v>
      </c>
      <c r="FX162" s="354">
        <v>3638832</v>
      </c>
      <c r="FY162" s="354">
        <v>1688882376</v>
      </c>
      <c r="FZ162" s="354">
        <v>411892</v>
      </c>
      <c r="GA162" s="354">
        <f t="shared" si="250"/>
        <v>1692933.1</v>
      </c>
      <c r="GB162" s="354">
        <f t="shared" si="251"/>
        <v>1689294.2679999999</v>
      </c>
      <c r="GC162" s="354">
        <f t="shared" si="252"/>
        <v>1689294.2679999999</v>
      </c>
      <c r="GD162" s="354">
        <f t="shared" si="253"/>
        <v>3638.8319999999999</v>
      </c>
      <c r="GE162" s="354">
        <f t="shared" si="254"/>
        <v>1688882.3759999999</v>
      </c>
      <c r="GF162" s="354">
        <f t="shared" si="255"/>
        <v>411.892</v>
      </c>
      <c r="GG162" s="354"/>
    </row>
    <row r="163" spans="80:189" x14ac:dyDescent="0.2">
      <c r="CB163" s="348"/>
      <c r="CC163" s="348"/>
      <c r="CD163" s="348"/>
      <c r="CE163" s="348"/>
      <c r="CP163" s="348"/>
      <c r="CQ163" s="348"/>
      <c r="CR163" s="348"/>
      <c r="CS163" s="348"/>
      <c r="CU163" s="349"/>
      <c r="CZ163" s="346" t="s">
        <v>867</v>
      </c>
      <c r="DA163" s="347">
        <v>207126000</v>
      </c>
      <c r="DB163" s="347">
        <v>0</v>
      </c>
      <c r="DC163" s="347">
        <v>0</v>
      </c>
      <c r="DD163" s="347">
        <v>207126000</v>
      </c>
      <c r="DE163" s="347">
        <f t="shared" si="245"/>
        <v>213546.90599999999</v>
      </c>
      <c r="DF163" s="347">
        <f t="shared" si="246"/>
        <v>0</v>
      </c>
      <c r="DG163" s="347">
        <f t="shared" si="247"/>
        <v>0</v>
      </c>
      <c r="DH163" s="347">
        <f t="shared" si="248"/>
        <v>213546.90599999999</v>
      </c>
      <c r="DI163" s="343" t="s">
        <v>281</v>
      </c>
      <c r="DR163" s="347"/>
      <c r="DS163" s="347"/>
      <c r="DT163" s="347"/>
      <c r="DU163" s="347"/>
      <c r="DV163" s="360"/>
      <c r="DW163" s="360"/>
      <c r="GA163" s="354"/>
      <c r="GB163" s="354"/>
      <c r="GC163" s="354"/>
      <c r="GD163" s="354"/>
      <c r="GE163" s="354"/>
      <c r="GF163" s="354"/>
      <c r="GG163" s="354"/>
    </row>
    <row r="164" spans="80:189" x14ac:dyDescent="0.2">
      <c r="CB164" s="348"/>
      <c r="CC164" s="348"/>
      <c r="CD164" s="348"/>
      <c r="CE164" s="348"/>
      <c r="CM164" s="343"/>
      <c r="CP164" s="348"/>
      <c r="CQ164" s="348"/>
      <c r="CR164" s="348"/>
      <c r="CS164" s="348"/>
      <c r="CU164" s="349"/>
      <c r="CZ164" s="346" t="s">
        <v>356</v>
      </c>
      <c r="DA164" s="347">
        <v>1692933100</v>
      </c>
      <c r="DB164" s="347">
        <v>1689332768</v>
      </c>
      <c r="DC164" s="347">
        <v>1689332768</v>
      </c>
      <c r="DD164" s="347">
        <v>3600332</v>
      </c>
      <c r="DE164" s="347">
        <f t="shared" si="245"/>
        <v>1745414.0260999999</v>
      </c>
      <c r="DF164" s="347">
        <f t="shared" si="246"/>
        <v>1741702.0838079997</v>
      </c>
      <c r="DG164" s="347">
        <f t="shared" si="247"/>
        <v>1741702.0838079997</v>
      </c>
      <c r="DH164" s="347">
        <f t="shared" si="248"/>
        <v>3711.9422919999997</v>
      </c>
      <c r="DI164" s="343" t="s">
        <v>281</v>
      </c>
      <c r="FA164" s="346"/>
      <c r="FB164" s="352"/>
      <c r="FC164" s="352"/>
      <c r="FD164" s="352"/>
      <c r="FE164" s="352"/>
      <c r="FF164" s="352"/>
      <c r="FG164" s="352"/>
      <c r="FH164" s="352"/>
      <c r="FI164" s="352"/>
      <c r="FJ164" s="352"/>
      <c r="FK164" s="352"/>
      <c r="FL164" s="352"/>
      <c r="FM164" s="352"/>
      <c r="GA164" s="354"/>
      <c r="GB164" s="354"/>
      <c r="GC164" s="354"/>
      <c r="GD164" s="354"/>
      <c r="GE164" s="354"/>
      <c r="GF164" s="354"/>
      <c r="GG164" s="354"/>
    </row>
    <row r="165" spans="80:189" x14ac:dyDescent="0.2">
      <c r="CB165" s="348"/>
      <c r="CC165" s="348"/>
      <c r="CD165" s="348"/>
      <c r="CE165" s="348"/>
      <c r="CP165" s="348"/>
      <c r="CQ165" s="348"/>
      <c r="CR165" s="348"/>
      <c r="CS165" s="348"/>
      <c r="CU165" s="349"/>
      <c r="DE165" s="347">
        <f>+DE3+DE65+DE128+DE135+DE145+DE152+DE156</f>
        <v>45809434.3741</v>
      </c>
      <c r="DF165" s="347">
        <f t="shared" ref="DF165:DH165" si="258">+DF3+DF65+DF128+DF135+DF145+DF152+DF156</f>
        <v>29829144.066096999</v>
      </c>
      <c r="DG165" s="347">
        <f t="shared" si="258"/>
        <v>32110537.225635994</v>
      </c>
      <c r="DH165" s="347">
        <f t="shared" si="258"/>
        <v>13698897.148463998</v>
      </c>
      <c r="DI165" s="343" t="s">
        <v>281</v>
      </c>
      <c r="GA165" s="354"/>
      <c r="GB165" s="354"/>
      <c r="GC165" s="354"/>
      <c r="GD165" s="354"/>
      <c r="GE165" s="354"/>
      <c r="GF165" s="354"/>
      <c r="GG165" s="354"/>
    </row>
    <row r="166" spans="80:189" x14ac:dyDescent="0.2">
      <c r="CP166" s="348"/>
      <c r="CQ166" s="348"/>
      <c r="CR166" s="348"/>
      <c r="CS166" s="348"/>
      <c r="DE166" s="347"/>
      <c r="DF166" s="347"/>
      <c r="DG166" s="347"/>
      <c r="DH166" s="347"/>
      <c r="FT166" s="346"/>
      <c r="FU166" s="346"/>
      <c r="FV166" s="354"/>
      <c r="FW166" s="354"/>
      <c r="FX166" s="354"/>
      <c r="FY166" s="354"/>
      <c r="FZ166" s="354"/>
      <c r="GA166" s="354"/>
      <c r="GB166" s="354"/>
      <c r="GC166" s="354"/>
      <c r="GD166" s="354"/>
      <c r="GE166" s="354"/>
      <c r="GF166" s="354"/>
      <c r="GG166" s="354"/>
    </row>
    <row r="167" spans="80:189" x14ac:dyDescent="0.2">
      <c r="CB167" s="349"/>
      <c r="CM167" s="343"/>
      <c r="CP167" s="348"/>
      <c r="CQ167" s="348"/>
      <c r="CR167" s="348"/>
      <c r="CS167" s="348"/>
      <c r="DE167" s="360">
        <f>+DE165-'Prog 01'!T8</f>
        <v>0</v>
      </c>
      <c r="DF167" s="360">
        <f ca="1">+DF165-'Prog 01'!U8</f>
        <v>-8184723.3214580044</v>
      </c>
      <c r="GG167" s="354"/>
    </row>
    <row r="168" spans="80:189" x14ac:dyDescent="0.2">
      <c r="CM168" s="343"/>
      <c r="CP168" s="348"/>
      <c r="CQ168" s="348"/>
      <c r="CR168" s="348"/>
      <c r="CS168" s="348"/>
      <c r="FT168" s="346"/>
      <c r="FU168" s="346"/>
      <c r="FV168" s="354"/>
      <c r="FW168" s="354"/>
      <c r="FX168" s="354"/>
      <c r="FY168" s="354"/>
      <c r="FZ168" s="354"/>
      <c r="GA168" s="354"/>
      <c r="GB168" s="354"/>
      <c r="GC168" s="354"/>
      <c r="GD168" s="354"/>
      <c r="GE168" s="354"/>
      <c r="GF168" s="354"/>
      <c r="GG168" s="354"/>
    </row>
    <row r="169" spans="80:189" x14ac:dyDescent="0.2">
      <c r="CB169" s="349"/>
      <c r="CP169" s="348"/>
      <c r="CQ169" s="348"/>
      <c r="CR169" s="348"/>
      <c r="CS169" s="348"/>
      <c r="GG169" s="354"/>
    </row>
    <row r="170" spans="80:189" x14ac:dyDescent="0.2">
      <c r="CB170" s="360"/>
    </row>
    <row r="171" spans="80:189" x14ac:dyDescent="0.2">
      <c r="CB171" s="349"/>
    </row>
  </sheetData>
  <autoFilter ref="A2:GG145"/>
  <mergeCells count="7">
    <mergeCell ref="FA1:FJ1"/>
    <mergeCell ref="EH1:ER1"/>
    <mergeCell ref="A1:G1"/>
    <mergeCell ref="BW1:CC1"/>
    <mergeCell ref="CK1:CQ1"/>
    <mergeCell ref="DL1:DM1"/>
    <mergeCell ref="DQ1:DR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rgb="FF00B050"/>
    <pageSetUpPr fitToPage="1"/>
  </sheetPr>
  <dimension ref="A1:BE1048564"/>
  <sheetViews>
    <sheetView showGridLines="0" zoomScale="80" zoomScaleNormal="80" zoomScaleSheetLayoutView="50" workbookViewId="0">
      <pane xSplit="1" ySplit="9" topLeftCell="B10" activePane="bottomRight" state="frozen"/>
      <selection pane="topRight" activeCell="B1" sqref="B1"/>
      <selection pane="bottomLeft" activeCell="A10" sqref="A10"/>
      <selection pane="bottomRight" activeCell="A51" sqref="A51:XFD51"/>
    </sheetView>
  </sheetViews>
  <sheetFormatPr baseColWidth="10" defaultColWidth="11.42578125" defaultRowHeight="12.75" customHeight="1" x14ac:dyDescent="0.2"/>
  <cols>
    <col min="1" max="1" width="3.28515625" style="314" customWidth="1"/>
    <col min="2" max="2" width="4.85546875" style="561" customWidth="1"/>
    <col min="3" max="3" width="4" style="562" customWidth="1"/>
    <col min="4" max="4" width="5" style="562" customWidth="1"/>
    <col min="5" max="5" width="11.85546875" style="44" hidden="1" customWidth="1"/>
    <col min="6" max="6" width="15.140625" style="5" hidden="1" customWidth="1"/>
    <col min="7" max="7" width="52.28515625" style="3" customWidth="1"/>
    <col min="8" max="10" width="17.85546875" style="8" customWidth="1"/>
    <col min="11" max="11" width="17.85546875" style="92" customWidth="1"/>
    <col min="12" max="12" width="17.85546875" style="8" hidden="1" customWidth="1"/>
    <col min="13" max="13" width="17.85546875" style="207" hidden="1" customWidth="1"/>
    <col min="14" max="14" width="17.85546875" style="8" hidden="1" customWidth="1"/>
    <col min="15" max="15" width="17.85546875" style="207" hidden="1" customWidth="1"/>
    <col min="16" max="16" width="17.85546875" style="246" hidden="1" customWidth="1"/>
    <col min="17" max="17" width="17.85546875" style="309" hidden="1" customWidth="1"/>
    <col min="18" max="18" width="17.85546875" style="246" hidden="1" customWidth="1"/>
    <col min="19" max="19" width="17.85546875" style="207" hidden="1" customWidth="1"/>
    <col min="20" max="21" width="17.85546875" style="8" customWidth="1"/>
    <col min="22" max="22" width="17.85546875" style="207" customWidth="1"/>
    <col min="23" max="23" width="17.85546875" style="309" hidden="1" customWidth="1"/>
    <col min="24" max="27" width="17.85546875" style="247" hidden="1" customWidth="1"/>
    <col min="28" max="29" width="17.85546875" style="31" hidden="1" customWidth="1"/>
    <col min="30" max="43" width="17.85546875" style="8" hidden="1" customWidth="1"/>
    <col min="44" max="44" width="6.140625" style="3" customWidth="1"/>
    <col min="45" max="45" width="23.42578125" style="3" customWidth="1"/>
    <col min="46" max="51" width="18.140625" style="3" customWidth="1"/>
    <col min="52" max="54" width="12.140625" style="3" customWidth="1"/>
    <col min="55" max="56" width="12.28515625" style="3" customWidth="1"/>
    <col min="57" max="16384" width="11.42578125" style="3"/>
  </cols>
  <sheetData>
    <row r="1" spans="1:57" s="117" customFormat="1" ht="19.5" customHeight="1" x14ac:dyDescent="0.2">
      <c r="A1" s="312"/>
      <c r="B1" s="555"/>
      <c r="C1" s="555"/>
      <c r="D1" s="555"/>
      <c r="E1" s="139"/>
      <c r="H1" s="116"/>
      <c r="I1" s="116"/>
      <c r="J1" s="116"/>
      <c r="K1" s="310"/>
      <c r="L1" s="116"/>
      <c r="M1" s="289"/>
      <c r="N1" s="116"/>
      <c r="O1" s="289"/>
      <c r="P1" s="310"/>
      <c r="Q1" s="289"/>
      <c r="R1" s="310"/>
      <c r="S1" s="208"/>
      <c r="T1" s="139"/>
      <c r="U1" s="212"/>
      <c r="V1" s="208"/>
      <c r="W1" s="308"/>
      <c r="X1" s="212"/>
      <c r="Y1" s="212"/>
      <c r="Z1" s="212"/>
      <c r="AA1" s="212"/>
      <c r="AB1" s="212"/>
      <c r="AC1" s="212"/>
      <c r="AD1" s="243"/>
      <c r="AE1" s="243"/>
      <c r="AF1" s="212"/>
      <c r="AG1" s="212"/>
      <c r="AH1" s="212"/>
      <c r="AI1" s="212"/>
      <c r="AJ1" s="212"/>
      <c r="AK1" s="212"/>
      <c r="AL1" s="212"/>
      <c r="AM1" s="212"/>
      <c r="AN1" s="212"/>
      <c r="AO1" s="212"/>
      <c r="AP1" s="212"/>
      <c r="AQ1" s="212"/>
      <c r="AS1" s="867"/>
      <c r="AT1" s="867"/>
      <c r="AU1" s="867"/>
      <c r="AV1" s="867"/>
      <c r="AW1" s="867"/>
      <c r="AX1" s="867"/>
      <c r="AY1" s="867"/>
      <c r="AZ1" s="867"/>
      <c r="BA1" s="867"/>
      <c r="BB1" s="867"/>
      <c r="BC1" s="867"/>
      <c r="BD1" s="867"/>
      <c r="BE1" s="867"/>
    </row>
    <row r="2" spans="1:57" s="21" customFormat="1" ht="27" customHeight="1" x14ac:dyDescent="0.25">
      <c r="A2" s="313"/>
      <c r="B2" s="1088" t="s">
        <v>243</v>
      </c>
      <c r="C2" s="1090"/>
      <c r="D2" s="1090"/>
      <c r="E2" s="1090"/>
      <c r="F2" s="1090"/>
      <c r="G2" s="1090"/>
      <c r="H2" s="1090"/>
      <c r="I2" s="1090"/>
      <c r="J2" s="1090"/>
      <c r="K2" s="1090"/>
      <c r="L2" s="1090"/>
      <c r="M2" s="1090"/>
      <c r="N2" s="1090"/>
      <c r="O2" s="1090"/>
      <c r="P2" s="1090"/>
      <c r="Q2" s="1090"/>
      <c r="R2" s="1090"/>
      <c r="S2" s="1090"/>
      <c r="T2" s="1090"/>
      <c r="U2" s="1090"/>
      <c r="V2" s="1089"/>
      <c r="W2" s="1101"/>
      <c r="X2" s="1101"/>
      <c r="Y2" s="1101"/>
      <c r="Z2" s="1101"/>
      <c r="AA2" s="1101"/>
      <c r="AB2" s="1101"/>
      <c r="AC2" s="1101"/>
      <c r="AD2" s="1101"/>
      <c r="AE2" s="1101"/>
      <c r="AF2" s="1101"/>
      <c r="AG2" s="1101"/>
      <c r="AH2" s="1101"/>
      <c r="AI2" s="1101"/>
      <c r="AJ2" s="1101"/>
      <c r="AK2" s="1101"/>
      <c r="AL2" s="1101"/>
      <c r="AM2" s="1101"/>
      <c r="AN2" s="1101"/>
      <c r="AO2" s="1101"/>
      <c r="AP2" s="1101"/>
      <c r="AQ2" s="1101"/>
    </row>
    <row r="3" spans="1:57" s="21" customFormat="1" ht="27" hidden="1" customHeight="1" x14ac:dyDescent="0.25">
      <c r="A3" s="313"/>
      <c r="B3" s="556"/>
      <c r="C3" s="557"/>
      <c r="D3" s="557"/>
      <c r="E3" s="487"/>
      <c r="F3" s="101"/>
      <c r="G3" s="102"/>
      <c r="H3" s="488"/>
      <c r="I3" s="488"/>
      <c r="J3" s="488"/>
      <c r="K3" s="104"/>
      <c r="L3" s="488"/>
      <c r="M3" s="205"/>
      <c r="N3" s="488"/>
      <c r="O3" s="205"/>
      <c r="P3" s="244"/>
      <c r="Q3" s="220"/>
      <c r="R3" s="104"/>
      <c r="S3" s="205"/>
      <c r="T3" s="489"/>
      <c r="U3" s="489"/>
      <c r="V3" s="205"/>
      <c r="W3" s="626" t="s">
        <v>233</v>
      </c>
      <c r="X3" s="626" t="s">
        <v>120</v>
      </c>
      <c r="Y3" s="626" t="s">
        <v>233</v>
      </c>
      <c r="Z3" s="626" t="s">
        <v>120</v>
      </c>
      <c r="AA3" s="626" t="s">
        <v>233</v>
      </c>
      <c r="AB3" s="626" t="s">
        <v>120</v>
      </c>
      <c r="AC3" s="626" t="s">
        <v>233</v>
      </c>
      <c r="AD3" s="626" t="s">
        <v>120</v>
      </c>
      <c r="AE3" s="626" t="s">
        <v>233</v>
      </c>
      <c r="AF3" s="626" t="s">
        <v>120</v>
      </c>
      <c r="AG3" s="626" t="s">
        <v>233</v>
      </c>
      <c r="AH3" s="626" t="s">
        <v>120</v>
      </c>
      <c r="AI3" s="626" t="s">
        <v>233</v>
      </c>
      <c r="AJ3" s="626" t="s">
        <v>120</v>
      </c>
      <c r="AK3" s="626" t="s">
        <v>233</v>
      </c>
      <c r="AL3" s="626" t="s">
        <v>120</v>
      </c>
      <c r="AM3" s="626" t="s">
        <v>233</v>
      </c>
      <c r="AN3" s="626" t="s">
        <v>120</v>
      </c>
      <c r="AO3" s="626"/>
      <c r="AP3" s="626"/>
      <c r="AQ3" s="626"/>
    </row>
    <row r="4" spans="1:57" s="51" customFormat="1" ht="27" hidden="1" customHeight="1" x14ac:dyDescent="0.25">
      <c r="A4" s="313"/>
      <c r="B4" s="558"/>
      <c r="C4" s="559"/>
      <c r="D4" s="559"/>
      <c r="E4" s="140"/>
      <c r="F4" s="226"/>
      <c r="G4" s="62"/>
      <c r="H4" s="227"/>
      <c r="I4" s="231"/>
      <c r="J4" s="227"/>
      <c r="K4" s="272"/>
      <c r="L4" s="231"/>
      <c r="M4" s="237"/>
      <c r="N4" s="227"/>
      <c r="O4" s="237"/>
      <c r="P4" s="272"/>
      <c r="Q4" s="237"/>
      <c r="R4" s="272"/>
      <c r="S4" s="237"/>
      <c r="T4" s="227"/>
      <c r="U4" s="227"/>
      <c r="V4" s="237"/>
      <c r="W4" s="627"/>
      <c r="X4" s="628"/>
      <c r="Y4" s="628"/>
      <c r="Z4" s="628"/>
      <c r="AA4" s="628"/>
      <c r="AB4" s="629"/>
      <c r="AC4" s="629"/>
      <c r="AD4" s="630"/>
      <c r="AE4" s="630"/>
      <c r="AF4" s="630"/>
      <c r="AG4" s="630"/>
      <c r="AH4" s="630"/>
      <c r="AI4" s="630"/>
      <c r="AJ4" s="631"/>
      <c r="AK4" s="631"/>
      <c r="AL4" s="631"/>
      <c r="AM4" s="631"/>
      <c r="AN4" s="631"/>
      <c r="AO4" s="631"/>
      <c r="AP4" s="631"/>
      <c r="AQ4" s="631"/>
      <c r="AS4" s="21"/>
      <c r="AT4" s="21"/>
      <c r="AU4" s="21"/>
      <c r="AV4" s="21"/>
      <c r="AW4" s="21"/>
      <c r="AX4" s="21"/>
      <c r="AY4" s="21"/>
      <c r="AZ4" s="21"/>
      <c r="BA4" s="21"/>
      <c r="BB4" s="21"/>
      <c r="BC4" s="21"/>
      <c r="BD4" s="21"/>
      <c r="BE4" s="21"/>
    </row>
    <row r="5" spans="1:57" s="21" customFormat="1" ht="27" customHeight="1" x14ac:dyDescent="0.25">
      <c r="A5" s="313"/>
      <c r="B5" s="1105" t="s">
        <v>865</v>
      </c>
      <c r="C5" s="1106"/>
      <c r="D5" s="1106"/>
      <c r="E5" s="1106"/>
      <c r="F5" s="1106"/>
      <c r="G5" s="1106"/>
      <c r="H5" s="1106"/>
      <c r="I5" s="1106"/>
      <c r="J5" s="1106"/>
      <c r="K5" s="1106"/>
      <c r="L5" s="1106"/>
      <c r="M5" s="1106"/>
      <c r="N5" s="1106"/>
      <c r="O5" s="1106"/>
      <c r="P5" s="1106"/>
      <c r="Q5" s="1106"/>
      <c r="R5" s="1106"/>
      <c r="S5" s="1106"/>
      <c r="T5" s="1106"/>
      <c r="U5" s="1106"/>
      <c r="V5" s="1107"/>
      <c r="W5" s="1102"/>
      <c r="X5" s="1102"/>
      <c r="Y5" s="1102"/>
      <c r="Z5" s="1102"/>
      <c r="AA5" s="1102"/>
      <c r="AB5" s="1102"/>
      <c r="AC5" s="1102"/>
      <c r="AD5" s="1102"/>
      <c r="AE5" s="1102"/>
      <c r="AF5" s="1102"/>
      <c r="AG5" s="1102"/>
      <c r="AH5" s="1102"/>
      <c r="AI5" s="1102"/>
      <c r="AJ5" s="1102"/>
      <c r="AK5" s="1102"/>
      <c r="AL5" s="1102"/>
      <c r="AM5" s="1102"/>
      <c r="AN5" s="1102"/>
      <c r="AO5" s="1102"/>
      <c r="AP5" s="1102"/>
      <c r="AQ5" s="1102"/>
    </row>
    <row r="6" spans="1:57" s="21" customFormat="1" ht="30" customHeight="1" x14ac:dyDescent="0.25">
      <c r="A6" s="313"/>
      <c r="B6" s="1108" t="s">
        <v>242</v>
      </c>
      <c r="C6" s="1108"/>
      <c r="D6" s="1108"/>
      <c r="E6" s="1108"/>
      <c r="F6" s="1108"/>
      <c r="G6" s="1108"/>
      <c r="H6" s="1071" t="s">
        <v>1045</v>
      </c>
      <c r="I6" s="1072"/>
      <c r="J6" s="1072"/>
      <c r="K6" s="1072"/>
      <c r="L6" s="1072"/>
      <c r="M6" s="1072"/>
      <c r="N6" s="1072"/>
      <c r="O6" s="1072"/>
      <c r="P6" s="1072"/>
      <c r="Q6" s="1072"/>
      <c r="R6" s="1072"/>
      <c r="S6" s="1073"/>
      <c r="T6" s="1081" t="s">
        <v>791</v>
      </c>
      <c r="U6" s="1081"/>
      <c r="V6" s="1081"/>
      <c r="W6" s="1103" t="s">
        <v>0</v>
      </c>
      <c r="X6" s="1104"/>
      <c r="Y6" s="1086" t="s">
        <v>129</v>
      </c>
      <c r="Z6" s="1087"/>
      <c r="AA6" s="1086" t="s">
        <v>4</v>
      </c>
      <c r="AB6" s="1087"/>
      <c r="AC6" s="1086" t="s">
        <v>5</v>
      </c>
      <c r="AD6" s="1087"/>
      <c r="AE6" s="1086" t="s">
        <v>6</v>
      </c>
      <c r="AF6" s="1087"/>
      <c r="AG6" s="1099" t="s">
        <v>7</v>
      </c>
      <c r="AH6" s="1099"/>
      <c r="AI6" s="1086" t="s">
        <v>77</v>
      </c>
      <c r="AJ6" s="1087"/>
      <c r="AK6" s="1086" t="s">
        <v>8</v>
      </c>
      <c r="AL6" s="1087"/>
      <c r="AM6" s="1086" t="s">
        <v>9</v>
      </c>
      <c r="AN6" s="1087"/>
      <c r="AO6" s="810" t="s">
        <v>10</v>
      </c>
      <c r="AP6" s="810" t="s">
        <v>11</v>
      </c>
      <c r="AQ6" s="284" t="s">
        <v>12</v>
      </c>
    </row>
    <row r="7" spans="1:57" ht="15.75" hidden="1" customHeight="1" x14ac:dyDescent="0.2">
      <c r="B7" s="1108"/>
      <c r="C7" s="1108"/>
      <c r="D7" s="1108"/>
      <c r="E7" s="1108"/>
      <c r="F7" s="1108"/>
      <c r="G7" s="1108"/>
      <c r="H7" s="118" t="s">
        <v>123</v>
      </c>
      <c r="I7" s="118" t="s">
        <v>124</v>
      </c>
      <c r="J7" s="118" t="s">
        <v>125</v>
      </c>
      <c r="K7" s="133" t="s">
        <v>126</v>
      </c>
      <c r="L7" s="118" t="s">
        <v>611</v>
      </c>
      <c r="M7" s="121" t="s">
        <v>613</v>
      </c>
      <c r="N7" s="118" t="s">
        <v>612</v>
      </c>
      <c r="O7" s="121" t="s">
        <v>614</v>
      </c>
      <c r="P7" s="133"/>
      <c r="Q7" s="121"/>
      <c r="R7" s="133"/>
      <c r="S7" s="121"/>
      <c r="T7" s="134" t="s">
        <v>735</v>
      </c>
      <c r="U7" s="119" t="s">
        <v>124</v>
      </c>
      <c r="V7" s="122" t="s">
        <v>127</v>
      </c>
      <c r="W7" s="70"/>
      <c r="X7" s="70" t="s">
        <v>0</v>
      </c>
      <c r="Y7" s="70"/>
      <c r="Z7" s="110" t="s">
        <v>129</v>
      </c>
      <c r="AA7" s="505"/>
      <c r="AB7" s="279" t="s">
        <v>4</v>
      </c>
      <c r="AC7" s="279"/>
      <c r="AD7" s="279" t="s">
        <v>5</v>
      </c>
      <c r="AE7" s="279"/>
      <c r="AF7" s="279" t="s">
        <v>6</v>
      </c>
      <c r="AG7" s="76"/>
      <c r="AH7" s="76" t="s">
        <v>7</v>
      </c>
      <c r="AI7" s="144"/>
      <c r="AJ7" s="144"/>
      <c r="AK7" s="144"/>
      <c r="AL7" s="76"/>
      <c r="AM7" s="76"/>
      <c r="AN7" s="76"/>
      <c r="AO7" s="76"/>
      <c r="AP7" s="76"/>
      <c r="AQ7" s="76"/>
    </row>
    <row r="8" spans="1:57" s="7" customFormat="1" ht="45" customHeight="1" x14ac:dyDescent="0.25">
      <c r="A8" s="315"/>
      <c r="B8" s="1108"/>
      <c r="C8" s="1108"/>
      <c r="D8" s="1108"/>
      <c r="E8" s="1108"/>
      <c r="F8" s="1108"/>
      <c r="G8" s="1108"/>
      <c r="H8" s="123" t="s">
        <v>1046</v>
      </c>
      <c r="I8" s="123" t="s">
        <v>1047</v>
      </c>
      <c r="J8" s="123" t="s">
        <v>1179</v>
      </c>
      <c r="K8" s="124" t="s">
        <v>1180</v>
      </c>
      <c r="L8" s="123" t="s">
        <v>621</v>
      </c>
      <c r="M8" s="124" t="s">
        <v>1186</v>
      </c>
      <c r="N8" s="123" t="s">
        <v>618</v>
      </c>
      <c r="O8" s="124" t="s">
        <v>619</v>
      </c>
      <c r="P8" s="196" t="s">
        <v>928</v>
      </c>
      <c r="Q8" s="124" t="s">
        <v>1052</v>
      </c>
      <c r="R8" s="197" t="s">
        <v>929</v>
      </c>
      <c r="S8" s="124" t="s">
        <v>930</v>
      </c>
      <c r="T8" s="125" t="s">
        <v>1181</v>
      </c>
      <c r="U8" s="125" t="s">
        <v>1182</v>
      </c>
      <c r="V8" s="126" t="s">
        <v>1183</v>
      </c>
      <c r="W8" s="77" t="s">
        <v>1049</v>
      </c>
      <c r="X8" s="77" t="s">
        <v>792</v>
      </c>
      <c r="Y8" s="77" t="s">
        <v>1049</v>
      </c>
      <c r="Z8" s="77" t="s">
        <v>792</v>
      </c>
      <c r="AA8" s="77" t="s">
        <v>1049</v>
      </c>
      <c r="AB8" s="77" t="s">
        <v>792</v>
      </c>
      <c r="AC8" s="77" t="s">
        <v>1049</v>
      </c>
      <c r="AD8" s="77" t="s">
        <v>792</v>
      </c>
      <c r="AE8" s="77" t="s">
        <v>1049</v>
      </c>
      <c r="AF8" s="77" t="s">
        <v>792</v>
      </c>
      <c r="AG8" s="77" t="s">
        <v>1049</v>
      </c>
      <c r="AH8" s="77" t="s">
        <v>792</v>
      </c>
      <c r="AI8" s="77" t="s">
        <v>1049</v>
      </c>
      <c r="AJ8" s="77" t="s">
        <v>792</v>
      </c>
      <c r="AK8" s="77" t="s">
        <v>1049</v>
      </c>
      <c r="AL8" s="77" t="s">
        <v>792</v>
      </c>
      <c r="AM8" s="77" t="s">
        <v>1049</v>
      </c>
      <c r="AN8" s="77" t="s">
        <v>792</v>
      </c>
      <c r="AO8" s="77" t="s">
        <v>792</v>
      </c>
      <c r="AP8" s="77" t="s">
        <v>792</v>
      </c>
      <c r="AQ8" s="77" t="s">
        <v>792</v>
      </c>
      <c r="AT8" s="21"/>
      <c r="AU8" s="21"/>
      <c r="AV8" s="21"/>
      <c r="AW8" s="21"/>
      <c r="AX8" s="21"/>
      <c r="AY8" s="21"/>
    </row>
    <row r="9" spans="1:57" s="42" customFormat="1" ht="39.950000000000003" customHeight="1" x14ac:dyDescent="0.25">
      <c r="A9" s="311"/>
      <c r="B9" s="560" t="s">
        <v>87</v>
      </c>
      <c r="C9" s="560" t="s">
        <v>88</v>
      </c>
      <c r="D9" s="560" t="s">
        <v>89</v>
      </c>
      <c r="E9" s="78" t="s">
        <v>90</v>
      </c>
      <c r="F9" s="79" t="s">
        <v>200</v>
      </c>
      <c r="G9" s="80" t="s">
        <v>130</v>
      </c>
      <c r="H9" s="74">
        <f>+H10+H41+H49+H51+H34</f>
        <v>6015267</v>
      </c>
      <c r="I9" s="74">
        <f>+I10+I41+I51+I49+I34</f>
        <v>6982275</v>
      </c>
      <c r="J9" s="74">
        <f ca="1">+J10+J41+J51+J49+J34</f>
        <v>2862020.9810000001</v>
      </c>
      <c r="K9" s="206">
        <f ca="1">IFERROR(J9/I9,0)</f>
        <v>0.40989806058913464</v>
      </c>
      <c r="L9" s="136">
        <f>+L10+L41+L51+L49+L34</f>
        <v>4102996.8479999998</v>
      </c>
      <c r="M9" s="206">
        <f>IFERROR(+L9/I9,0)</f>
        <v>0.58763037090346626</v>
      </c>
      <c r="N9" s="74">
        <f>+I9-L9</f>
        <v>2879278.1520000002</v>
      </c>
      <c r="O9" s="206">
        <f>+IFERROR(N9/I9,0)</f>
        <v>0.41236962909653374</v>
      </c>
      <c r="P9" s="74">
        <f>+P10+P34+P41+P49+P51</f>
        <v>2591137.608</v>
      </c>
      <c r="Q9" s="206">
        <f ca="1">IFERROR(+P9/J9,0)</f>
        <v>0.90535241537420441</v>
      </c>
      <c r="R9" s="74">
        <f>+R10+R34+R41+R49+R51</f>
        <v>270883.37300000002</v>
      </c>
      <c r="S9" s="206">
        <f ca="1">IFERROR(R9/J9,0%)</f>
        <v>9.4647584625795589E-2</v>
      </c>
      <c r="T9" s="74">
        <f>+T10+T34+T41+T49</f>
        <v>8026166.9470000006</v>
      </c>
      <c r="U9" s="74">
        <f>+U10+U34+U41+U49</f>
        <v>3768527.0299739996</v>
      </c>
      <c r="V9" s="206">
        <f>IFERROR(U9/T9,0)</f>
        <v>0.4695301075667993</v>
      </c>
      <c r="W9" s="96">
        <f>+W10+W41+W51+W49+W34</f>
        <v>1223149.031</v>
      </c>
      <c r="X9" s="96">
        <f>+X10+X41+X51+X49+X34</f>
        <v>1467889.4976499998</v>
      </c>
      <c r="Y9" s="245">
        <f>+Y10+Y41+Y51+Y49+Y34</f>
        <v>4823.183</v>
      </c>
      <c r="Z9" s="245">
        <f>+Z10+Z41+Z51+Z49+Z34</f>
        <v>121804.68964899998</v>
      </c>
      <c r="AA9" s="245">
        <f>+AA10+AA34+AA41+AA49+AA51</f>
        <v>23752.042999999998</v>
      </c>
      <c r="AB9" s="245">
        <f>+AB10+AB34+AB41+AB49+AB51</f>
        <v>41412.082147999994</v>
      </c>
      <c r="AC9" s="245">
        <f>+AC10+AC34+AC41+AC49+AC51</f>
        <v>70798.679000000004</v>
      </c>
      <c r="AD9" s="245">
        <f>+AD10+AD41+AD51+AD49+AD34</f>
        <v>122738.792145</v>
      </c>
      <c r="AE9" s="245">
        <f>AE10+AE34+AE41</f>
        <v>22470.345000000001</v>
      </c>
      <c r="AF9" s="245">
        <f>AF10+AF34+AF41</f>
        <v>79668.125862999994</v>
      </c>
      <c r="AG9" s="245">
        <f>+AG10+AG34+AG41+AG49</f>
        <v>206276.59899999999</v>
      </c>
      <c r="AH9" s="245">
        <f>+AH10+AH34+AH41</f>
        <v>708311.29069099994</v>
      </c>
      <c r="AI9" s="245">
        <f>+AI10+AI34+AI41+AI49+AI51</f>
        <v>265120.91100000002</v>
      </c>
      <c r="AJ9" s="245">
        <f>+AJ10+AJ34+AJ41</f>
        <v>513619.57456499996</v>
      </c>
      <c r="AK9" s="245">
        <f>+AK10+AK34+AK41+AK49+AK51</f>
        <v>524506.04599999997</v>
      </c>
      <c r="AL9" s="245">
        <f>+AL10+AL34+AL41</f>
        <v>156640.06300599998</v>
      </c>
      <c r="AM9" s="245">
        <f>+AM10+AM34+AM41+AM49+AM51</f>
        <v>521124.14399999997</v>
      </c>
      <c r="AN9" s="245">
        <f>+AN10+AN34+AN41</f>
        <v>556442.91425699997</v>
      </c>
      <c r="AO9" s="245">
        <f>AO10+AO34+AO41</f>
        <v>834407.98699999996</v>
      </c>
      <c r="AP9" s="245">
        <f>+AP10+AP34+AP41</f>
        <v>605755.18200000003</v>
      </c>
      <c r="AQ9" s="245">
        <f>+AQ10+AQ34+AQ41</f>
        <v>2109471.077</v>
      </c>
      <c r="AR9" s="757"/>
      <c r="AS9" s="758"/>
      <c r="AT9" s="868"/>
      <c r="AU9" s="868"/>
      <c r="AV9" s="868"/>
      <c r="AW9" s="868"/>
      <c r="AX9" s="868"/>
      <c r="AY9" s="868"/>
      <c r="AZ9" s="757"/>
    </row>
    <row r="10" spans="1:57" s="750" customFormat="1" ht="15" customHeight="1" x14ac:dyDescent="0.25">
      <c r="A10" s="853"/>
      <c r="B10" s="705" t="s">
        <v>1119</v>
      </c>
      <c r="C10" s="705" t="s">
        <v>1</v>
      </c>
      <c r="D10" s="705"/>
      <c r="E10" s="820"/>
      <c r="F10" s="821"/>
      <c r="G10" s="755" t="s">
        <v>138</v>
      </c>
      <c r="H10" s="25">
        <f>+H18+H11+H32</f>
        <v>4091849</v>
      </c>
      <c r="I10" s="25">
        <f t="shared" ref="I10:J10" si="0">+I18+I11+I32</f>
        <v>3838494</v>
      </c>
      <c r="J10" s="25">
        <f t="shared" ca="1" si="0"/>
        <v>972995.50800000003</v>
      </c>
      <c r="K10" s="762">
        <f t="shared" ref="K10:K51" ca="1" si="1">IFERROR(J10/I10,0)</f>
        <v>0.25348365999790545</v>
      </c>
      <c r="L10" s="25">
        <f>+L11+L18</f>
        <v>1544677.605</v>
      </c>
      <c r="M10" s="762">
        <f t="shared" ref="M10:M51" si="2">IFERROR(+L10/I10,0)</f>
        <v>0.40241761612757504</v>
      </c>
      <c r="N10" s="25">
        <f t="shared" ref="N10" si="3">+N11+N18</f>
        <v>2293816.3949999996</v>
      </c>
      <c r="O10" s="762">
        <f t="shared" ref="O10:O51" si="4">+IFERROR(N10/I10,0)</f>
        <v>0.5975823838724249</v>
      </c>
      <c r="P10" s="25">
        <f>+P11+P18</f>
        <v>904520.05299999996</v>
      </c>
      <c r="Q10" s="762">
        <f t="shared" ref="Q10:Q51" ca="1" si="5">IFERROR(+P10/J10,0)</f>
        <v>0.92962407900448385</v>
      </c>
      <c r="R10" s="25">
        <f>+R11+R18</f>
        <v>68475.455000000002</v>
      </c>
      <c r="S10" s="762">
        <f t="shared" ref="S10:S51" ca="1" si="6">IFERROR(R10/J10,0%)</f>
        <v>7.0375920995516039E-2</v>
      </c>
      <c r="T10" s="26">
        <f>+T11+T18+T32</f>
        <v>5181860.6430000002</v>
      </c>
      <c r="U10" s="26">
        <f t="shared" ref="U10:U51" si="7">SUMIF($W$3:$AQ$3,"SI",W10:AQ10)</f>
        <v>1904644.8890059998</v>
      </c>
      <c r="V10" s="762">
        <f t="shared" ref="V10:V51" si="8">IFERROR(U10/T10,0)</f>
        <v>0.36756003687187533</v>
      </c>
      <c r="W10" s="763">
        <f>+W18+W11+W32</f>
        <v>2775.6660000000002</v>
      </c>
      <c r="X10" s="763">
        <f t="shared" ref="X10:AQ10" si="9">+X18+X11+X32</f>
        <v>13630.480871</v>
      </c>
      <c r="Y10" s="763">
        <f t="shared" si="9"/>
        <v>2341.8000000000002</v>
      </c>
      <c r="Z10" s="763">
        <f t="shared" si="9"/>
        <v>117158.86549499998</v>
      </c>
      <c r="AA10" s="763">
        <f t="shared" si="9"/>
        <v>2173.875</v>
      </c>
      <c r="AB10" s="763">
        <f t="shared" si="9"/>
        <v>17088.811597</v>
      </c>
      <c r="AC10" s="763">
        <f>+AC11+AC18+AC32</f>
        <v>2040</v>
      </c>
      <c r="AD10" s="763">
        <f t="shared" si="9"/>
        <v>99284.499943999996</v>
      </c>
      <c r="AE10" s="763">
        <f>+AE11+AE18+AE32</f>
        <v>2040</v>
      </c>
      <c r="AF10" s="763">
        <f t="shared" si="9"/>
        <v>68176.255508999995</v>
      </c>
      <c r="AG10" s="763">
        <f>+AG11+AG18+AG32</f>
        <v>27088.559999999998</v>
      </c>
      <c r="AH10" s="763">
        <f t="shared" si="9"/>
        <v>687618.63612099993</v>
      </c>
      <c r="AI10" s="763">
        <f>+AI11+AI18+AI32</f>
        <v>168299.54200000002</v>
      </c>
      <c r="AJ10" s="763">
        <f t="shared" si="9"/>
        <v>357497.71071699995</v>
      </c>
      <c r="AK10" s="763">
        <f>+AK11+AK18+AK32</f>
        <v>420542.65700000001</v>
      </c>
      <c r="AL10" s="763">
        <f t="shared" si="9"/>
        <v>95490.697282999987</v>
      </c>
      <c r="AM10" s="763">
        <f>+AM11+AM18+AM32</f>
        <v>345693.408</v>
      </c>
      <c r="AN10" s="763">
        <f t="shared" si="9"/>
        <v>448698.931469</v>
      </c>
      <c r="AO10" s="763">
        <f t="shared" si="9"/>
        <v>805505.07899999991</v>
      </c>
      <c r="AP10" s="763">
        <f t="shared" si="9"/>
        <v>390567.36100000003</v>
      </c>
      <c r="AQ10" s="763">
        <f t="shared" si="9"/>
        <v>1641398.75</v>
      </c>
      <c r="AR10" s="635"/>
      <c r="AS10" s="758"/>
      <c r="AT10" s="868"/>
      <c r="AU10" s="868"/>
      <c r="AV10" s="868"/>
      <c r="AW10" s="868"/>
      <c r="AX10" s="868"/>
      <c r="AY10" s="868"/>
      <c r="AZ10" s="757"/>
      <c r="BA10" s="635"/>
      <c r="BB10" s="635"/>
      <c r="BC10" s="635"/>
      <c r="BD10" s="635"/>
      <c r="BE10" s="635"/>
    </row>
    <row r="11" spans="1:57" s="750" customFormat="1" ht="15" customHeight="1" x14ac:dyDescent="0.25">
      <c r="A11" s="853"/>
      <c r="B11" s="705"/>
      <c r="C11" s="705" t="s">
        <v>1123</v>
      </c>
      <c r="D11" s="705"/>
      <c r="E11" s="820"/>
      <c r="F11" s="821"/>
      <c r="G11" s="755" t="s">
        <v>258</v>
      </c>
      <c r="H11" s="25">
        <f>+H12</f>
        <v>2502834</v>
      </c>
      <c r="I11" s="25">
        <f t="shared" ref="I11" si="10">+I12</f>
        <v>2502834</v>
      </c>
      <c r="J11" s="25">
        <f t="shared" ref="J11:J17" si="11">SUMIF($W$3:$AQ$3,"ok",W11:AQ11)</f>
        <v>674197.50800000003</v>
      </c>
      <c r="K11" s="762">
        <f t="shared" si="1"/>
        <v>0.26937364124029001</v>
      </c>
      <c r="L11" s="25">
        <f>+L12</f>
        <v>847529.20500000007</v>
      </c>
      <c r="M11" s="762">
        <f t="shared" si="2"/>
        <v>0.33862781351060439</v>
      </c>
      <c r="N11" s="25">
        <f t="shared" ref="N11" si="12">+N12</f>
        <v>1655304.7949999997</v>
      </c>
      <c r="O11" s="762">
        <f t="shared" si="4"/>
        <v>0.66137218648939555</v>
      </c>
      <c r="P11" s="698">
        <f>+'P02 2026'!KF5</f>
        <v>673882.05299999996</v>
      </c>
      <c r="Q11" s="762">
        <f t="shared" si="5"/>
        <v>0.99953210298724504</v>
      </c>
      <c r="R11" s="698">
        <f>+'P02 2026'!KG5</f>
        <v>315.45499999999998</v>
      </c>
      <c r="S11" s="762">
        <f t="shared" si="6"/>
        <v>4.6789701275490325E-4</v>
      </c>
      <c r="T11" s="26">
        <f>+T12</f>
        <v>2764320.2930000001</v>
      </c>
      <c r="U11" s="26">
        <f t="shared" si="7"/>
        <v>929470.55013699981</v>
      </c>
      <c r="V11" s="762">
        <f t="shared" si="8"/>
        <v>0.33623837023903069</v>
      </c>
      <c r="W11" s="765">
        <f t="shared" ref="W11:AD11" si="13">+W12</f>
        <v>2775.6660000000002</v>
      </c>
      <c r="X11" s="765">
        <f t="shared" si="13"/>
        <v>13630.480871</v>
      </c>
      <c r="Y11" s="763">
        <f t="shared" si="13"/>
        <v>2341.8000000000002</v>
      </c>
      <c r="Z11" s="763">
        <f t="shared" si="13"/>
        <v>2637.6093620000001</v>
      </c>
      <c r="AA11" s="763">
        <f t="shared" si="13"/>
        <v>2173.875</v>
      </c>
      <c r="AB11" s="763">
        <f t="shared" si="13"/>
        <v>2292.7171800000001</v>
      </c>
      <c r="AC11" s="763">
        <f>+AC12</f>
        <v>2040</v>
      </c>
      <c r="AD11" s="763">
        <f t="shared" si="13"/>
        <v>95358.451944</v>
      </c>
      <c r="AE11" s="763">
        <f>+AE12</f>
        <v>2040</v>
      </c>
      <c r="AF11" s="763">
        <f>AF12</f>
        <v>36442.075509000002</v>
      </c>
      <c r="AG11" s="763">
        <f>+AG12</f>
        <v>5638.5599999999995</v>
      </c>
      <c r="AH11" s="763">
        <f t="shared" ref="AH11:AP11" si="14">+AH12</f>
        <v>330480.23612099991</v>
      </c>
      <c r="AI11" s="763">
        <f>+AI12</f>
        <v>153299.54200000002</v>
      </c>
      <c r="AJ11" s="763">
        <f t="shared" si="14"/>
        <v>344550.56736699992</v>
      </c>
      <c r="AK11" s="763">
        <f>+AK12</f>
        <v>300292.15700000001</v>
      </c>
      <c r="AL11" s="763">
        <f t="shared" si="14"/>
        <v>63228.129782999997</v>
      </c>
      <c r="AM11" s="763">
        <f>+AM12</f>
        <v>203595.908</v>
      </c>
      <c r="AN11" s="763">
        <f t="shared" si="14"/>
        <v>40850.281999999992</v>
      </c>
      <c r="AO11" s="763">
        <f t="shared" si="14"/>
        <v>485237.27899999998</v>
      </c>
      <c r="AP11" s="763">
        <f t="shared" si="14"/>
        <v>263433.08199999999</v>
      </c>
      <c r="AQ11" s="763">
        <f t="shared" ref="AQ11" si="15">+AQ12</f>
        <v>737959.65399999998</v>
      </c>
      <c r="AR11" s="635"/>
      <c r="AS11" s="758"/>
      <c r="AT11" s="868"/>
      <c r="AU11" s="868"/>
      <c r="AV11" s="868"/>
      <c r="AW11" s="868"/>
      <c r="AX11" s="868"/>
      <c r="AY11" s="868"/>
      <c r="AZ11" s="757"/>
      <c r="BA11" s="635"/>
      <c r="BB11" s="635"/>
      <c r="BC11" s="635"/>
      <c r="BD11" s="635"/>
      <c r="BE11" s="635"/>
    </row>
    <row r="12" spans="1:57" s="750" customFormat="1" ht="15" customHeight="1" x14ac:dyDescent="0.25">
      <c r="A12" s="853"/>
      <c r="B12" s="834"/>
      <c r="C12" s="834"/>
      <c r="D12" s="834" t="s">
        <v>1110</v>
      </c>
      <c r="E12" s="820"/>
      <c r="F12" s="820" t="s">
        <v>810</v>
      </c>
      <c r="G12" s="840" t="s">
        <v>257</v>
      </c>
      <c r="H12" s="831">
        <f>SUM(H13:H17)</f>
        <v>2502834</v>
      </c>
      <c r="I12" s="831">
        <f>SUM(I13:I17)</f>
        <v>2502834</v>
      </c>
      <c r="J12" s="831">
        <f t="shared" si="11"/>
        <v>674197.50800000003</v>
      </c>
      <c r="K12" s="854">
        <f t="shared" si="1"/>
        <v>0.26937364124029001</v>
      </c>
      <c r="L12" s="831">
        <f>SUM(L13:L17)</f>
        <v>847529.20500000007</v>
      </c>
      <c r="M12" s="854">
        <f t="shared" si="2"/>
        <v>0.33862781351060439</v>
      </c>
      <c r="N12" s="831">
        <f>SUM(N13:N17)</f>
        <v>1655304.7949999997</v>
      </c>
      <c r="O12" s="854">
        <f t="shared" si="4"/>
        <v>0.66137218648939555</v>
      </c>
      <c r="P12" s="827">
        <f>+'P02 2026'!KF5</f>
        <v>673882.05299999996</v>
      </c>
      <c r="Q12" s="854">
        <f t="shared" si="5"/>
        <v>0.99953210298724504</v>
      </c>
      <c r="R12" s="827">
        <f>+'P02 2026'!KG5</f>
        <v>315.45499999999998</v>
      </c>
      <c r="S12" s="854">
        <f t="shared" si="6"/>
        <v>4.6789701275490325E-4</v>
      </c>
      <c r="T12" s="335">
        <f>+T13+T14+T15+T16+T17</f>
        <v>2764320.2930000001</v>
      </c>
      <c r="U12" s="335">
        <f t="shared" si="7"/>
        <v>929470.55013699981</v>
      </c>
      <c r="V12" s="854">
        <f t="shared" si="8"/>
        <v>0.33623837023903069</v>
      </c>
      <c r="W12" s="844">
        <f>SUM(W13:W17)</f>
        <v>2775.6660000000002</v>
      </c>
      <c r="X12" s="844">
        <f>SUM(X13:X17)</f>
        <v>13630.480871</v>
      </c>
      <c r="Y12" s="844">
        <f t="shared" ref="Y12:AQ12" si="16">SUM(Y13:Y17)</f>
        <v>2341.8000000000002</v>
      </c>
      <c r="Z12" s="844">
        <f t="shared" si="16"/>
        <v>2637.6093620000001</v>
      </c>
      <c r="AA12" s="844">
        <f t="shared" si="16"/>
        <v>2173.875</v>
      </c>
      <c r="AB12" s="844">
        <f t="shared" si="16"/>
        <v>2292.7171800000001</v>
      </c>
      <c r="AC12" s="844">
        <f>SUM(AC13:AC17)</f>
        <v>2040</v>
      </c>
      <c r="AD12" s="844">
        <f t="shared" si="16"/>
        <v>95358.451944</v>
      </c>
      <c r="AE12" s="844">
        <f>+AE13+AE14+AE15+AE16+AE17</f>
        <v>2040</v>
      </c>
      <c r="AF12" s="844">
        <f t="shared" si="16"/>
        <v>36442.075509000002</v>
      </c>
      <c r="AG12" s="844">
        <f>SUM(AG13:AG17)</f>
        <v>5638.5599999999995</v>
      </c>
      <c r="AH12" s="844">
        <f t="shared" si="16"/>
        <v>330480.23612099991</v>
      </c>
      <c r="AI12" s="844">
        <f>+AI13+AI14+AI15+AI16+AI17</f>
        <v>153299.54200000002</v>
      </c>
      <c r="AJ12" s="844">
        <f t="shared" si="16"/>
        <v>344550.56736699992</v>
      </c>
      <c r="AK12" s="844">
        <f>+AK13+AK14+AK15+AK16+AK17</f>
        <v>300292.15700000001</v>
      </c>
      <c r="AL12" s="844">
        <f t="shared" si="16"/>
        <v>63228.129782999997</v>
      </c>
      <c r="AM12" s="844">
        <f>+AM13+AM14+AM15+AM16+AM17</f>
        <v>203595.908</v>
      </c>
      <c r="AN12" s="844">
        <f t="shared" si="16"/>
        <v>40850.281999999992</v>
      </c>
      <c r="AO12" s="844">
        <f t="shared" si="16"/>
        <v>485237.27899999998</v>
      </c>
      <c r="AP12" s="844">
        <f t="shared" si="16"/>
        <v>263433.08199999999</v>
      </c>
      <c r="AQ12" s="844">
        <f t="shared" si="16"/>
        <v>737959.65399999998</v>
      </c>
      <c r="AR12" s="635"/>
      <c r="AS12" s="758"/>
      <c r="AT12" s="868"/>
      <c r="AU12" s="868"/>
      <c r="AV12" s="868"/>
      <c r="AW12" s="868"/>
      <c r="AX12" s="868"/>
      <c r="AY12" s="868"/>
      <c r="AZ12" s="757"/>
      <c r="BA12" s="635"/>
      <c r="BB12" s="635"/>
      <c r="BC12" s="635"/>
      <c r="BD12" s="635"/>
      <c r="BE12" s="635"/>
    </row>
    <row r="13" spans="1:57" s="750" customFormat="1" ht="15" customHeight="1" x14ac:dyDescent="0.25">
      <c r="A13" s="841"/>
      <c r="B13" s="834"/>
      <c r="C13" s="834"/>
      <c r="D13" s="834"/>
      <c r="E13" s="820">
        <v>1</v>
      </c>
      <c r="F13" s="821"/>
      <c r="G13" s="840" t="s">
        <v>273</v>
      </c>
      <c r="H13" s="831">
        <f>+'P02 2026'!H3++'P02 2026'!H4</f>
        <v>2300000</v>
      </c>
      <c r="I13" s="831">
        <f>+'P02 2026'!JO3+'P02 2026'!JO4+'P02 2026'!JO5+'P02 2026'!JO6+'P02 2026'!JO7+'P02 2026'!JO9+'P02 2026'!JO10+'P02 2026'!JO13</f>
        <v>2300000</v>
      </c>
      <c r="J13" s="831">
        <f t="shared" si="11"/>
        <v>650918.28200000001</v>
      </c>
      <c r="K13" s="854">
        <f t="shared" si="1"/>
        <v>0.28300794869565216</v>
      </c>
      <c r="L13" s="831">
        <f>+'P02 2026'!JQ16+'P02 2026'!JQ17+'P02 2026'!JQ18+'P02 2026'!JQ20+'P02 2026'!JQ21+'P02 2026'!JQ22+'P02 2026'!JQ26</f>
        <v>808610.11700000009</v>
      </c>
      <c r="M13" s="854">
        <f t="shared" si="2"/>
        <v>0.35156961608695658</v>
      </c>
      <c r="N13" s="831">
        <f>+I13-L13</f>
        <v>1491389.8829999999</v>
      </c>
      <c r="O13" s="854">
        <f t="shared" si="4"/>
        <v>0.64843038391304342</v>
      </c>
      <c r="P13" s="844">
        <v>0</v>
      </c>
      <c r="Q13" s="854">
        <f t="shared" si="5"/>
        <v>0</v>
      </c>
      <c r="R13" s="844">
        <v>0</v>
      </c>
      <c r="S13" s="854">
        <f t="shared" si="6"/>
        <v>0</v>
      </c>
      <c r="T13" s="335">
        <f>+'P02 2025'!EW3</f>
        <v>2448625</v>
      </c>
      <c r="U13" s="335">
        <f t="shared" si="7"/>
        <v>856723.56438999984</v>
      </c>
      <c r="V13" s="854">
        <f t="shared" si="8"/>
        <v>0.34987944842105256</v>
      </c>
      <c r="W13" s="855">
        <v>0</v>
      </c>
      <c r="X13" s="844">
        <v>0</v>
      </c>
      <c r="Y13" s="844">
        <v>0</v>
      </c>
      <c r="Z13" s="844">
        <v>0</v>
      </c>
      <c r="AA13" s="844">
        <v>0</v>
      </c>
      <c r="AB13" s="851">
        <v>0</v>
      </c>
      <c r="AC13" s="851">
        <v>0</v>
      </c>
      <c r="AD13" s="851">
        <f>+'P02 2025'!BB3</f>
        <v>93065.734763999993</v>
      </c>
      <c r="AE13" s="851">
        <v>0</v>
      </c>
      <c r="AF13" s="851">
        <f>'P02 2025'!BT3</f>
        <v>28439.5164</v>
      </c>
      <c r="AG13" s="851">
        <v>0</v>
      </c>
      <c r="AH13" s="851">
        <f>+'P02 2025'!CL4</f>
        <v>324439.46278099995</v>
      </c>
      <c r="AI13" s="851">
        <f>+'P02 2026'!GT3+'P02 2026'!GT4+'P02 2026'!GT5+'P02 2026'!GT6</f>
        <v>151230.98200000002</v>
      </c>
      <c r="AJ13" s="851">
        <f>+'P02 2025'!DD4</f>
        <v>340711.35018699995</v>
      </c>
      <c r="AK13" s="851">
        <f>+'P02 2026'!HZ4++'P02 2026'!HZ5++'P02 2026'!HZ6++'P02 2026'!HZ7</f>
        <v>298223.59700000001</v>
      </c>
      <c r="AL13" s="851">
        <f>+'P02 2025'!DV3</f>
        <v>59388.912602999997</v>
      </c>
      <c r="AM13" s="851">
        <f>+'P02 2026'!JF3+'P02 2026'!JF4+'P02 2026'!JF5+'P02 2026'!JF7</f>
        <v>201463.70300000001</v>
      </c>
      <c r="AN13" s="851">
        <f>+'P02 2025'!EN3</f>
        <v>10678.587654999998</v>
      </c>
      <c r="AO13" s="851">
        <f>+'P02 2025'!FF4</f>
        <v>472325.74099999998</v>
      </c>
      <c r="AP13" s="851">
        <f>+'P02 2025'!GL4</f>
        <v>248011.86600000001</v>
      </c>
      <c r="AQ13" s="851">
        <f>+'P02 2025'!HV4</f>
        <v>678815.73100000003</v>
      </c>
      <c r="AR13" s="635"/>
      <c r="AZ13" s="757"/>
      <c r="BA13" s="635"/>
      <c r="BB13" s="635"/>
      <c r="BC13" s="635"/>
      <c r="BD13" s="635"/>
      <c r="BE13" s="635"/>
    </row>
    <row r="14" spans="1:57" s="750" customFormat="1" ht="15" customHeight="1" x14ac:dyDescent="0.25">
      <c r="A14" s="841"/>
      <c r="B14" s="834"/>
      <c r="C14" s="834"/>
      <c r="D14" s="834"/>
      <c r="E14" s="820">
        <v>2</v>
      </c>
      <c r="F14" s="821"/>
      <c r="G14" s="840" t="s">
        <v>282</v>
      </c>
      <c r="H14" s="831">
        <f>+'P02 2026'!H6+'P02 2026'!H7</f>
        <v>93862</v>
      </c>
      <c r="I14" s="831">
        <f>+'P02 2026'!JO11+'P02 2026'!JO12</f>
        <v>93862</v>
      </c>
      <c r="J14" s="831">
        <f t="shared" si="11"/>
        <v>0</v>
      </c>
      <c r="K14" s="854">
        <f t="shared" si="1"/>
        <v>0</v>
      </c>
      <c r="L14" s="831">
        <f>+'P02 2026'!JQ25</f>
        <v>498.12700000000001</v>
      </c>
      <c r="M14" s="854">
        <f t="shared" si="2"/>
        <v>5.3070145532803483E-3</v>
      </c>
      <c r="N14" s="831">
        <f>+I14-L14</f>
        <v>93363.873000000007</v>
      </c>
      <c r="O14" s="854">
        <f t="shared" si="4"/>
        <v>0.99469298544671969</v>
      </c>
      <c r="P14" s="844">
        <v>0</v>
      </c>
      <c r="Q14" s="854">
        <f t="shared" si="5"/>
        <v>0</v>
      </c>
      <c r="R14" s="844">
        <v>0</v>
      </c>
      <c r="S14" s="854">
        <f t="shared" si="6"/>
        <v>0</v>
      </c>
      <c r="T14" s="335">
        <f>+'P02 2025'!EW4</f>
        <v>211112.715</v>
      </c>
      <c r="U14" s="335">
        <f t="shared" si="7"/>
        <v>39337.390537999992</v>
      </c>
      <c r="V14" s="854">
        <f t="shared" si="8"/>
        <v>0.18633359216663001</v>
      </c>
      <c r="W14" s="855">
        <v>0</v>
      </c>
      <c r="X14" s="844">
        <f>+'P02 2025'!I8</f>
        <v>11337.763691</v>
      </c>
      <c r="Y14" s="844">
        <v>0</v>
      </c>
      <c r="Z14" s="844">
        <f>+'P02 2025'!R4</f>
        <v>344.89218199999999</v>
      </c>
      <c r="AA14" s="844">
        <v>0</v>
      </c>
      <c r="AB14" s="851">
        <v>0</v>
      </c>
      <c r="AC14" s="851">
        <v>0</v>
      </c>
      <c r="AD14" s="851">
        <v>0</v>
      </c>
      <c r="AE14" s="851">
        <v>0</v>
      </c>
      <c r="AF14" s="851">
        <v>0</v>
      </c>
      <c r="AG14" s="851">
        <v>0</v>
      </c>
      <c r="AH14" s="851"/>
      <c r="AI14" s="851">
        <v>0</v>
      </c>
      <c r="AJ14" s="851">
        <v>0</v>
      </c>
      <c r="AK14" s="851">
        <v>0</v>
      </c>
      <c r="AL14" s="851"/>
      <c r="AM14" s="851">
        <v>0</v>
      </c>
      <c r="AN14" s="851">
        <f>+'P02 2025'!EN4</f>
        <v>27654.734664999996</v>
      </c>
      <c r="AO14" s="851">
        <f>+'P02 2025'!FF3</f>
        <v>3348.5909999999999</v>
      </c>
      <c r="AP14" s="851">
        <f>+'P02 2025'!GL5</f>
        <v>3560.915</v>
      </c>
      <c r="AQ14" s="851">
        <f>+'P02 2025'!HV3</f>
        <v>41523.563000000002</v>
      </c>
      <c r="AR14" s="635"/>
      <c r="AZ14" s="757"/>
      <c r="BA14" s="635"/>
      <c r="BB14" s="635"/>
      <c r="BC14" s="635"/>
      <c r="BD14" s="635"/>
      <c r="BE14" s="635"/>
    </row>
    <row r="15" spans="1:57" s="750" customFormat="1" ht="15" customHeight="1" x14ac:dyDescent="0.25">
      <c r="A15" s="841"/>
      <c r="B15" s="834"/>
      <c r="C15" s="834"/>
      <c r="D15" s="834"/>
      <c r="E15" s="820">
        <v>5</v>
      </c>
      <c r="F15" s="821"/>
      <c r="G15" s="840" t="s">
        <v>276</v>
      </c>
      <c r="H15" s="831">
        <f>+'P02 2026'!H5</f>
        <v>76840</v>
      </c>
      <c r="I15" s="831">
        <f>+'P02 2026'!JO8</f>
        <v>76840</v>
      </c>
      <c r="J15" s="831">
        <f t="shared" si="11"/>
        <v>4741.3410000000003</v>
      </c>
      <c r="K15" s="854">
        <f t="shared" si="1"/>
        <v>6.1704073399271218E-2</v>
      </c>
      <c r="L15" s="831">
        <f>+'P02 2026'!JQ23</f>
        <v>13741.341</v>
      </c>
      <c r="M15" s="854">
        <f t="shared" si="2"/>
        <v>0.17883057001561686</v>
      </c>
      <c r="N15" s="831">
        <f>+I15-L15</f>
        <v>63098.659</v>
      </c>
      <c r="O15" s="854">
        <f t="shared" si="4"/>
        <v>0.82116942998438314</v>
      </c>
      <c r="P15" s="844">
        <v>0</v>
      </c>
      <c r="Q15" s="854">
        <f t="shared" si="5"/>
        <v>0</v>
      </c>
      <c r="R15" s="844">
        <v>0</v>
      </c>
      <c r="S15" s="854">
        <f t="shared" si="6"/>
        <v>0</v>
      </c>
      <c r="T15" s="335">
        <f>+'P02 2025'!EW5</f>
        <v>56199.81</v>
      </c>
      <c r="U15" s="335">
        <f t="shared" si="7"/>
        <v>5591.6480889999993</v>
      </c>
      <c r="V15" s="854">
        <f t="shared" si="8"/>
        <v>9.9495853971748302E-2</v>
      </c>
      <c r="W15" s="855">
        <f>+'P02 2026'!I12</f>
        <v>775.66600000000005</v>
      </c>
      <c r="X15" s="844">
        <v>0</v>
      </c>
      <c r="Y15" s="844">
        <f>+'P02 2026'!AH10</f>
        <v>261.8</v>
      </c>
      <c r="Z15" s="844">
        <v>0</v>
      </c>
      <c r="AA15" s="844">
        <f>+'P02 2026'!BO3</f>
        <v>133.875</v>
      </c>
      <c r="AB15" s="851">
        <v>0</v>
      </c>
      <c r="AC15" s="851">
        <v>0</v>
      </c>
      <c r="AD15" s="851"/>
      <c r="AE15" s="851">
        <v>0</v>
      </c>
      <c r="AF15" s="851">
        <f>'P02 2025'!BT4</f>
        <v>4678.8419289999993</v>
      </c>
      <c r="AG15" s="851">
        <f>+'P02 2026'!FM4</f>
        <v>3570</v>
      </c>
      <c r="AH15" s="851">
        <f>+'P02 2025'!CL5</f>
        <v>912.80615999999998</v>
      </c>
      <c r="AI15" s="851">
        <v>0</v>
      </c>
      <c r="AJ15" s="851">
        <v>0</v>
      </c>
      <c r="AK15" s="851">
        <v>0</v>
      </c>
      <c r="AL15" s="851"/>
      <c r="AM15" s="851">
        <v>0</v>
      </c>
      <c r="AN15" s="851">
        <v>0</v>
      </c>
      <c r="AO15" s="851">
        <f>+'P02 2025'!FF5</f>
        <v>3570</v>
      </c>
      <c r="AP15" s="851">
        <f>+'P02 2025'!GL3</f>
        <v>5803.1880000000001</v>
      </c>
      <c r="AQ15" s="851">
        <f>+'P02 2025'!HV6</f>
        <v>10896.58</v>
      </c>
      <c r="AR15" s="635"/>
      <c r="AZ15" s="757"/>
      <c r="BA15" s="635"/>
      <c r="BB15" s="635"/>
      <c r="BC15" s="635"/>
      <c r="BD15" s="635"/>
      <c r="BE15" s="635"/>
    </row>
    <row r="16" spans="1:57" s="750" customFormat="1" ht="15" customHeight="1" x14ac:dyDescent="0.25">
      <c r="A16" s="841"/>
      <c r="B16" s="834"/>
      <c r="C16" s="834"/>
      <c r="D16" s="834"/>
      <c r="E16" s="820">
        <v>3</v>
      </c>
      <c r="F16" s="821"/>
      <c r="G16" s="840" t="s">
        <v>274</v>
      </c>
      <c r="H16" s="831">
        <f>+'P02 2026'!H8</f>
        <v>32000</v>
      </c>
      <c r="I16" s="831">
        <f>+'P02 2026'!JO14</f>
        <v>32000</v>
      </c>
      <c r="J16" s="831">
        <f t="shared" si="11"/>
        <v>18537.885000000002</v>
      </c>
      <c r="K16" s="854">
        <f t="shared" si="1"/>
        <v>0.57930890625000009</v>
      </c>
      <c r="L16" s="831">
        <f>+'P02 2026'!JQ19</f>
        <v>24679.62</v>
      </c>
      <c r="M16" s="854">
        <f t="shared" si="2"/>
        <v>0.771238125</v>
      </c>
      <c r="N16" s="831">
        <f>+I16-L16</f>
        <v>7320.380000000001</v>
      </c>
      <c r="O16" s="854">
        <f t="shared" si="4"/>
        <v>0.22876187500000003</v>
      </c>
      <c r="P16" s="844">
        <v>0</v>
      </c>
      <c r="Q16" s="854">
        <f t="shared" si="5"/>
        <v>0</v>
      </c>
      <c r="R16" s="844">
        <v>0</v>
      </c>
      <c r="S16" s="854">
        <f t="shared" si="6"/>
        <v>0</v>
      </c>
      <c r="T16" s="335">
        <f>+'P02 2025'!EW6</f>
        <v>48382.767999999996</v>
      </c>
      <c r="U16" s="335">
        <f t="shared" si="7"/>
        <v>27817.947119999997</v>
      </c>
      <c r="V16" s="854">
        <f t="shared" si="8"/>
        <v>0.57495567678145243</v>
      </c>
      <c r="W16" s="855">
        <f>+'P02 2026'!I11</f>
        <v>2000</v>
      </c>
      <c r="X16" s="844">
        <f>+'P02 2025'!I9</f>
        <v>2292.7171800000001</v>
      </c>
      <c r="Y16" s="844">
        <f>+'P02 2026'!AH11</f>
        <v>2080</v>
      </c>
      <c r="Z16" s="844">
        <f>+'P02 2025'!R3</f>
        <v>2292.7171800000001</v>
      </c>
      <c r="AA16" s="844">
        <f>+'P02 2026'!BO4</f>
        <v>2040</v>
      </c>
      <c r="AB16" s="851">
        <f>+'P02 2025'!AJ3</f>
        <v>2292.7171800000001</v>
      </c>
      <c r="AC16" s="851">
        <f>+'P02 2026'!CW3</f>
        <v>2040</v>
      </c>
      <c r="AD16" s="851">
        <f>+'P02 2025'!BB4</f>
        <v>2292.7171800000001</v>
      </c>
      <c r="AE16" s="851">
        <f>+'P02 2026'!EE3</f>
        <v>2040</v>
      </c>
      <c r="AF16" s="851">
        <f>'P02 2025'!BT5</f>
        <v>3323.7171800000001</v>
      </c>
      <c r="AG16" s="851">
        <f>+'P02 2026'!FM3</f>
        <v>2068.56</v>
      </c>
      <c r="AH16" s="851">
        <f>+'P02 2025'!CL3</f>
        <v>5127.9671799999996</v>
      </c>
      <c r="AI16" s="851">
        <f>+'P02 2026'!GT7</f>
        <v>2068.56</v>
      </c>
      <c r="AJ16" s="851">
        <f>+'P02 2025'!DD3</f>
        <v>3839.2171800000001</v>
      </c>
      <c r="AK16" s="851">
        <f>+'P02 2026'!HZ3</f>
        <v>2068.56</v>
      </c>
      <c r="AL16" s="851">
        <f>+'P02 2025'!DV4</f>
        <v>3839.2171800000001</v>
      </c>
      <c r="AM16" s="851">
        <f>+'P02 2026'!JF6</f>
        <v>2132.2049999999999</v>
      </c>
      <c r="AN16" s="851">
        <f>+'P02 2025'!EN5</f>
        <v>2516.9596799999999</v>
      </c>
      <c r="AO16" s="851">
        <f>+'P02 2025'!FF6</f>
        <v>5992.9470000000001</v>
      </c>
      <c r="AP16" s="851">
        <f>+'P02 2025'!GL6</f>
        <v>6057.1130000000003</v>
      </c>
      <c r="AQ16" s="851">
        <f>+'P02 2025'!HV5</f>
        <v>6723.78</v>
      </c>
      <c r="AR16" s="635"/>
      <c r="AZ16" s="757"/>
      <c r="BA16" s="635"/>
      <c r="BB16" s="635"/>
      <c r="BC16" s="635"/>
      <c r="BD16" s="635"/>
      <c r="BE16" s="635"/>
    </row>
    <row r="17" spans="1:57" s="750" customFormat="1" ht="15" customHeight="1" x14ac:dyDescent="0.25">
      <c r="A17" s="841"/>
      <c r="B17" s="834"/>
      <c r="C17" s="834"/>
      <c r="D17" s="834"/>
      <c r="E17" s="820">
        <v>4</v>
      </c>
      <c r="F17" s="821"/>
      <c r="G17" s="840" t="s">
        <v>275</v>
      </c>
      <c r="H17" s="831">
        <f>+'P02 2026'!H9</f>
        <v>132</v>
      </c>
      <c r="I17" s="831">
        <f>+'P02 2026'!JO15</f>
        <v>132</v>
      </c>
      <c r="J17" s="831">
        <f t="shared" si="11"/>
        <v>0</v>
      </c>
      <c r="K17" s="854">
        <f t="shared" si="1"/>
        <v>0</v>
      </c>
      <c r="L17" s="831">
        <v>0</v>
      </c>
      <c r="M17" s="854">
        <f t="shared" si="2"/>
        <v>0</v>
      </c>
      <c r="N17" s="831">
        <f>+I17-L17</f>
        <v>132</v>
      </c>
      <c r="O17" s="854">
        <f t="shared" si="4"/>
        <v>1</v>
      </c>
      <c r="P17" s="844">
        <v>0</v>
      </c>
      <c r="Q17" s="854">
        <f t="shared" si="5"/>
        <v>0</v>
      </c>
      <c r="R17" s="844">
        <v>0</v>
      </c>
      <c r="S17" s="854">
        <f t="shared" si="6"/>
        <v>0</v>
      </c>
      <c r="T17" s="335">
        <f>+'P02 2025'!EW7</f>
        <v>0</v>
      </c>
      <c r="U17" s="335">
        <f t="shared" si="7"/>
        <v>0</v>
      </c>
      <c r="V17" s="854">
        <f t="shared" si="8"/>
        <v>0</v>
      </c>
      <c r="W17" s="855">
        <v>0</v>
      </c>
      <c r="X17" s="844">
        <v>0</v>
      </c>
      <c r="Y17" s="844">
        <v>0</v>
      </c>
      <c r="Z17" s="844">
        <v>0</v>
      </c>
      <c r="AA17" s="844">
        <v>0</v>
      </c>
      <c r="AB17" s="851">
        <v>0</v>
      </c>
      <c r="AC17" s="851">
        <v>0</v>
      </c>
      <c r="AD17" s="851">
        <v>0</v>
      </c>
      <c r="AE17" s="851">
        <v>0</v>
      </c>
      <c r="AF17" s="851">
        <v>0</v>
      </c>
      <c r="AG17" s="851">
        <v>0</v>
      </c>
      <c r="AH17" s="851"/>
      <c r="AI17" s="851">
        <v>0</v>
      </c>
      <c r="AJ17" s="851">
        <v>0</v>
      </c>
      <c r="AK17" s="851">
        <v>0</v>
      </c>
      <c r="AL17" s="851"/>
      <c r="AM17" s="851">
        <v>0</v>
      </c>
      <c r="AN17" s="851">
        <v>0</v>
      </c>
      <c r="AO17" s="851">
        <v>0</v>
      </c>
      <c r="AP17" s="851">
        <v>0</v>
      </c>
      <c r="AQ17" s="851">
        <v>0</v>
      </c>
      <c r="AR17" s="635"/>
      <c r="AZ17" s="757"/>
      <c r="BA17" s="635"/>
      <c r="BB17" s="635"/>
      <c r="BC17" s="635"/>
      <c r="BD17" s="635"/>
      <c r="BE17" s="635"/>
    </row>
    <row r="18" spans="1:57" s="750" customFormat="1" ht="15" customHeight="1" x14ac:dyDescent="0.25">
      <c r="A18" s="841"/>
      <c r="B18" s="705" t="s">
        <v>1</v>
      </c>
      <c r="C18" s="705" t="s">
        <v>1108</v>
      </c>
      <c r="D18" s="705"/>
      <c r="E18" s="820"/>
      <c r="F18" s="820"/>
      <c r="G18" s="755" t="s">
        <v>262</v>
      </c>
      <c r="H18" s="25">
        <f>+H19+H25</f>
        <v>1589015</v>
      </c>
      <c r="I18" s="25">
        <f t="shared" ref="I18:L18" si="17">+I19+I25</f>
        <v>1335660</v>
      </c>
      <c r="J18" s="25">
        <f t="shared" ca="1" si="17"/>
        <v>298798</v>
      </c>
      <c r="K18" s="762">
        <f t="shared" ca="1" si="1"/>
        <v>0.22370812931434647</v>
      </c>
      <c r="L18" s="25">
        <f t="shared" si="17"/>
        <v>697148.4</v>
      </c>
      <c r="M18" s="762">
        <f t="shared" si="2"/>
        <v>0.5219504963838103</v>
      </c>
      <c r="N18" s="25">
        <f>+N19+N25</f>
        <v>638511.6</v>
      </c>
      <c r="O18" s="762">
        <f t="shared" si="4"/>
        <v>0.47804950361618975</v>
      </c>
      <c r="P18" s="25">
        <f>+P19+P25</f>
        <v>230638</v>
      </c>
      <c r="Q18" s="762">
        <f t="shared" ca="1" si="5"/>
        <v>0.77188602333348955</v>
      </c>
      <c r="R18" s="25">
        <f>+R19+R25</f>
        <v>68160</v>
      </c>
      <c r="S18" s="762">
        <f t="shared" ca="1" si="6"/>
        <v>0.22811397666651048</v>
      </c>
      <c r="T18" s="26">
        <f>+T19+T25</f>
        <v>2385311.29</v>
      </c>
      <c r="U18" s="26">
        <f t="shared" si="7"/>
        <v>958398.72445200011</v>
      </c>
      <c r="V18" s="762">
        <f t="shared" si="8"/>
        <v>0.40179188706728508</v>
      </c>
      <c r="W18" s="707">
        <f>+W19+W25</f>
        <v>0</v>
      </c>
      <c r="X18" s="707">
        <f>+X19+X25</f>
        <v>0</v>
      </c>
      <c r="Y18" s="707">
        <f t="shared" ref="Y18:AQ18" si="18">+Y19+Y25</f>
        <v>0</v>
      </c>
      <c r="Z18" s="707">
        <f t="shared" si="18"/>
        <v>111737.55613299998</v>
      </c>
      <c r="AA18" s="707">
        <f t="shared" si="18"/>
        <v>0</v>
      </c>
      <c r="AB18" s="707">
        <f t="shared" si="18"/>
        <v>804.18</v>
      </c>
      <c r="AC18" s="707">
        <f>+AC19+AC25</f>
        <v>0</v>
      </c>
      <c r="AD18" s="763">
        <f t="shared" si="18"/>
        <v>3926.0479999999998</v>
      </c>
      <c r="AE18" s="763">
        <f>+AE19+AE25</f>
        <v>0</v>
      </c>
      <c r="AF18" s="707">
        <f t="shared" si="18"/>
        <v>31734.179999999997</v>
      </c>
      <c r="AG18" s="707">
        <f>+AG19+AG25</f>
        <v>21450</v>
      </c>
      <c r="AH18" s="707">
        <f t="shared" si="18"/>
        <v>357138.4</v>
      </c>
      <c r="AI18" s="707">
        <f>+AI19+AI25</f>
        <v>15000</v>
      </c>
      <c r="AJ18" s="707">
        <f t="shared" si="18"/>
        <v>12947.143349999998</v>
      </c>
      <c r="AK18" s="707">
        <f>+AK19+AK25</f>
        <v>120250.5</v>
      </c>
      <c r="AL18" s="707">
        <f t="shared" si="18"/>
        <v>32262.567499999997</v>
      </c>
      <c r="AM18" s="707">
        <f>+AM19+AM25</f>
        <v>142097.5</v>
      </c>
      <c r="AN18" s="707">
        <f t="shared" si="18"/>
        <v>407848.649469</v>
      </c>
      <c r="AO18" s="707">
        <f t="shared" si="18"/>
        <v>316667.8</v>
      </c>
      <c r="AP18" s="707">
        <f t="shared" si="18"/>
        <v>124434.27900000001</v>
      </c>
      <c r="AQ18" s="707">
        <f t="shared" si="18"/>
        <v>900239.09600000002</v>
      </c>
      <c r="AR18" s="635"/>
      <c r="AS18" s="758"/>
      <c r="AT18" s="868"/>
      <c r="AU18" s="868"/>
      <c r="AV18" s="868"/>
      <c r="AW18" s="868"/>
      <c r="AX18" s="868"/>
      <c r="AY18" s="868"/>
      <c r="AZ18" s="757"/>
      <c r="BA18" s="635"/>
      <c r="BB18" s="635"/>
      <c r="BC18" s="635"/>
      <c r="BD18" s="635"/>
      <c r="BE18" s="635"/>
    </row>
    <row r="19" spans="1:57" s="735" customFormat="1" ht="15" customHeight="1" x14ac:dyDescent="0.25">
      <c r="A19" s="841"/>
      <c r="B19" s="834" t="s">
        <v>1</v>
      </c>
      <c r="C19" s="834"/>
      <c r="D19" s="834" t="s">
        <v>1113</v>
      </c>
      <c r="E19" s="820"/>
      <c r="F19" s="820" t="s">
        <v>199</v>
      </c>
      <c r="G19" s="822" t="s">
        <v>1044</v>
      </c>
      <c r="H19" s="831">
        <f>SUM(H20:H24)</f>
        <v>1589015</v>
      </c>
      <c r="I19" s="831">
        <f>+I20+I21+I22+I23+I24</f>
        <v>1335660</v>
      </c>
      <c r="J19" s="831">
        <f ca="1">SUMIF($W$3:$AQ$12,"ok",W19:AQ19)</f>
        <v>298798</v>
      </c>
      <c r="K19" s="854">
        <f t="shared" ca="1" si="1"/>
        <v>0.22370812931434647</v>
      </c>
      <c r="L19" s="831">
        <f>SUM(L20:L24)</f>
        <v>697148.4</v>
      </c>
      <c r="M19" s="854">
        <f t="shared" si="2"/>
        <v>0.5219504963838103</v>
      </c>
      <c r="N19" s="335">
        <f>+I19-L19</f>
        <v>638511.6</v>
      </c>
      <c r="O19" s="854">
        <f t="shared" si="4"/>
        <v>0.47804950361618975</v>
      </c>
      <c r="P19" s="827">
        <f>+'P02 2026'!KF7</f>
        <v>230638</v>
      </c>
      <c r="Q19" s="854">
        <f t="shared" ca="1" si="5"/>
        <v>0.77188602333348955</v>
      </c>
      <c r="R19" s="827">
        <f>+'P02 2026'!KG7</f>
        <v>68160</v>
      </c>
      <c r="S19" s="854">
        <f t="shared" ca="1" si="6"/>
        <v>0.22811397666651048</v>
      </c>
      <c r="T19" s="335">
        <f>+T20+T21+T22+T23+T24</f>
        <v>1621444.4209999999</v>
      </c>
      <c r="U19" s="335">
        <f t="shared" si="7"/>
        <v>474731.16493800003</v>
      </c>
      <c r="V19" s="854">
        <f t="shared" si="8"/>
        <v>0.29278287851841212</v>
      </c>
      <c r="W19" s="844">
        <f>SUM(W20:W24)</f>
        <v>0</v>
      </c>
      <c r="X19" s="844">
        <f>SUM(X20:X24)</f>
        <v>0</v>
      </c>
      <c r="Y19" s="844">
        <f t="shared" ref="Y19:AQ19" si="19">SUM(Y20:Y24)</f>
        <v>0</v>
      </c>
      <c r="Z19" s="844">
        <f t="shared" si="19"/>
        <v>19134.327968999998</v>
      </c>
      <c r="AA19" s="844">
        <f t="shared" si="19"/>
        <v>0</v>
      </c>
      <c r="AB19" s="844">
        <f t="shared" si="19"/>
        <v>0</v>
      </c>
      <c r="AC19" s="844">
        <f>SUM(AC20:AC24)</f>
        <v>0</v>
      </c>
      <c r="AD19" s="851">
        <f t="shared" si="19"/>
        <v>0</v>
      </c>
      <c r="AE19" s="851">
        <f>+AE20+AE21+AE22+AE23+AE24</f>
        <v>0</v>
      </c>
      <c r="AF19" s="844">
        <f t="shared" si="19"/>
        <v>0</v>
      </c>
      <c r="AG19" s="844">
        <f>+AG20+AG21+AG22+AG23+AG24</f>
        <v>21450</v>
      </c>
      <c r="AH19" s="844">
        <f t="shared" si="19"/>
        <v>10722.4</v>
      </c>
      <c r="AI19" s="844">
        <f>+AI20+AI21+AI22+AI23+AI24</f>
        <v>15000</v>
      </c>
      <c r="AJ19" s="844">
        <f t="shared" si="19"/>
        <v>5567.4</v>
      </c>
      <c r="AK19" s="844">
        <f>+AK20+AK21+AK22+AK23+AK24</f>
        <v>120250.5</v>
      </c>
      <c r="AL19" s="844">
        <f t="shared" si="19"/>
        <v>31458.387499999997</v>
      </c>
      <c r="AM19" s="844">
        <f>+AM20+AM21+AM22+AM23+AM24</f>
        <v>142097.5</v>
      </c>
      <c r="AN19" s="844">
        <f t="shared" si="19"/>
        <v>407848.649469</v>
      </c>
      <c r="AO19" s="844">
        <f t="shared" si="19"/>
        <v>282134</v>
      </c>
      <c r="AP19" s="844">
        <f t="shared" si="19"/>
        <v>114420.429</v>
      </c>
      <c r="AQ19" s="844">
        <f t="shared" si="19"/>
        <v>673112.3</v>
      </c>
      <c r="AR19" s="635"/>
      <c r="AS19" s="758"/>
      <c r="AT19" s="868"/>
      <c r="AU19" s="868"/>
      <c r="AV19" s="868"/>
      <c r="AW19" s="868"/>
      <c r="AX19" s="868"/>
      <c r="AY19" s="868"/>
      <c r="AZ19" s="757"/>
      <c r="BA19" s="635"/>
      <c r="BB19" s="635"/>
      <c r="BC19" s="635"/>
      <c r="BD19" s="635"/>
      <c r="BE19" s="635"/>
    </row>
    <row r="20" spans="1:57" s="750" customFormat="1" ht="15" customHeight="1" x14ac:dyDescent="0.2">
      <c r="A20" s="841"/>
      <c r="B20" s="834"/>
      <c r="C20" s="834"/>
      <c r="D20" s="834"/>
      <c r="E20" s="820">
        <v>1</v>
      </c>
      <c r="F20" s="842"/>
      <c r="G20" s="822" t="s">
        <v>234</v>
      </c>
      <c r="H20" s="856">
        <f>+'P02 2026'!H13</f>
        <v>1109590</v>
      </c>
      <c r="I20" s="844">
        <f>+'P02 2026'!JO27</f>
        <v>901622</v>
      </c>
      <c r="J20" s="831">
        <f>SUMIF(W$3:$AQ3,"ok",W20:AQ20)</f>
        <v>276418</v>
      </c>
      <c r="K20" s="854">
        <f t="shared" si="1"/>
        <v>0.30657858836629986</v>
      </c>
      <c r="L20" s="844">
        <f>+'P02 2026'!JQ34</f>
        <v>665173.4</v>
      </c>
      <c r="M20" s="854">
        <f t="shared" si="2"/>
        <v>0.73775196257411646</v>
      </c>
      <c r="N20" s="831">
        <f>+I20-L20</f>
        <v>236448.59999999998</v>
      </c>
      <c r="O20" s="854">
        <f t="shared" si="4"/>
        <v>0.26224803742588354</v>
      </c>
      <c r="P20" s="844">
        <v>0</v>
      </c>
      <c r="Q20" s="854">
        <f t="shared" si="5"/>
        <v>0</v>
      </c>
      <c r="R20" s="844">
        <v>0</v>
      </c>
      <c r="S20" s="854">
        <f t="shared" si="6"/>
        <v>0</v>
      </c>
      <c r="T20" s="335">
        <f>+'P02 2025'!EW13</f>
        <v>1182859.0829999999</v>
      </c>
      <c r="U20" s="335">
        <f t="shared" si="7"/>
        <v>445956.98799999995</v>
      </c>
      <c r="V20" s="854">
        <f t="shared" si="8"/>
        <v>0.37701615890622536</v>
      </c>
      <c r="W20" s="855">
        <v>0</v>
      </c>
      <c r="X20" s="844">
        <v>0</v>
      </c>
      <c r="Y20" s="844">
        <v>0</v>
      </c>
      <c r="Z20" s="844">
        <f>+'P02 2025'!R6</f>
        <v>15001.05</v>
      </c>
      <c r="AA20" s="844">
        <v>0</v>
      </c>
      <c r="AB20" s="844">
        <v>0</v>
      </c>
      <c r="AC20" s="844">
        <v>0</v>
      </c>
      <c r="AD20" s="851">
        <v>0</v>
      </c>
      <c r="AE20" s="851">
        <v>0</v>
      </c>
      <c r="AF20" s="845">
        <v>0</v>
      </c>
      <c r="AG20" s="845">
        <f>+'P02 2026'!FM5</f>
        <v>21450</v>
      </c>
      <c r="AH20" s="845">
        <v>0</v>
      </c>
      <c r="AI20" s="845">
        <v>0</v>
      </c>
      <c r="AJ20" s="845">
        <v>0</v>
      </c>
      <c r="AK20" s="845">
        <f>+'P02 2026'!HZ9</f>
        <v>118870.5</v>
      </c>
      <c r="AL20" s="845">
        <f>+'P02 2025'!DV5</f>
        <v>25890.987499999999</v>
      </c>
      <c r="AM20" s="845">
        <f>+'P02 2026'!JF9</f>
        <v>136097.5</v>
      </c>
      <c r="AN20" s="845">
        <f>+'P02 2025'!EN7</f>
        <v>405064.95049999998</v>
      </c>
      <c r="AO20" s="845">
        <f>+'P02 2025'!FF9</f>
        <v>84598.5</v>
      </c>
      <c r="AP20" s="845">
        <f>+'P02 2025'!GL8</f>
        <v>48700</v>
      </c>
      <c r="AQ20" s="831">
        <f>+'P02 2025'!HV8</f>
        <v>583112.30000000005</v>
      </c>
      <c r="AR20" s="635"/>
      <c r="AZ20" s="757"/>
      <c r="BA20" s="635"/>
      <c r="BB20" s="635"/>
      <c r="BC20" s="635"/>
      <c r="BD20" s="635"/>
      <c r="BE20" s="635"/>
    </row>
    <row r="21" spans="1:57" s="750" customFormat="1" ht="15" customHeight="1" x14ac:dyDescent="0.2">
      <c r="A21" s="841"/>
      <c r="B21" s="834"/>
      <c r="C21" s="834"/>
      <c r="D21" s="834"/>
      <c r="E21" s="820">
        <v>2</v>
      </c>
      <c r="F21" s="842"/>
      <c r="G21" s="822" t="s">
        <v>255</v>
      </c>
      <c r="H21" s="856">
        <f>+'P02 2026'!H15</f>
        <v>179613</v>
      </c>
      <c r="I21" s="844">
        <v>0</v>
      </c>
      <c r="J21" s="831">
        <f ca="1">SUMIF(W$3:$AQ4,"ok",W21:AQ21)</f>
        <v>0</v>
      </c>
      <c r="K21" s="854">
        <f t="shared" ca="1" si="1"/>
        <v>0</v>
      </c>
      <c r="L21" s="844">
        <v>0</v>
      </c>
      <c r="M21" s="854">
        <f t="shared" si="2"/>
        <v>0</v>
      </c>
      <c r="N21" s="831">
        <f t="shared" ref="N21:N25" si="20">+I21-L21</f>
        <v>0</v>
      </c>
      <c r="O21" s="854">
        <f t="shared" si="4"/>
        <v>0</v>
      </c>
      <c r="P21" s="844">
        <v>0</v>
      </c>
      <c r="Q21" s="854">
        <f t="shared" ca="1" si="5"/>
        <v>0</v>
      </c>
      <c r="R21" s="844">
        <v>0</v>
      </c>
      <c r="S21" s="854">
        <f t="shared" ca="1" si="6"/>
        <v>0</v>
      </c>
      <c r="T21" s="335">
        <f>+'P02 2025'!EW17</f>
        <v>5155</v>
      </c>
      <c r="U21" s="335">
        <f t="shared" si="7"/>
        <v>5155</v>
      </c>
      <c r="V21" s="854">
        <f t="shared" si="8"/>
        <v>1</v>
      </c>
      <c r="W21" s="855">
        <v>0</v>
      </c>
      <c r="X21" s="844">
        <v>0</v>
      </c>
      <c r="Y21" s="844">
        <v>0</v>
      </c>
      <c r="Z21" s="844">
        <v>0</v>
      </c>
      <c r="AA21" s="844">
        <v>0</v>
      </c>
      <c r="AB21" s="844">
        <v>0</v>
      </c>
      <c r="AC21" s="844">
        <v>0</v>
      </c>
      <c r="AD21" s="851">
        <v>0</v>
      </c>
      <c r="AE21" s="851">
        <v>0</v>
      </c>
      <c r="AF21" s="845">
        <v>0</v>
      </c>
      <c r="AG21" s="845">
        <v>0</v>
      </c>
      <c r="AH21" s="845">
        <f>+'P02 2025'!CL6</f>
        <v>5155</v>
      </c>
      <c r="AI21" s="845">
        <v>0</v>
      </c>
      <c r="AJ21" s="845">
        <v>0</v>
      </c>
      <c r="AK21" s="845">
        <v>0</v>
      </c>
      <c r="AL21" s="845">
        <v>0</v>
      </c>
      <c r="AM21" s="845">
        <v>0</v>
      </c>
      <c r="AN21" s="845">
        <v>0</v>
      </c>
      <c r="AO21" s="845">
        <v>0</v>
      </c>
      <c r="AP21" s="845">
        <v>0</v>
      </c>
      <c r="AQ21" s="831">
        <v>0</v>
      </c>
      <c r="AR21" s="635"/>
      <c r="AZ21" s="757"/>
      <c r="BA21" s="635"/>
      <c r="BB21" s="635"/>
      <c r="BC21" s="635"/>
      <c r="BD21" s="635"/>
      <c r="BE21" s="635"/>
    </row>
    <row r="22" spans="1:57" s="750" customFormat="1" ht="15" customHeight="1" x14ac:dyDescent="0.2">
      <c r="A22" s="841"/>
      <c r="B22" s="834"/>
      <c r="C22" s="834"/>
      <c r="D22" s="834"/>
      <c r="E22" s="820">
        <v>3</v>
      </c>
      <c r="F22" s="842"/>
      <c r="G22" s="822" t="s">
        <v>365</v>
      </c>
      <c r="H22" s="856">
        <f>+'P02 2026'!H14</f>
        <v>228000</v>
      </c>
      <c r="I22" s="844">
        <f>+'P02 2026'!JO28</f>
        <v>360000</v>
      </c>
      <c r="J22" s="831">
        <f ca="1">SUMIF(W$3:$AQ5,"ok",W22:AQ22)</f>
        <v>0</v>
      </c>
      <c r="K22" s="854">
        <f t="shared" ca="1" si="1"/>
        <v>0</v>
      </c>
      <c r="L22" s="844">
        <v>0</v>
      </c>
      <c r="M22" s="854">
        <f t="shared" si="2"/>
        <v>0</v>
      </c>
      <c r="N22" s="831">
        <f t="shared" si="20"/>
        <v>360000</v>
      </c>
      <c r="O22" s="854">
        <f t="shared" si="4"/>
        <v>1</v>
      </c>
      <c r="P22" s="844">
        <v>0</v>
      </c>
      <c r="Q22" s="854">
        <f t="shared" ca="1" si="5"/>
        <v>0</v>
      </c>
      <c r="R22" s="844">
        <v>0</v>
      </c>
      <c r="S22" s="854">
        <f t="shared" ca="1" si="6"/>
        <v>0</v>
      </c>
      <c r="T22" s="335">
        <f>+'P02 2025'!EW14</f>
        <v>351571</v>
      </c>
      <c r="U22" s="335">
        <f t="shared" si="7"/>
        <v>0</v>
      </c>
      <c r="V22" s="854">
        <f t="shared" si="8"/>
        <v>0</v>
      </c>
      <c r="W22" s="855">
        <v>0</v>
      </c>
      <c r="X22" s="844">
        <v>0</v>
      </c>
      <c r="Y22" s="844">
        <v>0</v>
      </c>
      <c r="Z22" s="844">
        <v>0</v>
      </c>
      <c r="AA22" s="844">
        <v>0</v>
      </c>
      <c r="AB22" s="844">
        <v>0</v>
      </c>
      <c r="AC22" s="844">
        <v>0</v>
      </c>
      <c r="AD22" s="851">
        <v>0</v>
      </c>
      <c r="AE22" s="851">
        <v>0</v>
      </c>
      <c r="AF22" s="845">
        <v>0</v>
      </c>
      <c r="AG22" s="845">
        <v>0</v>
      </c>
      <c r="AH22" s="845">
        <v>0</v>
      </c>
      <c r="AI22" s="845">
        <v>0</v>
      </c>
      <c r="AJ22" s="845">
        <v>0</v>
      </c>
      <c r="AK22" s="845">
        <v>0</v>
      </c>
      <c r="AL22" s="845">
        <v>0</v>
      </c>
      <c r="AM22" s="845">
        <v>0</v>
      </c>
      <c r="AN22" s="845">
        <v>0</v>
      </c>
      <c r="AO22" s="845">
        <f>+'P02 2025'!FF7</f>
        <v>197000</v>
      </c>
      <c r="AP22" s="845">
        <f>+'P02 2025'!GL9</f>
        <v>60000</v>
      </c>
      <c r="AQ22" s="831">
        <f>+'P02 2025'!HV9</f>
        <v>84000</v>
      </c>
      <c r="AR22" s="635"/>
      <c r="AZ22" s="757"/>
      <c r="BA22" s="635"/>
      <c r="BB22" s="635"/>
      <c r="BC22" s="635"/>
      <c r="BD22" s="635"/>
      <c r="BE22" s="635"/>
    </row>
    <row r="23" spans="1:57" s="750" customFormat="1" ht="15" customHeight="1" x14ac:dyDescent="0.25">
      <c r="A23" s="841"/>
      <c r="B23" s="834"/>
      <c r="C23" s="834"/>
      <c r="D23" s="834"/>
      <c r="E23" s="820">
        <v>4</v>
      </c>
      <c r="F23" s="842"/>
      <c r="G23" s="822" t="s">
        <v>518</v>
      </c>
      <c r="H23" s="831">
        <v>0</v>
      </c>
      <c r="I23" s="844">
        <f>+'P02 2026'!JO30</f>
        <v>595</v>
      </c>
      <c r="J23" s="831">
        <f ca="1">SUMIF(W$3:$AQ6,"ok",W23:AQ23)</f>
        <v>0</v>
      </c>
      <c r="K23" s="854">
        <f t="shared" ca="1" si="1"/>
        <v>0</v>
      </c>
      <c r="L23" s="844">
        <f>+'P02 2026'!JQ33</f>
        <v>595</v>
      </c>
      <c r="M23" s="854">
        <f t="shared" si="2"/>
        <v>1</v>
      </c>
      <c r="N23" s="831">
        <f t="shared" si="20"/>
        <v>0</v>
      </c>
      <c r="O23" s="854">
        <f t="shared" si="4"/>
        <v>0</v>
      </c>
      <c r="P23" s="844">
        <v>0</v>
      </c>
      <c r="Q23" s="854">
        <f t="shared" ca="1" si="5"/>
        <v>0</v>
      </c>
      <c r="R23" s="844">
        <v>0</v>
      </c>
      <c r="S23" s="854">
        <f t="shared" ca="1" si="6"/>
        <v>0</v>
      </c>
      <c r="T23" s="335">
        <f>+'P02 2025'!EW16</f>
        <v>7821.1659999999993</v>
      </c>
      <c r="U23" s="335">
        <f t="shared" si="7"/>
        <v>0</v>
      </c>
      <c r="V23" s="854">
        <f t="shared" si="8"/>
        <v>0</v>
      </c>
      <c r="W23" s="855">
        <v>0</v>
      </c>
      <c r="X23" s="844">
        <v>0</v>
      </c>
      <c r="Y23" s="844">
        <v>0</v>
      </c>
      <c r="Z23" s="844">
        <v>0</v>
      </c>
      <c r="AA23" s="844">
        <v>0</v>
      </c>
      <c r="AB23" s="844">
        <v>0</v>
      </c>
      <c r="AC23" s="844">
        <v>0</v>
      </c>
      <c r="AD23" s="851">
        <v>0</v>
      </c>
      <c r="AE23" s="851">
        <v>0</v>
      </c>
      <c r="AF23" s="845">
        <v>0</v>
      </c>
      <c r="AG23" s="845">
        <v>0</v>
      </c>
      <c r="AH23" s="845">
        <v>0</v>
      </c>
      <c r="AI23" s="845">
        <v>0</v>
      </c>
      <c r="AJ23" s="845">
        <v>0</v>
      </c>
      <c r="AK23" s="845">
        <v>0</v>
      </c>
      <c r="AL23" s="845">
        <v>0</v>
      </c>
      <c r="AM23" s="845">
        <v>0</v>
      </c>
      <c r="AN23" s="845">
        <v>0</v>
      </c>
      <c r="AO23" s="845">
        <f>+'P02 2025'!FF8</f>
        <v>535.5</v>
      </c>
      <c r="AP23" s="845">
        <v>0</v>
      </c>
      <c r="AQ23" s="831">
        <v>0</v>
      </c>
      <c r="AR23" s="635"/>
      <c r="AZ23" s="757"/>
      <c r="BA23" s="635"/>
      <c r="BB23" s="635"/>
      <c r="BC23" s="635"/>
      <c r="BD23" s="635"/>
      <c r="BE23" s="635"/>
    </row>
    <row r="24" spans="1:57" s="750" customFormat="1" ht="15" customHeight="1" x14ac:dyDescent="0.2">
      <c r="A24" s="841"/>
      <c r="B24" s="834"/>
      <c r="C24" s="834"/>
      <c r="D24" s="834"/>
      <c r="E24" s="820">
        <v>5</v>
      </c>
      <c r="F24" s="842"/>
      <c r="G24" s="822" t="s">
        <v>557</v>
      </c>
      <c r="H24" s="856">
        <f>+'P02 2026'!H16</f>
        <v>71812</v>
      </c>
      <c r="I24" s="844">
        <f>+'P02 2026'!JO29</f>
        <v>73443</v>
      </c>
      <c r="J24" s="831">
        <f ca="1">SUMIF(W$3:$AQ7,"ok",W24:AQ24)</f>
        <v>22380</v>
      </c>
      <c r="K24" s="854">
        <f t="shared" ca="1" si="1"/>
        <v>0.30472611412932477</v>
      </c>
      <c r="L24" s="844">
        <f>+'P02 2026'!JQ35</f>
        <v>31380</v>
      </c>
      <c r="M24" s="854">
        <f t="shared" si="2"/>
        <v>0.42727012785425433</v>
      </c>
      <c r="N24" s="831">
        <f>+I24-L24</f>
        <v>42063</v>
      </c>
      <c r="O24" s="854">
        <f t="shared" si="4"/>
        <v>0.57272987214574567</v>
      </c>
      <c r="P24" s="844">
        <v>0</v>
      </c>
      <c r="Q24" s="854">
        <f t="shared" ca="1" si="5"/>
        <v>0</v>
      </c>
      <c r="R24" s="844">
        <v>0</v>
      </c>
      <c r="S24" s="854">
        <f t="shared" ca="1" si="6"/>
        <v>0</v>
      </c>
      <c r="T24" s="335">
        <f>+'P02 2025'!EW15</f>
        <v>74038.171999999991</v>
      </c>
      <c r="U24" s="335">
        <f t="shared" si="7"/>
        <v>23619.176938000001</v>
      </c>
      <c r="V24" s="854">
        <f t="shared" si="8"/>
        <v>0.31901350749178414</v>
      </c>
      <c r="W24" s="855">
        <v>0</v>
      </c>
      <c r="X24" s="844">
        <v>0</v>
      </c>
      <c r="Y24" s="844">
        <v>0</v>
      </c>
      <c r="Z24" s="844">
        <f>+'P02 2025'!R5</f>
        <v>4133.2779689999998</v>
      </c>
      <c r="AA24" s="844">
        <v>0</v>
      </c>
      <c r="AB24" s="846">
        <v>0</v>
      </c>
      <c r="AC24" s="846">
        <v>0</v>
      </c>
      <c r="AD24" s="851">
        <v>0</v>
      </c>
      <c r="AE24" s="851">
        <v>0</v>
      </c>
      <c r="AF24" s="845">
        <v>0</v>
      </c>
      <c r="AG24" s="845">
        <v>0</v>
      </c>
      <c r="AH24" s="845">
        <f>+'P02 2025'!CL7</f>
        <v>5567.4</v>
      </c>
      <c r="AI24" s="845">
        <f>+'P02 2026'!GT8</f>
        <v>15000</v>
      </c>
      <c r="AJ24" s="845">
        <f>+'P02 2025'!DD5</f>
        <v>5567.4</v>
      </c>
      <c r="AK24" s="845">
        <f>+'P02 2026'!HZ8</f>
        <v>1380</v>
      </c>
      <c r="AL24" s="845">
        <f>+'P02 2025'!DV6</f>
        <v>5567.4</v>
      </c>
      <c r="AM24" s="845">
        <f>+'P02 2026'!JF8</f>
        <v>6000</v>
      </c>
      <c r="AN24" s="845">
        <f>+'P02 2025'!EN6</f>
        <v>2783.6989689999996</v>
      </c>
      <c r="AO24" s="845">
        <v>0</v>
      </c>
      <c r="AP24" s="845">
        <f>+'P02 2025'!GL7</f>
        <v>5720.4290000000001</v>
      </c>
      <c r="AQ24" s="831">
        <f>+'P02 2025'!HV7</f>
        <v>6000</v>
      </c>
      <c r="AR24" s="635"/>
      <c r="AZ24" s="757"/>
      <c r="BA24" s="635"/>
      <c r="BB24" s="635"/>
      <c r="BC24" s="635"/>
      <c r="BD24" s="635"/>
      <c r="BE24" s="635"/>
    </row>
    <row r="25" spans="1:57" s="750" customFormat="1" ht="15" customHeight="1" x14ac:dyDescent="0.25">
      <c r="A25" s="841"/>
      <c r="B25" s="834"/>
      <c r="C25" s="834"/>
      <c r="D25" s="834" t="s">
        <v>1114</v>
      </c>
      <c r="E25" s="820"/>
      <c r="F25" s="820" t="s">
        <v>755</v>
      </c>
      <c r="G25" s="822" t="s">
        <v>269</v>
      </c>
      <c r="H25" s="831">
        <f>SUM(H26:H31)</f>
        <v>0</v>
      </c>
      <c r="I25" s="831">
        <f>SUM(I26:I31)</f>
        <v>0</v>
      </c>
      <c r="J25" s="831">
        <f ca="1">SUMIF(W$3:$AQ23,"ok",W25:AQ25)</f>
        <v>0</v>
      </c>
      <c r="K25" s="854">
        <f t="shared" ca="1" si="1"/>
        <v>0</v>
      </c>
      <c r="L25" s="844">
        <f>SUM(L26:L31)</f>
        <v>0</v>
      </c>
      <c r="M25" s="854">
        <f t="shared" si="2"/>
        <v>0</v>
      </c>
      <c r="N25" s="844">
        <f t="shared" si="20"/>
        <v>0</v>
      </c>
      <c r="O25" s="854">
        <f t="shared" si="4"/>
        <v>0</v>
      </c>
      <c r="P25" s="827">
        <v>0</v>
      </c>
      <c r="Q25" s="854">
        <f t="shared" ca="1" si="5"/>
        <v>0</v>
      </c>
      <c r="R25" s="827">
        <v>0</v>
      </c>
      <c r="S25" s="854">
        <f t="shared" ca="1" si="6"/>
        <v>0</v>
      </c>
      <c r="T25" s="335">
        <f>+T26+T27+T28+T29+T30+T31</f>
        <v>763866.86899999995</v>
      </c>
      <c r="U25" s="335">
        <f t="shared" si="7"/>
        <v>483667.55951399996</v>
      </c>
      <c r="V25" s="854">
        <f t="shared" si="8"/>
        <v>0.63318305733979929</v>
      </c>
      <c r="W25" s="844">
        <f>SUM(W26:W31)</f>
        <v>0</v>
      </c>
      <c r="X25" s="844">
        <f>SUM(X26:X31)</f>
        <v>0</v>
      </c>
      <c r="Y25" s="845">
        <f>+SUM(Y26:Y31)</f>
        <v>0</v>
      </c>
      <c r="Z25" s="845">
        <f>+SUM(Z26:Z31)</f>
        <v>92603.228163999986</v>
      </c>
      <c r="AA25" s="845">
        <f>SUM(AA26:AA31)</f>
        <v>0</v>
      </c>
      <c r="AB25" s="845">
        <f t="shared" ref="AB25:AD25" si="21">SUM(AB26:AB31)</f>
        <v>804.18</v>
      </c>
      <c r="AC25" s="845">
        <f>SUM(AC26:AC31)</f>
        <v>0</v>
      </c>
      <c r="AD25" s="851">
        <f t="shared" si="21"/>
        <v>3926.0479999999998</v>
      </c>
      <c r="AE25" s="851">
        <f>+AE26+AE27+AE28+AE29+AE30+AE31</f>
        <v>0</v>
      </c>
      <c r="AF25" s="845">
        <f>SUM(AF26:AF31)</f>
        <v>31734.179999999997</v>
      </c>
      <c r="AG25" s="845">
        <f>+AG26+AG27+AG28+AG30+AG29+AG31</f>
        <v>0</v>
      </c>
      <c r="AH25" s="845">
        <f>SUM(AH26:AH31)</f>
        <v>346416</v>
      </c>
      <c r="AI25" s="845">
        <f>+AI26+AI27+AI28+AI29+AI30+AI31</f>
        <v>0</v>
      </c>
      <c r="AJ25" s="845">
        <f>+SUM(AJ26:AJ31)</f>
        <v>7379.7433499999997</v>
      </c>
      <c r="AK25" s="845">
        <v>0</v>
      </c>
      <c r="AL25" s="845">
        <f>+SUM(AL26:AL31)</f>
        <v>804.18</v>
      </c>
      <c r="AM25" s="845">
        <v>0</v>
      </c>
      <c r="AN25" s="845">
        <f>+SUM(AN26:AN30)</f>
        <v>0</v>
      </c>
      <c r="AO25" s="845">
        <f>SUM(AO26:AO31)</f>
        <v>34533.800000000003</v>
      </c>
      <c r="AP25" s="845">
        <f>SUM(AP26:AP30)</f>
        <v>10013.85</v>
      </c>
      <c r="AQ25" s="335">
        <f>SUM(AQ26:AQ31)</f>
        <v>227126.796</v>
      </c>
      <c r="AR25" s="635"/>
      <c r="AZ25" s="757"/>
      <c r="BA25" s="635"/>
      <c r="BB25" s="635"/>
      <c r="BC25" s="635"/>
      <c r="BD25" s="635"/>
      <c r="BE25" s="635"/>
    </row>
    <row r="26" spans="1:57" s="750" customFormat="1" ht="15" hidden="1" customHeight="1" x14ac:dyDescent="0.2">
      <c r="A26" s="841"/>
      <c r="B26" s="834"/>
      <c r="C26" s="834"/>
      <c r="D26" s="834"/>
      <c r="E26" s="820">
        <v>1</v>
      </c>
      <c r="F26" s="842"/>
      <c r="G26" s="822" t="s">
        <v>520</v>
      </c>
      <c r="H26" s="844">
        <v>0</v>
      </c>
      <c r="I26" s="857">
        <v>0</v>
      </c>
      <c r="J26" s="831">
        <f ca="1">SUMIF(W$3:$AQ24,"ok",W26:AQ26)</f>
        <v>0</v>
      </c>
      <c r="K26" s="854">
        <f t="shared" ca="1" si="1"/>
        <v>0</v>
      </c>
      <c r="L26" s="844">
        <v>0</v>
      </c>
      <c r="M26" s="854">
        <f t="shared" si="2"/>
        <v>0</v>
      </c>
      <c r="N26" s="844">
        <v>0</v>
      </c>
      <c r="O26" s="854">
        <f t="shared" si="4"/>
        <v>0</v>
      </c>
      <c r="P26" s="844">
        <v>0</v>
      </c>
      <c r="Q26" s="854">
        <f t="shared" ca="1" si="5"/>
        <v>0</v>
      </c>
      <c r="R26" s="844">
        <v>0</v>
      </c>
      <c r="S26" s="854">
        <f t="shared" ca="1" si="6"/>
        <v>0</v>
      </c>
      <c r="T26" s="335">
        <f>+'P02 2025'!EW27</f>
        <v>14847.082521999999</v>
      </c>
      <c r="U26" s="335">
        <f t="shared" si="7"/>
        <v>2412.54</v>
      </c>
      <c r="V26" s="854">
        <f t="shared" si="8"/>
        <v>0.16249252985730797</v>
      </c>
      <c r="W26" s="855">
        <v>0</v>
      </c>
      <c r="X26" s="844">
        <v>0</v>
      </c>
      <c r="Y26" s="844">
        <v>0</v>
      </c>
      <c r="Z26" s="844">
        <v>0</v>
      </c>
      <c r="AA26" s="844">
        <v>0</v>
      </c>
      <c r="AB26" s="844">
        <f>+'P02 2025'!AJ4</f>
        <v>804.18</v>
      </c>
      <c r="AC26" s="844">
        <v>0</v>
      </c>
      <c r="AD26" s="851">
        <v>0</v>
      </c>
      <c r="AE26" s="851">
        <v>0</v>
      </c>
      <c r="AF26" s="845">
        <f>'P02 2025'!BT7</f>
        <v>804.18</v>
      </c>
      <c r="AG26" s="845">
        <v>0</v>
      </c>
      <c r="AH26" s="845">
        <v>0</v>
      </c>
      <c r="AI26" s="845">
        <v>0</v>
      </c>
      <c r="AJ26" s="831">
        <v>0</v>
      </c>
      <c r="AK26" s="831">
        <v>0</v>
      </c>
      <c r="AL26" s="845">
        <f>+'P02 2025'!DV7</f>
        <v>804.18</v>
      </c>
      <c r="AM26" s="845">
        <v>0</v>
      </c>
      <c r="AN26" s="845">
        <v>0</v>
      </c>
      <c r="AO26" s="845">
        <v>0</v>
      </c>
      <c r="AP26" s="845">
        <v>0</v>
      </c>
      <c r="AQ26" s="831">
        <f>+'P02 2025'!HV10</f>
        <v>10000</v>
      </c>
      <c r="AR26" s="635"/>
      <c r="AZ26" s="757"/>
      <c r="BA26" s="635"/>
      <c r="BB26" s="635"/>
      <c r="BC26" s="635"/>
      <c r="BD26" s="635"/>
      <c r="BE26" s="635"/>
    </row>
    <row r="27" spans="1:57" s="750" customFormat="1" ht="15" hidden="1" customHeight="1" x14ac:dyDescent="0.25">
      <c r="A27" s="841"/>
      <c r="B27" s="834"/>
      <c r="C27" s="834"/>
      <c r="D27" s="834"/>
      <c r="E27" s="820">
        <v>2</v>
      </c>
      <c r="F27" s="842"/>
      <c r="G27" s="822" t="s">
        <v>521</v>
      </c>
      <c r="H27" s="844">
        <v>0</v>
      </c>
      <c r="I27" s="844">
        <v>0</v>
      </c>
      <c r="J27" s="831">
        <f ca="1">SUMIF(W$3:$AQ24,"ok",W27:AQ27)</f>
        <v>0</v>
      </c>
      <c r="K27" s="854">
        <f t="shared" ca="1" si="1"/>
        <v>0</v>
      </c>
      <c r="L27" s="335">
        <v>0</v>
      </c>
      <c r="M27" s="854">
        <f t="shared" si="2"/>
        <v>0</v>
      </c>
      <c r="N27" s="844">
        <v>0</v>
      </c>
      <c r="O27" s="854">
        <f t="shared" si="4"/>
        <v>0</v>
      </c>
      <c r="P27" s="844">
        <v>0</v>
      </c>
      <c r="Q27" s="854">
        <f t="shared" ca="1" si="5"/>
        <v>0</v>
      </c>
      <c r="R27" s="844">
        <v>0</v>
      </c>
      <c r="S27" s="854">
        <f t="shared" ca="1" si="6"/>
        <v>0</v>
      </c>
      <c r="T27" s="335">
        <f>+'P02 2025'!EW23</f>
        <v>382742.21688399994</v>
      </c>
      <c r="U27" s="335">
        <f t="shared" si="7"/>
        <v>350342.04800000001</v>
      </c>
      <c r="V27" s="854">
        <f t="shared" si="8"/>
        <v>0.91534728217917061</v>
      </c>
      <c r="W27" s="855">
        <v>0</v>
      </c>
      <c r="X27" s="844">
        <v>0</v>
      </c>
      <c r="Y27" s="844">
        <v>0</v>
      </c>
      <c r="Z27" s="844">
        <v>0</v>
      </c>
      <c r="AA27" s="844">
        <v>0</v>
      </c>
      <c r="AB27" s="844">
        <v>0</v>
      </c>
      <c r="AC27" s="844">
        <v>0</v>
      </c>
      <c r="AD27" s="851">
        <f>+'P02 2025'!BB5</f>
        <v>3926.0479999999998</v>
      </c>
      <c r="AE27" s="851">
        <v>0</v>
      </c>
      <c r="AF27" s="845">
        <v>0</v>
      </c>
      <c r="AG27" s="845">
        <v>0</v>
      </c>
      <c r="AH27" s="845">
        <f>+'P02 2025'!CL8</f>
        <v>346416</v>
      </c>
      <c r="AI27" s="845">
        <v>0</v>
      </c>
      <c r="AJ27" s="831">
        <v>0</v>
      </c>
      <c r="AK27" s="845">
        <v>0</v>
      </c>
      <c r="AL27" s="845">
        <v>0</v>
      </c>
      <c r="AM27" s="845">
        <v>0</v>
      </c>
      <c r="AN27" s="845">
        <v>0</v>
      </c>
      <c r="AO27" s="845">
        <v>0</v>
      </c>
      <c r="AP27" s="845">
        <f>+'P02 2025'!GL11</f>
        <v>2856</v>
      </c>
      <c r="AQ27" s="831">
        <f>+'P02 2025'!HV13</f>
        <v>82856</v>
      </c>
      <c r="AR27" s="635"/>
      <c r="AZ27" s="757"/>
      <c r="BA27" s="635"/>
      <c r="BB27" s="635"/>
      <c r="BC27" s="635"/>
      <c r="BD27" s="635"/>
      <c r="BE27" s="635"/>
    </row>
    <row r="28" spans="1:57" s="750" customFormat="1" ht="15" hidden="1" customHeight="1" x14ac:dyDescent="0.25">
      <c r="A28" s="841"/>
      <c r="B28" s="834"/>
      <c r="C28" s="834"/>
      <c r="D28" s="834"/>
      <c r="E28" s="820">
        <v>3</v>
      </c>
      <c r="F28" s="842"/>
      <c r="G28" s="822" t="s">
        <v>522</v>
      </c>
      <c r="H28" s="844">
        <v>0</v>
      </c>
      <c r="I28" s="844">
        <v>0</v>
      </c>
      <c r="J28" s="831">
        <f ca="1">SUMIF(W$3:$AQ24,"ok",W28:AQ28)</f>
        <v>0</v>
      </c>
      <c r="K28" s="854">
        <f t="shared" ca="1" si="1"/>
        <v>0</v>
      </c>
      <c r="L28" s="335">
        <v>0</v>
      </c>
      <c r="M28" s="854">
        <f t="shared" si="2"/>
        <v>0</v>
      </c>
      <c r="N28" s="844">
        <v>0</v>
      </c>
      <c r="O28" s="854">
        <f t="shared" si="4"/>
        <v>0</v>
      </c>
      <c r="P28" s="844">
        <v>0</v>
      </c>
      <c r="Q28" s="854">
        <f t="shared" ca="1" si="5"/>
        <v>0</v>
      </c>
      <c r="R28" s="844">
        <v>0</v>
      </c>
      <c r="S28" s="854">
        <f t="shared" ca="1" si="6"/>
        <v>0</v>
      </c>
      <c r="T28" s="335">
        <f>+'P02 2025'!EW24</f>
        <v>177480.54235599999</v>
      </c>
      <c r="U28" s="335">
        <f t="shared" si="7"/>
        <v>123533.22816399999</v>
      </c>
      <c r="V28" s="854">
        <f t="shared" si="8"/>
        <v>0.69603814888175408</v>
      </c>
      <c r="W28" s="855">
        <v>0</v>
      </c>
      <c r="X28" s="844">
        <v>0</v>
      </c>
      <c r="Y28" s="844">
        <v>0</v>
      </c>
      <c r="Z28" s="844">
        <f>+'P02 2025'!R7</f>
        <v>92603.228163999986</v>
      </c>
      <c r="AA28" s="844">
        <v>0</v>
      </c>
      <c r="AB28" s="844">
        <v>0</v>
      </c>
      <c r="AC28" s="844">
        <v>0</v>
      </c>
      <c r="AD28" s="851">
        <v>0</v>
      </c>
      <c r="AE28" s="851">
        <v>0</v>
      </c>
      <c r="AF28" s="845">
        <f>'P02 2025'!BT6</f>
        <v>30929.999999999996</v>
      </c>
      <c r="AG28" s="845">
        <v>0</v>
      </c>
      <c r="AH28" s="845">
        <v>0</v>
      </c>
      <c r="AI28" s="845">
        <v>0</v>
      </c>
      <c r="AJ28" s="831">
        <v>0</v>
      </c>
      <c r="AK28" s="831">
        <v>0</v>
      </c>
      <c r="AL28" s="845">
        <v>0</v>
      </c>
      <c r="AM28" s="845">
        <v>0</v>
      </c>
      <c r="AN28" s="845">
        <v>0</v>
      </c>
      <c r="AO28" s="845">
        <v>0</v>
      </c>
      <c r="AP28" s="845">
        <v>0</v>
      </c>
      <c r="AQ28" s="831">
        <v>0</v>
      </c>
      <c r="AR28" s="635"/>
      <c r="AZ28" s="757"/>
      <c r="BA28" s="635"/>
      <c r="BB28" s="635"/>
      <c r="BC28" s="635"/>
      <c r="BD28" s="635"/>
      <c r="BE28" s="635"/>
    </row>
    <row r="29" spans="1:57" s="750" customFormat="1" ht="15" hidden="1" customHeight="1" x14ac:dyDescent="0.25">
      <c r="A29" s="841"/>
      <c r="B29" s="834"/>
      <c r="C29" s="834"/>
      <c r="D29" s="834"/>
      <c r="E29" s="820">
        <v>4</v>
      </c>
      <c r="F29" s="842"/>
      <c r="G29" s="822" t="s">
        <v>415</v>
      </c>
      <c r="H29" s="844">
        <v>0</v>
      </c>
      <c r="I29" s="844">
        <v>0</v>
      </c>
      <c r="J29" s="831">
        <f ca="1">SUMIF(W$3:$AQ24,"ok",W29:AQ29)</f>
        <v>0</v>
      </c>
      <c r="K29" s="854">
        <f t="shared" ca="1" si="1"/>
        <v>0</v>
      </c>
      <c r="L29" s="335">
        <v>0</v>
      </c>
      <c r="M29" s="854">
        <f t="shared" si="2"/>
        <v>0</v>
      </c>
      <c r="N29" s="844">
        <v>0</v>
      </c>
      <c r="O29" s="854">
        <f t="shared" si="4"/>
        <v>0</v>
      </c>
      <c r="P29" s="844">
        <v>0</v>
      </c>
      <c r="Q29" s="854">
        <f t="shared" ca="1" si="5"/>
        <v>0</v>
      </c>
      <c r="R29" s="844">
        <v>0</v>
      </c>
      <c r="S29" s="854">
        <f t="shared" ca="1" si="6"/>
        <v>0</v>
      </c>
      <c r="T29" s="335">
        <v>0</v>
      </c>
      <c r="U29" s="335">
        <f t="shared" si="7"/>
        <v>0</v>
      </c>
      <c r="V29" s="854">
        <f t="shared" si="8"/>
        <v>0</v>
      </c>
      <c r="W29" s="855">
        <v>0</v>
      </c>
      <c r="X29" s="844">
        <v>0</v>
      </c>
      <c r="Y29" s="844">
        <v>0</v>
      </c>
      <c r="Z29" s="844">
        <v>0</v>
      </c>
      <c r="AA29" s="844">
        <v>0</v>
      </c>
      <c r="AB29" s="844">
        <v>0</v>
      </c>
      <c r="AC29" s="844">
        <v>0</v>
      </c>
      <c r="AD29" s="851">
        <v>0</v>
      </c>
      <c r="AE29" s="851">
        <v>0</v>
      </c>
      <c r="AF29" s="845">
        <v>0</v>
      </c>
      <c r="AG29" s="845">
        <v>0</v>
      </c>
      <c r="AH29" s="858">
        <v>0</v>
      </c>
      <c r="AI29" s="845">
        <v>0</v>
      </c>
      <c r="AJ29" s="831">
        <v>0</v>
      </c>
      <c r="AK29" s="845">
        <v>0</v>
      </c>
      <c r="AL29" s="845">
        <v>0</v>
      </c>
      <c r="AM29" s="845">
        <v>0</v>
      </c>
      <c r="AN29" s="845">
        <v>0</v>
      </c>
      <c r="AO29" s="845">
        <v>0</v>
      </c>
      <c r="AP29" s="845">
        <v>0</v>
      </c>
      <c r="AQ29" s="831">
        <v>0</v>
      </c>
      <c r="AR29" s="635"/>
      <c r="AZ29" s="757"/>
      <c r="BA29" s="635"/>
      <c r="BB29" s="635"/>
      <c r="BC29" s="635"/>
      <c r="BD29" s="635"/>
      <c r="BE29" s="635"/>
    </row>
    <row r="30" spans="1:57" s="750" customFormat="1" ht="15" hidden="1" customHeight="1" x14ac:dyDescent="0.2">
      <c r="A30" s="841"/>
      <c r="B30" s="834"/>
      <c r="C30" s="834"/>
      <c r="D30" s="834"/>
      <c r="E30" s="820">
        <v>5</v>
      </c>
      <c r="F30" s="842"/>
      <c r="G30" s="822" t="s">
        <v>523</v>
      </c>
      <c r="H30" s="844">
        <v>0</v>
      </c>
      <c r="I30" s="844">
        <v>0</v>
      </c>
      <c r="J30" s="831">
        <f ca="1">SUMIF(W$3:$AQ24,"ok",W30:AQ30)</f>
        <v>0</v>
      </c>
      <c r="K30" s="854">
        <f t="shared" ca="1" si="1"/>
        <v>0</v>
      </c>
      <c r="L30" s="335">
        <v>0</v>
      </c>
      <c r="M30" s="854">
        <f t="shared" si="2"/>
        <v>0</v>
      </c>
      <c r="N30" s="844">
        <v>0</v>
      </c>
      <c r="O30" s="854">
        <f t="shared" si="4"/>
        <v>0</v>
      </c>
      <c r="P30" s="844">
        <v>0</v>
      </c>
      <c r="Q30" s="854">
        <f t="shared" ca="1" si="5"/>
        <v>0</v>
      </c>
      <c r="R30" s="844">
        <v>0</v>
      </c>
      <c r="S30" s="854">
        <f t="shared" ca="1" si="6"/>
        <v>0</v>
      </c>
      <c r="T30" s="335">
        <f>+'P02 2025'!EW25</f>
        <v>101893.21449999999</v>
      </c>
      <c r="U30" s="335">
        <f t="shared" si="7"/>
        <v>7379.7433499999997</v>
      </c>
      <c r="V30" s="854">
        <f t="shared" si="8"/>
        <v>7.2426249247441302E-2</v>
      </c>
      <c r="W30" s="855">
        <v>0</v>
      </c>
      <c r="X30" s="844">
        <v>0</v>
      </c>
      <c r="Y30" s="844">
        <v>0</v>
      </c>
      <c r="Z30" s="844">
        <v>0</v>
      </c>
      <c r="AA30" s="844">
        <v>0</v>
      </c>
      <c r="AB30" s="846">
        <v>0</v>
      </c>
      <c r="AC30" s="846">
        <v>0</v>
      </c>
      <c r="AD30" s="851">
        <v>0</v>
      </c>
      <c r="AE30" s="851">
        <v>0</v>
      </c>
      <c r="AF30" s="845">
        <v>0</v>
      </c>
      <c r="AG30" s="845">
        <v>0</v>
      </c>
      <c r="AH30" s="845">
        <v>0</v>
      </c>
      <c r="AI30" s="845">
        <v>0</v>
      </c>
      <c r="AJ30" s="845">
        <f>+'P02 2025'!DD6</f>
        <v>7379.7433499999997</v>
      </c>
      <c r="AK30" s="831">
        <v>0</v>
      </c>
      <c r="AL30" s="845">
        <v>0</v>
      </c>
      <c r="AM30" s="845">
        <v>0</v>
      </c>
      <c r="AN30" s="845">
        <v>0</v>
      </c>
      <c r="AO30" s="845">
        <f>+'P02 2025'!FF10</f>
        <v>34533.800000000003</v>
      </c>
      <c r="AP30" s="852">
        <f>+'P02 2025'!GL10</f>
        <v>7157.85</v>
      </c>
      <c r="AQ30" s="831">
        <f>+'P02 2025'!HV12</f>
        <v>49980</v>
      </c>
      <c r="AR30" s="635"/>
      <c r="AZ30" s="757"/>
      <c r="BA30" s="635"/>
      <c r="BB30" s="635"/>
      <c r="BC30" s="635"/>
      <c r="BD30" s="635"/>
      <c r="BE30" s="635"/>
    </row>
    <row r="31" spans="1:57" s="750" customFormat="1" ht="15" hidden="1" customHeight="1" x14ac:dyDescent="0.25">
      <c r="A31" s="841"/>
      <c r="B31" s="834"/>
      <c r="C31" s="834"/>
      <c r="D31" s="834"/>
      <c r="E31" s="820">
        <v>6</v>
      </c>
      <c r="F31" s="842"/>
      <c r="G31" s="822" t="s">
        <v>416</v>
      </c>
      <c r="H31" s="844">
        <v>0</v>
      </c>
      <c r="I31" s="844">
        <v>0</v>
      </c>
      <c r="J31" s="831">
        <f ca="1">SUMIF(W$3:$AQ24,"ok",W31:AQ31)</f>
        <v>0</v>
      </c>
      <c r="K31" s="854">
        <f t="shared" ca="1" si="1"/>
        <v>0</v>
      </c>
      <c r="L31" s="335">
        <v>0</v>
      </c>
      <c r="M31" s="854">
        <f t="shared" si="2"/>
        <v>0</v>
      </c>
      <c r="N31" s="844">
        <v>0</v>
      </c>
      <c r="O31" s="854">
        <f t="shared" si="4"/>
        <v>0</v>
      </c>
      <c r="P31" s="844">
        <v>0</v>
      </c>
      <c r="Q31" s="854">
        <f t="shared" ca="1" si="5"/>
        <v>0</v>
      </c>
      <c r="R31" s="844">
        <v>0</v>
      </c>
      <c r="S31" s="854">
        <f t="shared" ca="1" si="6"/>
        <v>0</v>
      </c>
      <c r="T31" s="335">
        <f>+'P02 2025'!EW26</f>
        <v>86903.812737999993</v>
      </c>
      <c r="U31" s="335">
        <f t="shared" si="7"/>
        <v>0</v>
      </c>
      <c r="V31" s="854">
        <f t="shared" si="8"/>
        <v>0</v>
      </c>
      <c r="W31" s="855">
        <v>0</v>
      </c>
      <c r="X31" s="844">
        <v>0</v>
      </c>
      <c r="Y31" s="844">
        <v>0</v>
      </c>
      <c r="Z31" s="844">
        <v>0</v>
      </c>
      <c r="AA31" s="844">
        <v>0</v>
      </c>
      <c r="AB31" s="844">
        <v>0</v>
      </c>
      <c r="AC31" s="844">
        <v>0</v>
      </c>
      <c r="AD31" s="851">
        <v>0</v>
      </c>
      <c r="AE31" s="851">
        <v>0</v>
      </c>
      <c r="AF31" s="845">
        <v>0</v>
      </c>
      <c r="AG31" s="845">
        <v>0</v>
      </c>
      <c r="AH31" s="845">
        <v>0</v>
      </c>
      <c r="AI31" s="845">
        <v>0</v>
      </c>
      <c r="AJ31" s="845">
        <v>0</v>
      </c>
      <c r="AK31" s="845">
        <v>0</v>
      </c>
      <c r="AL31" s="845">
        <v>0</v>
      </c>
      <c r="AM31" s="845">
        <v>0</v>
      </c>
      <c r="AN31" s="845">
        <v>0</v>
      </c>
      <c r="AO31" s="845">
        <v>0</v>
      </c>
      <c r="AP31" s="845">
        <v>0</v>
      </c>
      <c r="AQ31" s="831">
        <f>+'P02 2025'!HV11</f>
        <v>84290.796000000002</v>
      </c>
      <c r="AR31" s="635"/>
      <c r="AZ31" s="757"/>
      <c r="BA31" s="635"/>
      <c r="BB31" s="635"/>
      <c r="BC31" s="635"/>
      <c r="BD31" s="635"/>
      <c r="BE31" s="635"/>
    </row>
    <row r="32" spans="1:57" s="750" customFormat="1" ht="15" customHeight="1" x14ac:dyDescent="0.25">
      <c r="A32" s="841"/>
      <c r="B32" s="705"/>
      <c r="C32" s="705" t="s">
        <v>1109</v>
      </c>
      <c r="D32" s="705"/>
      <c r="E32" s="820"/>
      <c r="F32" s="842"/>
      <c r="G32" s="755" t="s">
        <v>797</v>
      </c>
      <c r="H32" s="765">
        <f>+H33</f>
        <v>0</v>
      </c>
      <c r="I32" s="765">
        <f>+I33</f>
        <v>0</v>
      </c>
      <c r="J32" s="25">
        <f ca="1">SUMIF(W$3:$AQ24,"ok",W32:AQ32)</f>
        <v>0</v>
      </c>
      <c r="K32" s="762">
        <f t="shared" ca="1" si="1"/>
        <v>0</v>
      </c>
      <c r="L32" s="26">
        <f>+L33</f>
        <v>0</v>
      </c>
      <c r="M32" s="762">
        <f t="shared" si="2"/>
        <v>0</v>
      </c>
      <c r="N32" s="765">
        <f t="shared" ref="N32:N34" si="22">+I32-L32</f>
        <v>0</v>
      </c>
      <c r="O32" s="762">
        <f t="shared" si="4"/>
        <v>0</v>
      </c>
      <c r="P32" s="698">
        <f>+'P02 2026'!IX9</f>
        <v>0</v>
      </c>
      <c r="Q32" s="762">
        <f t="shared" ca="1" si="5"/>
        <v>0</v>
      </c>
      <c r="R32" s="698">
        <v>0</v>
      </c>
      <c r="S32" s="762">
        <f t="shared" ca="1" si="6"/>
        <v>0</v>
      </c>
      <c r="T32" s="26">
        <f>+T33</f>
        <v>32229.059999999998</v>
      </c>
      <c r="U32" s="26">
        <f t="shared" si="7"/>
        <v>16775.614417000001</v>
      </c>
      <c r="V32" s="762">
        <f t="shared" si="8"/>
        <v>0.52051206014075502</v>
      </c>
      <c r="W32" s="870">
        <f>+W33</f>
        <v>0</v>
      </c>
      <c r="X32" s="765">
        <v>0</v>
      </c>
      <c r="Y32" s="765">
        <f t="shared" ref="Y32:AD32" si="23">+Y33</f>
        <v>0</v>
      </c>
      <c r="Z32" s="765">
        <f t="shared" si="23"/>
        <v>2783.7</v>
      </c>
      <c r="AA32" s="765">
        <f t="shared" si="23"/>
        <v>0</v>
      </c>
      <c r="AB32" s="765">
        <f t="shared" si="23"/>
        <v>13991.914417</v>
      </c>
      <c r="AC32" s="765">
        <f t="shared" si="23"/>
        <v>0</v>
      </c>
      <c r="AD32" s="764">
        <f t="shared" si="23"/>
        <v>0</v>
      </c>
      <c r="AE32" s="764">
        <f>+AE33</f>
        <v>0</v>
      </c>
      <c r="AF32" s="764">
        <f>AF33</f>
        <v>0</v>
      </c>
      <c r="AG32" s="764">
        <f>+AG33</f>
        <v>0</v>
      </c>
      <c r="AH32" s="764">
        <f>+AH33</f>
        <v>0</v>
      </c>
      <c r="AI32" s="764">
        <f>+AI33</f>
        <v>0</v>
      </c>
      <c r="AJ32" s="764">
        <v>0</v>
      </c>
      <c r="AK32" s="25">
        <v>0</v>
      </c>
      <c r="AL32" s="764">
        <f>+AL33</f>
        <v>0</v>
      </c>
      <c r="AM32" s="764">
        <f>+AM33</f>
        <v>0</v>
      </c>
      <c r="AN32" s="764">
        <v>0</v>
      </c>
      <c r="AO32" s="764">
        <f>+AO33</f>
        <v>3600</v>
      </c>
      <c r="AP32" s="25">
        <f>+AP33</f>
        <v>2700</v>
      </c>
      <c r="AQ32" s="25">
        <f t="shared" ref="AQ32" si="24">+AQ33</f>
        <v>3200</v>
      </c>
      <c r="AR32" s="635"/>
      <c r="AS32" s="758"/>
      <c r="AT32" s="868"/>
      <c r="AU32" s="868"/>
      <c r="AV32" s="868"/>
      <c r="AW32" s="868"/>
      <c r="AX32" s="868"/>
      <c r="AY32" s="868"/>
      <c r="AZ32" s="757"/>
      <c r="BA32" s="635"/>
      <c r="BB32" s="635"/>
      <c r="BC32" s="635"/>
      <c r="BD32" s="635"/>
      <c r="BE32" s="635"/>
    </row>
    <row r="33" spans="1:57" s="750" customFormat="1" ht="15" customHeight="1" x14ac:dyDescent="0.25">
      <c r="A33" s="859"/>
      <c r="B33" s="819" t="s">
        <v>281</v>
      </c>
      <c r="C33" s="819"/>
      <c r="D33" s="819" t="s">
        <v>1115</v>
      </c>
      <c r="E33" s="860"/>
      <c r="F33" s="861"/>
      <c r="G33" s="822" t="s">
        <v>811</v>
      </c>
      <c r="H33" s="844">
        <v>0</v>
      </c>
      <c r="I33" s="844">
        <v>0</v>
      </c>
      <c r="J33" s="335">
        <v>0</v>
      </c>
      <c r="K33" s="854">
        <f t="shared" si="1"/>
        <v>0</v>
      </c>
      <c r="L33" s="335">
        <v>0</v>
      </c>
      <c r="M33" s="854">
        <f t="shared" si="2"/>
        <v>0</v>
      </c>
      <c r="N33" s="844">
        <v>0</v>
      </c>
      <c r="O33" s="854">
        <f t="shared" si="4"/>
        <v>0</v>
      </c>
      <c r="P33" s="862">
        <v>0</v>
      </c>
      <c r="Q33" s="854">
        <f t="shared" si="5"/>
        <v>0</v>
      </c>
      <c r="R33" s="862">
        <v>0</v>
      </c>
      <c r="S33" s="854">
        <f t="shared" si="6"/>
        <v>0</v>
      </c>
      <c r="T33" s="635">
        <f>+'P02 2025'!EW36</f>
        <v>32229.059999999998</v>
      </c>
      <c r="U33" s="335">
        <f t="shared" si="7"/>
        <v>16775.614417000001</v>
      </c>
      <c r="V33" s="854">
        <f t="shared" si="8"/>
        <v>0.52051206014075502</v>
      </c>
      <c r="W33" s="863">
        <v>0</v>
      </c>
      <c r="X33" s="844">
        <v>0</v>
      </c>
      <c r="Y33" s="844">
        <v>0</v>
      </c>
      <c r="Z33" s="844">
        <f>+'P02 2025'!R8</f>
        <v>2783.7</v>
      </c>
      <c r="AA33" s="844">
        <v>0</v>
      </c>
      <c r="AB33" s="844">
        <f>+'P02 2025'!AJ5</f>
        <v>13991.914417</v>
      </c>
      <c r="AC33" s="844">
        <v>0</v>
      </c>
      <c r="AD33" s="845">
        <v>0</v>
      </c>
      <c r="AE33" s="845">
        <v>0</v>
      </c>
      <c r="AF33" s="845">
        <v>0</v>
      </c>
      <c r="AG33" s="845">
        <v>0</v>
      </c>
      <c r="AH33" s="845">
        <v>0</v>
      </c>
      <c r="AI33" s="845">
        <v>0</v>
      </c>
      <c r="AJ33" s="845">
        <v>0</v>
      </c>
      <c r="AK33" s="845">
        <v>0</v>
      </c>
      <c r="AL33" s="845">
        <v>0</v>
      </c>
      <c r="AM33" s="845">
        <v>0</v>
      </c>
      <c r="AN33" s="845">
        <v>0</v>
      </c>
      <c r="AO33" s="845">
        <f>+'P02 2025'!FF11</f>
        <v>3600</v>
      </c>
      <c r="AP33" s="845">
        <f>+'P02 2025'!GL12</f>
        <v>2700</v>
      </c>
      <c r="AQ33" s="335">
        <f>+'P02 2025'!HV14</f>
        <v>3200</v>
      </c>
      <c r="AR33" s="635"/>
      <c r="AS33" s="758"/>
      <c r="AT33" s="868"/>
      <c r="AU33" s="868"/>
      <c r="AV33" s="868"/>
      <c r="AW33" s="868"/>
      <c r="AX33" s="868"/>
      <c r="AY33" s="868"/>
      <c r="AZ33" s="757"/>
      <c r="BA33" s="635"/>
      <c r="BB33" s="635"/>
      <c r="BC33" s="635"/>
      <c r="BD33" s="635"/>
      <c r="BE33" s="635"/>
    </row>
    <row r="34" spans="1:57" s="750" customFormat="1" ht="15" customHeight="1" x14ac:dyDescent="0.25">
      <c r="A34" s="841"/>
      <c r="B34" s="705" t="s">
        <v>1120</v>
      </c>
      <c r="C34" s="705"/>
      <c r="D34" s="705"/>
      <c r="E34" s="820"/>
      <c r="F34" s="842"/>
      <c r="G34" s="755" t="s">
        <v>454</v>
      </c>
      <c r="H34" s="25">
        <f>+H35</f>
        <v>20</v>
      </c>
      <c r="I34" s="25">
        <f t="shared" ref="I34:J34" si="25">+I35</f>
        <v>20</v>
      </c>
      <c r="J34" s="25">
        <f t="shared" ca="1" si="25"/>
        <v>762.822</v>
      </c>
      <c r="K34" s="762">
        <v>1</v>
      </c>
      <c r="L34" s="26">
        <f>+L35</f>
        <v>762.822</v>
      </c>
      <c r="M34" s="762">
        <v>1</v>
      </c>
      <c r="N34" s="25">
        <f t="shared" si="22"/>
        <v>-742.822</v>
      </c>
      <c r="O34" s="762">
        <v>0</v>
      </c>
      <c r="P34" s="698">
        <f>+'P02 2026'!IX11</f>
        <v>0</v>
      </c>
      <c r="Q34" s="762">
        <f t="shared" ca="1" si="5"/>
        <v>0</v>
      </c>
      <c r="R34" s="698">
        <f>+R35</f>
        <v>762.822</v>
      </c>
      <c r="S34" s="762">
        <f t="shared" ca="1" si="6"/>
        <v>1</v>
      </c>
      <c r="T34" s="26">
        <f>+T35</f>
        <v>20.619999999999997</v>
      </c>
      <c r="U34" s="26">
        <f t="shared" si="7"/>
        <v>0</v>
      </c>
      <c r="V34" s="762">
        <f t="shared" si="8"/>
        <v>0</v>
      </c>
      <c r="W34" s="707">
        <f>+W35</f>
        <v>0</v>
      </c>
      <c r="X34" s="707">
        <f>+X35</f>
        <v>0</v>
      </c>
      <c r="Y34" s="765">
        <f>+Y35</f>
        <v>0</v>
      </c>
      <c r="Z34" s="765">
        <f>+Z35</f>
        <v>0</v>
      </c>
      <c r="AA34" s="765">
        <v>0</v>
      </c>
      <c r="AB34" s="765">
        <v>0</v>
      </c>
      <c r="AC34" s="765">
        <f>+AC35</f>
        <v>0</v>
      </c>
      <c r="AD34" s="764">
        <f>+AD35</f>
        <v>0</v>
      </c>
      <c r="AE34" s="764">
        <f>+AE35</f>
        <v>0</v>
      </c>
      <c r="AF34" s="764">
        <f>AF35</f>
        <v>0</v>
      </c>
      <c r="AG34" s="764">
        <f>+AG35</f>
        <v>0</v>
      </c>
      <c r="AH34" s="764">
        <f>+AH35</f>
        <v>0</v>
      </c>
      <c r="AI34" s="764">
        <f>+AI35</f>
        <v>762.822</v>
      </c>
      <c r="AJ34" s="764">
        <v>0</v>
      </c>
      <c r="AK34" s="764">
        <v>0</v>
      </c>
      <c r="AL34" s="764">
        <v>0</v>
      </c>
      <c r="AM34" s="764">
        <v>0</v>
      </c>
      <c r="AN34" s="764">
        <v>0</v>
      </c>
      <c r="AO34" s="764">
        <f>AO35</f>
        <v>132.07900000000001</v>
      </c>
      <c r="AP34" s="764">
        <f t="shared" ref="AP34" si="26">+AP35+AP37</f>
        <v>0</v>
      </c>
      <c r="AQ34" s="764">
        <f>+AQ35</f>
        <v>2032.056</v>
      </c>
      <c r="AR34" s="635"/>
      <c r="AS34" s="758"/>
      <c r="AT34" s="868"/>
      <c r="AU34" s="868"/>
      <c r="AV34" s="868"/>
      <c r="AW34" s="868"/>
      <c r="AX34" s="868"/>
      <c r="AY34" s="868"/>
      <c r="AZ34" s="757"/>
      <c r="BA34" s="635"/>
      <c r="BB34" s="635"/>
      <c r="BC34" s="635"/>
      <c r="BD34" s="635"/>
      <c r="BE34" s="635"/>
    </row>
    <row r="35" spans="1:57" s="750" customFormat="1" ht="15" hidden="1" customHeight="1" x14ac:dyDescent="0.25">
      <c r="A35" s="841"/>
      <c r="B35" s="705"/>
      <c r="C35" s="705">
        <v>99</v>
      </c>
      <c r="D35" s="705"/>
      <c r="E35" s="820"/>
      <c r="F35" s="842"/>
      <c r="G35" s="755" t="s">
        <v>453</v>
      </c>
      <c r="H35" s="25">
        <f>+H36+H37+H38+H39+H40</f>
        <v>20</v>
      </c>
      <c r="I35" s="25">
        <f>+I36+I37+I38+I39+I40</f>
        <v>20</v>
      </c>
      <c r="J35" s="25">
        <f t="shared" ref="J35:AP35" ca="1" si="27">+J36+J37+J38+J39+J40</f>
        <v>762.822</v>
      </c>
      <c r="K35" s="762">
        <v>1</v>
      </c>
      <c r="L35" s="25">
        <f t="shared" si="27"/>
        <v>762.822</v>
      </c>
      <c r="M35" s="762">
        <v>1</v>
      </c>
      <c r="N35" s="25">
        <f>+N36+N37+N38+N39+N40</f>
        <v>-742.822</v>
      </c>
      <c r="O35" s="762">
        <v>0</v>
      </c>
      <c r="P35" s="698">
        <f>+'P02 2026'!KF12</f>
        <v>0</v>
      </c>
      <c r="Q35" s="762">
        <f t="shared" ca="1" si="5"/>
        <v>0</v>
      </c>
      <c r="R35" s="698">
        <f>+'P02 2026'!KG9</f>
        <v>762.822</v>
      </c>
      <c r="S35" s="762">
        <f t="shared" ca="1" si="6"/>
        <v>1</v>
      </c>
      <c r="T35" s="26">
        <f>+T36+T37+T38+T39+T40</f>
        <v>20.619999999999997</v>
      </c>
      <c r="U35" s="26">
        <f t="shared" si="7"/>
        <v>0</v>
      </c>
      <c r="V35" s="762">
        <f t="shared" si="8"/>
        <v>0</v>
      </c>
      <c r="W35" s="25">
        <f>+W36+W37+W38+W39+W40</f>
        <v>0</v>
      </c>
      <c r="X35" s="25">
        <f>+X36+X37+X38+X39+X40</f>
        <v>0</v>
      </c>
      <c r="Y35" s="25">
        <f t="shared" si="27"/>
        <v>0</v>
      </c>
      <c r="Z35" s="25">
        <f t="shared" si="27"/>
        <v>0</v>
      </c>
      <c r="AA35" s="25">
        <v>0</v>
      </c>
      <c r="AB35" s="25">
        <v>0</v>
      </c>
      <c r="AC35" s="25">
        <f>SUM(AC36:AC40)</f>
        <v>0</v>
      </c>
      <c r="AD35" s="25">
        <f>SUM(AD36:AD40)</f>
        <v>0</v>
      </c>
      <c r="AE35" s="25">
        <f>+AE36+AE37+AE38+AE39+AE40</f>
        <v>0</v>
      </c>
      <c r="AF35" s="25">
        <f>SUM(AF36:AF40)</f>
        <v>0</v>
      </c>
      <c r="AG35" s="25">
        <f>SUM(AG36:AG40)</f>
        <v>0</v>
      </c>
      <c r="AH35" s="25">
        <f>+AH36+AH37+AH38+AH39+AH40</f>
        <v>0</v>
      </c>
      <c r="AI35" s="25">
        <f>+AI36+AI37+AI38+AI39+AI40</f>
        <v>762.822</v>
      </c>
      <c r="AJ35" s="25">
        <v>0</v>
      </c>
      <c r="AK35" s="25">
        <v>0</v>
      </c>
      <c r="AL35" s="25">
        <v>0</v>
      </c>
      <c r="AM35" s="764">
        <v>0</v>
      </c>
      <c r="AN35" s="25">
        <f t="shared" ref="AN35" si="28">+AN36+AN37+AN38+AN39+AN40</f>
        <v>0</v>
      </c>
      <c r="AO35" s="25">
        <f t="shared" si="27"/>
        <v>132.07900000000001</v>
      </c>
      <c r="AP35" s="25">
        <f t="shared" si="27"/>
        <v>0</v>
      </c>
      <c r="AQ35" s="25">
        <f>+AQ36+AQ37+AQ38+AQ39+AQ40</f>
        <v>2032.056</v>
      </c>
      <c r="AR35" s="635"/>
      <c r="AS35" s="758"/>
      <c r="AT35" s="868"/>
      <c r="AU35" s="868"/>
      <c r="AV35" s="868"/>
      <c r="AW35" s="868"/>
      <c r="AX35" s="868"/>
      <c r="AY35" s="868"/>
      <c r="AZ35" s="757"/>
      <c r="BA35" s="635"/>
      <c r="BB35" s="635"/>
      <c r="BC35" s="635"/>
      <c r="BD35" s="635"/>
      <c r="BE35" s="635"/>
    </row>
    <row r="36" spans="1:57" s="750" customFormat="1" ht="15" hidden="1" customHeight="1" x14ac:dyDescent="0.25">
      <c r="A36" s="841"/>
      <c r="B36" s="834"/>
      <c r="C36" s="834"/>
      <c r="D36" s="834" t="s">
        <v>593</v>
      </c>
      <c r="E36" s="820"/>
      <c r="F36" s="842"/>
      <c r="G36" s="840" t="s">
        <v>719</v>
      </c>
      <c r="H36" s="831">
        <f>+'P02 2026'!H17</f>
        <v>1</v>
      </c>
      <c r="I36" s="831">
        <f>+'P02 2026'!KA10</f>
        <v>1</v>
      </c>
      <c r="J36" s="831">
        <f ca="1">SUMIF(W$3:$AQ24,"ok",W36:AQ36)</f>
        <v>0</v>
      </c>
      <c r="K36" s="854">
        <f t="shared" ca="1" si="1"/>
        <v>0</v>
      </c>
      <c r="L36" s="831">
        <f>+'P02 2026'!KC10</f>
        <v>0</v>
      </c>
      <c r="M36" s="854">
        <f t="shared" si="2"/>
        <v>0</v>
      </c>
      <c r="N36" s="831">
        <f>+I36-L36</f>
        <v>1</v>
      </c>
      <c r="O36" s="854">
        <f t="shared" si="4"/>
        <v>1</v>
      </c>
      <c r="P36" s="827">
        <f>+'P02 2026'!KF10</f>
        <v>0</v>
      </c>
      <c r="Q36" s="854">
        <f t="shared" ca="1" si="5"/>
        <v>0</v>
      </c>
      <c r="R36" s="827">
        <f>+'P02 2026'!KG10</f>
        <v>0</v>
      </c>
      <c r="S36" s="854">
        <f t="shared" ca="1" si="6"/>
        <v>0</v>
      </c>
      <c r="T36" s="335">
        <f>+'P02 2025'!EW38</f>
        <v>1.0309999999999999</v>
      </c>
      <c r="U36" s="335">
        <f t="shared" si="7"/>
        <v>0</v>
      </c>
      <c r="V36" s="854">
        <f t="shared" si="8"/>
        <v>0</v>
      </c>
      <c r="W36" s="855">
        <v>0</v>
      </c>
      <c r="X36" s="844">
        <v>0</v>
      </c>
      <c r="Y36" s="844">
        <v>0</v>
      </c>
      <c r="Z36" s="844">
        <v>0</v>
      </c>
      <c r="AA36" s="844">
        <v>0</v>
      </c>
      <c r="AB36" s="844">
        <v>0</v>
      </c>
      <c r="AC36" s="844">
        <v>0</v>
      </c>
      <c r="AD36" s="845">
        <v>0</v>
      </c>
      <c r="AE36" s="845">
        <v>0</v>
      </c>
      <c r="AF36" s="845">
        <v>0</v>
      </c>
      <c r="AG36" s="845">
        <v>0</v>
      </c>
      <c r="AH36" s="845">
        <v>0</v>
      </c>
      <c r="AI36" s="845">
        <v>0</v>
      </c>
      <c r="AJ36" s="845">
        <v>0</v>
      </c>
      <c r="AK36" s="831">
        <v>0</v>
      </c>
      <c r="AL36" s="845">
        <v>0</v>
      </c>
      <c r="AM36" s="845">
        <v>0</v>
      </c>
      <c r="AN36" s="845">
        <v>0</v>
      </c>
      <c r="AO36" s="845">
        <v>0</v>
      </c>
      <c r="AP36" s="845">
        <v>0</v>
      </c>
      <c r="AQ36" s="845">
        <v>0</v>
      </c>
      <c r="AR36" s="635"/>
      <c r="AS36" s="758"/>
      <c r="AT36" s="868"/>
      <c r="AU36" s="868"/>
      <c r="AV36" s="868"/>
      <c r="AW36" s="868"/>
      <c r="AX36" s="868"/>
      <c r="AY36" s="868"/>
      <c r="AZ36" s="757"/>
      <c r="BA36" s="635"/>
      <c r="BB36" s="635"/>
      <c r="BC36" s="635"/>
      <c r="BD36" s="635"/>
      <c r="BE36" s="635"/>
    </row>
    <row r="37" spans="1:57" s="750" customFormat="1" ht="15" hidden="1" customHeight="1" x14ac:dyDescent="0.25">
      <c r="A37" s="841"/>
      <c r="B37" s="834"/>
      <c r="C37" s="834"/>
      <c r="D37" s="834" t="s">
        <v>1112</v>
      </c>
      <c r="E37" s="820"/>
      <c r="F37" s="842"/>
      <c r="G37" s="840" t="s">
        <v>741</v>
      </c>
      <c r="H37" s="831">
        <f>+'P02 2026'!H18</f>
        <v>1</v>
      </c>
      <c r="I37" s="831">
        <f>+'P02 2026'!KA11</f>
        <v>1</v>
      </c>
      <c r="J37" s="831">
        <f ca="1">SUMIF(W$3:$AQ24,"ok",W37:AQ37)</f>
        <v>0</v>
      </c>
      <c r="K37" s="854">
        <f t="shared" ca="1" si="1"/>
        <v>0</v>
      </c>
      <c r="L37" s="831">
        <f>+'P02 2026'!KC11</f>
        <v>0</v>
      </c>
      <c r="M37" s="854">
        <f t="shared" si="2"/>
        <v>0</v>
      </c>
      <c r="N37" s="831">
        <f>+I37-L37</f>
        <v>1</v>
      </c>
      <c r="O37" s="854">
        <f t="shared" si="4"/>
        <v>1</v>
      </c>
      <c r="P37" s="827">
        <f>+'P02 2026'!KF11</f>
        <v>0</v>
      </c>
      <c r="Q37" s="854">
        <f t="shared" ca="1" si="5"/>
        <v>0</v>
      </c>
      <c r="R37" s="827">
        <f>+'P02 2026'!KG11</f>
        <v>0</v>
      </c>
      <c r="S37" s="854">
        <f t="shared" ca="1" si="6"/>
        <v>0</v>
      </c>
      <c r="T37" s="335">
        <f>+'P02 2025'!EW39</f>
        <v>1.0309999999999999</v>
      </c>
      <c r="U37" s="335">
        <f t="shared" si="7"/>
        <v>0</v>
      </c>
      <c r="V37" s="854">
        <f t="shared" si="8"/>
        <v>0</v>
      </c>
      <c r="W37" s="855">
        <v>0</v>
      </c>
      <c r="X37" s="844">
        <v>0</v>
      </c>
      <c r="Y37" s="844">
        <v>0</v>
      </c>
      <c r="Z37" s="844">
        <v>0</v>
      </c>
      <c r="AA37" s="844">
        <v>0</v>
      </c>
      <c r="AB37" s="844">
        <v>0</v>
      </c>
      <c r="AC37" s="844">
        <v>0</v>
      </c>
      <c r="AD37" s="845">
        <v>0</v>
      </c>
      <c r="AE37" s="845">
        <v>0</v>
      </c>
      <c r="AF37" s="845">
        <v>0</v>
      </c>
      <c r="AG37" s="845">
        <v>0</v>
      </c>
      <c r="AH37" s="845">
        <v>0</v>
      </c>
      <c r="AI37" s="845">
        <v>0</v>
      </c>
      <c r="AJ37" s="845">
        <v>0</v>
      </c>
      <c r="AK37" s="831">
        <v>0</v>
      </c>
      <c r="AL37" s="845">
        <v>0</v>
      </c>
      <c r="AM37" s="845">
        <v>0</v>
      </c>
      <c r="AN37" s="845">
        <v>0</v>
      </c>
      <c r="AO37" s="845">
        <f>+'P02 2025'!FF12</f>
        <v>132.07900000000001</v>
      </c>
      <c r="AP37" s="845">
        <v>0</v>
      </c>
      <c r="AQ37" s="845">
        <f>+'P02 2025'!HV15</f>
        <v>2032.056</v>
      </c>
      <c r="AR37" s="635"/>
      <c r="AS37" s="758"/>
      <c r="AT37" s="868"/>
      <c r="AU37" s="868"/>
      <c r="AV37" s="868"/>
      <c r="AW37" s="868"/>
      <c r="AX37" s="868"/>
      <c r="AY37" s="868"/>
      <c r="AZ37" s="757"/>
      <c r="BA37" s="635"/>
      <c r="BB37" s="635"/>
      <c r="BC37" s="635"/>
      <c r="BD37" s="635"/>
      <c r="BE37" s="635"/>
    </row>
    <row r="38" spans="1:57" s="750" customFormat="1" ht="15" hidden="1" customHeight="1" x14ac:dyDescent="0.25">
      <c r="A38" s="841"/>
      <c r="B38" s="834"/>
      <c r="C38" s="834"/>
      <c r="D38" s="834" t="s">
        <v>1116</v>
      </c>
      <c r="E38" s="820"/>
      <c r="F38" s="842"/>
      <c r="G38" s="840" t="s">
        <v>728</v>
      </c>
      <c r="H38" s="831">
        <f>+'P02 2026'!H19</f>
        <v>1</v>
      </c>
      <c r="I38" s="831">
        <f>+'P02 2026'!KA12</f>
        <v>1</v>
      </c>
      <c r="J38" s="831">
        <f ca="1">SUMIF(W$3:$AQ24,"ok",W38:AQ38)</f>
        <v>762.822</v>
      </c>
      <c r="K38" s="854">
        <v>1</v>
      </c>
      <c r="L38" s="831">
        <f>+'P02 2026'!KC12</f>
        <v>762.822</v>
      </c>
      <c r="M38" s="854">
        <v>1</v>
      </c>
      <c r="N38" s="831">
        <f t="shared" ref="N38:N40" si="29">+I38-L38</f>
        <v>-761.822</v>
      </c>
      <c r="O38" s="854">
        <v>0</v>
      </c>
      <c r="P38" s="827">
        <f>+'P02 2026'!KF12</f>
        <v>0</v>
      </c>
      <c r="Q38" s="854">
        <f t="shared" ca="1" si="5"/>
        <v>0</v>
      </c>
      <c r="R38" s="827">
        <f>+'P02 2026'!KG12</f>
        <v>762.822</v>
      </c>
      <c r="S38" s="854">
        <f t="shared" ca="1" si="6"/>
        <v>1</v>
      </c>
      <c r="T38" s="335">
        <f>+'P02 2025'!EW40</f>
        <v>1.0309999999999999</v>
      </c>
      <c r="U38" s="335">
        <f t="shared" si="7"/>
        <v>0</v>
      </c>
      <c r="V38" s="854">
        <f t="shared" si="8"/>
        <v>0</v>
      </c>
      <c r="W38" s="855">
        <v>0</v>
      </c>
      <c r="X38" s="844">
        <v>0</v>
      </c>
      <c r="Y38" s="844">
        <v>0</v>
      </c>
      <c r="Z38" s="844">
        <v>0</v>
      </c>
      <c r="AA38" s="844">
        <v>0</v>
      </c>
      <c r="AB38" s="844">
        <v>0</v>
      </c>
      <c r="AC38" s="844">
        <v>0</v>
      </c>
      <c r="AD38" s="845">
        <v>0</v>
      </c>
      <c r="AE38" s="845">
        <v>0</v>
      </c>
      <c r="AF38" s="845">
        <v>0</v>
      </c>
      <c r="AG38" s="845">
        <v>0</v>
      </c>
      <c r="AH38" s="845">
        <v>0</v>
      </c>
      <c r="AI38" s="845">
        <f>+'P02 2026'!GT9</f>
        <v>762.822</v>
      </c>
      <c r="AJ38" s="845">
        <v>0</v>
      </c>
      <c r="AK38" s="831">
        <v>0</v>
      </c>
      <c r="AL38" s="845">
        <v>0</v>
      </c>
      <c r="AM38" s="845">
        <v>0</v>
      </c>
      <c r="AN38" s="845">
        <v>0</v>
      </c>
      <c r="AO38" s="845">
        <v>0</v>
      </c>
      <c r="AP38" s="845">
        <v>0</v>
      </c>
      <c r="AQ38" s="845">
        <v>0</v>
      </c>
      <c r="AR38" s="635"/>
      <c r="AS38" s="758"/>
      <c r="AT38" s="868"/>
      <c r="AU38" s="868"/>
      <c r="AV38" s="868"/>
      <c r="AW38" s="868"/>
      <c r="AX38" s="868"/>
      <c r="AY38" s="868"/>
      <c r="AZ38" s="757"/>
      <c r="BA38" s="635"/>
      <c r="BB38" s="635"/>
      <c r="BC38" s="635"/>
      <c r="BD38" s="635"/>
      <c r="BE38" s="635"/>
    </row>
    <row r="39" spans="1:57" s="750" customFormat="1" ht="15" hidden="1" customHeight="1" x14ac:dyDescent="0.25">
      <c r="A39" s="841"/>
      <c r="B39" s="834"/>
      <c r="C39" s="834"/>
      <c r="D39" s="834" t="s">
        <v>1117</v>
      </c>
      <c r="E39" s="820"/>
      <c r="F39" s="842"/>
      <c r="G39" s="840" t="s">
        <v>729</v>
      </c>
      <c r="H39" s="831">
        <f>+'P02 2026'!H20</f>
        <v>1</v>
      </c>
      <c r="I39" s="831">
        <f>+'P02 2026'!KA13</f>
        <v>1</v>
      </c>
      <c r="J39" s="831">
        <f ca="1">SUMIF(W$3:$AQ24,"ok",W39:AQ39)</f>
        <v>0</v>
      </c>
      <c r="K39" s="854">
        <f t="shared" ca="1" si="1"/>
        <v>0</v>
      </c>
      <c r="L39" s="831">
        <f>+'P02 2026'!KC13</f>
        <v>0</v>
      </c>
      <c r="M39" s="854">
        <f t="shared" si="2"/>
        <v>0</v>
      </c>
      <c r="N39" s="831">
        <f t="shared" si="29"/>
        <v>1</v>
      </c>
      <c r="O39" s="854">
        <f t="shared" si="4"/>
        <v>1</v>
      </c>
      <c r="P39" s="827">
        <f>+'P02 2026'!KF13</f>
        <v>0</v>
      </c>
      <c r="Q39" s="854">
        <f t="shared" ca="1" si="5"/>
        <v>0</v>
      </c>
      <c r="R39" s="827">
        <f>+'P02 2026'!KG13</f>
        <v>0</v>
      </c>
      <c r="S39" s="854">
        <f t="shared" ca="1" si="6"/>
        <v>0</v>
      </c>
      <c r="T39" s="335">
        <f>+'P02 2025'!EW41</f>
        <v>1.0309999999999999</v>
      </c>
      <c r="U39" s="335">
        <f t="shared" si="7"/>
        <v>0</v>
      </c>
      <c r="V39" s="854">
        <f t="shared" si="8"/>
        <v>0</v>
      </c>
      <c r="W39" s="855">
        <v>0</v>
      </c>
      <c r="X39" s="844">
        <v>0</v>
      </c>
      <c r="Y39" s="844">
        <v>0</v>
      </c>
      <c r="Z39" s="844">
        <v>0</v>
      </c>
      <c r="AA39" s="844">
        <v>0</v>
      </c>
      <c r="AB39" s="844">
        <v>0</v>
      </c>
      <c r="AC39" s="844">
        <v>0</v>
      </c>
      <c r="AD39" s="845">
        <v>0</v>
      </c>
      <c r="AE39" s="845">
        <v>0</v>
      </c>
      <c r="AF39" s="845">
        <v>0</v>
      </c>
      <c r="AG39" s="845">
        <v>0</v>
      </c>
      <c r="AH39" s="845">
        <v>0</v>
      </c>
      <c r="AI39" s="845">
        <v>0</v>
      </c>
      <c r="AJ39" s="845">
        <v>0</v>
      </c>
      <c r="AK39" s="831">
        <v>0</v>
      </c>
      <c r="AL39" s="845">
        <v>0</v>
      </c>
      <c r="AM39" s="845">
        <v>0</v>
      </c>
      <c r="AN39" s="845">
        <v>0</v>
      </c>
      <c r="AO39" s="845">
        <v>0</v>
      </c>
      <c r="AP39" s="845">
        <v>0</v>
      </c>
      <c r="AQ39" s="845">
        <v>0</v>
      </c>
      <c r="AR39" s="635"/>
      <c r="AS39" s="758"/>
      <c r="AT39" s="868"/>
      <c r="AU39" s="868"/>
      <c r="AV39" s="868"/>
      <c r="AW39" s="868"/>
      <c r="AX39" s="868"/>
      <c r="AY39" s="868"/>
      <c r="AZ39" s="757"/>
      <c r="BA39" s="635"/>
      <c r="BB39" s="635"/>
      <c r="BC39" s="635"/>
      <c r="BD39" s="635"/>
      <c r="BE39" s="635"/>
    </row>
    <row r="40" spans="1:57" s="750" customFormat="1" ht="15" hidden="1" customHeight="1" x14ac:dyDescent="0.25">
      <c r="A40" s="841"/>
      <c r="B40" s="834"/>
      <c r="C40" s="834"/>
      <c r="D40" s="834" t="s">
        <v>1118</v>
      </c>
      <c r="E40" s="832"/>
      <c r="F40" s="842"/>
      <c r="G40" s="840" t="s">
        <v>49</v>
      </c>
      <c r="H40" s="831">
        <f>+'P02 2026'!H21</f>
        <v>16</v>
      </c>
      <c r="I40" s="831">
        <f>+'P02 2026'!KA14</f>
        <v>16</v>
      </c>
      <c r="J40" s="831">
        <f ca="1">SUMIF(W$3:$AQ25,"ok",W40:AQ40)</f>
        <v>0</v>
      </c>
      <c r="K40" s="854">
        <f t="shared" ca="1" si="1"/>
        <v>0</v>
      </c>
      <c r="L40" s="831">
        <f>+'P02 2026'!KC14</f>
        <v>0</v>
      </c>
      <c r="M40" s="854">
        <f t="shared" si="2"/>
        <v>0</v>
      </c>
      <c r="N40" s="831">
        <f t="shared" si="29"/>
        <v>16</v>
      </c>
      <c r="O40" s="854">
        <f t="shared" si="4"/>
        <v>1</v>
      </c>
      <c r="P40" s="827">
        <f>+'P02 2026'!KF14</f>
        <v>0</v>
      </c>
      <c r="Q40" s="854">
        <f t="shared" ca="1" si="5"/>
        <v>0</v>
      </c>
      <c r="R40" s="827">
        <f>+'P02 2026'!KG14</f>
        <v>0</v>
      </c>
      <c r="S40" s="854">
        <f t="shared" ca="1" si="6"/>
        <v>0</v>
      </c>
      <c r="T40" s="335">
        <f>+'P02 2025'!EW42</f>
        <v>16.495999999999999</v>
      </c>
      <c r="U40" s="335">
        <f t="shared" si="7"/>
        <v>0</v>
      </c>
      <c r="V40" s="854">
        <f t="shared" si="8"/>
        <v>0</v>
      </c>
      <c r="W40" s="855">
        <v>0</v>
      </c>
      <c r="X40" s="844">
        <v>0</v>
      </c>
      <c r="Y40" s="844"/>
      <c r="Z40" s="844">
        <v>0</v>
      </c>
      <c r="AA40" s="844">
        <v>0</v>
      </c>
      <c r="AB40" s="844">
        <v>0</v>
      </c>
      <c r="AC40" s="844">
        <v>0</v>
      </c>
      <c r="AD40" s="845">
        <v>0</v>
      </c>
      <c r="AE40" s="845">
        <v>0</v>
      </c>
      <c r="AF40" s="845">
        <v>0</v>
      </c>
      <c r="AG40" s="845">
        <v>0</v>
      </c>
      <c r="AH40" s="845">
        <v>0</v>
      </c>
      <c r="AI40" s="845">
        <v>0</v>
      </c>
      <c r="AJ40" s="845">
        <v>0</v>
      </c>
      <c r="AK40" s="831">
        <v>0</v>
      </c>
      <c r="AL40" s="845">
        <v>0</v>
      </c>
      <c r="AM40" s="845">
        <v>0</v>
      </c>
      <c r="AN40" s="845">
        <v>0</v>
      </c>
      <c r="AO40" s="845">
        <v>0</v>
      </c>
      <c r="AP40" s="845">
        <v>0</v>
      </c>
      <c r="AQ40" s="845">
        <v>0</v>
      </c>
      <c r="AR40" s="635"/>
      <c r="AS40" s="758"/>
      <c r="AT40" s="868"/>
      <c r="AU40" s="868"/>
      <c r="AV40" s="868"/>
      <c r="AW40" s="868"/>
      <c r="AX40" s="868"/>
      <c r="AY40" s="868"/>
      <c r="AZ40" s="757"/>
      <c r="BA40" s="635"/>
      <c r="BB40" s="635"/>
      <c r="BC40" s="635"/>
      <c r="BD40" s="635"/>
      <c r="BE40" s="635"/>
    </row>
    <row r="41" spans="1:57" s="750" customFormat="1" ht="15" customHeight="1" x14ac:dyDescent="0.25">
      <c r="A41" s="841"/>
      <c r="B41" s="705" t="s">
        <v>1121</v>
      </c>
      <c r="C41" s="705" t="s">
        <v>1</v>
      </c>
      <c r="D41" s="705"/>
      <c r="E41" s="820"/>
      <c r="F41" s="821"/>
      <c r="G41" s="755" t="s">
        <v>140</v>
      </c>
      <c r="H41" s="25">
        <f>+H42</f>
        <v>1923388</v>
      </c>
      <c r="I41" s="25">
        <f>+I42</f>
        <v>1923388</v>
      </c>
      <c r="J41" s="25">
        <f ca="1">SUMIF(W$3:$AQ24,"ok",W41:AQ41)</f>
        <v>670007.28600000008</v>
      </c>
      <c r="K41" s="762">
        <f t="shared" ca="1" si="1"/>
        <v>0.34834744003809948</v>
      </c>
      <c r="L41" s="765">
        <f>+L42</f>
        <v>1339301.0559999999</v>
      </c>
      <c r="M41" s="762">
        <f t="shared" si="2"/>
        <v>0.69632391176403297</v>
      </c>
      <c r="N41" s="765">
        <f>+I41-L41</f>
        <v>584086.94400000013</v>
      </c>
      <c r="O41" s="762">
        <f t="shared" si="4"/>
        <v>0.30367608823596703</v>
      </c>
      <c r="P41" s="698">
        <f>+P42</f>
        <v>492458.55</v>
      </c>
      <c r="Q41" s="762">
        <f t="shared" ca="1" si="5"/>
        <v>0.73500476829143013</v>
      </c>
      <c r="R41" s="698">
        <f>+R42</f>
        <v>177548.736</v>
      </c>
      <c r="S41" s="762">
        <f t="shared" ca="1" si="6"/>
        <v>0.26499523170856976</v>
      </c>
      <c r="T41" s="26">
        <f>+T42</f>
        <v>1390026.1609999998</v>
      </c>
      <c r="U41" s="26">
        <f t="shared" si="7"/>
        <v>409692.46203200007</v>
      </c>
      <c r="V41" s="762">
        <f t="shared" si="8"/>
        <v>0.29473723123114665</v>
      </c>
      <c r="W41" s="707">
        <v>0</v>
      </c>
      <c r="X41" s="707">
        <v>0</v>
      </c>
      <c r="Y41" s="25">
        <f t="shared" ref="Y41:Z41" si="30">+Y42</f>
        <v>2481.3829999999998</v>
      </c>
      <c r="Z41" s="25">
        <f t="shared" si="30"/>
        <v>4645.8241539999999</v>
      </c>
      <c r="AA41" s="25">
        <f t="shared" ref="AA41:AB42" si="31">+AA42</f>
        <v>21578.167999999998</v>
      </c>
      <c r="AB41" s="25">
        <f t="shared" si="31"/>
        <v>24392.608393999995</v>
      </c>
      <c r="AC41" s="25">
        <f t="shared" ref="AC41:AE42" si="32">+AC42</f>
        <v>68758.679000000004</v>
      </c>
      <c r="AD41" s="25">
        <f t="shared" si="32"/>
        <v>23454.292201</v>
      </c>
      <c r="AE41" s="25">
        <f t="shared" si="32"/>
        <v>20430.345000000001</v>
      </c>
      <c r="AF41" s="25">
        <f>AF42</f>
        <v>11491.870354000001</v>
      </c>
      <c r="AG41" s="25">
        <f t="shared" ref="AG41:AJ42" si="33">+AG42</f>
        <v>179188.03899999999</v>
      </c>
      <c r="AH41" s="25">
        <f t="shared" si="33"/>
        <v>20692.654569999999</v>
      </c>
      <c r="AI41" s="25">
        <f>+AI42</f>
        <v>96058.547000000006</v>
      </c>
      <c r="AJ41" s="25">
        <f t="shared" si="33"/>
        <v>156121.86384800001</v>
      </c>
      <c r="AK41" s="25">
        <f>+AK42</f>
        <v>103963.389</v>
      </c>
      <c r="AL41" s="25">
        <f t="shared" ref="AL41:AN42" si="34">+AL42</f>
        <v>61149.365722999995</v>
      </c>
      <c r="AM41" s="25">
        <f>+AM42</f>
        <v>177548.736</v>
      </c>
      <c r="AN41" s="25">
        <f t="shared" si="34"/>
        <v>107743.98278800001</v>
      </c>
      <c r="AO41" s="25">
        <f>AO42</f>
        <v>28770.828999999998</v>
      </c>
      <c r="AP41" s="25">
        <f t="shared" ref="AP41" si="35">+AP42</f>
        <v>215187.821</v>
      </c>
      <c r="AQ41" s="25">
        <f>+AQ42</f>
        <v>466040.27100000001</v>
      </c>
      <c r="AR41" s="635"/>
      <c r="AS41" s="758"/>
      <c r="AT41" s="868"/>
      <c r="AU41" s="868"/>
      <c r="AV41" s="868"/>
      <c r="AW41" s="868"/>
      <c r="AX41" s="868"/>
      <c r="AY41" s="868"/>
      <c r="AZ41" s="757"/>
      <c r="BA41" s="635"/>
      <c r="BB41" s="635"/>
      <c r="BC41" s="635"/>
      <c r="BD41" s="635"/>
      <c r="BE41" s="635"/>
    </row>
    <row r="42" spans="1:57" s="750" customFormat="1" ht="15" customHeight="1" x14ac:dyDescent="0.25">
      <c r="A42" s="841"/>
      <c r="B42" s="705"/>
      <c r="C42" s="705" t="s">
        <v>1108</v>
      </c>
      <c r="D42" s="705"/>
      <c r="E42" s="820"/>
      <c r="F42" s="821"/>
      <c r="G42" s="755" t="s">
        <v>85</v>
      </c>
      <c r="H42" s="25">
        <f>+H43</f>
        <v>1923388</v>
      </c>
      <c r="I42" s="25">
        <f>+I43</f>
        <v>1923388</v>
      </c>
      <c r="J42" s="25">
        <f ca="1">+J43</f>
        <v>670007.28600000008</v>
      </c>
      <c r="K42" s="762">
        <f t="shared" ca="1" si="1"/>
        <v>0.34834744003809948</v>
      </c>
      <c r="L42" s="765">
        <f>+L43</f>
        <v>1339301.0559999999</v>
      </c>
      <c r="M42" s="762">
        <f t="shared" si="2"/>
        <v>0.69632391176403297</v>
      </c>
      <c r="N42" s="765">
        <f t="shared" ref="N42:N50" si="36">+I42-L42</f>
        <v>584086.94400000013</v>
      </c>
      <c r="O42" s="762">
        <f t="shared" si="4"/>
        <v>0.30367608823596703</v>
      </c>
      <c r="P42" s="698">
        <f>+P43</f>
        <v>492458.55</v>
      </c>
      <c r="Q42" s="762">
        <f t="shared" ca="1" si="5"/>
        <v>0.73500476829143013</v>
      </c>
      <c r="R42" s="698">
        <f>+R43</f>
        <v>177548.736</v>
      </c>
      <c r="S42" s="762">
        <f t="shared" ca="1" si="6"/>
        <v>0.26499523170856976</v>
      </c>
      <c r="T42" s="26">
        <f>+T43</f>
        <v>1390026.1609999998</v>
      </c>
      <c r="U42" s="26">
        <f t="shared" si="7"/>
        <v>409692.46203200007</v>
      </c>
      <c r="V42" s="762">
        <f t="shared" si="8"/>
        <v>0.29473723123114665</v>
      </c>
      <c r="W42" s="765">
        <f>+W43</f>
        <v>0</v>
      </c>
      <c r="X42" s="765">
        <f>+X43</f>
        <v>0</v>
      </c>
      <c r="Y42" s="764">
        <f>+Y43</f>
        <v>2481.3829999999998</v>
      </c>
      <c r="Z42" s="764">
        <f>+Z43</f>
        <v>4645.8241539999999</v>
      </c>
      <c r="AA42" s="764">
        <f t="shared" si="31"/>
        <v>21578.167999999998</v>
      </c>
      <c r="AB42" s="764">
        <f t="shared" si="31"/>
        <v>24392.608393999995</v>
      </c>
      <c r="AC42" s="764">
        <f t="shared" si="32"/>
        <v>68758.679000000004</v>
      </c>
      <c r="AD42" s="764">
        <f t="shared" si="32"/>
        <v>23454.292201</v>
      </c>
      <c r="AE42" s="764">
        <f t="shared" si="32"/>
        <v>20430.345000000001</v>
      </c>
      <c r="AF42" s="764">
        <f>AF43</f>
        <v>11491.870354000001</v>
      </c>
      <c r="AG42" s="764">
        <f t="shared" si="33"/>
        <v>179188.03899999999</v>
      </c>
      <c r="AH42" s="764">
        <f t="shared" si="33"/>
        <v>20692.654569999999</v>
      </c>
      <c r="AI42" s="764">
        <f>+AI43</f>
        <v>96058.547000000006</v>
      </c>
      <c r="AJ42" s="764">
        <f t="shared" si="33"/>
        <v>156121.86384800001</v>
      </c>
      <c r="AK42" s="25">
        <f>+AK43</f>
        <v>103963.389</v>
      </c>
      <c r="AL42" s="764">
        <f t="shared" si="34"/>
        <v>61149.365722999995</v>
      </c>
      <c r="AM42" s="764">
        <f>+AM43</f>
        <v>177548.736</v>
      </c>
      <c r="AN42" s="764">
        <f t="shared" si="34"/>
        <v>107743.98278800001</v>
      </c>
      <c r="AO42" s="764">
        <f>AO43</f>
        <v>28770.828999999998</v>
      </c>
      <c r="AP42" s="764">
        <f>+AP43</f>
        <v>215187.821</v>
      </c>
      <c r="AQ42" s="26">
        <f>+AQ43</f>
        <v>466040.27100000001</v>
      </c>
      <c r="AR42" s="635"/>
      <c r="AS42" s="758"/>
      <c r="AT42" s="868"/>
      <c r="AU42" s="868"/>
      <c r="AV42" s="868"/>
      <c r="AW42" s="868"/>
      <c r="AX42" s="868"/>
      <c r="AY42" s="868"/>
      <c r="AZ42" s="757"/>
      <c r="BA42" s="635"/>
      <c r="BB42" s="635"/>
      <c r="BC42" s="635"/>
      <c r="BD42" s="635"/>
      <c r="BE42" s="635"/>
    </row>
    <row r="43" spans="1:57" s="750" customFormat="1" ht="15" customHeight="1" x14ac:dyDescent="0.25">
      <c r="A43" s="841"/>
      <c r="B43" s="834"/>
      <c r="C43" s="834"/>
      <c r="D43" s="834" t="s">
        <v>1114</v>
      </c>
      <c r="E43" s="820"/>
      <c r="F43" s="821"/>
      <c r="G43" s="822" t="s">
        <v>269</v>
      </c>
      <c r="H43" s="831">
        <f>SUM(H44:H48)</f>
        <v>1923388</v>
      </c>
      <c r="I43" s="831">
        <f>SUM(I44:I48)</f>
        <v>1923388</v>
      </c>
      <c r="J43" s="831">
        <f ca="1">SUMIF(W$3:$AQ27,"ok",W43:AQ43)</f>
        <v>670007.28600000008</v>
      </c>
      <c r="K43" s="854">
        <f t="shared" ca="1" si="1"/>
        <v>0.34834744003809948</v>
      </c>
      <c r="L43" s="844">
        <f>SUM(L44:L48)</f>
        <v>1339301.0559999999</v>
      </c>
      <c r="M43" s="854">
        <f t="shared" si="2"/>
        <v>0.69632391176403297</v>
      </c>
      <c r="N43" s="844">
        <f t="shared" si="36"/>
        <v>584086.94400000013</v>
      </c>
      <c r="O43" s="854">
        <f t="shared" si="4"/>
        <v>0.30367608823596703</v>
      </c>
      <c r="P43" s="827">
        <f>+P44+P45+P46+P47+P48</f>
        <v>492458.55</v>
      </c>
      <c r="Q43" s="854">
        <f t="shared" ca="1" si="5"/>
        <v>0.73500476829143013</v>
      </c>
      <c r="R43" s="827">
        <f>+R44+R45+R46+R47+R48</f>
        <v>177548.736</v>
      </c>
      <c r="S43" s="854">
        <f t="shared" ca="1" si="6"/>
        <v>0.26499523170856976</v>
      </c>
      <c r="T43" s="335">
        <f>+T44+T45+T46+T47+T48</f>
        <v>1390026.1609999998</v>
      </c>
      <c r="U43" s="335">
        <f t="shared" si="7"/>
        <v>409692.46203200007</v>
      </c>
      <c r="V43" s="854">
        <f t="shared" si="8"/>
        <v>0.29473723123114665</v>
      </c>
      <c r="W43" s="844">
        <f>SUM(W44:W48)</f>
        <v>0</v>
      </c>
      <c r="X43" s="844">
        <f>SUM(X44:X48)</f>
        <v>0</v>
      </c>
      <c r="Y43" s="845">
        <f>+SUM(Y44:Y46)</f>
        <v>2481.3829999999998</v>
      </c>
      <c r="Z43" s="845">
        <f>+SUM(Z44:Z46)</f>
        <v>4645.8241539999999</v>
      </c>
      <c r="AA43" s="845">
        <f t="shared" ref="AA43:AD43" si="37">SUM(AA44:AA48)</f>
        <v>21578.167999999998</v>
      </c>
      <c r="AB43" s="845">
        <f t="shared" si="37"/>
        <v>24392.608393999995</v>
      </c>
      <c r="AC43" s="845">
        <f>SUM(AC44:AC48)</f>
        <v>68758.679000000004</v>
      </c>
      <c r="AD43" s="845">
        <f t="shared" si="37"/>
        <v>23454.292201</v>
      </c>
      <c r="AE43" s="845">
        <f>+AE44+AE45+AE46+AE47+AE48</f>
        <v>20430.345000000001</v>
      </c>
      <c r="AF43" s="845">
        <f>SUM(AF44:AF48)</f>
        <v>11491.870354000001</v>
      </c>
      <c r="AG43" s="845">
        <f>SUM(AG44:AG48)</f>
        <v>179188.03899999999</v>
      </c>
      <c r="AH43" s="845">
        <f>+SUM(AH44:AH48)</f>
        <v>20692.654569999999</v>
      </c>
      <c r="AI43" s="845">
        <f>+AI44+AI45+AI46+AI47+AI48</f>
        <v>96058.547000000006</v>
      </c>
      <c r="AJ43" s="845">
        <f>+SUM(AJ44:AJ48)</f>
        <v>156121.86384800001</v>
      </c>
      <c r="AK43" s="831">
        <f>+AK44+AK45+AK46+AK47+AK48</f>
        <v>103963.389</v>
      </c>
      <c r="AL43" s="845">
        <f t="shared" ref="AL43:AO43" si="38">SUM(AL44:AL48)</f>
        <v>61149.365722999995</v>
      </c>
      <c r="AM43" s="845">
        <f>+AM44+AM45+AM46+AM47+AM48</f>
        <v>177548.736</v>
      </c>
      <c r="AN43" s="831">
        <f t="shared" si="38"/>
        <v>107743.98278800001</v>
      </c>
      <c r="AO43" s="831">
        <f t="shared" si="38"/>
        <v>28770.828999999998</v>
      </c>
      <c r="AP43" s="845">
        <f>+SUM(AP44:AP48)</f>
        <v>215187.821</v>
      </c>
      <c r="AQ43" s="335">
        <f>SUM(AQ44:AQ48)</f>
        <v>466040.27100000001</v>
      </c>
      <c r="AR43" s="635"/>
      <c r="AS43" s="758"/>
      <c r="AT43" s="868"/>
      <c r="AU43" s="868"/>
      <c r="AV43" s="868"/>
      <c r="AW43" s="868"/>
      <c r="AX43" s="868"/>
      <c r="AY43" s="868"/>
      <c r="AZ43" s="757"/>
      <c r="BA43" s="635"/>
      <c r="BB43" s="635"/>
      <c r="BC43" s="635"/>
      <c r="BD43" s="635"/>
      <c r="BE43" s="635"/>
    </row>
    <row r="44" spans="1:57" s="750" customFormat="1" ht="15" customHeight="1" x14ac:dyDescent="0.2">
      <c r="A44" s="841"/>
      <c r="B44" s="834"/>
      <c r="C44" s="834"/>
      <c r="D44" s="834"/>
      <c r="E44" s="820">
        <v>1</v>
      </c>
      <c r="F44" s="842"/>
      <c r="G44" s="822" t="s">
        <v>286</v>
      </c>
      <c r="H44" s="856">
        <f>+'P02 2026'!H22</f>
        <v>1258405</v>
      </c>
      <c r="I44" s="844">
        <f>+'P02 2026'!KA18</f>
        <v>1443388</v>
      </c>
      <c r="J44" s="831">
        <f ca="1">SUMIF(W$3:$AQ28,"ok",W44:AQ44)</f>
        <v>613894.19799999997</v>
      </c>
      <c r="K44" s="854">
        <f t="shared" ca="1" si="1"/>
        <v>0.42531474419906495</v>
      </c>
      <c r="L44" s="831">
        <f>'P02 2026'!KC18</f>
        <v>1140770.196</v>
      </c>
      <c r="M44" s="854">
        <f t="shared" si="2"/>
        <v>0.79034202584474855</v>
      </c>
      <c r="N44" s="844">
        <f>+I44-L44</f>
        <v>302617.804</v>
      </c>
      <c r="O44" s="854">
        <f t="shared" si="4"/>
        <v>0.20965797415525139</v>
      </c>
      <c r="P44" s="827">
        <f>+'P02 2026'!KF18</f>
        <v>436345.462</v>
      </c>
      <c r="Q44" s="854">
        <f t="shared" ca="1" si="5"/>
        <v>0.71078284079172882</v>
      </c>
      <c r="R44" s="827">
        <f>+'P02 2026'!KG18</f>
        <v>177548.736</v>
      </c>
      <c r="S44" s="854">
        <f t="shared" ca="1" si="6"/>
        <v>0.28921715920827129</v>
      </c>
      <c r="T44" s="335">
        <f>+'P02 2025'!EW43</f>
        <v>652623.18867299985</v>
      </c>
      <c r="U44" s="335">
        <f t="shared" si="7"/>
        <v>54024.26597</v>
      </c>
      <c r="V44" s="854">
        <f t="shared" si="8"/>
        <v>8.2780181439536818E-2</v>
      </c>
      <c r="W44" s="855">
        <v>0</v>
      </c>
      <c r="X44" s="844">
        <v>0</v>
      </c>
      <c r="Y44" s="844">
        <f>+'P02 2026'!AH24</f>
        <v>2481.3829999999998</v>
      </c>
      <c r="Z44" s="844">
        <v>0</v>
      </c>
      <c r="AA44" s="844">
        <f>+'P02 2026'!BO5</f>
        <v>10079.955</v>
      </c>
      <c r="AB44" s="844">
        <v>0</v>
      </c>
      <c r="AC44" s="844">
        <f>+'P02 2026'!CW4</f>
        <v>54393.374000000003</v>
      </c>
      <c r="AD44" s="845">
        <v>0</v>
      </c>
      <c r="AE44" s="845">
        <f>+'P02 2026'!EE4</f>
        <v>10253.124</v>
      </c>
      <c r="AF44" s="845">
        <v>0</v>
      </c>
      <c r="AG44" s="845">
        <f>+'P02 2026'!FM6</f>
        <v>179188.03899999999</v>
      </c>
      <c r="AH44" s="845">
        <v>0</v>
      </c>
      <c r="AI44" s="845">
        <f>+'P02 2026'!GT10</f>
        <v>84668.739000000001</v>
      </c>
      <c r="AJ44" s="845">
        <v>0</v>
      </c>
      <c r="AK44" s="845">
        <f>+'P02 2026'!HZ10</f>
        <v>95280.847999999998</v>
      </c>
      <c r="AL44" s="845">
        <v>0</v>
      </c>
      <c r="AM44" s="845">
        <f>+'P02 2026'!JF10</f>
        <v>177548.736</v>
      </c>
      <c r="AN44" s="845">
        <f>+'P02 2025'!EN8</f>
        <v>54024.26597</v>
      </c>
      <c r="AO44" s="845">
        <v>0</v>
      </c>
      <c r="AP44" s="852">
        <f>+'P02 2025'!GL13</f>
        <v>135675.03099999999</v>
      </c>
      <c r="AQ44" s="845">
        <f>+'P02 2025'!HV16</f>
        <v>367686.82500000001</v>
      </c>
      <c r="AR44" s="635"/>
      <c r="AS44" s="758"/>
      <c r="AT44" s="868"/>
      <c r="AU44" s="868"/>
      <c r="AV44" s="868"/>
      <c r="AW44" s="868"/>
      <c r="AX44" s="868"/>
      <c r="AY44" s="868"/>
      <c r="AZ44" s="757"/>
      <c r="BA44" s="635"/>
      <c r="BB44" s="635"/>
      <c r="BC44" s="635"/>
      <c r="BD44" s="635"/>
      <c r="BE44" s="635"/>
    </row>
    <row r="45" spans="1:57" s="750" customFormat="1" ht="15" customHeight="1" x14ac:dyDescent="0.2">
      <c r="A45" s="841"/>
      <c r="B45" s="834"/>
      <c r="C45" s="834"/>
      <c r="D45" s="834"/>
      <c r="E45" s="820">
        <v>2</v>
      </c>
      <c r="F45" s="842"/>
      <c r="G45" s="822" t="s">
        <v>287</v>
      </c>
      <c r="H45" s="856">
        <f>+'P02 2026'!H24</f>
        <v>160453</v>
      </c>
      <c r="I45" s="844">
        <f>+'P02 2026'!KA19</f>
        <v>180000</v>
      </c>
      <c r="J45" s="831">
        <f ca="1">SUMIF(W$3:$AQ29,"ok",W45:AQ45)</f>
        <v>56113.088000000003</v>
      </c>
      <c r="K45" s="854">
        <f t="shared" ca="1" si="1"/>
        <v>0.31173937777777777</v>
      </c>
      <c r="L45" s="831">
        <f>'P02 2026'!KC19</f>
        <v>75604.322</v>
      </c>
      <c r="M45" s="854">
        <f t="shared" si="2"/>
        <v>0.4200240111111111</v>
      </c>
      <c r="N45" s="844">
        <f t="shared" si="36"/>
        <v>104395.678</v>
      </c>
      <c r="O45" s="854">
        <f t="shared" si="4"/>
        <v>0.5799759888888889</v>
      </c>
      <c r="P45" s="827">
        <f>+'P02 2026'!KF19</f>
        <v>56113.088000000003</v>
      </c>
      <c r="Q45" s="854">
        <f t="shared" ca="1" si="5"/>
        <v>1</v>
      </c>
      <c r="R45" s="827">
        <f>+'P02 2026'!KG19</f>
        <v>0</v>
      </c>
      <c r="S45" s="854">
        <f t="shared" ca="1" si="6"/>
        <v>0</v>
      </c>
      <c r="T45" s="335">
        <f>+'P02 2025'!EW45</f>
        <v>340549.61</v>
      </c>
      <c r="U45" s="335">
        <f t="shared" si="7"/>
        <v>138670.83205199998</v>
      </c>
      <c r="V45" s="854">
        <f t="shared" si="8"/>
        <v>0.40719715418848956</v>
      </c>
      <c r="W45" s="855">
        <v>0</v>
      </c>
      <c r="X45" s="844">
        <v>0</v>
      </c>
      <c r="Y45" s="844">
        <v>0</v>
      </c>
      <c r="Z45" s="844">
        <f>+'P02 2025'!R9</f>
        <v>4645.8241539999999</v>
      </c>
      <c r="AA45" s="844">
        <f>+'P02 2026'!BO6</f>
        <v>11498.213</v>
      </c>
      <c r="AB45" s="844">
        <f>+'P02 2025'!AJ6</f>
        <v>24392.608393999995</v>
      </c>
      <c r="AC45" s="844">
        <f>+'P02 2026'!CW5</f>
        <v>14365.305</v>
      </c>
      <c r="AD45" s="845">
        <f>+'P02 2025'!BB6</f>
        <v>20774.971672</v>
      </c>
      <c r="AE45" s="845">
        <f>+'P02 2026'!EE5</f>
        <v>10177.221</v>
      </c>
      <c r="AF45" s="845">
        <f>'P02 2025'!BT8</f>
        <v>11491.870354000001</v>
      </c>
      <c r="AG45" s="845">
        <v>0</v>
      </c>
      <c r="AH45" s="845">
        <f>+'P02 2025'!CL9</f>
        <v>20692.654569999999</v>
      </c>
      <c r="AI45" s="845">
        <f>+'P02 2026'!GT11</f>
        <v>11389.808000000001</v>
      </c>
      <c r="AJ45" s="845">
        <f>+'P02 2025'!DD7</f>
        <v>15005.333805</v>
      </c>
      <c r="AK45" s="845">
        <f>+'P02 2026'!HZ11</f>
        <v>8682.5409999999993</v>
      </c>
      <c r="AL45" s="852">
        <f>+'P02 2025'!DV8</f>
        <v>8261.3029929999993</v>
      </c>
      <c r="AM45" s="845">
        <v>0</v>
      </c>
      <c r="AN45" s="845">
        <f>+'P02 2025'!EN9</f>
        <v>33406.266109999997</v>
      </c>
      <c r="AO45" s="852">
        <f>+'P02 2025'!FF13</f>
        <v>9012.2649999999994</v>
      </c>
      <c r="AP45" s="852">
        <f>+'P02 2025'!GL14</f>
        <v>59731.313000000002</v>
      </c>
      <c r="AQ45" s="831">
        <f>+'P02 2025'!HV17</f>
        <v>14858.555</v>
      </c>
      <c r="AR45" s="635"/>
      <c r="AS45" s="758"/>
      <c r="AT45" s="868"/>
      <c r="AU45" s="868"/>
      <c r="AV45" s="868"/>
      <c r="AW45" s="868"/>
      <c r="AX45" s="868"/>
      <c r="AY45" s="868"/>
      <c r="AZ45" s="757"/>
      <c r="BA45" s="635"/>
      <c r="BB45" s="635"/>
      <c r="BC45" s="635"/>
      <c r="BD45" s="635"/>
      <c r="BE45" s="635"/>
    </row>
    <row r="46" spans="1:57" s="750" customFormat="1" ht="15" customHeight="1" x14ac:dyDescent="0.2">
      <c r="A46" s="841"/>
      <c r="B46" s="834"/>
      <c r="C46" s="834"/>
      <c r="D46" s="834"/>
      <c r="E46" s="820">
        <v>3</v>
      </c>
      <c r="F46" s="842"/>
      <c r="G46" s="822" t="s">
        <v>442</v>
      </c>
      <c r="H46" s="856">
        <f>+'P02 2026'!H26</f>
        <v>380000</v>
      </c>
      <c r="I46" s="844">
        <f>+'P02 2026'!KA20</f>
        <v>150000</v>
      </c>
      <c r="J46" s="831">
        <f ca="1">SUMIF(W$3:$AQ30,"ok",W46:AQ46)</f>
        <v>0</v>
      </c>
      <c r="K46" s="854">
        <f t="shared" ca="1" si="1"/>
        <v>0</v>
      </c>
      <c r="L46" s="831">
        <f>'P02 2026'!KC20</f>
        <v>122926.538</v>
      </c>
      <c r="M46" s="854">
        <f t="shared" si="2"/>
        <v>0.81951025333333338</v>
      </c>
      <c r="N46" s="844">
        <f t="shared" si="36"/>
        <v>27073.462</v>
      </c>
      <c r="O46" s="854">
        <f t="shared" si="4"/>
        <v>0.18048974666666667</v>
      </c>
      <c r="P46" s="827">
        <f>+'P02 2026'!KF20</f>
        <v>0</v>
      </c>
      <c r="Q46" s="854">
        <f t="shared" ca="1" si="5"/>
        <v>0</v>
      </c>
      <c r="R46" s="827">
        <f>+'P02 2026'!KG20</f>
        <v>0</v>
      </c>
      <c r="S46" s="854">
        <f t="shared" ca="1" si="6"/>
        <v>0</v>
      </c>
      <c r="T46" s="335">
        <f>+'P02 2025'!EW47</f>
        <v>279214.98801099998</v>
      </c>
      <c r="U46" s="335">
        <f t="shared" si="7"/>
        <v>181678.95478100001</v>
      </c>
      <c r="V46" s="854">
        <f t="shared" si="8"/>
        <v>0.65067765908699204</v>
      </c>
      <c r="W46" s="855">
        <v>0</v>
      </c>
      <c r="X46" s="844">
        <v>0</v>
      </c>
      <c r="Y46" s="844">
        <v>0</v>
      </c>
      <c r="Z46" s="844">
        <v>0</v>
      </c>
      <c r="AA46" s="844">
        <v>0</v>
      </c>
      <c r="AB46" s="844">
        <v>0</v>
      </c>
      <c r="AC46" s="844">
        <v>0</v>
      </c>
      <c r="AD46" s="845">
        <v>0</v>
      </c>
      <c r="AE46" s="845">
        <v>0</v>
      </c>
      <c r="AF46" s="845">
        <v>0</v>
      </c>
      <c r="AG46" s="845">
        <v>0</v>
      </c>
      <c r="AH46" s="845">
        <v>0</v>
      </c>
      <c r="AI46" s="845">
        <v>0</v>
      </c>
      <c r="AJ46" s="845">
        <f>+'P02 2025'!DD8</f>
        <v>141116.53004300001</v>
      </c>
      <c r="AK46" s="845">
        <v>0</v>
      </c>
      <c r="AL46" s="845">
        <f>+'P02 2025'!DV9</f>
        <v>20248.974030000001</v>
      </c>
      <c r="AM46" s="845">
        <v>0</v>
      </c>
      <c r="AN46" s="845">
        <f>+'P02 2025'!EN10</f>
        <v>20313.450708</v>
      </c>
      <c r="AO46" s="845">
        <f>+'P02 2025'!FF14</f>
        <v>19758.563999999998</v>
      </c>
      <c r="AP46" s="852">
        <f>+'P02 2025'!GL15</f>
        <v>19781.476999999999</v>
      </c>
      <c r="AQ46" s="831">
        <f>+'P02 2025'!HV18</f>
        <v>51464.457000000002</v>
      </c>
      <c r="AR46" s="635"/>
      <c r="AS46" s="758"/>
      <c r="AT46" s="868"/>
      <c r="AU46" s="868"/>
      <c r="AV46" s="868"/>
      <c r="AW46" s="868"/>
      <c r="AX46" s="868"/>
      <c r="AY46" s="868"/>
      <c r="AZ46" s="757"/>
      <c r="BA46" s="635"/>
      <c r="BB46" s="635"/>
      <c r="BC46" s="635"/>
      <c r="BD46" s="635"/>
      <c r="BE46" s="635"/>
    </row>
    <row r="47" spans="1:57" s="750" customFormat="1" ht="15" customHeight="1" x14ac:dyDescent="0.2">
      <c r="A47" s="841"/>
      <c r="B47" s="834"/>
      <c r="C47" s="834"/>
      <c r="D47" s="834"/>
      <c r="E47" s="820">
        <v>4</v>
      </c>
      <c r="F47" s="842"/>
      <c r="G47" s="822" t="s">
        <v>536</v>
      </c>
      <c r="H47" s="856">
        <f>+'P02 2026'!H27</f>
        <v>54530</v>
      </c>
      <c r="I47" s="844">
        <f>+'P02 2026'!KA21</f>
        <v>70000</v>
      </c>
      <c r="J47" s="831">
        <f ca="1">SUMIF(W$3:$AQ31,"ok",W47:AQ47)</f>
        <v>0</v>
      </c>
      <c r="K47" s="854">
        <f t="shared" ca="1" si="1"/>
        <v>0</v>
      </c>
      <c r="L47" s="831">
        <f>'P02 2026'!KC21</f>
        <v>0</v>
      </c>
      <c r="M47" s="854">
        <f t="shared" si="2"/>
        <v>0</v>
      </c>
      <c r="N47" s="844">
        <f t="shared" si="36"/>
        <v>70000</v>
      </c>
      <c r="O47" s="854">
        <f t="shared" si="4"/>
        <v>1</v>
      </c>
      <c r="P47" s="827">
        <f>+'P02 2026'!KF21</f>
        <v>0</v>
      </c>
      <c r="Q47" s="854">
        <f t="shared" ca="1" si="5"/>
        <v>0</v>
      </c>
      <c r="R47" s="827">
        <f>+'P02 2026'!KG21</f>
        <v>0</v>
      </c>
      <c r="S47" s="854">
        <f t="shared" ca="1" si="6"/>
        <v>0</v>
      </c>
      <c r="T47" s="335">
        <f>+'P02 2025'!EW49</f>
        <v>50623.374315999994</v>
      </c>
      <c r="U47" s="335">
        <f t="shared" si="7"/>
        <v>2679.3205289999996</v>
      </c>
      <c r="V47" s="854">
        <f t="shared" si="8"/>
        <v>5.2926549547551105E-2</v>
      </c>
      <c r="W47" s="855">
        <v>0</v>
      </c>
      <c r="X47" s="844">
        <v>0</v>
      </c>
      <c r="Y47" s="844">
        <v>0</v>
      </c>
      <c r="Z47" s="844">
        <v>0</v>
      </c>
      <c r="AA47" s="844">
        <v>0</v>
      </c>
      <c r="AB47" s="844">
        <v>0</v>
      </c>
      <c r="AC47" s="844">
        <v>0</v>
      </c>
      <c r="AD47" s="845">
        <f>+'P02 2025'!BB7</f>
        <v>2679.3205289999996</v>
      </c>
      <c r="AE47" s="845">
        <v>0</v>
      </c>
      <c r="AF47" s="845">
        <v>0</v>
      </c>
      <c r="AG47" s="845">
        <v>0</v>
      </c>
      <c r="AH47" s="845">
        <v>0</v>
      </c>
      <c r="AI47" s="845">
        <v>0</v>
      </c>
      <c r="AJ47" s="845">
        <v>0</v>
      </c>
      <c r="AK47" s="845">
        <v>0</v>
      </c>
      <c r="AL47" s="845">
        <v>0</v>
      </c>
      <c r="AM47" s="845">
        <v>0</v>
      </c>
      <c r="AN47" s="845">
        <v>0</v>
      </c>
      <c r="AO47" s="845">
        <v>0</v>
      </c>
      <c r="AP47" s="845">
        <v>0</v>
      </c>
      <c r="AQ47" s="845">
        <v>0</v>
      </c>
      <c r="AR47" s="635"/>
      <c r="AS47" s="758"/>
      <c r="AT47" s="868"/>
      <c r="AU47" s="868"/>
      <c r="AV47" s="868"/>
      <c r="AW47" s="868"/>
      <c r="AX47" s="868"/>
      <c r="AY47" s="868"/>
      <c r="AZ47" s="757"/>
      <c r="BA47" s="635"/>
      <c r="BB47" s="635"/>
      <c r="BC47" s="635"/>
      <c r="BD47" s="635"/>
      <c r="BE47" s="635"/>
    </row>
    <row r="48" spans="1:57" s="750" customFormat="1" ht="15" customHeight="1" x14ac:dyDescent="0.2">
      <c r="A48" s="841"/>
      <c r="B48" s="834"/>
      <c r="C48" s="834"/>
      <c r="D48" s="834"/>
      <c r="E48" s="820">
        <v>5</v>
      </c>
      <c r="F48" s="842"/>
      <c r="G48" s="822" t="s">
        <v>538</v>
      </c>
      <c r="H48" s="856">
        <f>+'P02 2026'!H28</f>
        <v>70000</v>
      </c>
      <c r="I48" s="844">
        <f>+'P02 2026'!KA22</f>
        <v>80000</v>
      </c>
      <c r="J48" s="831">
        <f ca="1">SUMIF(W$3:$AQ34,"ok",W48:AQ48)</f>
        <v>0</v>
      </c>
      <c r="K48" s="854">
        <f t="shared" ca="1" si="1"/>
        <v>0</v>
      </c>
      <c r="L48" s="831">
        <f>'P02 2026'!KC22</f>
        <v>0</v>
      </c>
      <c r="M48" s="854">
        <f t="shared" si="2"/>
        <v>0</v>
      </c>
      <c r="N48" s="844">
        <f t="shared" si="36"/>
        <v>80000</v>
      </c>
      <c r="O48" s="854">
        <f t="shared" si="4"/>
        <v>1</v>
      </c>
      <c r="P48" s="827">
        <f>+'P02 2026'!KF22</f>
        <v>0</v>
      </c>
      <c r="Q48" s="854">
        <f t="shared" ca="1" si="5"/>
        <v>0</v>
      </c>
      <c r="R48" s="827">
        <f>+'P02 2026'!KG22</f>
        <v>0</v>
      </c>
      <c r="S48" s="854">
        <f t="shared" ca="1" si="6"/>
        <v>0</v>
      </c>
      <c r="T48" s="335">
        <f>+'P02 2025'!EW51</f>
        <v>67015</v>
      </c>
      <c r="U48" s="335">
        <f t="shared" si="7"/>
        <v>32639.088699999997</v>
      </c>
      <c r="V48" s="854">
        <f t="shared" si="8"/>
        <v>0.48704153846153841</v>
      </c>
      <c r="W48" s="855">
        <v>0</v>
      </c>
      <c r="X48" s="844">
        <v>0</v>
      </c>
      <c r="Y48" s="844">
        <v>0</v>
      </c>
      <c r="Z48" s="844">
        <v>0</v>
      </c>
      <c r="AA48" s="844">
        <v>0</v>
      </c>
      <c r="AB48" s="844">
        <v>0</v>
      </c>
      <c r="AC48" s="844">
        <v>0</v>
      </c>
      <c r="AD48" s="845">
        <v>0</v>
      </c>
      <c r="AE48" s="845">
        <v>0</v>
      </c>
      <c r="AF48" s="845">
        <v>0</v>
      </c>
      <c r="AG48" s="845">
        <v>0</v>
      </c>
      <c r="AH48" s="845">
        <v>0</v>
      </c>
      <c r="AI48" s="845">
        <v>0</v>
      </c>
      <c r="AJ48" s="845">
        <v>0</v>
      </c>
      <c r="AK48" s="845">
        <v>0</v>
      </c>
      <c r="AL48" s="845">
        <f>+'P02 2025'!DV10</f>
        <v>32639.088699999997</v>
      </c>
      <c r="AM48" s="845">
        <v>0</v>
      </c>
      <c r="AN48" s="845">
        <v>0</v>
      </c>
      <c r="AO48" s="845">
        <v>0</v>
      </c>
      <c r="AP48" s="845">
        <v>0</v>
      </c>
      <c r="AQ48" s="845">
        <f>+'P02 2025'!HV19</f>
        <v>32030.434000000001</v>
      </c>
      <c r="AR48" s="635"/>
      <c r="AS48" s="758"/>
      <c r="AT48" s="868"/>
      <c r="AU48" s="868"/>
      <c r="AV48" s="868"/>
      <c r="AW48" s="868"/>
      <c r="AX48" s="868"/>
      <c r="AY48" s="868"/>
      <c r="AZ48" s="757"/>
      <c r="BA48" s="635"/>
      <c r="BB48" s="635"/>
      <c r="BC48" s="635"/>
      <c r="BD48" s="635"/>
      <c r="BE48" s="635"/>
    </row>
    <row r="49" spans="1:57" s="750" customFormat="1" ht="15" customHeight="1" x14ac:dyDescent="0.25">
      <c r="A49" s="841"/>
      <c r="B49" s="705" t="s">
        <v>1122</v>
      </c>
      <c r="C49" s="705" t="s">
        <v>1</v>
      </c>
      <c r="D49" s="705"/>
      <c r="E49" s="820"/>
      <c r="F49" s="821"/>
      <c r="G49" s="755" t="s">
        <v>81</v>
      </c>
      <c r="H49" s="25">
        <f>+H50</f>
        <v>10</v>
      </c>
      <c r="I49" s="765">
        <f>+'P02 2026'!KA23</f>
        <v>1220373</v>
      </c>
      <c r="J49" s="25">
        <f ca="1">SUMIF(W$3:$AQ35,"ok",W49:AQ49)</f>
        <v>1218255.365</v>
      </c>
      <c r="K49" s="762">
        <f t="shared" ca="1" si="1"/>
        <v>0.99826476413358867</v>
      </c>
      <c r="L49" s="25">
        <f>'P02 2026'!KC23</f>
        <v>1218255.365</v>
      </c>
      <c r="M49" s="762">
        <f t="shared" si="2"/>
        <v>0.99826476413358867</v>
      </c>
      <c r="N49" s="765">
        <f>+I49-L49</f>
        <v>2117.6350000000093</v>
      </c>
      <c r="O49" s="762">
        <f t="shared" si="4"/>
        <v>1.7352358664113425E-3</v>
      </c>
      <c r="P49" s="698">
        <f>+'P02 2026'!KF23</f>
        <v>1194159.0049999999</v>
      </c>
      <c r="Q49" s="762">
        <f t="shared" ca="1" si="5"/>
        <v>0.98022060013665513</v>
      </c>
      <c r="R49" s="698">
        <f>+'P02 2026'!KG23</f>
        <v>24096.36</v>
      </c>
      <c r="S49" s="762">
        <f t="shared" ca="1" si="6"/>
        <v>1.9779399863344743E-2</v>
      </c>
      <c r="T49" s="26">
        <f>+T50</f>
        <v>1454259.5229999998</v>
      </c>
      <c r="U49" s="26">
        <f t="shared" si="7"/>
        <v>1454189.6789359997</v>
      </c>
      <c r="V49" s="762">
        <f t="shared" si="8"/>
        <v>0.99995197276490511</v>
      </c>
      <c r="W49" s="870">
        <f>+W50</f>
        <v>1220373.365</v>
      </c>
      <c r="X49" s="707">
        <f>+X50</f>
        <v>1454259.0167789997</v>
      </c>
      <c r="Y49" s="707">
        <v>0</v>
      </c>
      <c r="Z49" s="707">
        <v>0</v>
      </c>
      <c r="AA49" s="764">
        <f>+AA50</f>
        <v>0</v>
      </c>
      <c r="AB49" s="764">
        <f>+AB50</f>
        <v>-69.337842999999992</v>
      </c>
      <c r="AC49" s="764">
        <f>+AC50</f>
        <v>0</v>
      </c>
      <c r="AD49" s="764">
        <f>+AD50</f>
        <v>0</v>
      </c>
      <c r="AE49" s="764">
        <f>+AE50</f>
        <v>0</v>
      </c>
      <c r="AF49" s="764">
        <f>AF50</f>
        <v>0</v>
      </c>
      <c r="AG49" s="764">
        <f>+AG50</f>
        <v>0</v>
      </c>
      <c r="AH49" s="764">
        <f>+AH50</f>
        <v>0</v>
      </c>
      <c r="AI49" s="764">
        <f>+AI50</f>
        <v>0</v>
      </c>
      <c r="AJ49" s="764">
        <v>0</v>
      </c>
      <c r="AK49" s="764">
        <f>+AK50</f>
        <v>0</v>
      </c>
      <c r="AL49" s="764">
        <v>0</v>
      </c>
      <c r="AM49" s="764">
        <f>+AM50</f>
        <v>-2118</v>
      </c>
      <c r="AN49" s="764">
        <v>0</v>
      </c>
      <c r="AO49" s="764">
        <f>+AO50</f>
        <v>0</v>
      </c>
      <c r="AP49" s="764">
        <f>+AP50</f>
        <v>0</v>
      </c>
      <c r="AQ49" s="764">
        <v>0</v>
      </c>
      <c r="AR49" s="635"/>
      <c r="AS49" s="758"/>
      <c r="AT49" s="868"/>
      <c r="AU49" s="868"/>
      <c r="AV49" s="868"/>
      <c r="AW49" s="868"/>
      <c r="AX49" s="868"/>
      <c r="AY49" s="868"/>
      <c r="AZ49" s="757"/>
      <c r="BA49" s="635"/>
      <c r="BB49" s="635"/>
      <c r="BC49" s="635"/>
      <c r="BD49" s="635"/>
      <c r="BE49" s="635"/>
    </row>
    <row r="50" spans="1:57" s="750" customFormat="1" ht="15" customHeight="1" x14ac:dyDescent="0.2">
      <c r="A50" s="841"/>
      <c r="B50" s="705"/>
      <c r="C50" s="705" t="s">
        <v>1111</v>
      </c>
      <c r="D50" s="705"/>
      <c r="E50" s="835" t="s">
        <v>593</v>
      </c>
      <c r="F50" s="821"/>
      <c r="G50" s="755" t="s">
        <v>132</v>
      </c>
      <c r="H50" s="871">
        <f>+'P02 2026'!H29</f>
        <v>10</v>
      </c>
      <c r="I50" s="765">
        <f>+'P02 2026'!KA24</f>
        <v>1220373</v>
      </c>
      <c r="J50" s="25">
        <f ca="1">SUMIF(W$3:$AQ40,"ok",W50:AQ50)</f>
        <v>1218255.365</v>
      </c>
      <c r="K50" s="762">
        <f t="shared" ca="1" si="1"/>
        <v>0.99826476413358867</v>
      </c>
      <c r="L50" s="25">
        <f>'P02 2026'!KC24</f>
        <v>1218255.365</v>
      </c>
      <c r="M50" s="762">
        <f t="shared" si="2"/>
        <v>0.99826476413358867</v>
      </c>
      <c r="N50" s="765">
        <f t="shared" si="36"/>
        <v>2117.6350000000093</v>
      </c>
      <c r="O50" s="762">
        <f t="shared" si="4"/>
        <v>1.7352358664113425E-3</v>
      </c>
      <c r="P50" s="698">
        <f>+'P02 2026'!KF24</f>
        <v>1194159.0049999999</v>
      </c>
      <c r="Q50" s="762">
        <f t="shared" ca="1" si="5"/>
        <v>0.98022060013665513</v>
      </c>
      <c r="R50" s="698">
        <f>+'P02 2026'!KG24</f>
        <v>24096.36</v>
      </c>
      <c r="S50" s="762">
        <f t="shared" ca="1" si="6"/>
        <v>1.9779399863344743E-2</v>
      </c>
      <c r="T50" s="26">
        <f>+'P02 2025'!EW53</f>
        <v>1454259.5229999998</v>
      </c>
      <c r="U50" s="26">
        <f t="shared" si="7"/>
        <v>1454189.6789359997</v>
      </c>
      <c r="V50" s="762">
        <f t="shared" si="8"/>
        <v>0.99995197276490511</v>
      </c>
      <c r="W50" s="698">
        <f>+'P02 2026'!I30+'P02 2026'!I32</f>
        <v>1220373.365</v>
      </c>
      <c r="X50" s="765">
        <f>+'P02 2025'!I41++'P02 2025'!I42++'P02 2025'!I43</f>
        <v>1454259.0167789997</v>
      </c>
      <c r="Y50" s="765">
        <v>0</v>
      </c>
      <c r="Z50" s="765">
        <v>0</v>
      </c>
      <c r="AA50" s="765">
        <v>0</v>
      </c>
      <c r="AB50" s="872">
        <f>+'P02 2025'!AJ7</f>
        <v>-69.337842999999992</v>
      </c>
      <c r="AC50" s="872">
        <v>0</v>
      </c>
      <c r="AD50" s="764">
        <v>0</v>
      </c>
      <c r="AE50" s="764">
        <v>0</v>
      </c>
      <c r="AF50" s="764">
        <v>0</v>
      </c>
      <c r="AG50" s="764">
        <v>0</v>
      </c>
      <c r="AH50" s="764">
        <v>0</v>
      </c>
      <c r="AI50" s="764">
        <v>0</v>
      </c>
      <c r="AJ50" s="764">
        <f>+AJ49</f>
        <v>0</v>
      </c>
      <c r="AK50" s="764">
        <v>0</v>
      </c>
      <c r="AL50" s="764">
        <v>0</v>
      </c>
      <c r="AM50" s="764">
        <f>+'P02 2026'!JF11</f>
        <v>-2118</v>
      </c>
      <c r="AN50" s="764">
        <v>0</v>
      </c>
      <c r="AO50" s="764">
        <v>0</v>
      </c>
      <c r="AP50" s="764">
        <v>0</v>
      </c>
      <c r="AQ50" s="764">
        <v>0</v>
      </c>
      <c r="AR50" s="635"/>
      <c r="AS50" s="758"/>
      <c r="AT50" s="868"/>
      <c r="AU50" s="868"/>
      <c r="AV50" s="868"/>
      <c r="AW50" s="868"/>
      <c r="AX50" s="868"/>
      <c r="AY50" s="868"/>
      <c r="AZ50" s="757"/>
      <c r="BA50" s="635"/>
      <c r="BB50" s="635"/>
      <c r="BC50" s="635"/>
      <c r="BD50" s="635"/>
      <c r="BE50" s="635"/>
    </row>
    <row r="51" spans="1:57" s="750" customFormat="1" ht="15" hidden="1" customHeight="1" x14ac:dyDescent="0.25">
      <c r="A51" s="841"/>
      <c r="B51" s="705" t="s">
        <v>818</v>
      </c>
      <c r="C51" s="705"/>
      <c r="D51" s="705"/>
      <c r="E51" s="820"/>
      <c r="F51" s="821"/>
      <c r="G51" s="755" t="s">
        <v>118</v>
      </c>
      <c r="H51" s="25">
        <v>0</v>
      </c>
      <c r="I51" s="25">
        <v>0</v>
      </c>
      <c r="J51" s="25">
        <f ca="1">SUMIF(W$3:$AQ41,"ok",W51:AQ51)</f>
        <v>0</v>
      </c>
      <c r="K51" s="762">
        <f t="shared" ca="1" si="1"/>
        <v>0</v>
      </c>
      <c r="L51" s="25">
        <f>'P02 2026'!KC28</f>
        <v>0</v>
      </c>
      <c r="M51" s="762">
        <f t="shared" si="2"/>
        <v>0</v>
      </c>
      <c r="N51" s="25">
        <f t="shared" ref="N51" si="39">+I51-L51</f>
        <v>0</v>
      </c>
      <c r="O51" s="762">
        <f t="shared" si="4"/>
        <v>0</v>
      </c>
      <c r="P51" s="698">
        <f>+'P02 2026'!KF28</f>
        <v>0</v>
      </c>
      <c r="Q51" s="762">
        <f t="shared" ca="1" si="5"/>
        <v>0</v>
      </c>
      <c r="R51" s="698">
        <f>+'P02 2026'!KG28</f>
        <v>0</v>
      </c>
      <c r="S51" s="762">
        <f t="shared" ca="1" si="6"/>
        <v>0</v>
      </c>
      <c r="T51" s="26">
        <v>0</v>
      </c>
      <c r="U51" s="26">
        <f t="shared" si="7"/>
        <v>0</v>
      </c>
      <c r="V51" s="762">
        <f t="shared" si="8"/>
        <v>0</v>
      </c>
      <c r="W51" s="698">
        <v>0</v>
      </c>
      <c r="X51" s="707">
        <v>0</v>
      </c>
      <c r="Y51" s="707">
        <v>0</v>
      </c>
      <c r="Z51" s="707">
        <v>0</v>
      </c>
      <c r="AA51" s="707">
        <v>0</v>
      </c>
      <c r="AB51" s="765">
        <v>0</v>
      </c>
      <c r="AC51" s="765">
        <v>0</v>
      </c>
      <c r="AD51" s="764">
        <v>0</v>
      </c>
      <c r="AE51" s="764">
        <v>0</v>
      </c>
      <c r="AF51" s="764">
        <v>0</v>
      </c>
      <c r="AG51" s="764">
        <v>0</v>
      </c>
      <c r="AH51" s="764">
        <v>0</v>
      </c>
      <c r="AI51" s="764">
        <v>0</v>
      </c>
      <c r="AJ51" s="764">
        <v>0</v>
      </c>
      <c r="AK51" s="764">
        <v>0</v>
      </c>
      <c r="AL51" s="764">
        <v>0</v>
      </c>
      <c r="AM51" s="764">
        <v>0</v>
      </c>
      <c r="AN51" s="764">
        <v>0</v>
      </c>
      <c r="AO51" s="764">
        <v>0</v>
      </c>
      <c r="AP51" s="764">
        <v>0</v>
      </c>
      <c r="AQ51" s="764">
        <v>0</v>
      </c>
      <c r="AR51" s="635"/>
      <c r="AS51" s="635"/>
      <c r="AT51" s="635"/>
      <c r="AU51" s="635"/>
      <c r="AZ51" s="757"/>
      <c r="BA51" s="635"/>
      <c r="BB51" s="635"/>
      <c r="BC51" s="635"/>
      <c r="BD51" s="635"/>
      <c r="BE51" s="635"/>
    </row>
    <row r="52" spans="1:57" ht="15.75" customHeight="1" x14ac:dyDescent="0.2">
      <c r="A52" s="535"/>
      <c r="K52" s="536"/>
      <c r="M52" s="536"/>
      <c r="O52" s="536"/>
      <c r="P52" s="537"/>
      <c r="Q52" s="536"/>
      <c r="R52" s="537"/>
      <c r="S52" s="536"/>
      <c r="V52" s="536"/>
      <c r="W52" s="538"/>
      <c r="AB52" s="539"/>
      <c r="AC52" s="539"/>
      <c r="AR52" s="624"/>
      <c r="AS52" s="869"/>
      <c r="AT52" s="869"/>
      <c r="AU52" s="869"/>
      <c r="BB52" s="635"/>
      <c r="BC52" s="635"/>
      <c r="BD52" s="635"/>
      <c r="BE52" s="635"/>
    </row>
    <row r="53" spans="1:57" s="57" customFormat="1" ht="12.75" hidden="1" customHeight="1" x14ac:dyDescent="0.2">
      <c r="A53" s="314"/>
      <c r="B53" s="563"/>
      <c r="C53" s="564"/>
      <c r="D53" s="564"/>
      <c r="E53" s="433"/>
      <c r="F53" s="434"/>
      <c r="H53" s="242"/>
      <c r="I53" s="242"/>
      <c r="J53" s="242"/>
      <c r="K53" s="485"/>
      <c r="L53" s="242"/>
      <c r="M53" s="485"/>
      <c r="N53" s="242"/>
      <c r="O53" s="485"/>
      <c r="P53" s="435"/>
      <c r="Q53" s="485"/>
      <c r="R53" s="435"/>
      <c r="S53" s="485"/>
      <c r="T53" s="242"/>
      <c r="U53" s="242"/>
      <c r="V53" s="485"/>
      <c r="W53" s="436"/>
      <c r="X53" s="437"/>
      <c r="Y53" s="437"/>
      <c r="Z53" s="437"/>
      <c r="AA53" s="437"/>
      <c r="AB53" s="241"/>
      <c r="AC53" s="241"/>
      <c r="AD53" s="242"/>
      <c r="AE53" s="242"/>
      <c r="AF53" s="242"/>
      <c r="AG53" s="242"/>
      <c r="AH53" s="242"/>
      <c r="AI53" s="242"/>
      <c r="AJ53" s="242"/>
      <c r="AK53" s="242"/>
      <c r="AL53" s="242"/>
      <c r="AM53" s="242"/>
      <c r="AN53" s="242"/>
      <c r="AO53" s="242"/>
      <c r="AP53" s="242"/>
      <c r="AQ53" s="242"/>
      <c r="AR53" s="624"/>
      <c r="AS53" s="869"/>
      <c r="AT53" s="869"/>
      <c r="AU53" s="869"/>
      <c r="AV53" s="3"/>
      <c r="AW53" s="3"/>
      <c r="AX53" s="3"/>
      <c r="AY53" s="3"/>
      <c r="AZ53" s="3"/>
      <c r="BA53" s="3"/>
      <c r="BB53" s="3"/>
      <c r="BC53" s="3"/>
      <c r="BD53" s="3"/>
      <c r="BE53" s="3"/>
    </row>
    <row r="54" spans="1:57" s="57" customFormat="1" ht="12.75" customHeight="1" x14ac:dyDescent="0.2">
      <c r="A54" s="314"/>
      <c r="B54" s="563"/>
      <c r="C54" s="564"/>
      <c r="D54" s="564"/>
      <c r="E54" s="433"/>
      <c r="F54" s="434"/>
      <c r="H54" s="242"/>
      <c r="I54" s="242"/>
      <c r="J54" s="242"/>
      <c r="K54" s="485"/>
      <c r="L54" s="242"/>
      <c r="M54" s="485"/>
      <c r="N54" s="242"/>
      <c r="O54" s="485"/>
      <c r="P54" s="435"/>
      <c r="Q54" s="485"/>
      <c r="R54" s="435"/>
      <c r="S54" s="485"/>
      <c r="T54" s="242"/>
      <c r="U54" s="242"/>
      <c r="V54" s="485"/>
      <c r="W54" s="436"/>
      <c r="X54" s="437"/>
      <c r="Y54" s="437"/>
      <c r="Z54" s="437"/>
      <c r="AA54" s="437"/>
      <c r="AB54" s="241"/>
      <c r="AC54" s="241"/>
      <c r="AD54" s="242"/>
      <c r="AE54" s="242"/>
      <c r="AF54" s="242"/>
      <c r="AG54" s="242"/>
      <c r="AH54" s="242"/>
      <c r="AI54" s="242"/>
      <c r="AJ54" s="242"/>
      <c r="AK54" s="242"/>
      <c r="AL54" s="242"/>
      <c r="AM54" s="242"/>
      <c r="AN54" s="242"/>
      <c r="AO54" s="242"/>
      <c r="AP54" s="242"/>
      <c r="AQ54" s="242"/>
      <c r="AR54" s="624"/>
      <c r="AS54" s="869"/>
      <c r="AT54" s="869"/>
      <c r="AU54" s="869"/>
      <c r="AV54" s="3"/>
      <c r="AW54" s="3"/>
      <c r="AX54" s="3"/>
      <c r="AY54" s="3"/>
      <c r="AZ54" s="3"/>
      <c r="BA54" s="3"/>
      <c r="BB54" s="3"/>
      <c r="BC54" s="3"/>
      <c r="BD54" s="3"/>
      <c r="BE54" s="3"/>
    </row>
    <row r="55" spans="1:57" s="875" customFormat="1" ht="18.75" customHeight="1" x14ac:dyDescent="0.2">
      <c r="A55" s="873"/>
      <c r="B55" s="1100" t="s">
        <v>1103</v>
      </c>
      <c r="C55" s="1100"/>
      <c r="D55" s="1100"/>
      <c r="E55" s="1100"/>
      <c r="F55" s="1100"/>
      <c r="G55" s="1100"/>
      <c r="H55" s="74">
        <f>+H10+H41</f>
        <v>6015237</v>
      </c>
      <c r="I55" s="74">
        <f>+I10+I41</f>
        <v>5761882</v>
      </c>
      <c r="J55" s="74">
        <f ca="1">+J10+J41</f>
        <v>1643002.7940000002</v>
      </c>
      <c r="K55" s="206">
        <f ca="1">IFERROR(J55/I55,0)</f>
        <v>0.2851503717014684</v>
      </c>
      <c r="L55" s="136">
        <f>+L10+L41</f>
        <v>2883978.6609999998</v>
      </c>
      <c r="M55" s="206">
        <f>IFERROR(+L55/I55,0)</f>
        <v>0.50052719944629198</v>
      </c>
      <c r="N55" s="74">
        <f>+N10+N41</f>
        <v>2877903.3389999997</v>
      </c>
      <c r="O55" s="206">
        <f>+IFERROR(N55/I55,0)</f>
        <v>0.49947280055370791</v>
      </c>
      <c r="P55" s="74">
        <f>+P10+P41</f>
        <v>1396978.6029999999</v>
      </c>
      <c r="Q55" s="206">
        <f ca="1">IFERROR(+P55/J55,0)</f>
        <v>0.85025942019183187</v>
      </c>
      <c r="R55" s="74">
        <f>+R10+R41</f>
        <v>246024.19099999999</v>
      </c>
      <c r="S55" s="206">
        <f ca="1">IFERROR(R55/J55,0%)</f>
        <v>0.14974057980816796</v>
      </c>
      <c r="T55" s="74">
        <f>+T10+T41</f>
        <v>6571886.8039999995</v>
      </c>
      <c r="U55" s="74">
        <f>+U10+U41</f>
        <v>2314337.3510379996</v>
      </c>
      <c r="V55" s="206">
        <f>IFERROR(U55/T55,0)</f>
        <v>0.35215721452009352</v>
      </c>
      <c r="W55" s="84">
        <f>+W10+W41</f>
        <v>2775.6660000000002</v>
      </c>
      <c r="X55" s="84">
        <f t="shared" ref="X55:AQ55" si="40">+X10+X41</f>
        <v>13630.480871</v>
      </c>
      <c r="Y55" s="84">
        <f t="shared" si="40"/>
        <v>4823.183</v>
      </c>
      <c r="Z55" s="84">
        <f t="shared" si="40"/>
        <v>121804.68964899998</v>
      </c>
      <c r="AA55" s="84">
        <f t="shared" si="40"/>
        <v>23752.042999999998</v>
      </c>
      <c r="AB55" s="84">
        <f t="shared" si="40"/>
        <v>41481.419990999995</v>
      </c>
      <c r="AC55" s="84">
        <f t="shared" si="40"/>
        <v>70798.679000000004</v>
      </c>
      <c r="AD55" s="84">
        <f t="shared" si="40"/>
        <v>122738.792145</v>
      </c>
      <c r="AE55" s="74">
        <f>+AE10+AE41</f>
        <v>22470.345000000001</v>
      </c>
      <c r="AF55" s="74">
        <f t="shared" si="40"/>
        <v>79668.125862999994</v>
      </c>
      <c r="AG55" s="74">
        <f t="shared" ref="AG55:AL55" si="41">+AG10+AG41</f>
        <v>206276.59899999999</v>
      </c>
      <c r="AH55" s="74">
        <f t="shared" si="41"/>
        <v>708311.29069099994</v>
      </c>
      <c r="AI55" s="74">
        <f t="shared" si="41"/>
        <v>264358.08900000004</v>
      </c>
      <c r="AJ55" s="84">
        <f t="shared" si="41"/>
        <v>513619.57456499996</v>
      </c>
      <c r="AK55" s="84">
        <f t="shared" si="41"/>
        <v>524506.04599999997</v>
      </c>
      <c r="AL55" s="84">
        <f t="shared" si="41"/>
        <v>156640.06300599998</v>
      </c>
      <c r="AM55" s="84">
        <f>+AM10+AM41</f>
        <v>523242.14399999997</v>
      </c>
      <c r="AN55" s="84">
        <f>+AN10+AN41</f>
        <v>556442.91425699997</v>
      </c>
      <c r="AO55" s="84">
        <f t="shared" si="40"/>
        <v>834275.90799999994</v>
      </c>
      <c r="AP55" s="84">
        <f t="shared" si="40"/>
        <v>605755.18200000003</v>
      </c>
      <c r="AQ55" s="84">
        <f t="shared" si="40"/>
        <v>2107439.0210000002</v>
      </c>
      <c r="AR55" s="624"/>
      <c r="AS55" s="869"/>
      <c r="AT55" s="869"/>
      <c r="AU55" s="869"/>
      <c r="AV55" s="874"/>
      <c r="AW55" s="874"/>
      <c r="AX55" s="874"/>
      <c r="AY55" s="874"/>
      <c r="AZ55" s="874"/>
      <c r="BA55" s="874"/>
      <c r="BB55" s="874"/>
      <c r="BC55" s="874"/>
      <c r="BD55" s="874"/>
      <c r="BE55" s="874"/>
    </row>
    <row r="56" spans="1:57" s="57" customFormat="1" ht="12.75" customHeight="1" x14ac:dyDescent="0.2">
      <c r="A56" s="314"/>
      <c r="B56" s="563"/>
      <c r="C56" s="564"/>
      <c r="D56" s="564"/>
      <c r="E56" s="433"/>
      <c r="F56" s="434"/>
      <c r="H56" s="242"/>
      <c r="I56" s="242"/>
      <c r="J56" s="242"/>
      <c r="K56" s="475"/>
      <c r="L56" s="242"/>
      <c r="M56" s="474"/>
      <c r="N56" s="242"/>
      <c r="O56" s="474"/>
      <c r="P56" s="476"/>
      <c r="Q56" s="477"/>
      <c r="R56" s="476"/>
      <c r="S56" s="474"/>
      <c r="T56" s="242"/>
      <c r="U56" s="242"/>
      <c r="V56" s="474"/>
      <c r="W56" s="477"/>
      <c r="X56" s="437"/>
      <c r="Y56" s="437"/>
      <c r="Z56" s="437"/>
      <c r="AA56" s="437"/>
      <c r="AB56" s="478"/>
      <c r="AC56" s="478"/>
      <c r="AD56" s="242"/>
      <c r="AE56" s="242"/>
      <c r="AF56" s="242"/>
      <c r="AG56" s="242"/>
      <c r="AH56" s="242"/>
      <c r="AI56" s="242"/>
      <c r="AJ56" s="242"/>
      <c r="AK56" s="242"/>
      <c r="AL56" s="242"/>
      <c r="AM56" s="242"/>
      <c r="AN56" s="242"/>
      <c r="AO56" s="242"/>
      <c r="AP56" s="242"/>
      <c r="AQ56" s="242"/>
      <c r="AR56" s="624"/>
      <c r="AS56" s="869"/>
      <c r="AT56" s="869"/>
      <c r="AU56" s="869"/>
      <c r="AV56" s="3"/>
      <c r="AW56" s="3"/>
      <c r="AX56" s="3"/>
      <c r="AY56" s="3"/>
      <c r="AZ56" s="3"/>
      <c r="BA56" s="3"/>
      <c r="BB56" s="3"/>
      <c r="BC56" s="3"/>
      <c r="BD56" s="3"/>
      <c r="BE56" s="3"/>
    </row>
    <row r="57" spans="1:57" s="57" customFormat="1" ht="12.75" customHeight="1" x14ac:dyDescent="0.2">
      <c r="A57" s="314"/>
      <c r="B57" s="563"/>
      <c r="C57" s="564"/>
      <c r="D57" s="564"/>
      <c r="E57" s="433"/>
      <c r="F57" s="434"/>
      <c r="H57" s="242"/>
      <c r="I57" s="242"/>
      <c r="J57" s="242"/>
      <c r="K57" s="475"/>
      <c r="L57" s="242"/>
      <c r="M57" s="474"/>
      <c r="N57" s="242"/>
      <c r="O57" s="474"/>
      <c r="P57" s="476"/>
      <c r="Q57" s="477"/>
      <c r="R57" s="476"/>
      <c r="S57" s="474"/>
      <c r="T57" s="242"/>
      <c r="U57" s="242"/>
      <c r="V57" s="474"/>
      <c r="W57" s="477"/>
      <c r="X57" s="437"/>
      <c r="Y57" s="437"/>
      <c r="Z57" s="437"/>
      <c r="AA57" s="437"/>
      <c r="AB57" s="478"/>
      <c r="AC57" s="478"/>
      <c r="AD57" s="242"/>
      <c r="AE57" s="242"/>
      <c r="AF57" s="242"/>
      <c r="AG57" s="242"/>
      <c r="AH57" s="242"/>
      <c r="AI57" s="242"/>
      <c r="AJ57" s="242"/>
      <c r="AK57" s="242"/>
      <c r="AL57" s="242"/>
      <c r="AM57" s="242"/>
      <c r="AN57" s="242"/>
      <c r="AO57" s="242"/>
      <c r="AP57" s="242"/>
      <c r="AQ57" s="242"/>
      <c r="AR57" s="624"/>
      <c r="AS57" s="869"/>
      <c r="AT57" s="869"/>
      <c r="AU57" s="869"/>
      <c r="AV57" s="3"/>
      <c r="AW57" s="3"/>
      <c r="AX57" s="3"/>
      <c r="AY57" s="3"/>
      <c r="AZ57" s="3"/>
      <c r="BA57" s="3"/>
      <c r="BB57" s="3"/>
      <c r="BC57" s="3"/>
      <c r="BD57" s="3"/>
      <c r="BE57" s="3"/>
    </row>
    <row r="58" spans="1:57" s="57" customFormat="1" ht="12.75" customHeight="1" x14ac:dyDescent="0.2">
      <c r="A58" s="316"/>
      <c r="B58" s="563"/>
      <c r="C58" s="564"/>
      <c r="D58" s="564"/>
      <c r="E58" s="433"/>
      <c r="F58" s="434"/>
      <c r="G58" s="479"/>
      <c r="H58" s="242"/>
      <c r="I58" s="242"/>
      <c r="J58" s="242"/>
      <c r="K58" s="242"/>
      <c r="L58" s="242"/>
      <c r="M58" s="242"/>
      <c r="N58" s="242"/>
      <c r="O58" s="242"/>
      <c r="P58" s="242"/>
      <c r="Q58" s="242"/>
      <c r="R58" s="242"/>
      <c r="S58" s="484"/>
      <c r="T58" s="242"/>
      <c r="U58" s="242"/>
      <c r="V58" s="242"/>
      <c r="W58" s="242"/>
      <c r="X58" s="242"/>
      <c r="Y58" s="242"/>
      <c r="Z58" s="242"/>
      <c r="AA58" s="242"/>
      <c r="AB58" s="242"/>
      <c r="AC58" s="242"/>
      <c r="AD58" s="242"/>
      <c r="AE58" s="242"/>
      <c r="AF58" s="242"/>
      <c r="AG58" s="242"/>
      <c r="AH58" s="242"/>
      <c r="AI58" s="242"/>
      <c r="AJ58" s="242"/>
      <c r="AK58" s="242"/>
      <c r="AL58" s="242"/>
      <c r="AM58" s="242"/>
      <c r="AN58" s="242"/>
      <c r="AO58" s="242"/>
      <c r="AP58" s="242"/>
      <c r="AQ58" s="242"/>
      <c r="AR58" s="624"/>
      <c r="AS58" s="869"/>
      <c r="AT58" s="869"/>
      <c r="AU58" s="869"/>
      <c r="AV58" s="3"/>
      <c r="AW58" s="3"/>
      <c r="AX58" s="3"/>
      <c r="AY58" s="3"/>
      <c r="AZ58" s="3"/>
      <c r="BA58" s="3"/>
      <c r="BB58" s="3"/>
      <c r="BC58" s="3"/>
      <c r="BD58" s="3"/>
      <c r="BE58" s="3"/>
    </row>
    <row r="59" spans="1:57" s="57" customFormat="1" ht="12.75" customHeight="1" x14ac:dyDescent="0.2">
      <c r="A59" s="314"/>
      <c r="B59" s="563"/>
      <c r="C59" s="564"/>
      <c r="D59" s="564"/>
      <c r="E59" s="433"/>
      <c r="F59" s="434"/>
      <c r="H59" s="242"/>
      <c r="I59" s="242"/>
      <c r="J59" s="242"/>
      <c r="K59" s="242"/>
      <c r="L59" s="242"/>
      <c r="M59" s="242"/>
      <c r="N59" s="242"/>
      <c r="O59" s="242"/>
      <c r="P59" s="242"/>
      <c r="Q59" s="242"/>
      <c r="R59" s="242"/>
      <c r="S59" s="484"/>
      <c r="T59" s="242"/>
      <c r="U59" s="242"/>
      <c r="V59" s="477"/>
      <c r="W59" s="242"/>
      <c r="X59" s="242"/>
      <c r="Y59" s="242"/>
      <c r="Z59" s="242"/>
      <c r="AA59" s="242"/>
      <c r="AB59" s="242"/>
      <c r="AC59" s="242"/>
      <c r="AD59" s="242"/>
      <c r="AE59" s="242"/>
      <c r="AF59" s="242"/>
      <c r="AG59" s="242"/>
      <c r="AH59" s="242"/>
      <c r="AI59" s="242"/>
      <c r="AJ59" s="242"/>
      <c r="AK59" s="242"/>
      <c r="AL59" s="242"/>
      <c r="AM59" s="242"/>
      <c r="AN59" s="242"/>
      <c r="AO59" s="242"/>
      <c r="AP59" s="242"/>
      <c r="AQ59" s="242"/>
      <c r="AR59" s="624"/>
      <c r="AS59" s="869"/>
      <c r="AT59" s="869"/>
      <c r="AU59" s="869"/>
      <c r="AV59" s="3"/>
      <c r="AW59" s="3"/>
      <c r="AX59" s="3"/>
      <c r="AY59" s="3"/>
      <c r="AZ59" s="3"/>
      <c r="BA59" s="3"/>
      <c r="BB59" s="3"/>
      <c r="BC59" s="3"/>
      <c r="BD59" s="3"/>
      <c r="BE59" s="3"/>
    </row>
    <row r="60" spans="1:57" s="58" customFormat="1" ht="12.75" customHeight="1" x14ac:dyDescent="0.2">
      <c r="A60" s="316"/>
      <c r="B60" s="563"/>
      <c r="C60" s="564"/>
      <c r="D60" s="564"/>
      <c r="E60" s="433"/>
      <c r="F60" s="434"/>
      <c r="G60" s="57"/>
      <c r="H60" s="242"/>
      <c r="I60" s="242"/>
      <c r="J60" s="242"/>
      <c r="K60" s="475"/>
      <c r="L60" s="242"/>
      <c r="M60" s="474"/>
      <c r="N60" s="242"/>
      <c r="O60" s="474"/>
      <c r="P60" s="476"/>
      <c r="Q60" s="477"/>
      <c r="R60" s="476"/>
      <c r="S60" s="474"/>
      <c r="T60" s="242"/>
      <c r="U60" s="242"/>
      <c r="V60" s="474"/>
      <c r="W60" s="477"/>
      <c r="X60" s="437"/>
      <c r="Y60" s="437"/>
      <c r="Z60" s="437"/>
      <c r="AA60" s="437"/>
      <c r="AB60" s="241"/>
      <c r="AC60" s="241"/>
      <c r="AD60" s="242"/>
      <c r="AE60" s="242"/>
      <c r="AF60" s="242"/>
      <c r="AG60" s="242"/>
      <c r="AH60" s="242"/>
      <c r="AI60" s="242"/>
      <c r="AJ60" s="242"/>
      <c r="AK60" s="242"/>
      <c r="AL60" s="242"/>
      <c r="AM60" s="242"/>
      <c r="AN60" s="242"/>
      <c r="AO60" s="242"/>
      <c r="AP60" s="242"/>
      <c r="AQ60" s="242"/>
      <c r="AR60" s="624"/>
      <c r="AS60" s="869"/>
      <c r="AT60" s="869"/>
      <c r="AU60" s="869"/>
      <c r="AV60" s="2"/>
      <c r="AW60" s="2"/>
      <c r="AX60" s="2"/>
      <c r="AY60" s="2"/>
      <c r="AZ60" s="2"/>
      <c r="BA60" s="2"/>
      <c r="BB60" s="2"/>
      <c r="BC60" s="2"/>
      <c r="BD60" s="2"/>
      <c r="BE60" s="2"/>
    </row>
    <row r="61" spans="1:57" s="58" customFormat="1" ht="12.75" customHeight="1" x14ac:dyDescent="0.2">
      <c r="A61" s="316"/>
      <c r="B61" s="563"/>
      <c r="C61" s="564"/>
      <c r="D61" s="564"/>
      <c r="E61" s="433"/>
      <c r="F61" s="434"/>
      <c r="G61" s="57"/>
      <c r="H61" s="242"/>
      <c r="I61" s="242"/>
      <c r="J61" s="242"/>
      <c r="K61" s="475"/>
      <c r="L61" s="242"/>
      <c r="M61" s="474"/>
      <c r="N61" s="242"/>
      <c r="O61" s="474"/>
      <c r="P61" s="476"/>
      <c r="Q61" s="477"/>
      <c r="R61" s="476"/>
      <c r="S61" s="474"/>
      <c r="T61" s="242"/>
      <c r="U61" s="281"/>
      <c r="V61" s="480"/>
      <c r="W61" s="481"/>
      <c r="X61" s="281"/>
      <c r="Y61" s="281"/>
      <c r="Z61" s="281"/>
      <c r="AA61" s="281"/>
      <c r="AB61" s="281"/>
      <c r="AC61" s="281"/>
      <c r="AD61" s="281"/>
      <c r="AE61" s="281"/>
      <c r="AF61" s="281"/>
      <c r="AG61" s="281"/>
      <c r="AH61" s="281"/>
      <c r="AI61" s="281"/>
      <c r="AJ61" s="281"/>
      <c r="AK61" s="281"/>
      <c r="AL61" s="281"/>
      <c r="AM61" s="281"/>
      <c r="AN61" s="281"/>
      <c r="AO61" s="281"/>
      <c r="AP61" s="242"/>
      <c r="AQ61" s="281"/>
      <c r="AR61" s="624"/>
      <c r="AS61" s="869"/>
      <c r="AT61" s="869"/>
      <c r="AU61" s="869"/>
      <c r="AV61" s="2"/>
      <c r="AW61" s="2"/>
      <c r="AX61" s="2"/>
      <c r="AY61" s="2"/>
      <c r="AZ61" s="2"/>
      <c r="BA61" s="2"/>
      <c r="BB61" s="2"/>
      <c r="BC61" s="2"/>
      <c r="BD61" s="2"/>
      <c r="BE61" s="2"/>
    </row>
    <row r="62" spans="1:57" s="58" customFormat="1" ht="12.75" customHeight="1" x14ac:dyDescent="0.2">
      <c r="A62" s="316"/>
      <c r="B62" s="563"/>
      <c r="C62" s="564"/>
      <c r="D62" s="564"/>
      <c r="E62" s="433"/>
      <c r="F62" s="434"/>
      <c r="G62" s="57"/>
      <c r="H62" s="242"/>
      <c r="I62" s="242"/>
      <c r="J62" s="242"/>
      <c r="K62" s="475"/>
      <c r="L62" s="242"/>
      <c r="M62" s="474"/>
      <c r="N62" s="242"/>
      <c r="O62" s="474"/>
      <c r="P62" s="476"/>
      <c r="Q62" s="477"/>
      <c r="R62" s="476"/>
      <c r="S62" s="474"/>
      <c r="T62" s="242"/>
      <c r="U62" s="281"/>
      <c r="V62" s="480"/>
      <c r="W62" s="481"/>
      <c r="X62" s="281"/>
      <c r="Y62" s="281"/>
      <c r="Z62" s="281"/>
      <c r="AA62" s="281"/>
      <c r="AB62" s="281"/>
      <c r="AC62" s="281"/>
      <c r="AD62" s="281"/>
      <c r="AE62" s="281"/>
      <c r="AF62" s="281"/>
      <c r="AG62" s="281"/>
      <c r="AH62" s="281"/>
      <c r="AI62" s="281"/>
      <c r="AJ62" s="281"/>
      <c r="AK62" s="281"/>
      <c r="AL62" s="281"/>
      <c r="AM62" s="281"/>
      <c r="AN62" s="281"/>
      <c r="AO62" s="281"/>
      <c r="AP62" s="242"/>
      <c r="AQ62" s="281"/>
      <c r="AR62" s="624"/>
      <c r="AS62" s="869"/>
      <c r="AT62" s="869"/>
      <c r="AU62" s="869"/>
      <c r="AV62" s="2"/>
      <c r="AW62" s="2"/>
      <c r="AX62" s="2"/>
      <c r="AY62" s="2"/>
      <c r="AZ62" s="2"/>
      <c r="BA62" s="2"/>
      <c r="BB62" s="2"/>
      <c r="BC62" s="2"/>
      <c r="BD62" s="2"/>
      <c r="BE62" s="2"/>
    </row>
    <row r="63" spans="1:57" s="58" customFormat="1" ht="12.75" customHeight="1" x14ac:dyDescent="0.2">
      <c r="A63" s="316"/>
      <c r="B63" s="563"/>
      <c r="C63" s="564"/>
      <c r="D63" s="564"/>
      <c r="E63" s="433"/>
      <c r="F63" s="434"/>
      <c r="G63" s="57"/>
      <c r="H63" s="242"/>
      <c r="I63" s="242"/>
      <c r="J63" s="242"/>
      <c r="K63" s="475"/>
      <c r="L63" s="242"/>
      <c r="M63" s="474"/>
      <c r="N63" s="242"/>
      <c r="O63" s="474"/>
      <c r="P63" s="476"/>
      <c r="Q63" s="477"/>
      <c r="R63" s="476"/>
      <c r="S63" s="474"/>
      <c r="T63" s="242"/>
      <c r="U63" s="281"/>
      <c r="V63" s="480"/>
      <c r="W63" s="481"/>
      <c r="X63" s="281"/>
      <c r="Y63" s="281"/>
      <c r="Z63" s="281"/>
      <c r="AA63" s="281"/>
      <c r="AB63" s="281"/>
      <c r="AC63" s="281"/>
      <c r="AD63" s="281"/>
      <c r="AE63" s="281"/>
      <c r="AF63" s="281"/>
      <c r="AG63" s="281"/>
      <c r="AH63" s="281"/>
      <c r="AI63" s="281"/>
      <c r="AJ63" s="281"/>
      <c r="AK63" s="281"/>
      <c r="AL63" s="281"/>
      <c r="AM63" s="281"/>
      <c r="AN63" s="281"/>
      <c r="AO63" s="281"/>
      <c r="AP63" s="242"/>
      <c r="AQ63" s="281"/>
      <c r="AR63" s="624"/>
      <c r="AS63" s="869"/>
      <c r="AT63" s="869"/>
      <c r="AU63" s="869"/>
      <c r="AV63" s="2"/>
      <c r="AW63" s="2"/>
      <c r="AX63" s="2"/>
      <c r="AY63" s="2"/>
      <c r="AZ63" s="2"/>
      <c r="BA63" s="2"/>
      <c r="BB63" s="2"/>
      <c r="BC63" s="2"/>
      <c r="BD63" s="2"/>
      <c r="BE63" s="2"/>
    </row>
    <row r="64" spans="1:57" s="58" customFormat="1" ht="12.75" customHeight="1" x14ac:dyDescent="0.2">
      <c r="A64" s="316"/>
      <c r="B64" s="565"/>
      <c r="C64" s="565"/>
      <c r="D64" s="565"/>
      <c r="H64" s="242"/>
      <c r="I64" s="242"/>
      <c r="J64" s="242"/>
      <c r="K64" s="482"/>
      <c r="L64" s="242"/>
      <c r="M64" s="483"/>
      <c r="N64" s="242"/>
      <c r="O64" s="483"/>
      <c r="P64" s="242"/>
      <c r="Q64" s="484"/>
      <c r="R64" s="242"/>
      <c r="S64" s="474"/>
      <c r="T64" s="242"/>
      <c r="U64" s="242"/>
      <c r="V64" s="483"/>
      <c r="W64" s="484"/>
      <c r="X64" s="242"/>
      <c r="Y64" s="242"/>
      <c r="Z64" s="242"/>
      <c r="AA64" s="242"/>
      <c r="AB64" s="242"/>
      <c r="AC64" s="242"/>
      <c r="AD64" s="242"/>
      <c r="AE64" s="242"/>
      <c r="AF64" s="242"/>
      <c r="AG64" s="242"/>
      <c r="AH64" s="242"/>
      <c r="AI64" s="242"/>
      <c r="AJ64" s="242"/>
      <c r="AK64" s="242"/>
      <c r="AL64" s="242"/>
      <c r="AM64" s="242"/>
      <c r="AN64" s="242"/>
      <c r="AO64" s="242"/>
      <c r="AP64" s="242"/>
      <c r="AQ64" s="242"/>
      <c r="AR64" s="624"/>
      <c r="AS64" s="869"/>
      <c r="AT64" s="869"/>
      <c r="AU64" s="869"/>
      <c r="AV64" s="2"/>
      <c r="AW64" s="2"/>
      <c r="AX64" s="2"/>
      <c r="AY64" s="2"/>
      <c r="AZ64" s="2"/>
      <c r="BA64" s="2"/>
      <c r="BB64" s="2"/>
      <c r="BC64" s="2"/>
      <c r="BD64" s="2"/>
      <c r="BE64" s="2"/>
    </row>
    <row r="65" spans="1:57" s="58" customFormat="1" ht="12.75" customHeight="1" x14ac:dyDescent="0.2">
      <c r="A65" s="316"/>
      <c r="B65" s="565"/>
      <c r="C65" s="565"/>
      <c r="D65" s="565"/>
      <c r="H65" s="242"/>
      <c r="I65" s="242"/>
      <c r="J65" s="242"/>
      <c r="K65" s="482"/>
      <c r="L65" s="242"/>
      <c r="M65" s="483"/>
      <c r="N65" s="242"/>
      <c r="O65" s="483"/>
      <c r="P65" s="242"/>
      <c r="Q65" s="484"/>
      <c r="R65" s="242"/>
      <c r="S65" s="474"/>
      <c r="T65" s="242"/>
      <c r="U65" s="242"/>
      <c r="V65" s="483"/>
      <c r="W65" s="484"/>
      <c r="X65" s="242"/>
      <c r="Y65" s="242"/>
      <c r="Z65" s="242"/>
      <c r="AA65" s="242"/>
      <c r="AB65" s="242"/>
      <c r="AC65" s="242"/>
      <c r="AD65" s="242"/>
      <c r="AE65" s="242"/>
      <c r="AF65" s="242"/>
      <c r="AG65" s="242"/>
      <c r="AH65" s="242"/>
      <c r="AI65" s="242"/>
      <c r="AJ65" s="242"/>
      <c r="AK65" s="242"/>
      <c r="AL65" s="242"/>
      <c r="AM65" s="242"/>
      <c r="AN65" s="242"/>
      <c r="AO65" s="242"/>
      <c r="AP65" s="242"/>
      <c r="AQ65" s="242"/>
      <c r="AR65" s="624"/>
      <c r="AS65" s="869"/>
      <c r="AT65" s="869"/>
      <c r="AU65" s="869"/>
      <c r="AV65" s="2"/>
      <c r="AW65" s="2"/>
      <c r="AX65" s="2"/>
      <c r="AY65" s="2"/>
      <c r="AZ65" s="2"/>
      <c r="BA65" s="2"/>
      <c r="BB65" s="2"/>
      <c r="BC65" s="2"/>
      <c r="BD65" s="2"/>
      <c r="BE65" s="2"/>
    </row>
    <row r="66" spans="1:57" s="58" customFormat="1" ht="12.75" customHeight="1" x14ac:dyDescent="0.2">
      <c r="A66" s="316"/>
      <c r="B66" s="563"/>
      <c r="C66" s="564"/>
      <c r="D66" s="564"/>
      <c r="E66" s="433"/>
      <c r="F66" s="434"/>
      <c r="G66" s="57"/>
      <c r="H66" s="242"/>
      <c r="I66" s="242"/>
      <c r="J66" s="242"/>
      <c r="K66" s="475"/>
      <c r="L66" s="242"/>
      <c r="M66" s="474"/>
      <c r="N66" s="242"/>
      <c r="O66" s="474"/>
      <c r="P66" s="476"/>
      <c r="Q66" s="477"/>
      <c r="R66" s="476"/>
      <c r="S66" s="474"/>
      <c r="T66" s="242"/>
      <c r="U66" s="281"/>
      <c r="V66" s="480"/>
      <c r="W66" s="481"/>
      <c r="X66" s="281"/>
      <c r="Y66" s="281"/>
      <c r="Z66" s="281"/>
      <c r="AA66" s="281"/>
      <c r="AB66" s="281"/>
      <c r="AC66" s="281"/>
      <c r="AD66" s="281"/>
      <c r="AE66" s="281"/>
      <c r="AF66" s="281"/>
      <c r="AG66" s="281"/>
      <c r="AH66" s="281"/>
      <c r="AI66" s="281"/>
      <c r="AJ66" s="281"/>
      <c r="AK66" s="281"/>
      <c r="AL66" s="281"/>
      <c r="AM66" s="281"/>
      <c r="AN66" s="281"/>
      <c r="AO66" s="281"/>
      <c r="AP66" s="242"/>
      <c r="AQ66" s="281"/>
      <c r="AR66" s="624"/>
      <c r="AS66" s="869"/>
      <c r="AT66" s="869"/>
      <c r="AU66" s="869"/>
      <c r="AV66" s="2"/>
      <c r="AW66" s="2"/>
      <c r="AX66" s="2"/>
      <c r="AY66" s="2"/>
      <c r="AZ66" s="2"/>
      <c r="BA66" s="2"/>
      <c r="BB66" s="2"/>
      <c r="BC66" s="2"/>
      <c r="BD66" s="2"/>
      <c r="BE66" s="2"/>
    </row>
    <row r="67" spans="1:57" s="2" customFormat="1" ht="12.75" customHeight="1" x14ac:dyDescent="0.2">
      <c r="A67" s="316"/>
      <c r="B67" s="561"/>
      <c r="C67" s="562"/>
      <c r="D67" s="562"/>
      <c r="E67" s="44"/>
      <c r="F67" s="5"/>
      <c r="G67" s="3"/>
      <c r="H67" s="8"/>
      <c r="I67" s="8"/>
      <c r="J67" s="8"/>
      <c r="K67" s="92"/>
      <c r="L67" s="8"/>
      <c r="M67" s="207"/>
      <c r="N67" s="8"/>
      <c r="O67" s="207"/>
      <c r="P67" s="246"/>
      <c r="Q67" s="309"/>
      <c r="R67" s="246"/>
      <c r="S67" s="207"/>
      <c r="T67" s="8"/>
      <c r="U67" s="8"/>
      <c r="V67" s="207"/>
      <c r="W67" s="309"/>
      <c r="X67" s="247"/>
      <c r="Y67" s="247"/>
      <c r="Z67" s="247"/>
      <c r="AA67" s="247"/>
      <c r="AB67" s="33"/>
      <c r="AC67" s="33"/>
      <c r="AD67" s="8"/>
      <c r="AE67" s="8"/>
      <c r="AF67" s="8"/>
      <c r="AG67" s="8"/>
      <c r="AH67" s="8"/>
      <c r="AI67" s="8"/>
      <c r="AJ67" s="8"/>
      <c r="AK67" s="8"/>
      <c r="AL67" s="8"/>
      <c r="AM67" s="8"/>
      <c r="AN67" s="8"/>
      <c r="AO67" s="8"/>
      <c r="AP67" s="242"/>
      <c r="AQ67" s="8"/>
      <c r="AR67" s="624"/>
      <c r="AS67" s="869"/>
      <c r="AT67" s="869"/>
      <c r="AU67" s="869"/>
    </row>
    <row r="68" spans="1:57" s="2" customFormat="1" ht="12.75" customHeight="1" x14ac:dyDescent="0.2">
      <c r="A68" s="316"/>
      <c r="B68" s="561"/>
      <c r="C68" s="562"/>
      <c r="D68" s="562"/>
      <c r="E68" s="44"/>
      <c r="F68" s="5"/>
      <c r="G68" s="3"/>
      <c r="H68" s="8"/>
      <c r="I68" s="8"/>
      <c r="J68" s="8"/>
      <c r="K68" s="92"/>
      <c r="L68" s="8"/>
      <c r="M68" s="207"/>
      <c r="N68" s="8"/>
      <c r="O68" s="207"/>
      <c r="P68" s="246"/>
      <c r="Q68" s="309"/>
      <c r="R68" s="246"/>
      <c r="S68" s="207"/>
      <c r="T68" s="8"/>
      <c r="U68" s="8"/>
      <c r="V68" s="207"/>
      <c r="W68" s="309"/>
      <c r="X68" s="247"/>
      <c r="Y68" s="247"/>
      <c r="Z68" s="247"/>
      <c r="AA68" s="247"/>
      <c r="AB68" s="33"/>
      <c r="AC68" s="33"/>
      <c r="AD68" s="8"/>
      <c r="AE68" s="8"/>
      <c r="AF68" s="8"/>
      <c r="AG68" s="8"/>
      <c r="AH68" s="8"/>
      <c r="AI68" s="8"/>
      <c r="AJ68" s="8"/>
      <c r="AK68" s="8"/>
      <c r="AL68" s="8"/>
      <c r="AM68" s="8"/>
      <c r="AN68" s="8"/>
      <c r="AO68" s="8"/>
      <c r="AP68" s="242"/>
      <c r="AQ68" s="8"/>
      <c r="AR68" s="624"/>
      <c r="AS68" s="869"/>
      <c r="AT68" s="869"/>
      <c r="AU68" s="869"/>
    </row>
    <row r="69" spans="1:57" s="2" customFormat="1" ht="12.75" customHeight="1" x14ac:dyDescent="0.2">
      <c r="A69" s="316"/>
      <c r="B69" s="561"/>
      <c r="C69" s="562"/>
      <c r="D69" s="562"/>
      <c r="E69" s="44"/>
      <c r="F69" s="5"/>
      <c r="G69" s="3"/>
      <c r="H69" s="8"/>
      <c r="I69" s="8"/>
      <c r="J69" s="8"/>
      <c r="K69" s="92"/>
      <c r="L69" s="8"/>
      <c r="M69" s="207"/>
      <c r="N69" s="8"/>
      <c r="O69" s="207"/>
      <c r="P69" s="246"/>
      <c r="Q69" s="309"/>
      <c r="R69" s="246"/>
      <c r="S69" s="207"/>
      <c r="T69" s="8"/>
      <c r="U69" s="8"/>
      <c r="V69" s="207"/>
      <c r="W69" s="309"/>
      <c r="X69" s="247"/>
      <c r="Y69" s="247"/>
      <c r="Z69" s="247"/>
      <c r="AA69" s="247"/>
      <c r="AB69" s="33"/>
      <c r="AC69" s="33"/>
      <c r="AD69" s="8"/>
      <c r="AE69" s="8"/>
      <c r="AF69" s="8"/>
      <c r="AG69" s="8"/>
      <c r="AH69" s="8"/>
      <c r="AI69" s="8"/>
      <c r="AJ69" s="8"/>
      <c r="AK69" s="8"/>
      <c r="AL69" s="8"/>
      <c r="AM69" s="8"/>
      <c r="AN69" s="8"/>
      <c r="AO69" s="8"/>
      <c r="AP69" s="242"/>
      <c r="AQ69" s="8"/>
      <c r="AR69" s="624"/>
      <c r="AS69" s="869"/>
      <c r="AT69" s="869"/>
      <c r="AU69" s="869"/>
    </row>
    <row r="70" spans="1:57" s="2" customFormat="1" ht="12.75" customHeight="1" x14ac:dyDescent="0.2">
      <c r="A70" s="316"/>
      <c r="B70" s="561"/>
      <c r="C70" s="562"/>
      <c r="D70" s="562"/>
      <c r="E70" s="44"/>
      <c r="F70" s="5"/>
      <c r="G70" s="3"/>
      <c r="H70" s="8"/>
      <c r="I70" s="8"/>
      <c r="J70" s="8"/>
      <c r="K70" s="92"/>
      <c r="L70" s="8"/>
      <c r="M70" s="207"/>
      <c r="N70" s="8"/>
      <c r="O70" s="207"/>
      <c r="P70" s="246"/>
      <c r="Q70" s="309"/>
      <c r="R70" s="246"/>
      <c r="S70" s="207"/>
      <c r="T70" s="8"/>
      <c r="U70" s="8"/>
      <c r="V70" s="207"/>
      <c r="W70" s="309"/>
      <c r="X70" s="247"/>
      <c r="Y70" s="247"/>
      <c r="Z70" s="247"/>
      <c r="AA70" s="247"/>
      <c r="AB70" s="33"/>
      <c r="AC70" s="33"/>
      <c r="AD70" s="8"/>
      <c r="AE70" s="8"/>
      <c r="AF70" s="8"/>
      <c r="AG70" s="8"/>
      <c r="AH70" s="8"/>
      <c r="AI70" s="8"/>
      <c r="AJ70" s="8"/>
      <c r="AK70" s="8"/>
      <c r="AL70" s="8"/>
      <c r="AM70" s="8"/>
      <c r="AN70" s="8"/>
      <c r="AO70" s="8"/>
      <c r="AP70" s="242"/>
      <c r="AQ70" s="8"/>
      <c r="AR70" s="624"/>
      <c r="AS70" s="869"/>
      <c r="AT70" s="869"/>
      <c r="AU70" s="869"/>
    </row>
    <row r="71" spans="1:57" ht="12.75" customHeight="1" x14ac:dyDescent="0.2">
      <c r="AP71" s="242"/>
      <c r="AR71" s="624"/>
      <c r="AS71" s="869"/>
      <c r="AT71" s="869"/>
      <c r="AU71" s="869"/>
    </row>
    <row r="72" spans="1:57" ht="12.75" customHeight="1" x14ac:dyDescent="0.2">
      <c r="AP72" s="242"/>
      <c r="AR72" s="624"/>
      <c r="AS72" s="869"/>
      <c r="AT72" s="869"/>
      <c r="AU72" s="869"/>
    </row>
    <row r="73" spans="1:57" ht="12.75" customHeight="1" x14ac:dyDescent="0.2">
      <c r="AR73" s="624"/>
      <c r="AS73" s="869"/>
      <c r="AT73" s="869"/>
      <c r="AU73" s="869"/>
    </row>
    <row r="74" spans="1:57" ht="12.75" customHeight="1" x14ac:dyDescent="0.2">
      <c r="AR74" s="624"/>
      <c r="AS74" s="869"/>
      <c r="AT74" s="869"/>
      <c r="AU74" s="869"/>
    </row>
    <row r="75" spans="1:57" ht="12.75" customHeight="1" x14ac:dyDescent="0.2">
      <c r="AR75" s="624"/>
      <c r="AS75" s="869"/>
      <c r="AT75" s="869"/>
      <c r="AU75" s="869"/>
    </row>
    <row r="76" spans="1:57" ht="12.75" customHeight="1" x14ac:dyDescent="0.2">
      <c r="AR76" s="624"/>
      <c r="AS76" s="869"/>
      <c r="AT76" s="869"/>
      <c r="AU76" s="869"/>
    </row>
    <row r="77" spans="1:57" ht="12.75" customHeight="1" x14ac:dyDescent="0.2">
      <c r="AR77" s="624"/>
      <c r="AS77" s="869"/>
      <c r="AT77" s="869"/>
      <c r="AU77" s="869"/>
    </row>
    <row r="78" spans="1:57" ht="12.75" customHeight="1" x14ac:dyDescent="0.2">
      <c r="AT78" s="869"/>
    </row>
    <row r="79" spans="1:57" ht="12.75" customHeight="1" x14ac:dyDescent="0.2">
      <c r="AT79" s="869"/>
    </row>
    <row r="1048564" spans="9:9" ht="12.75" customHeight="1" x14ac:dyDescent="0.2">
      <c r="I1048564" s="8">
        <f>SUM(I9:I1048563)</f>
        <v>38232491</v>
      </c>
    </row>
  </sheetData>
  <mergeCells count="17">
    <mergeCell ref="W2:AQ2"/>
    <mergeCell ref="W5:AQ5"/>
    <mergeCell ref="W6:X6"/>
    <mergeCell ref="H6:S6"/>
    <mergeCell ref="B2:V2"/>
    <mergeCell ref="B5:V5"/>
    <mergeCell ref="B6:G8"/>
    <mergeCell ref="T6:V6"/>
    <mergeCell ref="Y6:Z6"/>
    <mergeCell ref="AA6:AB6"/>
    <mergeCell ref="AC6:AD6"/>
    <mergeCell ref="AE6:AF6"/>
    <mergeCell ref="AG6:AH6"/>
    <mergeCell ref="AI6:AJ6"/>
    <mergeCell ref="AK6:AL6"/>
    <mergeCell ref="AM6:AN6"/>
    <mergeCell ref="B55:G55"/>
  </mergeCells>
  <conditionalFormatting sqref="H23 AJ26:AK26 AJ27:AJ29 AK28 AK30 AK32">
    <cfRule type="cellIs" dxfId="24" priority="19" operator="equal">
      <formula>"·¡$S$$P$16"</formula>
    </cfRule>
  </conditionalFormatting>
  <conditionalFormatting sqref="J13:J17">
    <cfRule type="cellIs" dxfId="23" priority="160" operator="equal">
      <formula>"·¡$S$$P$16"</formula>
    </cfRule>
  </conditionalFormatting>
  <conditionalFormatting sqref="J49">
    <cfRule type="cellIs" dxfId="22" priority="21" operator="equal">
      <formula>"·¡$S$$P$16"</formula>
    </cfRule>
  </conditionalFormatting>
  <conditionalFormatting sqref="J51">
    <cfRule type="cellIs" dxfId="21" priority="20" operator="equal">
      <formula>"·¡$S$$P$16"</formula>
    </cfRule>
  </conditionalFormatting>
  <conditionalFormatting sqref="L44:L51">
    <cfRule type="cellIs" dxfId="20" priority="36" operator="equal">
      <formula>"·¡$S$$P$16"</formula>
    </cfRule>
  </conditionalFormatting>
  <conditionalFormatting sqref="N34:N40">
    <cfRule type="cellIs" dxfId="19" priority="92" operator="equal">
      <formula>"·¡$S$$P$16"</formula>
    </cfRule>
  </conditionalFormatting>
  <conditionalFormatting sqref="T35:T40">
    <cfRule type="cellIs" dxfId="18" priority="7" operator="equal">
      <formula>"·¡$S$$P$16"</formula>
    </cfRule>
  </conditionalFormatting>
  <conditionalFormatting sqref="T43">
    <cfRule type="cellIs" dxfId="17" priority="171" operator="equal">
      <formula>"·¡$S$$P$16"</formula>
    </cfRule>
  </conditionalFormatting>
  <conditionalFormatting sqref="U10:U51 H19:J19 L19 N20:N24 J20:J33 L25:L40 H43:I43">
    <cfRule type="cellIs" dxfId="16" priority="545" operator="equal">
      <formula>"·¡$S$$P$16"</formula>
    </cfRule>
  </conditionalFormatting>
  <conditionalFormatting sqref="W19:AC19 AF19:AQ19 AQ21:AQ24 H34:I34 W35:AL35 AN35:AQ35 H35:J40 AK36:AK43">
    <cfRule type="cellIs" dxfId="15" priority="100" operator="equal">
      <formula>"·¡$S$$P$16"</formula>
    </cfRule>
  </conditionalFormatting>
  <conditionalFormatting sqref="X20:Y24">
    <cfRule type="cellIs" dxfId="14" priority="5" operator="equal">
      <formula>"·¡$S$$P$16"</formula>
    </cfRule>
  </conditionalFormatting>
  <printOptions horizontalCentered="1"/>
  <pageMargins left="1" right="1" top="1" bottom="1" header="0.5" footer="0.5"/>
  <pageSetup paperSize="5" scale="38" fitToHeight="0" orientation="landscape" r:id="rId1"/>
  <ignoredErrors>
    <ignoredError sqref="I11 U9 N9 L9 L19 L11 R42 T18:U18 T19:U19 T12:U12 T11:U11 T10:U10 U17 U16 U15 U14 U13 N12 P13 N14 N10 R13:R17 N16:N17 P14:P17 N11 N15 N21:N22 R18 N50 N49 N24 N23 AI9:AI51 R25 R32 R43 K9:K54 AM53:AN54 AM56:AN87 AN52 K56:K135 K55:AM55 T33" formula="1"/>
    <ignoredError sqref="H25:J33 H50 L25:L31 AQ41:AQ51 AQ20:AQ32 AP11:AQ11 AP9:AQ9 AP13:AQ17 AO10:AQ10 AO18:AQ19 AO12:AQ12 AP20:AP51 H20:H24 H34:H40 J36:J41 H44:H48 J43:J51 J20:J24 AD10 AD18:AD19 AD12 AB18:AB19 AB10 AB12 Z18:Z19 Z10 Z12 W9 AE43 Y9:Y43 AG43 AC9:AC43 AA9:AA43 AE9 AG9 AH12 AH18:AH19 AH10 AJ12 AJ18:AJ19 AJ10 AL12 AL18:AL19 AL10" unlockedFormula="1"/>
    <ignoredError sqref="J42 J34:J35 I41:I43 I34 I51 L43 L32 H49 H41:H43 H51 AD44:AD50 AF50 AF44 AF46:AF48 X44:X51 W44:W48 W51 W50 W49 AL13:AL17 AJ13:AJ17 AH13:AH17 AL20:AL24 AJ20:AJ24 AH20:AH24 AL11 AJ11 AH11 AJ25:AJ32 AH25:AH31 AH34 AH32 AQ34:AQ40 AQ33 Z44:Z51 AH38:AH51 AH35:AH36 AH33 AF49 AF45 AB44:AB51 AH37 AJ33:AJ51 AL33:AL51 AL25:AL32 AH9 AJ9 AL9 AO50:AO51 AO26:AO29 AO33 AO40 AO35:AO36 AO37:AO38 AO39 AO41:AO43 AO31 AO25 AO24 AO44:AO46 AO47:AO49 AO30 AO34 AO20 AO21:AO23 AO13:AO17 AO11 AO9 AO32 AD51 L41:L42 L34:L35 L33 AD29:AD31 AD20:AD24 AF9 AD9 Z9 AB9 Z32 Z21:Z24 Z15:Z17 AF43 AB33:AB39 AB41:AB43 Z33:Z43 AB25:AB32 Z25:Z31 AB11 Z11 AD11 AB20:AB24 AB13:AB17 Z13 AD13:AD17 W41:W43 W34 W31 W32 W33 W35:W40 W20:W24 W26:W30 W25:X25 X20:X24 X26:X43 X13:X14 X16:X17 X9 Z14 Z20 AD25:AD28 AB40 AD32:AD43 X15 W10:X10 W18:X18 W13:W14 W16:W17 W15 W19:X19 W12:X12 W11:X11 AE29:AE31 AE21:AE24 AE20 AG25:AG28 AG15 AG16 AG11 AG32 AG42 AG34 AG33 AE33 AE34 AE11 AG13 AE14 AE17 AE15 AE16 AE13 AE25:AE28 AG17 AG14 AG35:AG41 AE35:AE41 AE42 AE32 AG20:AG24 AG29:AG31 AG10 AG18:AG19 AG12 AE10 AE18:AE19 AE12 AF12 AF18:AF19 AF10 AF29:AF31 AF20:AF24 AF35:AF41 AF14 AF17 AF13 AF33 AF34 AF42 AF32 AF11 AF15:AF16 AF25:AF28 R33 P33 T42 T41 T34:T35 N42 N41 N35:N36 N34 N33 T29:U29 T49:U49 R30 R28 R27 R26 R29 P30 P28 P27 P26 P29 P31 T51:U51 T43:U43 U42 U41 U35 U34 T32:U32 T25:U25 U50 U48 U47 N47 U46 N46 U45 N45 U44 N44 U40 U39 U38 U37 U36 U33 U31 U30 N30 U28 N28 U27 N27 U26 N26 U24 U22 U21 U20 R31 N32 P20:P24 R20:R24 N51 N25 N29 U23 N48 N31 N43 N38:N40 AN12 AN18:AN19 AN10 AN13:AN17 AN11 AN9 AN20:AN24 AN25:AN51 AM25:AM51 AM12 AM13:AM17 AM18:AM19 AM20:AM24 AM10 AM11 AM9" formula="1" unlockedFormula="1"/>
    <ignoredError sqref="E50 B10:D32 B34:D51 D3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KG212"/>
  <sheetViews>
    <sheetView showGridLines="0" topLeftCell="Y1" zoomScale="80" zoomScaleNormal="80" workbookViewId="0">
      <selection activeCell="JE41" sqref="JE41"/>
    </sheetView>
  </sheetViews>
  <sheetFormatPr baseColWidth="10" defaultRowHeight="12.75" x14ac:dyDescent="0.2"/>
  <cols>
    <col min="1" max="1" width="11.42578125" style="716"/>
    <col min="2" max="2" width="13.7109375" style="355" hidden="1" customWidth="1"/>
    <col min="3" max="3" width="11.42578125" style="355" hidden="1" customWidth="1"/>
    <col min="4" max="4" width="13.7109375" style="355" hidden="1" customWidth="1"/>
    <col min="5" max="5" width="18" style="720" hidden="1" customWidth="1"/>
    <col min="6" max="6" width="13.28515625" style="720" hidden="1" customWidth="1"/>
    <col min="7" max="7" width="13.7109375" style="720" hidden="1" customWidth="1"/>
    <col min="8" max="8" width="15" style="716" hidden="1" customWidth="1"/>
    <col min="9" max="9" width="12.5703125" style="716" hidden="1" customWidth="1"/>
    <col min="10" max="10" width="12.7109375" style="716" hidden="1" customWidth="1"/>
    <col min="11" max="11" width="11.42578125" style="716" hidden="1" customWidth="1"/>
    <col min="12" max="12" width="18.85546875" style="716" hidden="1" customWidth="1"/>
    <col min="13" max="13" width="14.85546875" style="716" hidden="1" customWidth="1"/>
    <col min="14" max="14" width="11.42578125" style="716" hidden="1" customWidth="1"/>
    <col min="15" max="15" width="14" style="716" hidden="1" customWidth="1"/>
    <col min="16" max="16" width="14.5703125" style="716" hidden="1" customWidth="1"/>
    <col min="17" max="18" width="11.42578125" style="716" hidden="1" customWidth="1"/>
    <col min="19" max="19" width="17" style="716" hidden="1" customWidth="1"/>
    <col min="20" max="21" width="11.42578125" style="716" hidden="1" customWidth="1"/>
    <col min="22" max="22" width="13.85546875" style="716" hidden="1" customWidth="1"/>
    <col min="23" max="24" width="11.42578125" style="716" hidden="1" customWidth="1"/>
    <col min="25" max="25" width="8.5703125" style="716" customWidth="1"/>
    <col min="26" max="28" width="11.42578125" style="716" hidden="1" customWidth="1"/>
    <col min="29" max="29" width="41.42578125" style="716" hidden="1" customWidth="1"/>
    <col min="30" max="30" width="14.42578125" style="716" hidden="1" customWidth="1"/>
    <col min="31" max="32" width="11.42578125" style="716" hidden="1" customWidth="1"/>
    <col min="33" max="33" width="13.140625" style="716" hidden="1" customWidth="1"/>
    <col min="34" max="34" width="12.42578125" style="716" hidden="1" customWidth="1"/>
    <col min="35" max="35" width="11.7109375" style="716" hidden="1" customWidth="1"/>
    <col min="36" max="36" width="11.42578125" style="716" hidden="1" customWidth="1"/>
    <col min="37" max="37" width="10.5703125" style="716" hidden="1" customWidth="1"/>
    <col min="38" max="38" width="15.7109375" style="716" hidden="1" customWidth="1"/>
    <col min="39" max="39" width="11.42578125" style="716" hidden="1" customWidth="1"/>
    <col min="40" max="40" width="44.42578125" style="716" hidden="1" customWidth="1"/>
    <col min="41" max="43" width="11.42578125" style="716" hidden="1" customWidth="1"/>
    <col min="44" max="44" width="13.85546875" style="716" hidden="1" customWidth="1"/>
    <col min="45" max="46" width="11.7109375" style="716" hidden="1" customWidth="1"/>
    <col min="47" max="47" width="11.42578125" style="716" hidden="1" customWidth="1"/>
    <col min="48" max="48" width="37.42578125" style="716" hidden="1" customWidth="1"/>
    <col min="49" max="51" width="11.42578125" style="716" hidden="1" customWidth="1"/>
    <col min="52" max="52" width="13.85546875" style="716" hidden="1" customWidth="1"/>
    <col min="53" max="54" width="11.42578125" style="716" hidden="1" customWidth="1"/>
    <col min="55" max="60" width="11.7109375" style="716" hidden="1" customWidth="1"/>
    <col min="61" max="61" width="0" style="716" hidden="1" customWidth="1"/>
    <col min="62" max="62" width="14.28515625" style="716" hidden="1" customWidth="1"/>
    <col min="63" max="63" width="27.5703125" style="355" hidden="1" customWidth="1"/>
    <col min="64" max="64" width="14.5703125" style="716" hidden="1" customWidth="1"/>
    <col min="65" max="65" width="23.85546875" style="355" hidden="1" customWidth="1"/>
    <col min="66" max="66" width="0" style="716" hidden="1" customWidth="1"/>
    <col min="67" max="67" width="11.5703125" style="716" hidden="1" customWidth="1"/>
    <col min="68" max="68" width="2.85546875" style="716" hidden="1" customWidth="1"/>
    <col min="69" max="72" width="0" style="716" hidden="1" customWidth="1"/>
    <col min="73" max="75" width="13.140625" style="717" hidden="1" customWidth="1"/>
    <col min="76" max="76" width="14.140625" style="716" hidden="1" customWidth="1"/>
    <col min="77" max="78" width="11.5703125" style="716" hidden="1" customWidth="1"/>
    <col min="79" max="79" width="4.28515625" style="716" hidden="1" customWidth="1"/>
    <col min="80" max="80" width="41.28515625" style="716" hidden="1" customWidth="1"/>
    <col min="81" max="83" width="13.140625" style="717" hidden="1" customWidth="1"/>
    <col min="84" max="84" width="13.7109375" style="717" hidden="1" customWidth="1"/>
    <col min="85" max="86" width="13.140625" style="717" hidden="1" customWidth="1"/>
    <col min="87" max="87" width="11.5703125" style="717" hidden="1" customWidth="1"/>
    <col min="88" max="90" width="11.5703125" style="716" hidden="1" customWidth="1"/>
    <col min="91" max="91" width="15.28515625" style="716" hidden="1" customWidth="1"/>
    <col min="92" max="94" width="11.5703125" style="716" hidden="1" customWidth="1"/>
    <col min="95" max="99" width="0" style="716" hidden="1" customWidth="1"/>
    <col min="100" max="101" width="11.5703125" style="716" hidden="1" customWidth="1"/>
    <col min="102" max="105" width="0" style="716" hidden="1" customWidth="1"/>
    <col min="106" max="106" width="12.7109375" style="716" hidden="1" customWidth="1"/>
    <col min="107" max="109" width="14.28515625" style="717" hidden="1" customWidth="1"/>
    <col min="110" max="110" width="13.140625" style="717" hidden="1" customWidth="1"/>
    <col min="111" max="112" width="11.7109375" style="717" hidden="1" customWidth="1"/>
    <col min="113" max="113" width="0" style="716" hidden="1" customWidth="1"/>
    <col min="114" max="114" width="25.7109375" style="716" hidden="1" customWidth="1"/>
    <col min="115" max="115" width="13.7109375" style="716" hidden="1" customWidth="1"/>
    <col min="116" max="117" width="13.5703125" style="716" hidden="1" customWidth="1"/>
    <col min="118" max="118" width="14.5703125" style="716" hidden="1" customWidth="1"/>
    <col min="119" max="120" width="13.5703125" style="716" hidden="1" customWidth="1"/>
    <col min="121" max="121" width="0.5703125" style="716" hidden="1" customWidth="1"/>
    <col min="122" max="122" width="14.7109375" style="716" hidden="1" customWidth="1"/>
    <col min="123" max="124" width="0" style="716" hidden="1" customWidth="1"/>
    <col min="125" max="125" width="14.140625" style="716" hidden="1" customWidth="1"/>
    <col min="126" max="126" width="13" style="716" hidden="1" customWidth="1"/>
    <col min="127" max="127" width="12.28515625" style="716" hidden="1" customWidth="1"/>
    <col min="128" max="133" width="0" style="716" hidden="1" customWidth="1"/>
    <col min="134" max="135" width="11.5703125" style="716" hidden="1" customWidth="1"/>
    <col min="136" max="140" width="0" style="716" hidden="1" customWidth="1"/>
    <col min="141" max="141" width="13.28515625" style="716" hidden="1" customWidth="1"/>
    <col min="142" max="143" width="15" style="716" hidden="1" customWidth="1"/>
    <col min="144" max="144" width="14.42578125" style="716" hidden="1" customWidth="1"/>
    <col min="145" max="146" width="11.5703125" style="716" hidden="1" customWidth="1"/>
    <col min="147" max="155" width="0" style="716" hidden="1" customWidth="1"/>
    <col min="156" max="158" width="11.5703125" style="716" hidden="1" customWidth="1"/>
    <col min="159" max="159" width="15.7109375" style="716" hidden="1" customWidth="1"/>
    <col min="160" max="162" width="11.5703125" style="716" hidden="1" customWidth="1"/>
    <col min="163" max="167" width="0" style="716" hidden="1" customWidth="1"/>
    <col min="168" max="168" width="12.28515625" style="716" hidden="1" customWidth="1"/>
    <col min="169" max="169" width="11.85546875" style="716" hidden="1" customWidth="1"/>
    <col min="170" max="171" width="0" style="716" hidden="1" customWidth="1"/>
    <col min="172" max="172" width="13.28515625" style="355" hidden="1" customWidth="1"/>
    <col min="173" max="173" width="0" style="716" hidden="1" customWidth="1"/>
    <col min="174" max="174" width="0" style="355" hidden="1" customWidth="1"/>
    <col min="175" max="176" width="13.5703125" style="716" hidden="1" customWidth="1"/>
    <col min="177" max="177" width="13.7109375" style="716" hidden="1" customWidth="1"/>
    <col min="178" max="178" width="14.7109375" style="716" hidden="1" customWidth="1"/>
    <col min="179" max="180" width="11.7109375" style="716" hidden="1" customWidth="1"/>
    <col min="181" max="181" width="0" style="716" hidden="1" customWidth="1"/>
    <col min="182" max="182" width="29.85546875" style="716" hidden="1" customWidth="1"/>
    <col min="183" max="185" width="0" style="716" hidden="1" customWidth="1"/>
    <col min="186" max="186" width="12.85546875" style="716" hidden="1" customWidth="1"/>
    <col min="187" max="188" width="0" style="716" hidden="1" customWidth="1"/>
    <col min="189" max="191" width="11.7109375" style="716" hidden="1" customWidth="1"/>
    <col min="192" max="192" width="12.5703125" style="716" hidden="1" customWidth="1"/>
    <col min="193" max="194" width="11.7109375" style="716" hidden="1" customWidth="1"/>
    <col min="195" max="196" width="0" style="716" hidden="1" customWidth="1"/>
    <col min="197" max="197" width="20.28515625" style="355" hidden="1" customWidth="1"/>
    <col min="198" max="198" width="0" style="716" hidden="1" customWidth="1"/>
    <col min="199" max="199" width="22.28515625" style="355" hidden="1" customWidth="1"/>
    <col min="200" max="201" width="0" style="716" hidden="1" customWidth="1"/>
    <col min="202" max="202" width="12" style="716" hidden="1" customWidth="1"/>
    <col min="203" max="203" width="0" style="716" hidden="1" customWidth="1"/>
    <col min="204" max="207" width="0" style="355" hidden="1" customWidth="1"/>
    <col min="208" max="210" width="13.7109375" style="716" hidden="1" customWidth="1"/>
    <col min="211" max="211" width="14.7109375" style="721" hidden="1" customWidth="1"/>
    <col min="212" max="213" width="11.85546875" style="716" hidden="1" customWidth="1"/>
    <col min="214" max="214" width="0" style="716" hidden="1" customWidth="1"/>
    <col min="215" max="215" width="48" style="716" hidden="1" customWidth="1"/>
    <col min="216" max="220" width="13.5703125" style="716" hidden="1" customWidth="1"/>
    <col min="221" max="221" width="12" style="716" hidden="1" customWidth="1"/>
    <col min="222" max="224" width="12.5703125" style="716" hidden="1" customWidth="1"/>
    <col min="225" max="225" width="16.140625" style="716" hidden="1" customWidth="1"/>
    <col min="226" max="227" width="12.5703125" style="716" hidden="1" customWidth="1"/>
    <col min="228" max="232" width="0" style="716" hidden="1" customWidth="1"/>
    <col min="233" max="233" width="12.28515625" style="716" hidden="1" customWidth="1"/>
    <col min="234" max="235" width="12" style="716" hidden="1" customWidth="1"/>
    <col min="236" max="236" width="0" style="355" hidden="1" customWidth="1"/>
    <col min="237" max="237" width="23.42578125" style="355" hidden="1" customWidth="1"/>
    <col min="238" max="238" width="0" style="355" hidden="1" customWidth="1"/>
    <col min="239" max="239" width="25" style="355" hidden="1" customWidth="1"/>
    <col min="240" max="242" width="14.140625" style="720" hidden="1" customWidth="1"/>
    <col min="243" max="243" width="14.140625" style="506" hidden="1" customWidth="1"/>
    <col min="244" max="245" width="12" style="716" hidden="1" customWidth="1"/>
    <col min="246" max="246" width="0" style="716" hidden="1" customWidth="1"/>
    <col min="247" max="247" width="61.140625" style="716" hidden="1" customWidth="1"/>
    <col min="248" max="252" width="13.5703125" style="716" hidden="1" customWidth="1"/>
    <col min="253" max="253" width="12" style="716" hidden="1" customWidth="1"/>
    <col min="254" max="259" width="11.7109375" style="716" hidden="1" customWidth="1"/>
    <col min="260" max="260" width="0" style="716" hidden="1" customWidth="1"/>
    <col min="261" max="264" width="11.42578125" style="716"/>
    <col min="265" max="265" width="17.140625" style="716" customWidth="1"/>
    <col min="266" max="266" width="16" style="716" customWidth="1"/>
    <col min="267" max="267" width="11.5703125" style="716" bestFit="1" customWidth="1"/>
    <col min="268" max="270" width="11.42578125" style="716"/>
    <col min="271" max="271" width="11.42578125" style="355"/>
    <col min="272" max="274" width="13.5703125" style="716" hidden="1" customWidth="1"/>
    <col min="275" max="275" width="14.140625" style="506" customWidth="1"/>
    <col min="276" max="277" width="11.7109375" style="716" bestFit="1" customWidth="1"/>
    <col min="278" max="278" width="11.42578125" style="716"/>
    <col min="279" max="279" width="55.42578125" style="716" customWidth="1"/>
    <col min="280" max="283" width="13.5703125" style="716" hidden="1" customWidth="1"/>
    <col min="284" max="284" width="12" style="716" hidden="1" customWidth="1"/>
    <col min="285" max="285" width="13.5703125" style="716" hidden="1" customWidth="1"/>
    <col min="286" max="286" width="12" style="716" hidden="1" customWidth="1"/>
    <col min="287" max="289" width="11.42578125" style="716"/>
    <col min="290" max="290" width="14.140625" style="716" customWidth="1"/>
    <col min="291" max="16384" width="11.42578125" style="716"/>
  </cols>
  <sheetData>
    <row r="1" spans="1:293" s="710" customFormat="1" ht="15" customHeight="1" x14ac:dyDescent="0.25">
      <c r="A1" s="1113" t="s">
        <v>1051</v>
      </c>
      <c r="B1" s="1113"/>
      <c r="C1" s="1113"/>
      <c r="D1" s="1113"/>
      <c r="E1" s="1113"/>
      <c r="F1" s="492"/>
      <c r="G1" s="492"/>
      <c r="H1" s="722">
        <v>1000</v>
      </c>
      <c r="I1" s="722">
        <v>1</v>
      </c>
      <c r="J1" s="617"/>
      <c r="L1" s="1113" t="s">
        <v>1051</v>
      </c>
      <c r="M1" s="1113"/>
      <c r="N1" s="1113"/>
      <c r="O1" s="1113"/>
      <c r="P1" s="1113"/>
      <c r="Q1" s="1113"/>
      <c r="R1" s="1113"/>
      <c r="S1" s="1113"/>
      <c r="T1" s="1113"/>
      <c r="U1" s="1113"/>
      <c r="V1" s="617">
        <v>1000</v>
      </c>
      <c r="W1" s="617">
        <v>1</v>
      </c>
      <c r="X1" s="617"/>
      <c r="Z1" s="1114" t="s">
        <v>1071</v>
      </c>
      <c r="AA1" s="1114"/>
      <c r="AB1" s="1114"/>
      <c r="AC1" s="1114"/>
      <c r="AD1" s="1114"/>
      <c r="AE1" s="1114"/>
      <c r="AF1" s="1114"/>
      <c r="AG1" s="710">
        <v>1000</v>
      </c>
      <c r="AH1" s="710">
        <v>1</v>
      </c>
      <c r="AK1" s="1114" t="s">
        <v>1073</v>
      </c>
      <c r="AL1" s="1114"/>
      <c r="AM1" s="1114"/>
      <c r="AN1" s="1114"/>
      <c r="AO1" s="1114"/>
      <c r="AP1" s="1114"/>
      <c r="AQ1" s="1114"/>
      <c r="AR1" s="710">
        <v>1000</v>
      </c>
      <c r="AS1" s="710">
        <v>1</v>
      </c>
      <c r="AV1" s="1114" t="s">
        <v>1092</v>
      </c>
      <c r="AW1" s="1114"/>
      <c r="AX1" s="1114"/>
      <c r="AY1" s="1114"/>
      <c r="AZ1" s="1114"/>
      <c r="BA1" s="1114"/>
      <c r="BB1" s="1114"/>
      <c r="BC1" s="710">
        <v>1000</v>
      </c>
      <c r="BD1" s="710">
        <v>1</v>
      </c>
      <c r="BJ1" s="1112" t="s">
        <v>4</v>
      </c>
      <c r="BK1" s="1112"/>
      <c r="BL1" s="1112"/>
      <c r="BM1" s="1112"/>
      <c r="BN1" s="711">
        <v>1000</v>
      </c>
      <c r="BO1" s="711">
        <v>1</v>
      </c>
      <c r="BQ1" s="1112" t="s">
        <v>1094</v>
      </c>
      <c r="BR1" s="1112"/>
      <c r="BS1" s="1112"/>
      <c r="BT1" s="1112"/>
      <c r="BU1" s="1112"/>
      <c r="BV1" s="1112"/>
      <c r="BW1" s="1112"/>
      <c r="BX1" s="1112"/>
      <c r="BY1" s="711">
        <v>1000</v>
      </c>
      <c r="BZ1" s="711">
        <v>1</v>
      </c>
      <c r="CB1" s="1112" t="s">
        <v>1102</v>
      </c>
      <c r="CC1" s="1112"/>
      <c r="CD1" s="1112"/>
      <c r="CE1" s="1112"/>
      <c r="CF1" s="1112"/>
      <c r="CG1" s="1112"/>
      <c r="CH1" s="1112"/>
      <c r="CI1" s="1112"/>
      <c r="CJ1" s="1112"/>
      <c r="CK1" s="1112"/>
      <c r="CL1" s="1112"/>
      <c r="CM1" s="1112"/>
      <c r="CN1" s="711">
        <v>1000</v>
      </c>
      <c r="CO1" s="711">
        <v>1</v>
      </c>
      <c r="CP1" s="711"/>
      <c r="CR1" s="1112" t="s">
        <v>5</v>
      </c>
      <c r="CS1" s="1112"/>
      <c r="CT1" s="1112"/>
      <c r="CU1" s="1112"/>
      <c r="CV1" s="711">
        <v>1000</v>
      </c>
      <c r="CW1" s="711">
        <v>1</v>
      </c>
      <c r="CY1" s="1112" t="s">
        <v>1105</v>
      </c>
      <c r="CZ1" s="1112"/>
      <c r="DA1" s="1112"/>
      <c r="DB1" s="1112"/>
      <c r="DC1" s="1112"/>
      <c r="DD1" s="1112"/>
      <c r="DE1" s="1112"/>
      <c r="DF1" s="1112"/>
      <c r="DG1" s="723">
        <v>1000</v>
      </c>
      <c r="DH1" s="723">
        <v>1</v>
      </c>
      <c r="DJ1" s="1112" t="s">
        <v>1106</v>
      </c>
      <c r="DK1" s="1112"/>
      <c r="DL1" s="1112"/>
      <c r="DM1" s="1112"/>
      <c r="DN1" s="1112"/>
      <c r="DO1" s="1112"/>
      <c r="DP1" s="1112"/>
      <c r="DQ1" s="1112"/>
      <c r="DR1" s="1112"/>
      <c r="DS1" s="1112"/>
      <c r="DT1" s="1112"/>
      <c r="DU1" s="1112"/>
      <c r="DV1" s="1112"/>
      <c r="DW1" s="711">
        <v>1000</v>
      </c>
      <c r="DX1" s="711">
        <v>1</v>
      </c>
      <c r="DZ1" s="1115" t="s">
        <v>6</v>
      </c>
      <c r="EA1" s="1115"/>
      <c r="EB1" s="1115"/>
      <c r="EC1" s="1115"/>
      <c r="ED1" s="711">
        <v>1000</v>
      </c>
      <c r="EE1" s="711">
        <v>1</v>
      </c>
      <c r="EG1" s="1115" t="s">
        <v>1131</v>
      </c>
      <c r="EH1" s="1115"/>
      <c r="EI1" s="1115"/>
      <c r="EJ1" s="1115"/>
      <c r="EK1" s="1115"/>
      <c r="EL1" s="1115"/>
      <c r="EM1" s="1115"/>
      <c r="EN1" s="1115"/>
      <c r="EO1" s="724">
        <v>1000</v>
      </c>
      <c r="EP1" s="725">
        <v>1</v>
      </c>
      <c r="ER1" s="1112" t="s">
        <v>1132</v>
      </c>
      <c r="ES1" s="1112"/>
      <c r="ET1" s="1112"/>
      <c r="EU1" s="1112"/>
      <c r="EV1" s="1112"/>
      <c r="EW1" s="1112"/>
      <c r="EX1" s="1112"/>
      <c r="EY1" s="1112"/>
      <c r="EZ1" s="1112"/>
      <c r="FA1" s="1112"/>
      <c r="FB1" s="1112"/>
      <c r="FC1" s="1112"/>
      <c r="FD1" s="711">
        <v>1000</v>
      </c>
      <c r="FE1" s="711">
        <v>1</v>
      </c>
      <c r="FF1" s="711"/>
      <c r="FH1" s="1109" t="s">
        <v>1147</v>
      </c>
      <c r="FI1" s="1109"/>
      <c r="FJ1" s="1109"/>
      <c r="FK1" s="1109"/>
      <c r="FL1" s="811">
        <v>1000</v>
      </c>
      <c r="FM1" s="811">
        <v>1</v>
      </c>
      <c r="FO1" s="1110" t="s">
        <v>1148</v>
      </c>
      <c r="FP1" s="1110"/>
      <c r="FQ1" s="1110"/>
      <c r="FR1" s="1110"/>
      <c r="FS1" s="1110"/>
      <c r="FT1" s="1110"/>
      <c r="FU1" s="1110"/>
      <c r="FV1" s="391">
        <v>1000</v>
      </c>
      <c r="FW1" s="391">
        <v>1</v>
      </c>
      <c r="FX1" s="391"/>
      <c r="FZ1" s="1111" t="s">
        <v>1149</v>
      </c>
      <c r="GA1" s="1111"/>
      <c r="GB1" s="1111"/>
      <c r="GC1" s="1111"/>
      <c r="GD1" s="1111"/>
      <c r="GE1" s="1111"/>
      <c r="GF1" s="1111"/>
      <c r="GG1" s="1111"/>
      <c r="GH1" s="1111"/>
      <c r="GI1" s="1111"/>
      <c r="GJ1" s="1111"/>
      <c r="GK1" s="726">
        <v>1000</v>
      </c>
      <c r="GL1" s="726">
        <v>1</v>
      </c>
      <c r="GN1" s="1116" t="s">
        <v>1157</v>
      </c>
      <c r="GO1" s="1116"/>
      <c r="GP1" s="1116"/>
      <c r="GQ1" s="1116"/>
      <c r="GR1" s="1116"/>
      <c r="GS1" s="712">
        <v>1000</v>
      </c>
      <c r="GT1" s="712">
        <v>1</v>
      </c>
      <c r="GV1" s="1117" t="s">
        <v>1158</v>
      </c>
      <c r="GW1" s="1117"/>
      <c r="GX1" s="1117"/>
      <c r="GY1" s="1117"/>
      <c r="GZ1" s="712"/>
      <c r="HA1" s="712"/>
      <c r="HB1" s="712"/>
      <c r="HC1" s="712">
        <v>1000</v>
      </c>
      <c r="HD1" s="712">
        <v>1</v>
      </c>
      <c r="HE1" s="712"/>
      <c r="HG1" s="1116" t="s">
        <v>1159</v>
      </c>
      <c r="HH1" s="1116"/>
      <c r="HI1" s="1116"/>
      <c r="HJ1" s="1116"/>
      <c r="HK1" s="1116"/>
      <c r="HL1" s="1116"/>
      <c r="HM1" s="1116"/>
      <c r="HN1" s="1116"/>
      <c r="HO1" s="712"/>
      <c r="HP1" s="712"/>
      <c r="HQ1" s="712">
        <v>1000</v>
      </c>
      <c r="HR1" s="712">
        <v>1</v>
      </c>
      <c r="HS1" s="712"/>
      <c r="HU1" s="1114" t="s">
        <v>8</v>
      </c>
      <c r="HV1" s="1114"/>
      <c r="HW1" s="1114"/>
      <c r="HX1" s="1114"/>
      <c r="HY1" s="1114"/>
      <c r="HZ1" s="710">
        <v>1000</v>
      </c>
      <c r="IA1" s="710">
        <v>1</v>
      </c>
      <c r="IB1" s="1114" t="s">
        <v>1169</v>
      </c>
      <c r="IC1" s="1114"/>
      <c r="ID1" s="1114"/>
      <c r="IE1" s="1114"/>
      <c r="IF1" s="1114"/>
      <c r="IG1" s="1114"/>
      <c r="IH1" s="1114"/>
      <c r="II1" s="710">
        <v>1000</v>
      </c>
      <c r="IJ1" s="710">
        <v>1</v>
      </c>
      <c r="IM1" s="1114" t="s">
        <v>644</v>
      </c>
      <c r="IN1" s="1114"/>
      <c r="IO1" s="1114"/>
      <c r="IP1" s="1114"/>
      <c r="IQ1" s="1114"/>
      <c r="IR1" s="1114"/>
      <c r="IS1" s="1114"/>
      <c r="IT1" s="1114"/>
      <c r="IU1" s="1114"/>
      <c r="IW1" s="710">
        <v>1000</v>
      </c>
      <c r="IX1" s="710">
        <v>1</v>
      </c>
      <c r="JA1" s="1114" t="s">
        <v>9</v>
      </c>
      <c r="JB1" s="1114"/>
      <c r="JC1" s="1114"/>
      <c r="JD1" s="1114"/>
      <c r="JE1" s="710">
        <v>1000</v>
      </c>
      <c r="JF1" s="710">
        <v>1</v>
      </c>
      <c r="JH1" s="1114" t="s">
        <v>1185</v>
      </c>
      <c r="JI1" s="1114"/>
      <c r="JJ1" s="1114"/>
      <c r="JK1" s="1114"/>
      <c r="JL1" s="1114"/>
      <c r="JM1" s="1114"/>
      <c r="JN1" s="1114"/>
      <c r="JO1" s="1114"/>
      <c r="JP1" s="710">
        <v>1000</v>
      </c>
      <c r="JQ1" s="710">
        <v>1</v>
      </c>
      <c r="JS1" s="1114" t="s">
        <v>1185</v>
      </c>
      <c r="JT1" s="1114"/>
      <c r="JU1" s="1114"/>
      <c r="JV1" s="1114"/>
      <c r="JW1" s="1114"/>
      <c r="JX1" s="1114"/>
      <c r="JY1" s="1114"/>
      <c r="JZ1" s="1114"/>
      <c r="KA1" s="1114"/>
      <c r="KB1" s="1114"/>
      <c r="KC1" s="1114"/>
      <c r="KD1" s="1114"/>
      <c r="KE1" s="1114"/>
      <c r="KF1" s="710">
        <v>1000</v>
      </c>
      <c r="KG1" s="710">
        <v>1</v>
      </c>
    </row>
    <row r="2" spans="1:293" s="727" customFormat="1" ht="46.5" customHeight="1" x14ac:dyDescent="0.25">
      <c r="A2" s="508" t="s">
        <v>359</v>
      </c>
      <c r="B2" s="509" t="s">
        <v>381</v>
      </c>
      <c r="C2" s="509" t="s">
        <v>360</v>
      </c>
      <c r="D2" s="509" t="s">
        <v>444</v>
      </c>
      <c r="E2" s="508" t="s">
        <v>393</v>
      </c>
      <c r="F2" s="508" t="s">
        <v>362</v>
      </c>
      <c r="G2" s="508" t="s">
        <v>412</v>
      </c>
      <c r="H2" s="508" t="s">
        <v>754</v>
      </c>
      <c r="I2" s="508" t="s">
        <v>759</v>
      </c>
      <c r="J2" s="508" t="s">
        <v>760</v>
      </c>
      <c r="L2" s="508" t="s">
        <v>289</v>
      </c>
      <c r="M2" s="508" t="s">
        <v>293</v>
      </c>
      <c r="N2" s="508" t="s">
        <v>291</v>
      </c>
      <c r="O2" s="508" t="s">
        <v>290</v>
      </c>
      <c r="P2" s="508" t="s">
        <v>358</v>
      </c>
      <c r="Q2" s="508" t="s">
        <v>923</v>
      </c>
      <c r="R2" s="508" t="s">
        <v>121</v>
      </c>
      <c r="S2" s="508" t="s">
        <v>764</v>
      </c>
      <c r="T2" s="508" t="s">
        <v>762</v>
      </c>
      <c r="U2" s="508" t="s">
        <v>761</v>
      </c>
      <c r="V2" s="508" t="s">
        <v>763</v>
      </c>
      <c r="W2" s="508" t="s">
        <v>925</v>
      </c>
      <c r="X2" s="508" t="s">
        <v>926</v>
      </c>
      <c r="Z2" s="546" t="s">
        <v>359</v>
      </c>
      <c r="AA2" s="546" t="s">
        <v>381</v>
      </c>
      <c r="AB2" s="546" t="s">
        <v>360</v>
      </c>
      <c r="AC2" s="546" t="s">
        <v>444</v>
      </c>
      <c r="AD2" s="546" t="s">
        <v>393</v>
      </c>
      <c r="AE2" s="546" t="s">
        <v>362</v>
      </c>
      <c r="AF2" s="546" t="s">
        <v>412</v>
      </c>
      <c r="AG2" s="546" t="s">
        <v>754</v>
      </c>
      <c r="AH2" s="546" t="s">
        <v>759</v>
      </c>
      <c r="AI2" s="546" t="s">
        <v>760</v>
      </c>
      <c r="AK2" s="546" t="s">
        <v>359</v>
      </c>
      <c r="AL2" s="546" t="s">
        <v>381</v>
      </c>
      <c r="AM2" s="546" t="s">
        <v>360</v>
      </c>
      <c r="AN2" s="546" t="s">
        <v>444</v>
      </c>
      <c r="AO2" s="546" t="s">
        <v>393</v>
      </c>
      <c r="AP2" s="546" t="s">
        <v>362</v>
      </c>
      <c r="AQ2" s="546" t="s">
        <v>412</v>
      </c>
      <c r="AR2" s="546" t="s">
        <v>754</v>
      </c>
      <c r="AS2" s="546" t="s">
        <v>759</v>
      </c>
      <c r="AT2" s="546" t="s">
        <v>760</v>
      </c>
      <c r="AV2" s="546" t="s">
        <v>289</v>
      </c>
      <c r="AW2" s="546" t="s">
        <v>293</v>
      </c>
      <c r="AX2" s="546" t="s">
        <v>291</v>
      </c>
      <c r="AY2" s="546" t="s">
        <v>290</v>
      </c>
      <c r="AZ2" s="546" t="s">
        <v>358</v>
      </c>
      <c r="BA2" s="546" t="s">
        <v>923</v>
      </c>
      <c r="BB2" s="546" t="s">
        <v>121</v>
      </c>
      <c r="BC2" s="546" t="s">
        <v>764</v>
      </c>
      <c r="BD2" s="546" t="s">
        <v>762</v>
      </c>
      <c r="BE2" s="546" t="s">
        <v>761</v>
      </c>
      <c r="BF2" s="546" t="s">
        <v>763</v>
      </c>
      <c r="BG2" s="546" t="s">
        <v>925</v>
      </c>
      <c r="BH2" s="546" t="s">
        <v>926</v>
      </c>
      <c r="BJ2" s="552" t="s">
        <v>359</v>
      </c>
      <c r="BK2" s="552" t="s">
        <v>381</v>
      </c>
      <c r="BL2" s="552" t="s">
        <v>360</v>
      </c>
      <c r="BM2" s="552" t="s">
        <v>444</v>
      </c>
      <c r="BN2" s="552" t="s">
        <v>362</v>
      </c>
      <c r="BO2" s="552" t="s">
        <v>926</v>
      </c>
      <c r="BQ2" s="552" t="s">
        <v>359</v>
      </c>
      <c r="BR2" s="552" t="s">
        <v>381</v>
      </c>
      <c r="BS2" s="552" t="s">
        <v>360</v>
      </c>
      <c r="BT2" s="552" t="s">
        <v>444</v>
      </c>
      <c r="BU2" s="553" t="s">
        <v>393</v>
      </c>
      <c r="BV2" s="553" t="s">
        <v>362</v>
      </c>
      <c r="BW2" s="553" t="s">
        <v>412</v>
      </c>
      <c r="BX2" s="553" t="s">
        <v>754</v>
      </c>
      <c r="BY2" s="553" t="s">
        <v>759</v>
      </c>
      <c r="BZ2" s="553" t="s">
        <v>760</v>
      </c>
      <c r="CB2" s="553" t="s">
        <v>289</v>
      </c>
      <c r="CC2" s="553" t="s">
        <v>293</v>
      </c>
      <c r="CD2" s="553" t="s">
        <v>291</v>
      </c>
      <c r="CE2" s="553" t="s">
        <v>290</v>
      </c>
      <c r="CF2" s="553" t="s">
        <v>358</v>
      </c>
      <c r="CG2" s="553" t="s">
        <v>1099</v>
      </c>
      <c r="CH2" s="553" t="s">
        <v>923</v>
      </c>
      <c r="CI2" s="553" t="s">
        <v>121</v>
      </c>
      <c r="CJ2" s="553" t="s">
        <v>764</v>
      </c>
      <c r="CK2" s="553" t="s">
        <v>762</v>
      </c>
      <c r="CL2" s="553" t="s">
        <v>761</v>
      </c>
      <c r="CM2" s="553" t="s">
        <v>763</v>
      </c>
      <c r="CN2" s="553" t="s">
        <v>1101</v>
      </c>
      <c r="CO2" s="553" t="s">
        <v>925</v>
      </c>
      <c r="CP2" s="553" t="s">
        <v>926</v>
      </c>
      <c r="CR2" s="553" t="s">
        <v>359</v>
      </c>
      <c r="CS2" s="553" t="s">
        <v>381</v>
      </c>
      <c r="CT2" s="553" t="s">
        <v>360</v>
      </c>
      <c r="CU2" s="553" t="s">
        <v>444</v>
      </c>
      <c r="CV2" s="553" t="s">
        <v>362</v>
      </c>
      <c r="CW2" s="553" t="s">
        <v>759</v>
      </c>
      <c r="CY2" s="553" t="s">
        <v>359</v>
      </c>
      <c r="CZ2" s="553" t="s">
        <v>381</v>
      </c>
      <c r="DA2" s="553" t="s">
        <v>360</v>
      </c>
      <c r="DB2" s="553" t="s">
        <v>444</v>
      </c>
      <c r="DC2" s="553" t="s">
        <v>393</v>
      </c>
      <c r="DD2" s="553" t="s">
        <v>362</v>
      </c>
      <c r="DE2" s="553" t="s">
        <v>412</v>
      </c>
      <c r="DF2" s="553" t="s">
        <v>764</v>
      </c>
      <c r="DG2" s="553" t="s">
        <v>762</v>
      </c>
      <c r="DH2" s="553" t="s">
        <v>761</v>
      </c>
      <c r="DJ2" s="553" t="s">
        <v>289</v>
      </c>
      <c r="DK2" s="553" t="s">
        <v>293</v>
      </c>
      <c r="DL2" s="553" t="s">
        <v>291</v>
      </c>
      <c r="DM2" s="553" t="s">
        <v>290</v>
      </c>
      <c r="DN2" s="553" t="s">
        <v>358</v>
      </c>
      <c r="DO2" s="553" t="s">
        <v>1099</v>
      </c>
      <c r="DP2" s="553" t="s">
        <v>923</v>
      </c>
      <c r="DQ2" s="553" t="s">
        <v>121</v>
      </c>
      <c r="DR2" s="553" t="s">
        <v>764</v>
      </c>
      <c r="DS2" s="553" t="s">
        <v>762</v>
      </c>
      <c r="DT2" s="553" t="s">
        <v>761</v>
      </c>
      <c r="DU2" s="553" t="s">
        <v>763</v>
      </c>
      <c r="DV2" s="553" t="s">
        <v>1101</v>
      </c>
      <c r="DW2" s="553" t="s">
        <v>925</v>
      </c>
      <c r="DX2" s="553" t="s">
        <v>926</v>
      </c>
      <c r="DZ2" s="553" t="s">
        <v>359</v>
      </c>
      <c r="EA2" s="553" t="s">
        <v>381</v>
      </c>
      <c r="EB2" s="553" t="s">
        <v>360</v>
      </c>
      <c r="EC2" s="553" t="s">
        <v>444</v>
      </c>
      <c r="ED2" s="553" t="s">
        <v>362</v>
      </c>
      <c r="EE2" s="553" t="s">
        <v>762</v>
      </c>
      <c r="EG2" s="553" t="s">
        <v>359</v>
      </c>
      <c r="EH2" s="553" t="s">
        <v>381</v>
      </c>
      <c r="EI2" s="553" t="s">
        <v>360</v>
      </c>
      <c r="EJ2" s="553" t="s">
        <v>444</v>
      </c>
      <c r="EK2" s="553" t="s">
        <v>393</v>
      </c>
      <c r="EL2" s="553" t="s">
        <v>362</v>
      </c>
      <c r="EM2" s="553" t="s">
        <v>412</v>
      </c>
      <c r="EN2" s="553" t="s">
        <v>764</v>
      </c>
      <c r="EO2" s="553" t="s">
        <v>762</v>
      </c>
      <c r="EP2" s="553" t="s">
        <v>761</v>
      </c>
      <c r="ER2" s="553" t="s">
        <v>289</v>
      </c>
      <c r="ES2" s="553" t="s">
        <v>293</v>
      </c>
      <c r="ET2" s="553" t="s">
        <v>291</v>
      </c>
      <c r="EU2" s="553" t="s">
        <v>290</v>
      </c>
      <c r="EV2" s="553" t="s">
        <v>358</v>
      </c>
      <c r="EW2" s="553" t="s">
        <v>1099</v>
      </c>
      <c r="EX2" s="553" t="s">
        <v>923</v>
      </c>
      <c r="EY2" s="553" t="s">
        <v>121</v>
      </c>
      <c r="EZ2" s="553" t="s">
        <v>764</v>
      </c>
      <c r="FA2" s="553" t="s">
        <v>762</v>
      </c>
      <c r="FB2" s="553" t="s">
        <v>761</v>
      </c>
      <c r="FC2" s="553" t="s">
        <v>763</v>
      </c>
      <c r="FD2" s="553" t="s">
        <v>1101</v>
      </c>
      <c r="FE2" s="553" t="s">
        <v>925</v>
      </c>
      <c r="FF2" s="553" t="s">
        <v>926</v>
      </c>
      <c r="FH2" s="811" t="s">
        <v>359</v>
      </c>
      <c r="FI2" s="811" t="s">
        <v>381</v>
      </c>
      <c r="FJ2" s="811" t="s">
        <v>360</v>
      </c>
      <c r="FK2" s="811" t="s">
        <v>444</v>
      </c>
      <c r="FL2" s="811" t="s">
        <v>362</v>
      </c>
      <c r="FM2" s="811" t="s">
        <v>762</v>
      </c>
      <c r="FO2" s="812" t="s">
        <v>359</v>
      </c>
      <c r="FP2" s="713" t="s">
        <v>381</v>
      </c>
      <c r="FQ2" s="812" t="s">
        <v>360</v>
      </c>
      <c r="FR2" s="713" t="s">
        <v>444</v>
      </c>
      <c r="FS2" s="812" t="s">
        <v>393</v>
      </c>
      <c r="FT2" s="812" t="s">
        <v>362</v>
      </c>
      <c r="FU2" s="812" t="s">
        <v>412</v>
      </c>
      <c r="FV2" s="811" t="s">
        <v>764</v>
      </c>
      <c r="FW2" s="811" t="s">
        <v>762</v>
      </c>
      <c r="FX2" s="811" t="s">
        <v>761</v>
      </c>
      <c r="FZ2" s="812" t="s">
        <v>289</v>
      </c>
      <c r="GA2" s="812" t="s">
        <v>293</v>
      </c>
      <c r="GB2" s="812" t="s">
        <v>291</v>
      </c>
      <c r="GC2" s="812" t="s">
        <v>290</v>
      </c>
      <c r="GD2" s="812" t="s">
        <v>358</v>
      </c>
      <c r="GE2" s="812" t="s">
        <v>923</v>
      </c>
      <c r="GF2" s="812" t="s">
        <v>121</v>
      </c>
      <c r="GG2" s="811" t="s">
        <v>764</v>
      </c>
      <c r="GH2" s="811" t="s">
        <v>762</v>
      </c>
      <c r="GI2" s="811" t="s">
        <v>761</v>
      </c>
      <c r="GJ2" s="811" t="s">
        <v>763</v>
      </c>
      <c r="GK2" s="811" t="s">
        <v>925</v>
      </c>
      <c r="GL2" s="811" t="s">
        <v>926</v>
      </c>
      <c r="GN2" s="714" t="s">
        <v>359</v>
      </c>
      <c r="GO2" s="728" t="s">
        <v>381</v>
      </c>
      <c r="GP2" s="714" t="s">
        <v>360</v>
      </c>
      <c r="GQ2" s="728" t="s">
        <v>444</v>
      </c>
      <c r="GR2" s="714" t="s">
        <v>361</v>
      </c>
      <c r="GS2" s="714" t="s">
        <v>362</v>
      </c>
      <c r="GT2" s="714" t="s">
        <v>759</v>
      </c>
      <c r="GV2" s="714" t="s">
        <v>359</v>
      </c>
      <c r="GW2" s="714" t="s">
        <v>381</v>
      </c>
      <c r="GX2" s="714" t="s">
        <v>360</v>
      </c>
      <c r="GY2" s="714" t="s">
        <v>444</v>
      </c>
      <c r="GZ2" s="714" t="s">
        <v>393</v>
      </c>
      <c r="HA2" s="714" t="s">
        <v>362</v>
      </c>
      <c r="HB2" s="714" t="s">
        <v>412</v>
      </c>
      <c r="HC2" s="715" t="s">
        <v>764</v>
      </c>
      <c r="HD2" s="715" t="s">
        <v>762</v>
      </c>
      <c r="HE2" s="715" t="s">
        <v>761</v>
      </c>
      <c r="HG2" s="714" t="s">
        <v>289</v>
      </c>
      <c r="HH2" s="714" t="s">
        <v>293</v>
      </c>
      <c r="HI2" s="714" t="s">
        <v>291</v>
      </c>
      <c r="HJ2" s="714" t="s">
        <v>290</v>
      </c>
      <c r="HK2" s="714" t="s">
        <v>358</v>
      </c>
      <c r="HL2" s="714" t="s">
        <v>923</v>
      </c>
      <c r="HM2" s="714" t="s">
        <v>121</v>
      </c>
      <c r="HN2" s="714" t="s">
        <v>764</v>
      </c>
      <c r="HO2" s="714" t="s">
        <v>762</v>
      </c>
      <c r="HP2" s="714" t="s">
        <v>761</v>
      </c>
      <c r="HQ2" s="714" t="s">
        <v>763</v>
      </c>
      <c r="HR2" s="714" t="s">
        <v>925</v>
      </c>
      <c r="HS2" s="714" t="s">
        <v>926</v>
      </c>
      <c r="HU2" s="714" t="s">
        <v>359</v>
      </c>
      <c r="HV2" s="714" t="s">
        <v>381</v>
      </c>
      <c r="HW2" s="714" t="s">
        <v>360</v>
      </c>
      <c r="HX2" s="714" t="s">
        <v>444</v>
      </c>
      <c r="HY2" s="714" t="s">
        <v>362</v>
      </c>
      <c r="HZ2" s="714" t="s">
        <v>1165</v>
      </c>
      <c r="IB2" s="714" t="s">
        <v>359</v>
      </c>
      <c r="IC2" s="714" t="s">
        <v>381</v>
      </c>
      <c r="ID2" s="714" t="s">
        <v>360</v>
      </c>
      <c r="IE2" s="714" t="s">
        <v>444</v>
      </c>
      <c r="IF2" s="714" t="s">
        <v>393</v>
      </c>
      <c r="IG2" s="714" t="s">
        <v>362</v>
      </c>
      <c r="IH2" s="714" t="s">
        <v>412</v>
      </c>
      <c r="II2" s="714" t="s">
        <v>1167</v>
      </c>
      <c r="IJ2" s="714" t="s">
        <v>1165</v>
      </c>
      <c r="IK2" s="714" t="s">
        <v>1166</v>
      </c>
      <c r="IM2" s="714" t="s">
        <v>289</v>
      </c>
      <c r="IN2" s="714" t="s">
        <v>293</v>
      </c>
      <c r="IO2" s="714" t="s">
        <v>291</v>
      </c>
      <c r="IP2" s="714" t="s">
        <v>290</v>
      </c>
      <c r="IQ2" s="714" t="s">
        <v>358</v>
      </c>
      <c r="IR2" s="714" t="s">
        <v>923</v>
      </c>
      <c r="IS2" s="714" t="s">
        <v>121</v>
      </c>
      <c r="IT2" s="714" t="s">
        <v>764</v>
      </c>
      <c r="IU2" s="714" t="s">
        <v>762</v>
      </c>
      <c r="IV2" s="714" t="s">
        <v>761</v>
      </c>
      <c r="IW2" s="714" t="s">
        <v>763</v>
      </c>
      <c r="IX2" s="714" t="s">
        <v>925</v>
      </c>
      <c r="IY2" s="714" t="s">
        <v>926</v>
      </c>
      <c r="JA2" s="865" t="s">
        <v>359</v>
      </c>
      <c r="JB2" s="865" t="s">
        <v>381</v>
      </c>
      <c r="JC2" s="865" t="s">
        <v>360</v>
      </c>
      <c r="JD2" s="865" t="s">
        <v>444</v>
      </c>
      <c r="JE2" s="865" t="s">
        <v>362</v>
      </c>
      <c r="JF2" s="865" t="s">
        <v>762</v>
      </c>
      <c r="JH2" s="865" t="s">
        <v>359</v>
      </c>
      <c r="JI2" s="865" t="s">
        <v>381</v>
      </c>
      <c r="JJ2" s="865" t="s">
        <v>360</v>
      </c>
      <c r="JK2" s="866" t="s">
        <v>444</v>
      </c>
      <c r="JL2" s="865" t="s">
        <v>393</v>
      </c>
      <c r="JM2" s="865" t="s">
        <v>362</v>
      </c>
      <c r="JN2" s="865" t="s">
        <v>412</v>
      </c>
      <c r="JO2" s="865" t="s">
        <v>754</v>
      </c>
      <c r="JP2" s="865" t="s">
        <v>759</v>
      </c>
      <c r="JQ2" s="865" t="s">
        <v>760</v>
      </c>
      <c r="JS2" s="865" t="s">
        <v>289</v>
      </c>
      <c r="JT2" s="865" t="s">
        <v>293</v>
      </c>
      <c r="JU2" s="865" t="s">
        <v>291</v>
      </c>
      <c r="JV2" s="865" t="s">
        <v>290</v>
      </c>
      <c r="JW2" s="865" t="s">
        <v>358</v>
      </c>
      <c r="JX2" s="865" t="s">
        <v>1099</v>
      </c>
      <c r="JY2" s="865" t="s">
        <v>923</v>
      </c>
      <c r="JZ2" s="865" t="s">
        <v>121</v>
      </c>
      <c r="KA2" s="865" t="s">
        <v>764</v>
      </c>
      <c r="KB2" s="865" t="s">
        <v>762</v>
      </c>
      <c r="KC2" s="865" t="s">
        <v>761</v>
      </c>
      <c r="KD2" s="865" t="s">
        <v>763</v>
      </c>
      <c r="KE2" s="865" t="s">
        <v>1101</v>
      </c>
      <c r="KF2" s="865" t="s">
        <v>925</v>
      </c>
      <c r="KG2" s="865" t="s">
        <v>926</v>
      </c>
    </row>
    <row r="3" spans="1:293" s="350" customFormat="1" x14ac:dyDescent="0.25">
      <c r="A3" s="371" t="s">
        <v>805</v>
      </c>
      <c r="B3" s="346" t="s">
        <v>257</v>
      </c>
      <c r="C3" s="346" t="s">
        <v>366</v>
      </c>
      <c r="D3" s="346" t="s">
        <v>1053</v>
      </c>
      <c r="E3" s="377">
        <v>1242363132</v>
      </c>
      <c r="F3" s="377">
        <v>0</v>
      </c>
      <c r="G3" s="377">
        <v>0</v>
      </c>
      <c r="H3" s="347">
        <f>+E3/$H$1*$I$1</f>
        <v>1242363.132</v>
      </c>
      <c r="I3" s="347">
        <f t="shared" ref="I3:J3" si="0">+F3/$H$1*$I$1</f>
        <v>0</v>
      </c>
      <c r="J3" s="347">
        <f t="shared" si="0"/>
        <v>0</v>
      </c>
      <c r="L3" s="350" t="s">
        <v>347</v>
      </c>
      <c r="M3" s="347">
        <v>4091849000</v>
      </c>
      <c r="N3" s="347">
        <v>2775666</v>
      </c>
      <c r="O3" s="347">
        <v>24775666</v>
      </c>
      <c r="P3" s="347">
        <v>4067073334</v>
      </c>
      <c r="Q3" s="347">
        <v>2470666</v>
      </c>
      <c r="R3" s="347">
        <v>305000</v>
      </c>
      <c r="S3" s="347">
        <f>+M3/$V$1*$W$1</f>
        <v>4091849</v>
      </c>
      <c r="T3" s="347">
        <f t="shared" ref="T3:X3" si="1">+N3/$V$1*$W$1</f>
        <v>2775.6660000000002</v>
      </c>
      <c r="U3" s="347">
        <f t="shared" si="1"/>
        <v>24775.666000000001</v>
      </c>
      <c r="V3" s="347">
        <f t="shared" si="1"/>
        <v>4067073.3339999998</v>
      </c>
      <c r="W3" s="347">
        <f t="shared" si="1"/>
        <v>2470.6660000000002</v>
      </c>
      <c r="X3" s="347">
        <f t="shared" si="1"/>
        <v>305</v>
      </c>
      <c r="Z3" s="350" t="s">
        <v>805</v>
      </c>
      <c r="AA3" s="350" t="s">
        <v>257</v>
      </c>
      <c r="AB3" s="350" t="s">
        <v>1080</v>
      </c>
      <c r="AC3" s="350" t="s">
        <v>1081</v>
      </c>
      <c r="AD3" s="347">
        <v>103274302</v>
      </c>
      <c r="AE3" s="347">
        <v>0</v>
      </c>
      <c r="AF3" s="347">
        <v>0</v>
      </c>
      <c r="AG3" s="347">
        <f>+AD3/$AG$1*$AH$1</f>
        <v>103274.302</v>
      </c>
      <c r="AH3" s="347">
        <f t="shared" ref="AH3:AI3" si="2">+AE3/$AG$1*$AH$1</f>
        <v>0</v>
      </c>
      <c r="AI3" s="347">
        <f t="shared" si="2"/>
        <v>0</v>
      </c>
      <c r="AK3" s="350" t="s">
        <v>805</v>
      </c>
      <c r="AL3" s="350" t="s">
        <v>257</v>
      </c>
      <c r="AM3" s="350" t="s">
        <v>368</v>
      </c>
      <c r="AN3" s="350" t="s">
        <v>274</v>
      </c>
      <c r="AO3" s="347">
        <v>32000000</v>
      </c>
      <c r="AP3" s="347">
        <v>0</v>
      </c>
      <c r="AQ3" s="347">
        <v>0</v>
      </c>
      <c r="AR3" s="347">
        <f t="shared" ref="AR3:AR45" si="3">+AO3/$AR$1*$AS$1</f>
        <v>32000</v>
      </c>
      <c r="AS3" s="347">
        <f t="shared" ref="AS3:AS45" si="4">+AP3/$AR$1*$AS$1</f>
        <v>0</v>
      </c>
      <c r="AT3" s="347">
        <f t="shared" ref="AT3:AT45" si="5">+AQ3/$AR$1*$AS$1</f>
        <v>0</v>
      </c>
      <c r="AV3" s="350" t="s">
        <v>347</v>
      </c>
      <c r="AW3" s="347">
        <v>4091849000</v>
      </c>
      <c r="AX3" s="347">
        <v>5117466</v>
      </c>
      <c r="AY3" s="347">
        <v>278507947</v>
      </c>
      <c r="AZ3" s="347">
        <v>3813341053</v>
      </c>
      <c r="BA3" s="347">
        <v>4800266</v>
      </c>
      <c r="BB3" s="347">
        <v>317200</v>
      </c>
      <c r="BC3" s="347">
        <f>+AW3/$BC$1*$BD$1</f>
        <v>4091849</v>
      </c>
      <c r="BD3" s="347">
        <f t="shared" ref="BD3:BH3" si="6">+AX3/$BC$1*$BD$1</f>
        <v>5117.4660000000003</v>
      </c>
      <c r="BE3" s="347">
        <f t="shared" si="6"/>
        <v>278507.94699999999</v>
      </c>
      <c r="BF3" s="347">
        <f t="shared" si="6"/>
        <v>3813341.0529999998</v>
      </c>
      <c r="BG3" s="347">
        <f t="shared" si="6"/>
        <v>4800.2659999999996</v>
      </c>
      <c r="BH3" s="347">
        <f t="shared" si="6"/>
        <v>317.2</v>
      </c>
      <c r="BJ3" s="305" t="s">
        <v>805</v>
      </c>
      <c r="BK3" s="306" t="s">
        <v>257</v>
      </c>
      <c r="BL3" s="305" t="s">
        <v>387</v>
      </c>
      <c r="BM3" s="306" t="s">
        <v>276</v>
      </c>
      <c r="BN3" s="307">
        <v>133875</v>
      </c>
      <c r="BO3" s="395">
        <f>+BN3/$BN$1*$BO$1</f>
        <v>133.875</v>
      </c>
      <c r="BQ3" s="350" t="s">
        <v>805</v>
      </c>
      <c r="BR3" s="350" t="s">
        <v>257</v>
      </c>
      <c r="BS3" s="350" t="s">
        <v>1054</v>
      </c>
      <c r="BT3" s="350" t="s">
        <v>1055</v>
      </c>
      <c r="BU3" s="395">
        <v>1057636868</v>
      </c>
      <c r="BV3" s="395">
        <v>0</v>
      </c>
      <c r="BW3" s="395">
        <v>0</v>
      </c>
      <c r="BX3" s="395">
        <f>+BU3/$BY$1*$BZ$1</f>
        <v>1057636.868</v>
      </c>
      <c r="BY3" s="395">
        <f t="shared" ref="BY3:BZ3" si="7">+BV3/$BY$1*$BZ$1</f>
        <v>0</v>
      </c>
      <c r="BZ3" s="395">
        <f t="shared" si="7"/>
        <v>0</v>
      </c>
      <c r="CB3" s="350" t="s">
        <v>347</v>
      </c>
      <c r="CC3" s="395">
        <v>4091849000</v>
      </c>
      <c r="CD3" s="395">
        <v>7291341</v>
      </c>
      <c r="CE3" s="395">
        <v>136382042</v>
      </c>
      <c r="CF3" s="395">
        <v>3955466958</v>
      </c>
      <c r="CG3" s="395">
        <v>129090701</v>
      </c>
      <c r="CH3" s="395">
        <v>6980241</v>
      </c>
      <c r="CI3" s="395">
        <v>311100</v>
      </c>
      <c r="CJ3" s="395">
        <f t="shared" ref="CJ3:CP3" si="8">+CC3/$CN$1*$CO$1</f>
        <v>4091849</v>
      </c>
      <c r="CK3" s="395">
        <f t="shared" si="8"/>
        <v>7291.3410000000003</v>
      </c>
      <c r="CL3" s="395">
        <f t="shared" si="8"/>
        <v>136382.04199999999</v>
      </c>
      <c r="CM3" s="395">
        <f t="shared" si="8"/>
        <v>3955466.9580000001</v>
      </c>
      <c r="CN3" s="395">
        <f t="shared" si="8"/>
        <v>129090.701</v>
      </c>
      <c r="CO3" s="395">
        <f t="shared" si="8"/>
        <v>6980.241</v>
      </c>
      <c r="CP3" s="395">
        <f t="shared" si="8"/>
        <v>311.10000000000002</v>
      </c>
      <c r="CR3" s="305" t="s">
        <v>805</v>
      </c>
      <c r="CS3" s="305" t="s">
        <v>257</v>
      </c>
      <c r="CT3" s="305" t="s">
        <v>368</v>
      </c>
      <c r="CU3" s="305" t="s">
        <v>274</v>
      </c>
      <c r="CV3" s="307">
        <v>2040000</v>
      </c>
      <c r="CW3" s="307">
        <f>+CV3/$CV$1*$CW$1</f>
        <v>2040</v>
      </c>
      <c r="CY3" s="350" t="s">
        <v>805</v>
      </c>
      <c r="CZ3" s="350" t="s">
        <v>257</v>
      </c>
      <c r="DA3" s="350" t="s">
        <v>1054</v>
      </c>
      <c r="DB3" s="350" t="s">
        <v>1055</v>
      </c>
      <c r="DC3" s="395">
        <v>1057636868</v>
      </c>
      <c r="DD3" s="395">
        <v>0</v>
      </c>
      <c r="DE3" s="395">
        <v>0</v>
      </c>
      <c r="DF3" s="395">
        <f>+DC3/$DG$1*$DH$1</f>
        <v>1057636.868</v>
      </c>
      <c r="DG3" s="395">
        <f t="shared" ref="DG3:DH3" si="9">+DD3/$DG$1*$DH$1</f>
        <v>0</v>
      </c>
      <c r="DH3" s="395">
        <f t="shared" si="9"/>
        <v>0</v>
      </c>
      <c r="DJ3" s="355" t="s">
        <v>347</v>
      </c>
      <c r="DK3" s="356">
        <v>4091849000</v>
      </c>
      <c r="DL3" s="356">
        <v>9331341</v>
      </c>
      <c r="DM3" s="356">
        <v>248035442</v>
      </c>
      <c r="DN3" s="356">
        <v>3843813558</v>
      </c>
      <c r="DO3" s="356">
        <v>238704101</v>
      </c>
      <c r="DP3" s="356">
        <v>9020241</v>
      </c>
      <c r="DQ3" s="356">
        <v>311100</v>
      </c>
      <c r="DR3" s="356">
        <f t="shared" ref="DR3:DW3" si="10">+DK3/$DW$1*$DX$1</f>
        <v>4091849</v>
      </c>
      <c r="DS3" s="356">
        <f t="shared" si="10"/>
        <v>9331.3410000000003</v>
      </c>
      <c r="DT3" s="356">
        <f t="shared" si="10"/>
        <v>248035.44200000001</v>
      </c>
      <c r="DU3" s="356">
        <f t="shared" si="10"/>
        <v>3843813.5580000002</v>
      </c>
      <c r="DV3" s="356">
        <f t="shared" si="10"/>
        <v>238704.101</v>
      </c>
      <c r="DW3" s="356">
        <f t="shared" si="10"/>
        <v>9020.241</v>
      </c>
      <c r="DX3" s="356">
        <f t="shared" ref="DX3" si="11">+DQ3/$DW$1*$DX$1</f>
        <v>311.10000000000002</v>
      </c>
      <c r="DY3" s="355"/>
      <c r="DZ3" s="355" t="s">
        <v>805</v>
      </c>
      <c r="EA3" s="355" t="s">
        <v>257</v>
      </c>
      <c r="EB3" s="355" t="s">
        <v>368</v>
      </c>
      <c r="EC3" s="355" t="s">
        <v>274</v>
      </c>
      <c r="ED3" s="356">
        <v>2040000</v>
      </c>
      <c r="EE3" s="356">
        <f>+ED3/$ED$1*$EE$1</f>
        <v>2040</v>
      </c>
      <c r="EG3" s="305" t="s">
        <v>805</v>
      </c>
      <c r="EH3" s="305" t="s">
        <v>257</v>
      </c>
      <c r="EI3" s="305" t="s">
        <v>1054</v>
      </c>
      <c r="EJ3" s="305" t="s">
        <v>1055</v>
      </c>
      <c r="EK3" s="307">
        <v>1057636868</v>
      </c>
      <c r="EL3" s="307">
        <v>0</v>
      </c>
      <c r="EM3" s="307">
        <v>0</v>
      </c>
      <c r="EN3" s="307">
        <f>+EK3/$EO$1*$EP$1</f>
        <v>1057636.868</v>
      </c>
      <c r="EO3" s="307">
        <f t="shared" ref="EO3:EP3" si="12">+EL3/$EO$1*$EP$1</f>
        <v>0</v>
      </c>
      <c r="EP3" s="307">
        <f t="shared" si="12"/>
        <v>0</v>
      </c>
      <c r="EQ3" s="307"/>
      <c r="ER3" s="355" t="s">
        <v>347</v>
      </c>
      <c r="ES3" s="356">
        <v>4091849000</v>
      </c>
      <c r="ET3" s="356">
        <v>11371341</v>
      </c>
      <c r="EU3" s="356">
        <v>251605442</v>
      </c>
      <c r="EV3" s="356">
        <v>3840243558</v>
      </c>
      <c r="EW3" s="356">
        <v>240234101</v>
      </c>
      <c r="EX3" s="356">
        <v>11060241</v>
      </c>
      <c r="EY3" s="356">
        <v>311100</v>
      </c>
      <c r="EZ3" s="356">
        <f>+ES3/$FD$1*$FE$1</f>
        <v>4091849</v>
      </c>
      <c r="FA3" s="356">
        <f t="shared" ref="FA3:FF3" si="13">+ET3/$FD$1*$FE$1</f>
        <v>11371.341</v>
      </c>
      <c r="FB3" s="356">
        <f t="shared" si="13"/>
        <v>251605.44200000001</v>
      </c>
      <c r="FC3" s="356">
        <f t="shared" si="13"/>
        <v>3840243.5580000002</v>
      </c>
      <c r="FD3" s="356">
        <f t="shared" si="13"/>
        <v>240234.101</v>
      </c>
      <c r="FE3" s="356">
        <f t="shared" si="13"/>
        <v>11060.241</v>
      </c>
      <c r="FF3" s="356">
        <f t="shared" si="13"/>
        <v>311.10000000000002</v>
      </c>
      <c r="FH3" s="305" t="s">
        <v>805</v>
      </c>
      <c r="FI3" s="306" t="s">
        <v>257</v>
      </c>
      <c r="FJ3" s="305" t="s">
        <v>368</v>
      </c>
      <c r="FK3" s="306" t="s">
        <v>274</v>
      </c>
      <c r="FL3" s="307">
        <v>2068560</v>
      </c>
      <c r="FM3" s="307">
        <f>+FL3/$FL$1*$FM$1</f>
        <v>2068.56</v>
      </c>
      <c r="FO3" s="305" t="s">
        <v>805</v>
      </c>
      <c r="FP3" s="306" t="s">
        <v>257</v>
      </c>
      <c r="FQ3" s="305" t="s">
        <v>1054</v>
      </c>
      <c r="FR3" s="306" t="s">
        <v>1055</v>
      </c>
      <c r="FS3" s="307">
        <v>907547794</v>
      </c>
      <c r="FT3" s="307">
        <v>0</v>
      </c>
      <c r="FU3" s="307">
        <v>0</v>
      </c>
      <c r="FV3" s="395">
        <f>+FS3/$FV$1*$FW$1</f>
        <v>907547.79399999999</v>
      </c>
      <c r="FW3" s="395">
        <f t="shared" ref="FW3:FX3" si="14">+FT3/$FV$1*$FW$1</f>
        <v>0</v>
      </c>
      <c r="FX3" s="395">
        <f t="shared" si="14"/>
        <v>0</v>
      </c>
      <c r="FZ3" s="355" t="s">
        <v>347</v>
      </c>
      <c r="GA3" s="356">
        <v>4091849000</v>
      </c>
      <c r="GB3" s="356">
        <v>38459901</v>
      </c>
      <c r="GC3" s="356">
        <v>247271590</v>
      </c>
      <c r="GD3" s="356">
        <v>3844577410</v>
      </c>
      <c r="GE3" s="356">
        <v>38144446</v>
      </c>
      <c r="GF3" s="356">
        <v>315455</v>
      </c>
      <c r="GG3" s="356">
        <f t="shared" ref="GG3:GL3" si="15">+GA3/$GK$1*$GL$1</f>
        <v>4091849</v>
      </c>
      <c r="GH3" s="356">
        <f t="shared" si="15"/>
        <v>38459.900999999998</v>
      </c>
      <c r="GI3" s="356">
        <f t="shared" si="15"/>
        <v>247271.59</v>
      </c>
      <c r="GJ3" s="356">
        <f>+GD3/$GK$1*$GL$1</f>
        <v>3844577.41</v>
      </c>
      <c r="GK3" s="356">
        <f>+GE3/$GK$1*$GL$1</f>
        <v>38144.446000000004</v>
      </c>
      <c r="GL3" s="356">
        <f t="shared" si="15"/>
        <v>315.45499999999998</v>
      </c>
      <c r="GN3" s="305" t="s">
        <v>805</v>
      </c>
      <c r="GO3" s="306" t="s">
        <v>257</v>
      </c>
      <c r="GP3" s="305" t="s">
        <v>1080</v>
      </c>
      <c r="GQ3" s="306" t="s">
        <v>1081</v>
      </c>
      <c r="GR3" s="306" t="s">
        <v>1014</v>
      </c>
      <c r="GS3" s="307">
        <v>21859530</v>
      </c>
      <c r="GT3" s="307">
        <f>+GS3/$GS$1*$GT$1</f>
        <v>21859.53</v>
      </c>
      <c r="GV3" s="306" t="s">
        <v>805</v>
      </c>
      <c r="GW3" s="306" t="s">
        <v>257</v>
      </c>
      <c r="GX3" s="306" t="s">
        <v>366</v>
      </c>
      <c r="GY3" s="306" t="s">
        <v>1053</v>
      </c>
      <c r="GZ3" s="307">
        <v>802159290</v>
      </c>
      <c r="HA3" s="307">
        <v>0</v>
      </c>
      <c r="HB3" s="307">
        <v>0</v>
      </c>
      <c r="HC3" s="395">
        <f>+GZ3/$HC$1*$HD$1</f>
        <v>802159.29</v>
      </c>
      <c r="HD3" s="395">
        <f t="shared" ref="HD3:HE3" si="16">+HA3/$HC$1*$HD$1</f>
        <v>0</v>
      </c>
      <c r="HE3" s="395">
        <f t="shared" si="16"/>
        <v>0</v>
      </c>
      <c r="HG3" s="355" t="s">
        <v>347</v>
      </c>
      <c r="HH3" s="356">
        <v>3838494000</v>
      </c>
      <c r="HI3" s="356">
        <v>206759443</v>
      </c>
      <c r="HJ3" s="356">
        <v>1170404881</v>
      </c>
      <c r="HK3" s="356">
        <v>2668089119</v>
      </c>
      <c r="HL3" s="356">
        <v>70828416</v>
      </c>
      <c r="HM3" s="356">
        <v>135931027</v>
      </c>
      <c r="HN3" s="356">
        <f t="shared" ref="HN3:HS3" si="17">+HH3/$HQ$1*$HR$1</f>
        <v>3838494</v>
      </c>
      <c r="HO3" s="356">
        <f t="shared" si="17"/>
        <v>206759.443</v>
      </c>
      <c r="HP3" s="356">
        <f t="shared" si="17"/>
        <v>1170404.8810000001</v>
      </c>
      <c r="HQ3" s="356">
        <f t="shared" si="17"/>
        <v>2668089.1189999999</v>
      </c>
      <c r="HR3" s="356">
        <f t="shared" si="17"/>
        <v>70828.415999999997</v>
      </c>
      <c r="HS3" s="356">
        <f t="shared" si="17"/>
        <v>135931.027</v>
      </c>
      <c r="HU3" s="305" t="s">
        <v>805</v>
      </c>
      <c r="HV3" s="305" t="s">
        <v>257</v>
      </c>
      <c r="HW3" s="305" t="s">
        <v>368</v>
      </c>
      <c r="HX3" s="305" t="s">
        <v>274</v>
      </c>
      <c r="HY3" s="307">
        <v>2068560</v>
      </c>
      <c r="HZ3" s="307">
        <f>+HY3/$HZ$1*$IA$1</f>
        <v>2068.56</v>
      </c>
      <c r="IB3" s="306" t="s">
        <v>805</v>
      </c>
      <c r="IC3" s="306" t="s">
        <v>257</v>
      </c>
      <c r="ID3" s="306" t="s">
        <v>366</v>
      </c>
      <c r="IE3" s="306" t="s">
        <v>1053</v>
      </c>
      <c r="IF3" s="510">
        <v>802159290</v>
      </c>
      <c r="IG3" s="510">
        <v>0</v>
      </c>
      <c r="IH3" s="510">
        <v>0</v>
      </c>
      <c r="II3" s="395">
        <f>+IF3/$II$1*$IJ$1</f>
        <v>802159.29</v>
      </c>
      <c r="IJ3" s="395">
        <f t="shared" ref="IJ3:IK3" si="18">+IG3/$II$1*$IJ$1</f>
        <v>0</v>
      </c>
      <c r="IK3" s="395">
        <f t="shared" si="18"/>
        <v>0</v>
      </c>
      <c r="IM3" s="355" t="s">
        <v>507</v>
      </c>
      <c r="IN3" s="356">
        <v>0</v>
      </c>
      <c r="IO3" s="356">
        <v>0</v>
      </c>
      <c r="IP3" s="356">
        <v>0</v>
      </c>
      <c r="IQ3" s="356">
        <v>0</v>
      </c>
      <c r="IR3" s="356">
        <v>0</v>
      </c>
      <c r="IS3" s="356">
        <v>0</v>
      </c>
      <c r="IT3" s="395">
        <f>+IN3/$IW$1*$IX$1</f>
        <v>0</v>
      </c>
      <c r="IU3" s="395">
        <f t="shared" ref="IU3:IY3" si="19">+IO3/$IW$1*$IX$1</f>
        <v>0</v>
      </c>
      <c r="IV3" s="395">
        <f t="shared" si="19"/>
        <v>0</v>
      </c>
      <c r="IW3" s="395">
        <f t="shared" si="19"/>
        <v>0</v>
      </c>
      <c r="IX3" s="395">
        <f t="shared" si="19"/>
        <v>0</v>
      </c>
      <c r="IY3" s="395">
        <f t="shared" si="19"/>
        <v>0</v>
      </c>
      <c r="JA3" s="305" t="s">
        <v>805</v>
      </c>
      <c r="JB3" s="305" t="s">
        <v>257</v>
      </c>
      <c r="JC3" s="305" t="s">
        <v>1088</v>
      </c>
      <c r="JD3" s="305" t="s">
        <v>1089</v>
      </c>
      <c r="JE3" s="307">
        <v>52094600</v>
      </c>
      <c r="JF3" s="307">
        <f>+JE3/$JE$1*$JF$1</f>
        <v>52094.6</v>
      </c>
      <c r="JH3" s="305" t="s">
        <v>805</v>
      </c>
      <c r="JI3" s="305" t="s">
        <v>257</v>
      </c>
      <c r="JJ3" s="305" t="s">
        <v>366</v>
      </c>
      <c r="JK3" s="306" t="s">
        <v>1053</v>
      </c>
      <c r="JL3" s="307">
        <v>802159290</v>
      </c>
      <c r="JM3" s="307">
        <v>0</v>
      </c>
      <c r="JN3" s="307">
        <v>0</v>
      </c>
      <c r="JO3" s="395">
        <f>+JL3/$JP$1*$JQ$1</f>
        <v>802159.29</v>
      </c>
      <c r="JP3" s="395">
        <f>+JM3/$JP$1*$JQ$1</f>
        <v>0</v>
      </c>
      <c r="JQ3" s="395">
        <f>+JN3/$JP$1*$JQ$1</f>
        <v>0</v>
      </c>
      <c r="JS3" s="355" t="s">
        <v>347</v>
      </c>
      <c r="JT3" s="356">
        <v>3838494000</v>
      </c>
      <c r="JU3" s="356">
        <v>972995508</v>
      </c>
      <c r="JV3" s="356">
        <v>1544677605</v>
      </c>
      <c r="JW3" s="356">
        <v>2293816395</v>
      </c>
      <c r="JX3" s="356">
        <v>571682097</v>
      </c>
      <c r="JY3" s="356">
        <v>904520053</v>
      </c>
      <c r="JZ3" s="356">
        <v>68475455</v>
      </c>
      <c r="KA3" s="356">
        <f t="shared" ref="KA3:KG3" si="20">+JT3/$KF$1*$KG$1</f>
        <v>3838494</v>
      </c>
      <c r="KB3" s="356">
        <f t="shared" si="20"/>
        <v>972995.50800000003</v>
      </c>
      <c r="KC3" s="356">
        <f t="shared" si="20"/>
        <v>1544677.605</v>
      </c>
      <c r="KD3" s="356">
        <f t="shared" si="20"/>
        <v>2293816.395</v>
      </c>
      <c r="KE3" s="356">
        <f t="shared" si="20"/>
        <v>571682.09699999995</v>
      </c>
      <c r="KF3" s="356">
        <f t="shared" si="20"/>
        <v>904520.05299999996</v>
      </c>
      <c r="KG3" s="356">
        <f t="shared" si="20"/>
        <v>68475.455000000002</v>
      </c>
    </row>
    <row r="4" spans="1:293" s="350" customFormat="1" x14ac:dyDescent="0.25">
      <c r="A4" s="371" t="s">
        <v>805</v>
      </c>
      <c r="B4" s="346" t="s">
        <v>257</v>
      </c>
      <c r="C4" s="346" t="s">
        <v>1054</v>
      </c>
      <c r="D4" s="346" t="s">
        <v>1055</v>
      </c>
      <c r="E4" s="377">
        <v>1057636868</v>
      </c>
      <c r="F4" s="377">
        <v>0</v>
      </c>
      <c r="G4" s="377">
        <v>0</v>
      </c>
      <c r="H4" s="347">
        <f t="shared" ref="H4:H32" si="21">+E4/$H$1*$I$1</f>
        <v>1057636.868</v>
      </c>
      <c r="I4" s="347">
        <f t="shared" ref="I4:I32" si="22">+F4/$H$1*$I$1</f>
        <v>0</v>
      </c>
      <c r="J4" s="347">
        <f t="shared" ref="J4:J32" si="23">+G4/$H$1*$I$1</f>
        <v>0</v>
      </c>
      <c r="L4" s="350" t="s">
        <v>447</v>
      </c>
      <c r="M4" s="347">
        <v>2502834000</v>
      </c>
      <c r="N4" s="347">
        <v>2775666</v>
      </c>
      <c r="O4" s="347">
        <v>24775666</v>
      </c>
      <c r="P4" s="347">
        <v>2478058334</v>
      </c>
      <c r="Q4" s="347">
        <v>2470666</v>
      </c>
      <c r="R4" s="347">
        <v>305000</v>
      </c>
      <c r="S4" s="347">
        <f t="shared" ref="S4:S24" si="24">+M4/$V$1*$W$1</f>
        <v>2502834</v>
      </c>
      <c r="T4" s="347">
        <f t="shared" ref="T4:T24" si="25">+N4/$V$1*$W$1</f>
        <v>2775.6660000000002</v>
      </c>
      <c r="U4" s="347">
        <f t="shared" ref="U4:U24" si="26">+O4/$V$1*$W$1</f>
        <v>24775.666000000001</v>
      </c>
      <c r="V4" s="347">
        <f t="shared" ref="V4:V24" si="27">+P4/$V$1*$W$1</f>
        <v>2478058.3339999998</v>
      </c>
      <c r="W4" s="347">
        <f t="shared" ref="W4:W24" si="28">+Q4/$V$1*$W$1</f>
        <v>2470.6660000000002</v>
      </c>
      <c r="X4" s="347">
        <f t="shared" ref="X4:X24" si="29">+R4/$V$1*$W$1</f>
        <v>305</v>
      </c>
      <c r="Z4" s="350" t="s">
        <v>805</v>
      </c>
      <c r="AA4" s="350" t="s">
        <v>257</v>
      </c>
      <c r="AB4" s="350" t="s">
        <v>1082</v>
      </c>
      <c r="AC4" s="350" t="s">
        <v>1083</v>
      </c>
      <c r="AD4" s="347">
        <v>74529846</v>
      </c>
      <c r="AE4" s="347">
        <v>0</v>
      </c>
      <c r="AF4" s="347">
        <v>0</v>
      </c>
      <c r="AG4" s="347">
        <f t="shared" ref="AG4:AG25" si="30">+AD4/$AG$1*$AH$1</f>
        <v>74529.846000000005</v>
      </c>
      <c r="AH4" s="347">
        <f t="shared" ref="AH4:AH25" si="31">+AE4/$AG$1*$AH$1</f>
        <v>0</v>
      </c>
      <c r="AI4" s="347">
        <f t="shared" ref="AI4:AI25" si="32">+AF4/$AG$1*$AH$1</f>
        <v>0</v>
      </c>
      <c r="AK4" s="350" t="s">
        <v>805</v>
      </c>
      <c r="AL4" s="350" t="s">
        <v>257</v>
      </c>
      <c r="AM4" s="350" t="s">
        <v>368</v>
      </c>
      <c r="AN4" s="350" t="s">
        <v>274</v>
      </c>
      <c r="AO4" s="347">
        <v>0</v>
      </c>
      <c r="AP4" s="347">
        <v>4080000</v>
      </c>
      <c r="AQ4" s="347">
        <v>24679620</v>
      </c>
      <c r="AR4" s="347">
        <f t="shared" si="3"/>
        <v>0</v>
      </c>
      <c r="AS4" s="347">
        <f t="shared" si="4"/>
        <v>4080</v>
      </c>
      <c r="AT4" s="347">
        <f t="shared" si="5"/>
        <v>24679.62</v>
      </c>
      <c r="AV4" s="350" t="s">
        <v>447</v>
      </c>
      <c r="AW4" s="347">
        <v>2502834000</v>
      </c>
      <c r="AX4" s="347">
        <v>5117466</v>
      </c>
      <c r="AY4" s="347">
        <v>256462947</v>
      </c>
      <c r="AZ4" s="347">
        <v>2246371053</v>
      </c>
      <c r="BA4" s="347">
        <v>4800266</v>
      </c>
      <c r="BB4" s="347">
        <v>317200</v>
      </c>
      <c r="BC4" s="347">
        <f t="shared" ref="BC4:BC24" si="33">+AW4/$BC$1*$BD$1</f>
        <v>2502834</v>
      </c>
      <c r="BD4" s="347">
        <f t="shared" ref="BD4:BD24" si="34">+AX4/$BC$1*$BD$1</f>
        <v>5117.4660000000003</v>
      </c>
      <c r="BE4" s="347">
        <f t="shared" ref="BE4:BE24" si="35">+AY4/$BC$1*$BD$1</f>
        <v>256462.94699999999</v>
      </c>
      <c r="BF4" s="347">
        <f t="shared" ref="BF4:BF24" si="36">+AZ4/$BC$1*$BD$1</f>
        <v>2246371.0529999998</v>
      </c>
      <c r="BG4" s="347">
        <f t="shared" ref="BG4:BG24" si="37">+BA4/$BC$1*$BD$1</f>
        <v>4800.2659999999996</v>
      </c>
      <c r="BH4" s="347">
        <f t="shared" ref="BH4:BH24" si="38">+BB4/$BC$1*$BD$1</f>
        <v>317.2</v>
      </c>
      <c r="BJ4" s="305" t="s">
        <v>805</v>
      </c>
      <c r="BK4" s="306" t="s">
        <v>257</v>
      </c>
      <c r="BL4" s="305" t="s">
        <v>368</v>
      </c>
      <c r="BM4" s="306" t="s">
        <v>274</v>
      </c>
      <c r="BN4" s="307">
        <v>2040000</v>
      </c>
      <c r="BO4" s="395">
        <f t="shared" ref="BO4:BO6" si="39">+BN4/$BN$1*$BO$1</f>
        <v>2040</v>
      </c>
      <c r="BQ4" s="350" t="s">
        <v>805</v>
      </c>
      <c r="BR4" s="350" t="s">
        <v>257</v>
      </c>
      <c r="BS4" s="350" t="s">
        <v>366</v>
      </c>
      <c r="BT4" s="350" t="s">
        <v>1053</v>
      </c>
      <c r="BU4" s="395">
        <v>802159290</v>
      </c>
      <c r="BV4" s="395">
        <v>0</v>
      </c>
      <c r="BW4" s="395">
        <v>0</v>
      </c>
      <c r="BX4" s="395">
        <f t="shared" ref="BX4:BX47" si="40">+BU4/$BY$1*$BZ$1</f>
        <v>802159.29</v>
      </c>
      <c r="BY4" s="395">
        <f t="shared" ref="BY4:BY47" si="41">+BV4/$BY$1*$BZ$1</f>
        <v>0</v>
      </c>
      <c r="BZ4" s="395">
        <f t="shared" ref="BZ4:BZ47" si="42">+BW4/$BY$1*$BZ$1</f>
        <v>0</v>
      </c>
      <c r="CB4" s="350" t="s">
        <v>447</v>
      </c>
      <c r="CC4" s="395">
        <v>2502834000</v>
      </c>
      <c r="CD4" s="395">
        <v>7291341</v>
      </c>
      <c r="CE4" s="395">
        <v>114337042</v>
      </c>
      <c r="CF4" s="395">
        <v>2388496958</v>
      </c>
      <c r="CG4" s="395">
        <v>107045701</v>
      </c>
      <c r="CH4" s="395">
        <v>6980241</v>
      </c>
      <c r="CI4" s="395">
        <v>311100</v>
      </c>
      <c r="CJ4" s="395">
        <f t="shared" ref="CJ4:CJ24" si="43">+CC4/$CN$1*$CO$1</f>
        <v>2502834</v>
      </c>
      <c r="CK4" s="395">
        <f t="shared" ref="CK4:CK24" si="44">+CD4/$CN$1*$CO$1</f>
        <v>7291.3410000000003</v>
      </c>
      <c r="CL4" s="395">
        <f t="shared" ref="CL4:CL24" si="45">+CE4/$CN$1*$CO$1</f>
        <v>114337.042</v>
      </c>
      <c r="CM4" s="395">
        <f t="shared" ref="CM4:CM24" si="46">+CF4/$CN$1*$CO$1</f>
        <v>2388496.9580000001</v>
      </c>
      <c r="CN4" s="395">
        <f t="shared" ref="CN4:CN24" si="47">+CG4/$CN$1*$CO$1</f>
        <v>107045.701</v>
      </c>
      <c r="CO4" s="395">
        <f t="shared" ref="CO4:CO24" si="48">+CH4/$CN$1*$CO$1</f>
        <v>6980.241</v>
      </c>
      <c r="CP4" s="395">
        <f t="shared" ref="CP4:CP24" si="49">+CI4/$CN$1*$CO$1</f>
        <v>311.10000000000002</v>
      </c>
      <c r="CR4" s="305" t="s">
        <v>389</v>
      </c>
      <c r="CS4" s="305" t="s">
        <v>390</v>
      </c>
      <c r="CT4" s="305" t="s">
        <v>376</v>
      </c>
      <c r="CU4" s="305" t="s">
        <v>376</v>
      </c>
      <c r="CV4" s="307">
        <v>54393374</v>
      </c>
      <c r="CW4" s="307">
        <f t="shared" ref="CW4:CW5" si="50">+CV4/$CV$1*$CW$1</f>
        <v>54393.374000000003</v>
      </c>
      <c r="CY4" s="350" t="s">
        <v>805</v>
      </c>
      <c r="CZ4" s="350" t="s">
        <v>257</v>
      </c>
      <c r="DA4" s="350" t="s">
        <v>366</v>
      </c>
      <c r="DB4" s="350" t="s">
        <v>1053</v>
      </c>
      <c r="DC4" s="395">
        <v>802159290</v>
      </c>
      <c r="DD4" s="395">
        <v>0</v>
      </c>
      <c r="DE4" s="395">
        <v>0</v>
      </c>
      <c r="DF4" s="395">
        <f t="shared" ref="DF4:DF48" si="51">+DC4/$DG$1*$DH$1</f>
        <v>802159.29</v>
      </c>
      <c r="DG4" s="395">
        <f t="shared" ref="DG4:DG48" si="52">+DD4/$DG$1*$DH$1</f>
        <v>0</v>
      </c>
      <c r="DH4" s="395">
        <f t="shared" ref="DH4:DH48" si="53">+DE4/$DG$1*$DH$1</f>
        <v>0</v>
      </c>
      <c r="DJ4" s="355" t="s">
        <v>447</v>
      </c>
      <c r="DK4" s="356">
        <v>2502834000</v>
      </c>
      <c r="DL4" s="356">
        <v>9331341</v>
      </c>
      <c r="DM4" s="356">
        <v>114337042</v>
      </c>
      <c r="DN4" s="356">
        <v>2388496958</v>
      </c>
      <c r="DO4" s="356">
        <v>105005701</v>
      </c>
      <c r="DP4" s="356">
        <v>9020241</v>
      </c>
      <c r="DQ4" s="356">
        <v>311100</v>
      </c>
      <c r="DR4" s="356">
        <f t="shared" ref="DR4:DR24" si="54">+DK4/$DW$1*$DX$1</f>
        <v>2502834</v>
      </c>
      <c r="DS4" s="356">
        <f t="shared" ref="DS4:DS24" si="55">+DL4/$DW$1*$DX$1</f>
        <v>9331.3410000000003</v>
      </c>
      <c r="DT4" s="356">
        <f t="shared" ref="DT4:DT24" si="56">+DM4/$DW$1*$DX$1</f>
        <v>114337.042</v>
      </c>
      <c r="DU4" s="356">
        <f t="shared" ref="DU4:DU24" si="57">+DN4/$DW$1*$DX$1</f>
        <v>2388496.9580000001</v>
      </c>
      <c r="DV4" s="356">
        <f t="shared" ref="DV4:DV24" si="58">+DO4/$DW$1*$DX$1</f>
        <v>105005.701</v>
      </c>
      <c r="DW4" s="356">
        <f t="shared" ref="DW4:DW24" si="59">+DP4/$DW$1*$DX$1</f>
        <v>9020.241</v>
      </c>
      <c r="DX4" s="356">
        <f t="shared" ref="DX4:DX24" si="60">+DQ4/$DW$1*$DX$1</f>
        <v>311.10000000000002</v>
      </c>
      <c r="DY4" s="355"/>
      <c r="DZ4" s="355" t="s">
        <v>389</v>
      </c>
      <c r="EA4" s="355" t="s">
        <v>390</v>
      </c>
      <c r="EB4" s="355" t="s">
        <v>376</v>
      </c>
      <c r="EC4" s="355" t="s">
        <v>376</v>
      </c>
      <c r="ED4" s="356">
        <v>10253124</v>
      </c>
      <c r="EE4" s="356">
        <f t="shared" ref="EE4:EE5" si="61">+ED4/$ED$1*$EE$1</f>
        <v>10253.124</v>
      </c>
      <c r="EG4" s="305" t="s">
        <v>805</v>
      </c>
      <c r="EH4" s="305" t="s">
        <v>257</v>
      </c>
      <c r="EI4" s="305" t="s">
        <v>366</v>
      </c>
      <c r="EJ4" s="305" t="s">
        <v>1053</v>
      </c>
      <c r="EK4" s="307">
        <v>802159290</v>
      </c>
      <c r="EL4" s="307">
        <v>0</v>
      </c>
      <c r="EM4" s="307">
        <v>0</v>
      </c>
      <c r="EN4" s="307">
        <f t="shared" ref="EN4:EN49" si="62">+EK4/$EO$1*$EP$1</f>
        <v>802159.29</v>
      </c>
      <c r="EO4" s="307">
        <f t="shared" ref="EO4:EO49" si="63">+EL4/$EO$1*$EP$1</f>
        <v>0</v>
      </c>
      <c r="EP4" s="307">
        <f t="shared" ref="EP4:EP49" si="64">+EM4/$EO$1*$EP$1</f>
        <v>0</v>
      </c>
      <c r="EQ4" s="307"/>
      <c r="ER4" s="355" t="s">
        <v>447</v>
      </c>
      <c r="ES4" s="356">
        <v>2502834000</v>
      </c>
      <c r="ET4" s="356">
        <v>11371341</v>
      </c>
      <c r="EU4" s="356">
        <v>117907042</v>
      </c>
      <c r="EV4" s="356">
        <v>2384926958</v>
      </c>
      <c r="EW4" s="356">
        <v>106535701</v>
      </c>
      <c r="EX4" s="356">
        <v>11060241</v>
      </c>
      <c r="EY4" s="356">
        <v>311100</v>
      </c>
      <c r="EZ4" s="356">
        <f t="shared" ref="EZ4:EZ24" si="65">+ES4/$FD$1*$FE$1</f>
        <v>2502834</v>
      </c>
      <c r="FA4" s="356">
        <f t="shared" ref="FA4:FA24" si="66">+ET4/$FD$1*$FE$1</f>
        <v>11371.341</v>
      </c>
      <c r="FB4" s="356">
        <f t="shared" ref="FB4:FB24" si="67">+EU4/$FD$1*$FE$1</f>
        <v>117907.042</v>
      </c>
      <c r="FC4" s="356">
        <f t="shared" ref="FC4:FC24" si="68">+EV4/$FD$1*$FE$1</f>
        <v>2384926.9580000001</v>
      </c>
      <c r="FD4" s="356">
        <f t="shared" ref="FD4:FD24" si="69">+EW4/$FD$1*$FE$1</f>
        <v>106535.701</v>
      </c>
      <c r="FE4" s="356">
        <f t="shared" ref="FE4:FE24" si="70">+EX4/$FD$1*$FE$1</f>
        <v>11060.241</v>
      </c>
      <c r="FF4" s="356">
        <f t="shared" ref="FF4:FF24" si="71">+EY4/$FD$1*$FE$1</f>
        <v>311.10000000000002</v>
      </c>
      <c r="FH4" s="305" t="s">
        <v>805</v>
      </c>
      <c r="FI4" s="306" t="s">
        <v>257</v>
      </c>
      <c r="FJ4" s="305" t="s">
        <v>387</v>
      </c>
      <c r="FK4" s="306" t="s">
        <v>276</v>
      </c>
      <c r="FL4" s="307">
        <v>3570000</v>
      </c>
      <c r="FM4" s="307">
        <f t="shared" ref="FM4:FM6" si="72">+FL4/$FL$1*$FM$1</f>
        <v>3570</v>
      </c>
      <c r="FO4" s="305" t="s">
        <v>805</v>
      </c>
      <c r="FP4" s="306" t="s">
        <v>257</v>
      </c>
      <c r="FQ4" s="305" t="s">
        <v>366</v>
      </c>
      <c r="FR4" s="306" t="s">
        <v>1053</v>
      </c>
      <c r="FS4" s="307">
        <v>802159290</v>
      </c>
      <c r="FT4" s="307">
        <v>0</v>
      </c>
      <c r="FU4" s="307">
        <v>0</v>
      </c>
      <c r="FV4" s="395">
        <f t="shared" ref="FV4:FV50" si="73">+FS4/$FV$1*$FW$1</f>
        <v>802159.29</v>
      </c>
      <c r="FW4" s="395">
        <f t="shared" ref="FW4:FW50" si="74">+FT4/$FV$1*$FW$1</f>
        <v>0</v>
      </c>
      <c r="FX4" s="395">
        <f t="shared" ref="FX4:FX50" si="75">+FU4/$FV$1*$FW$1</f>
        <v>0</v>
      </c>
      <c r="FZ4" s="355" t="s">
        <v>447</v>
      </c>
      <c r="GA4" s="356">
        <v>2502834000</v>
      </c>
      <c r="GB4" s="356">
        <v>17009901</v>
      </c>
      <c r="GC4" s="356">
        <v>113573190</v>
      </c>
      <c r="GD4" s="356">
        <v>2389260810</v>
      </c>
      <c r="GE4" s="356">
        <v>16694446</v>
      </c>
      <c r="GF4" s="356">
        <v>315455</v>
      </c>
      <c r="GG4" s="356">
        <f t="shared" ref="GG4:GG24" si="76">+GA4/$GK$1*$GL$1</f>
        <v>2502834</v>
      </c>
      <c r="GH4" s="356">
        <f t="shared" ref="GH4:GH24" si="77">+GB4/$GK$1*$GL$1</f>
        <v>17009.901000000002</v>
      </c>
      <c r="GI4" s="356">
        <f t="shared" ref="GI4:GI24" si="78">+GC4/$GK$1*$GL$1</f>
        <v>113573.19</v>
      </c>
      <c r="GJ4" s="356">
        <f t="shared" ref="GJ4:GJ24" si="79">+GD4/$GK$1*$GL$1</f>
        <v>2389260.81</v>
      </c>
      <c r="GK4" s="356">
        <f t="shared" ref="GK4:GK24" si="80">+GE4/$GK$1*$GL$1</f>
        <v>16694.446</v>
      </c>
      <c r="GL4" s="356">
        <f t="shared" ref="GL4:GL24" si="81">+GF4/$GK$1*$GL$1</f>
        <v>315.45499999999998</v>
      </c>
      <c r="GN4" s="305" t="s">
        <v>805</v>
      </c>
      <c r="GO4" s="306" t="s">
        <v>257</v>
      </c>
      <c r="GP4" s="305" t="s">
        <v>1088</v>
      </c>
      <c r="GQ4" s="306" t="s">
        <v>1089</v>
      </c>
      <c r="GR4" s="306" t="s">
        <v>1014</v>
      </c>
      <c r="GS4" s="307">
        <v>51016630</v>
      </c>
      <c r="GT4" s="307">
        <f t="shared" ref="GT4:GT11" si="82">+GS4/$GS$1*$GT$1</f>
        <v>51016.63</v>
      </c>
      <c r="GV4" s="306" t="s">
        <v>805</v>
      </c>
      <c r="GW4" s="306" t="s">
        <v>257</v>
      </c>
      <c r="GX4" s="306" t="s">
        <v>1054</v>
      </c>
      <c r="GY4" s="306" t="s">
        <v>1055</v>
      </c>
      <c r="GZ4" s="307">
        <v>770902630</v>
      </c>
      <c r="HA4" s="307">
        <v>0</v>
      </c>
      <c r="HB4" s="307">
        <v>0</v>
      </c>
      <c r="HC4" s="395">
        <f t="shared" ref="HC4:HC53" si="83">+GZ4/$HC$1*$HD$1</f>
        <v>770902.63</v>
      </c>
      <c r="HD4" s="395">
        <f t="shared" ref="HD4:HD53" si="84">+HA4/$HC$1*$HD$1</f>
        <v>0</v>
      </c>
      <c r="HE4" s="395">
        <f t="shared" ref="HE4:HE53" si="85">+HB4/$HC$1*$HD$1</f>
        <v>0</v>
      </c>
      <c r="HG4" s="355" t="s">
        <v>447</v>
      </c>
      <c r="HH4" s="356">
        <v>2502834000</v>
      </c>
      <c r="HI4" s="356">
        <v>170309443</v>
      </c>
      <c r="HJ4" s="356">
        <v>830456481</v>
      </c>
      <c r="HK4" s="356">
        <v>1672377519</v>
      </c>
      <c r="HL4" s="356">
        <v>34378416</v>
      </c>
      <c r="HM4" s="356">
        <v>135931027</v>
      </c>
      <c r="HN4" s="356">
        <f t="shared" ref="HN4:HN25" si="86">+HH4/$HQ$1*$HR$1</f>
        <v>2502834</v>
      </c>
      <c r="HO4" s="356">
        <f t="shared" ref="HO4:HO25" si="87">+HI4/$HQ$1*$HR$1</f>
        <v>170309.443</v>
      </c>
      <c r="HP4" s="356">
        <f t="shared" ref="HP4:HP25" si="88">+HJ4/$HQ$1*$HR$1</f>
        <v>830456.48100000003</v>
      </c>
      <c r="HQ4" s="356">
        <f t="shared" ref="HQ4:HQ25" si="89">+HK4/$HQ$1*$HR$1</f>
        <v>1672377.5190000001</v>
      </c>
      <c r="HR4" s="356">
        <f t="shared" ref="HR4:HR25" si="90">+HL4/$HQ$1*$HR$1</f>
        <v>34378.415999999997</v>
      </c>
      <c r="HS4" s="356">
        <f t="shared" ref="HS4:HS25" si="91">+HM4/$HQ$1*$HR$1</f>
        <v>135931.027</v>
      </c>
      <c r="HU4" s="305" t="s">
        <v>805</v>
      </c>
      <c r="HV4" s="305" t="s">
        <v>257</v>
      </c>
      <c r="HW4" s="305" t="s">
        <v>1080</v>
      </c>
      <c r="HX4" s="305" t="s">
        <v>1081</v>
      </c>
      <c r="HY4" s="307">
        <v>28538643</v>
      </c>
      <c r="HZ4" s="307">
        <f t="shared" ref="HZ4:HZ11" si="92">+HY4/$HZ$1*$IA$1</f>
        <v>28538.643</v>
      </c>
      <c r="IB4" s="306" t="s">
        <v>805</v>
      </c>
      <c r="IC4" s="306" t="s">
        <v>257</v>
      </c>
      <c r="ID4" s="306" t="s">
        <v>1054</v>
      </c>
      <c r="IE4" s="306" t="s">
        <v>1055</v>
      </c>
      <c r="IF4" s="510">
        <v>770902630</v>
      </c>
      <c r="IG4" s="510">
        <v>0</v>
      </c>
      <c r="IH4" s="510">
        <v>0</v>
      </c>
      <c r="II4" s="395">
        <f t="shared" ref="II4:II53" si="93">+IF4/$II$1*$IJ$1</f>
        <v>770902.63</v>
      </c>
      <c r="IJ4" s="395">
        <f t="shared" ref="IJ4:IJ53" si="94">+IG4/$II$1*$IJ$1</f>
        <v>0</v>
      </c>
      <c r="IK4" s="395">
        <f t="shared" ref="IK4:IK53" si="95">+IH4/$II$1*$IJ$1</f>
        <v>0</v>
      </c>
      <c r="IM4" s="355" t="s">
        <v>347</v>
      </c>
      <c r="IN4" s="356">
        <v>3838494000</v>
      </c>
      <c r="IO4" s="356">
        <v>627302100</v>
      </c>
      <c r="IP4" s="356">
        <v>1516220588</v>
      </c>
      <c r="IQ4" s="356">
        <v>2322273412</v>
      </c>
      <c r="IR4" s="356">
        <v>481945036</v>
      </c>
      <c r="IS4" s="356">
        <v>145357064</v>
      </c>
      <c r="IT4" s="395">
        <f t="shared" ref="IT4:IT27" si="96">+IN4/$IW$1*$IX$1</f>
        <v>3838494</v>
      </c>
      <c r="IU4" s="395">
        <f t="shared" ref="IU4:IU27" si="97">+IO4/$IW$1*$IX$1</f>
        <v>627302.1</v>
      </c>
      <c r="IV4" s="395">
        <f t="shared" ref="IV4:IV27" si="98">+IP4/$IW$1*$IX$1</f>
        <v>1516220.588</v>
      </c>
      <c r="IW4" s="395">
        <f t="shared" ref="IW4:IW27" si="99">+IQ4/$IW$1*$IX$1</f>
        <v>2322273.412</v>
      </c>
      <c r="IX4" s="395">
        <f t="shared" ref="IX4:IX27" si="100">+IR4/$IW$1*$IX$1</f>
        <v>481945.03600000002</v>
      </c>
      <c r="IY4" s="395">
        <f t="shared" ref="IY4:IY27" si="101">+IS4/$IW$1*$IX$1</f>
        <v>145357.06400000001</v>
      </c>
      <c r="JA4" s="305" t="s">
        <v>805</v>
      </c>
      <c r="JB4" s="305" t="s">
        <v>257</v>
      </c>
      <c r="JC4" s="305" t="s">
        <v>1082</v>
      </c>
      <c r="JD4" s="305" t="s">
        <v>1083</v>
      </c>
      <c r="JE4" s="307">
        <v>103168731</v>
      </c>
      <c r="JF4" s="307">
        <f t="shared" ref="JF4:JF11" si="102">+JE4/$JE$1*$JF$1</f>
        <v>103168.731</v>
      </c>
      <c r="JH4" s="305" t="s">
        <v>805</v>
      </c>
      <c r="JI4" s="305" t="s">
        <v>257</v>
      </c>
      <c r="JJ4" s="305" t="s">
        <v>1054</v>
      </c>
      <c r="JK4" s="306" t="s">
        <v>1055</v>
      </c>
      <c r="JL4" s="307">
        <v>770902630</v>
      </c>
      <c r="JM4" s="307">
        <v>0</v>
      </c>
      <c r="JN4" s="307">
        <v>0</v>
      </c>
      <c r="JO4" s="395">
        <f t="shared" ref="JO4:JO54" si="103">+JL4/$JP$1*$JQ$1</f>
        <v>770902.63</v>
      </c>
      <c r="JP4" s="395">
        <f t="shared" ref="JP4:JP54" si="104">+JM4/$JP$1*$JQ$1</f>
        <v>0</v>
      </c>
      <c r="JQ4" s="395">
        <f t="shared" ref="JQ4:JQ54" si="105">+JN4/$JP$1*$JQ$1</f>
        <v>0</v>
      </c>
      <c r="JS4" s="355" t="s">
        <v>447</v>
      </c>
      <c r="JT4" s="356">
        <v>2502834000</v>
      </c>
      <c r="JU4" s="356">
        <v>674197508</v>
      </c>
      <c r="JV4" s="356">
        <v>847529205</v>
      </c>
      <c r="JW4" s="356">
        <v>1655304795</v>
      </c>
      <c r="JX4" s="356">
        <v>173331697</v>
      </c>
      <c r="JY4" s="356">
        <v>673882053</v>
      </c>
      <c r="JZ4" s="356">
        <v>315455</v>
      </c>
      <c r="KA4" s="356">
        <f t="shared" ref="KA4:KA24" si="106">+JT4/$KF$1*$KG$1</f>
        <v>2502834</v>
      </c>
      <c r="KB4" s="356">
        <f t="shared" ref="KB4:KB24" si="107">+JU4/$KF$1*$KG$1</f>
        <v>674197.50800000003</v>
      </c>
      <c r="KC4" s="356">
        <f t="shared" ref="KC4:KC24" si="108">+JV4/$KF$1*$KG$1</f>
        <v>847529.20499999996</v>
      </c>
      <c r="KD4" s="356">
        <f t="shared" ref="KD4:KD24" si="109">+JW4/$KF$1*$KG$1</f>
        <v>1655304.7949999999</v>
      </c>
      <c r="KE4" s="356">
        <f t="shared" ref="KE4:KE24" si="110">+JX4/$KF$1*$KG$1</f>
        <v>173331.69699999999</v>
      </c>
      <c r="KF4" s="356">
        <f t="shared" ref="KF4:KF24" si="111">+JY4/$KF$1*$KG$1</f>
        <v>673882.05299999996</v>
      </c>
      <c r="KG4" s="356">
        <f t="shared" ref="KG4:KG24" si="112">+JZ4/$KF$1*$KG$1</f>
        <v>315.45499999999998</v>
      </c>
    </row>
    <row r="5" spans="1:293" s="350" customFormat="1" x14ac:dyDescent="0.25">
      <c r="A5" s="371" t="s">
        <v>805</v>
      </c>
      <c r="B5" s="346" t="s">
        <v>257</v>
      </c>
      <c r="C5" s="346" t="s">
        <v>387</v>
      </c>
      <c r="D5" s="346" t="s">
        <v>276</v>
      </c>
      <c r="E5" s="377">
        <v>76840000</v>
      </c>
      <c r="F5" s="377">
        <v>0</v>
      </c>
      <c r="G5" s="377">
        <v>0</v>
      </c>
      <c r="H5" s="347">
        <f t="shared" si="21"/>
        <v>76840</v>
      </c>
      <c r="I5" s="347">
        <f t="shared" si="22"/>
        <v>0</v>
      </c>
      <c r="J5" s="347">
        <f t="shared" si="23"/>
        <v>0</v>
      </c>
      <c r="L5" s="350" t="s">
        <v>937</v>
      </c>
      <c r="M5" s="347">
        <v>2502834000</v>
      </c>
      <c r="N5" s="347">
        <v>2775666</v>
      </c>
      <c r="O5" s="347">
        <v>24775666</v>
      </c>
      <c r="P5" s="347">
        <v>2478058334</v>
      </c>
      <c r="Q5" s="347">
        <v>2470666</v>
      </c>
      <c r="R5" s="347">
        <v>305000</v>
      </c>
      <c r="S5" s="347">
        <f t="shared" si="24"/>
        <v>2502834</v>
      </c>
      <c r="T5" s="347">
        <f t="shared" si="25"/>
        <v>2775.6660000000002</v>
      </c>
      <c r="U5" s="347">
        <f t="shared" si="26"/>
        <v>24775.666000000001</v>
      </c>
      <c r="V5" s="347">
        <f t="shared" si="27"/>
        <v>2478058.3339999998</v>
      </c>
      <c r="W5" s="347">
        <f t="shared" si="28"/>
        <v>2470.6660000000002</v>
      </c>
      <c r="X5" s="347">
        <f t="shared" si="29"/>
        <v>305</v>
      </c>
      <c r="Z5" s="350" t="s">
        <v>805</v>
      </c>
      <c r="AA5" s="350" t="s">
        <v>257</v>
      </c>
      <c r="AB5" s="350" t="s">
        <v>1084</v>
      </c>
      <c r="AC5" s="350" t="s">
        <v>1085</v>
      </c>
      <c r="AD5" s="347">
        <v>57746980</v>
      </c>
      <c r="AE5" s="347">
        <v>0</v>
      </c>
      <c r="AF5" s="347">
        <v>0</v>
      </c>
      <c r="AG5" s="347">
        <f t="shared" si="30"/>
        <v>57746.98</v>
      </c>
      <c r="AH5" s="347">
        <f t="shared" si="31"/>
        <v>0</v>
      </c>
      <c r="AI5" s="347">
        <f t="shared" si="32"/>
        <v>0</v>
      </c>
      <c r="AK5" s="350" t="s">
        <v>805</v>
      </c>
      <c r="AL5" s="350" t="s">
        <v>257</v>
      </c>
      <c r="AM5" s="350" t="s">
        <v>386</v>
      </c>
      <c r="AN5" s="350" t="s">
        <v>275</v>
      </c>
      <c r="AO5" s="347">
        <v>132000</v>
      </c>
      <c r="AP5" s="347">
        <v>0</v>
      </c>
      <c r="AQ5" s="347">
        <v>0</v>
      </c>
      <c r="AR5" s="347">
        <f t="shared" si="3"/>
        <v>132</v>
      </c>
      <c r="AS5" s="347">
        <f t="shared" si="4"/>
        <v>0</v>
      </c>
      <c r="AT5" s="347">
        <f t="shared" si="5"/>
        <v>0</v>
      </c>
      <c r="AV5" s="350" t="s">
        <v>937</v>
      </c>
      <c r="AW5" s="347">
        <v>2502834000</v>
      </c>
      <c r="AX5" s="347">
        <v>5117466</v>
      </c>
      <c r="AY5" s="347">
        <v>256462947</v>
      </c>
      <c r="AZ5" s="347">
        <v>2246371053</v>
      </c>
      <c r="BA5" s="347">
        <v>4800266</v>
      </c>
      <c r="BB5" s="347">
        <v>317200</v>
      </c>
      <c r="BC5" s="347">
        <f t="shared" si="33"/>
        <v>2502834</v>
      </c>
      <c r="BD5" s="347">
        <f t="shared" si="34"/>
        <v>5117.4660000000003</v>
      </c>
      <c r="BE5" s="347">
        <f t="shared" si="35"/>
        <v>256462.94699999999</v>
      </c>
      <c r="BF5" s="347">
        <f t="shared" si="36"/>
        <v>2246371.0529999998</v>
      </c>
      <c r="BG5" s="347">
        <f t="shared" si="37"/>
        <v>4800.2659999999996</v>
      </c>
      <c r="BH5" s="347">
        <f t="shared" si="38"/>
        <v>317.2</v>
      </c>
      <c r="BJ5" s="305" t="s">
        <v>389</v>
      </c>
      <c r="BK5" s="306" t="s">
        <v>390</v>
      </c>
      <c r="BL5" s="305" t="s">
        <v>376</v>
      </c>
      <c r="BM5" s="306" t="s">
        <v>376</v>
      </c>
      <c r="BN5" s="307">
        <v>10079955</v>
      </c>
      <c r="BO5" s="395">
        <f t="shared" si="39"/>
        <v>10079.955</v>
      </c>
      <c r="BQ5" s="350" t="s">
        <v>805</v>
      </c>
      <c r="BR5" s="350" t="s">
        <v>257</v>
      </c>
      <c r="BS5" s="350" t="s">
        <v>1080</v>
      </c>
      <c r="BT5" s="350" t="s">
        <v>1081</v>
      </c>
      <c r="BU5" s="395">
        <v>148298371</v>
      </c>
      <c r="BV5" s="395">
        <v>0</v>
      </c>
      <c r="BW5" s="395">
        <v>0</v>
      </c>
      <c r="BX5" s="395">
        <f t="shared" si="40"/>
        <v>148298.37100000001</v>
      </c>
      <c r="BY5" s="395">
        <f t="shared" si="41"/>
        <v>0</v>
      </c>
      <c r="BZ5" s="395">
        <f t="shared" si="42"/>
        <v>0</v>
      </c>
      <c r="CB5" s="350" t="s">
        <v>937</v>
      </c>
      <c r="CC5" s="395">
        <v>2502834000</v>
      </c>
      <c r="CD5" s="395">
        <v>7291341</v>
      </c>
      <c r="CE5" s="395">
        <v>114337042</v>
      </c>
      <c r="CF5" s="395">
        <v>2388496958</v>
      </c>
      <c r="CG5" s="395">
        <v>107045701</v>
      </c>
      <c r="CH5" s="395">
        <v>6980241</v>
      </c>
      <c r="CI5" s="395">
        <v>311100</v>
      </c>
      <c r="CJ5" s="395">
        <f t="shared" si="43"/>
        <v>2502834</v>
      </c>
      <c r="CK5" s="395">
        <f t="shared" si="44"/>
        <v>7291.3410000000003</v>
      </c>
      <c r="CL5" s="395">
        <f t="shared" si="45"/>
        <v>114337.042</v>
      </c>
      <c r="CM5" s="395">
        <f t="shared" si="46"/>
        <v>2388496.9580000001</v>
      </c>
      <c r="CN5" s="395">
        <f t="shared" si="47"/>
        <v>107045.701</v>
      </c>
      <c r="CO5" s="395">
        <f t="shared" si="48"/>
        <v>6980.241</v>
      </c>
      <c r="CP5" s="395">
        <f t="shared" si="49"/>
        <v>311.10000000000002</v>
      </c>
      <c r="CR5" s="305" t="s">
        <v>391</v>
      </c>
      <c r="CS5" s="305" t="s">
        <v>392</v>
      </c>
      <c r="CT5" s="305" t="s">
        <v>376</v>
      </c>
      <c r="CU5" s="305" t="s">
        <v>376</v>
      </c>
      <c r="CV5" s="307">
        <v>14365305</v>
      </c>
      <c r="CW5" s="307">
        <f t="shared" si="50"/>
        <v>14365.305</v>
      </c>
      <c r="CY5" s="350" t="s">
        <v>805</v>
      </c>
      <c r="CZ5" s="350" t="s">
        <v>257</v>
      </c>
      <c r="DA5" s="350" t="s">
        <v>1080</v>
      </c>
      <c r="DB5" s="350" t="s">
        <v>1081</v>
      </c>
      <c r="DC5" s="395">
        <v>148298371</v>
      </c>
      <c r="DD5" s="395">
        <v>0</v>
      </c>
      <c r="DE5" s="395">
        <v>0</v>
      </c>
      <c r="DF5" s="395">
        <f t="shared" si="51"/>
        <v>148298.37100000001</v>
      </c>
      <c r="DG5" s="395">
        <f t="shared" si="52"/>
        <v>0</v>
      </c>
      <c r="DH5" s="395">
        <f t="shared" si="53"/>
        <v>0</v>
      </c>
      <c r="DJ5" s="355" t="s">
        <v>937</v>
      </c>
      <c r="DK5" s="356">
        <v>2502834000</v>
      </c>
      <c r="DL5" s="356">
        <v>9331341</v>
      </c>
      <c r="DM5" s="356">
        <v>114337042</v>
      </c>
      <c r="DN5" s="356">
        <v>2388496958</v>
      </c>
      <c r="DO5" s="356">
        <v>105005701</v>
      </c>
      <c r="DP5" s="356">
        <v>9020241</v>
      </c>
      <c r="DQ5" s="356">
        <v>311100</v>
      </c>
      <c r="DR5" s="356">
        <f t="shared" si="54"/>
        <v>2502834</v>
      </c>
      <c r="DS5" s="356">
        <f t="shared" si="55"/>
        <v>9331.3410000000003</v>
      </c>
      <c r="DT5" s="356">
        <f t="shared" si="56"/>
        <v>114337.042</v>
      </c>
      <c r="DU5" s="356">
        <f t="shared" si="57"/>
        <v>2388496.9580000001</v>
      </c>
      <c r="DV5" s="356">
        <f t="shared" si="58"/>
        <v>105005.701</v>
      </c>
      <c r="DW5" s="356">
        <f t="shared" si="59"/>
        <v>9020.241</v>
      </c>
      <c r="DX5" s="356">
        <f t="shared" si="60"/>
        <v>311.10000000000002</v>
      </c>
      <c r="DY5" s="355"/>
      <c r="DZ5" s="355" t="s">
        <v>391</v>
      </c>
      <c r="EA5" s="355" t="s">
        <v>392</v>
      </c>
      <c r="EB5" s="355" t="s">
        <v>376</v>
      </c>
      <c r="EC5" s="355" t="s">
        <v>376</v>
      </c>
      <c r="ED5" s="356">
        <v>10177221</v>
      </c>
      <c r="EE5" s="356">
        <f t="shared" si="61"/>
        <v>10177.221</v>
      </c>
      <c r="EG5" s="305" t="s">
        <v>805</v>
      </c>
      <c r="EH5" s="305" t="s">
        <v>257</v>
      </c>
      <c r="EI5" s="305" t="s">
        <v>1080</v>
      </c>
      <c r="EJ5" s="305" t="s">
        <v>1081</v>
      </c>
      <c r="EK5" s="307">
        <v>148298371</v>
      </c>
      <c r="EL5" s="307">
        <v>0</v>
      </c>
      <c r="EM5" s="307">
        <v>0</v>
      </c>
      <c r="EN5" s="307">
        <f t="shared" si="62"/>
        <v>148298.37100000001</v>
      </c>
      <c r="EO5" s="307">
        <f t="shared" si="63"/>
        <v>0</v>
      </c>
      <c r="EP5" s="307">
        <f t="shared" si="64"/>
        <v>0</v>
      </c>
      <c r="EQ5" s="307"/>
      <c r="ER5" s="355" t="s">
        <v>937</v>
      </c>
      <c r="ES5" s="356">
        <v>2502834000</v>
      </c>
      <c r="ET5" s="356">
        <v>11371341</v>
      </c>
      <c r="EU5" s="356">
        <v>117907042</v>
      </c>
      <c r="EV5" s="356">
        <v>2384926958</v>
      </c>
      <c r="EW5" s="356">
        <v>106535701</v>
      </c>
      <c r="EX5" s="356">
        <v>11060241</v>
      </c>
      <c r="EY5" s="356">
        <v>311100</v>
      </c>
      <c r="EZ5" s="356">
        <f t="shared" si="65"/>
        <v>2502834</v>
      </c>
      <c r="FA5" s="356">
        <f t="shared" si="66"/>
        <v>11371.341</v>
      </c>
      <c r="FB5" s="356">
        <f t="shared" si="67"/>
        <v>117907.042</v>
      </c>
      <c r="FC5" s="356">
        <f t="shared" si="68"/>
        <v>2384926.9580000001</v>
      </c>
      <c r="FD5" s="356">
        <f t="shared" si="69"/>
        <v>106535.701</v>
      </c>
      <c r="FE5" s="356">
        <f t="shared" si="70"/>
        <v>11060.241</v>
      </c>
      <c r="FF5" s="356">
        <f t="shared" si="71"/>
        <v>311.10000000000002</v>
      </c>
      <c r="FH5" s="305" t="s">
        <v>363</v>
      </c>
      <c r="FI5" s="306" t="s">
        <v>382</v>
      </c>
      <c r="FJ5" s="305" t="s">
        <v>385</v>
      </c>
      <c r="FK5" s="306" t="s">
        <v>234</v>
      </c>
      <c r="FL5" s="307">
        <v>21450000</v>
      </c>
      <c r="FM5" s="307">
        <f t="shared" si="72"/>
        <v>21450</v>
      </c>
      <c r="FO5" s="305" t="s">
        <v>805</v>
      </c>
      <c r="FP5" s="306" t="s">
        <v>257</v>
      </c>
      <c r="FQ5" s="305" t="s">
        <v>1088</v>
      </c>
      <c r="FR5" s="306" t="s">
        <v>1089</v>
      </c>
      <c r="FS5" s="307">
        <v>182858980</v>
      </c>
      <c r="FT5" s="307">
        <v>0</v>
      </c>
      <c r="FU5" s="307">
        <v>0</v>
      </c>
      <c r="FV5" s="395">
        <f t="shared" si="73"/>
        <v>182858.98</v>
      </c>
      <c r="FW5" s="395">
        <f t="shared" si="74"/>
        <v>0</v>
      </c>
      <c r="FX5" s="395">
        <f t="shared" si="75"/>
        <v>0</v>
      </c>
      <c r="FZ5" s="355" t="s">
        <v>937</v>
      </c>
      <c r="GA5" s="356">
        <v>2502834000</v>
      </c>
      <c r="GB5" s="356">
        <v>17009901</v>
      </c>
      <c r="GC5" s="356">
        <v>113573190</v>
      </c>
      <c r="GD5" s="356">
        <v>2389260810</v>
      </c>
      <c r="GE5" s="356">
        <v>16694446</v>
      </c>
      <c r="GF5" s="356">
        <v>315455</v>
      </c>
      <c r="GG5" s="356">
        <f t="shared" si="76"/>
        <v>2502834</v>
      </c>
      <c r="GH5" s="356">
        <f t="shared" si="77"/>
        <v>17009.901000000002</v>
      </c>
      <c r="GI5" s="356">
        <f t="shared" si="78"/>
        <v>113573.19</v>
      </c>
      <c r="GJ5" s="356">
        <f t="shared" si="79"/>
        <v>2389260.81</v>
      </c>
      <c r="GK5" s="356">
        <f t="shared" si="80"/>
        <v>16694.446</v>
      </c>
      <c r="GL5" s="356">
        <f t="shared" si="81"/>
        <v>315.45499999999998</v>
      </c>
      <c r="GN5" s="305" t="s">
        <v>805</v>
      </c>
      <c r="GO5" s="306" t="s">
        <v>257</v>
      </c>
      <c r="GP5" s="305" t="s">
        <v>1082</v>
      </c>
      <c r="GQ5" s="306" t="s">
        <v>1083</v>
      </c>
      <c r="GR5" s="306" t="s">
        <v>1014</v>
      </c>
      <c r="GS5" s="307">
        <v>10411102</v>
      </c>
      <c r="GT5" s="307">
        <f t="shared" si="82"/>
        <v>10411.102000000001</v>
      </c>
      <c r="GV5" s="306" t="s">
        <v>805</v>
      </c>
      <c r="GW5" s="306" t="s">
        <v>257</v>
      </c>
      <c r="GX5" s="306" t="s">
        <v>1088</v>
      </c>
      <c r="GY5" s="306" t="s">
        <v>1089</v>
      </c>
      <c r="GZ5" s="307">
        <v>252311109</v>
      </c>
      <c r="HA5" s="307">
        <v>0</v>
      </c>
      <c r="HB5" s="307">
        <v>0</v>
      </c>
      <c r="HC5" s="395">
        <f t="shared" si="83"/>
        <v>252311.109</v>
      </c>
      <c r="HD5" s="395">
        <f t="shared" si="84"/>
        <v>0</v>
      </c>
      <c r="HE5" s="395">
        <f t="shared" si="85"/>
        <v>0</v>
      </c>
      <c r="HG5" s="355" t="s">
        <v>937</v>
      </c>
      <c r="HH5" s="356">
        <v>2502834000</v>
      </c>
      <c r="HI5" s="356">
        <v>170309443</v>
      </c>
      <c r="HJ5" s="356">
        <v>830456481</v>
      </c>
      <c r="HK5" s="356">
        <v>1672377519</v>
      </c>
      <c r="HL5" s="356">
        <v>34378416</v>
      </c>
      <c r="HM5" s="356">
        <v>135931027</v>
      </c>
      <c r="HN5" s="356">
        <f t="shared" si="86"/>
        <v>2502834</v>
      </c>
      <c r="HO5" s="356">
        <f t="shared" si="87"/>
        <v>170309.443</v>
      </c>
      <c r="HP5" s="356">
        <f t="shared" si="88"/>
        <v>830456.48100000003</v>
      </c>
      <c r="HQ5" s="356">
        <f t="shared" si="89"/>
        <v>1672377.5190000001</v>
      </c>
      <c r="HR5" s="356">
        <f t="shared" si="90"/>
        <v>34378.415999999997</v>
      </c>
      <c r="HS5" s="356">
        <f t="shared" si="91"/>
        <v>135931.027</v>
      </c>
      <c r="HU5" s="305" t="s">
        <v>805</v>
      </c>
      <c r="HV5" s="305" t="s">
        <v>257</v>
      </c>
      <c r="HW5" s="305" t="s">
        <v>1088</v>
      </c>
      <c r="HX5" s="305" t="s">
        <v>1089</v>
      </c>
      <c r="HY5" s="307">
        <v>123925329</v>
      </c>
      <c r="HZ5" s="307">
        <f t="shared" si="92"/>
        <v>123925.329</v>
      </c>
      <c r="IB5" s="306" t="s">
        <v>805</v>
      </c>
      <c r="IC5" s="306" t="s">
        <v>257</v>
      </c>
      <c r="ID5" s="306" t="s">
        <v>1088</v>
      </c>
      <c r="IE5" s="306" t="s">
        <v>1089</v>
      </c>
      <c r="IF5" s="510">
        <v>252311109</v>
      </c>
      <c r="IG5" s="510">
        <v>0</v>
      </c>
      <c r="IH5" s="510">
        <v>0</v>
      </c>
      <c r="II5" s="395">
        <f t="shared" si="93"/>
        <v>252311.109</v>
      </c>
      <c r="IJ5" s="395">
        <f t="shared" si="94"/>
        <v>0</v>
      </c>
      <c r="IK5" s="395">
        <f t="shared" si="95"/>
        <v>0</v>
      </c>
      <c r="IM5" s="355" t="s">
        <v>447</v>
      </c>
      <c r="IN5" s="356">
        <v>2502834000</v>
      </c>
      <c r="IO5" s="356">
        <v>470601600</v>
      </c>
      <c r="IP5" s="356">
        <v>832572188</v>
      </c>
      <c r="IQ5" s="356">
        <v>1670261812</v>
      </c>
      <c r="IR5" s="356">
        <v>400345036</v>
      </c>
      <c r="IS5" s="356">
        <v>70256564</v>
      </c>
      <c r="IT5" s="395">
        <f t="shared" si="96"/>
        <v>2502834</v>
      </c>
      <c r="IU5" s="395">
        <f t="shared" si="97"/>
        <v>470601.6</v>
      </c>
      <c r="IV5" s="395">
        <f t="shared" si="98"/>
        <v>832572.18799999997</v>
      </c>
      <c r="IW5" s="395">
        <f t="shared" si="99"/>
        <v>1670261.8119999999</v>
      </c>
      <c r="IX5" s="395">
        <f t="shared" si="100"/>
        <v>400345.03600000002</v>
      </c>
      <c r="IY5" s="395">
        <f t="shared" si="101"/>
        <v>70256.563999999998</v>
      </c>
      <c r="JA5" s="305" t="s">
        <v>805</v>
      </c>
      <c r="JB5" s="305" t="s">
        <v>257</v>
      </c>
      <c r="JC5" s="305" t="s">
        <v>1080</v>
      </c>
      <c r="JD5" s="305" t="s">
        <v>1081</v>
      </c>
      <c r="JE5" s="307">
        <v>6570707</v>
      </c>
      <c r="JF5" s="307">
        <f t="shared" si="102"/>
        <v>6570.7070000000003</v>
      </c>
      <c r="JH5" s="305" t="s">
        <v>805</v>
      </c>
      <c r="JI5" s="305" t="s">
        <v>257</v>
      </c>
      <c r="JJ5" s="305" t="s">
        <v>1088</v>
      </c>
      <c r="JK5" s="306" t="s">
        <v>1089</v>
      </c>
      <c r="JL5" s="307">
        <v>252311109</v>
      </c>
      <c r="JM5" s="307">
        <v>0</v>
      </c>
      <c r="JN5" s="307">
        <v>0</v>
      </c>
      <c r="JO5" s="395">
        <f t="shared" si="103"/>
        <v>252311.109</v>
      </c>
      <c r="JP5" s="395">
        <f t="shared" si="104"/>
        <v>0</v>
      </c>
      <c r="JQ5" s="395">
        <f t="shared" si="105"/>
        <v>0</v>
      </c>
      <c r="JS5" s="355" t="s">
        <v>937</v>
      </c>
      <c r="JT5" s="356">
        <v>2502834000</v>
      </c>
      <c r="JU5" s="356">
        <v>674197508</v>
      </c>
      <c r="JV5" s="356">
        <v>847529205</v>
      </c>
      <c r="JW5" s="356">
        <v>1655304795</v>
      </c>
      <c r="JX5" s="356">
        <v>173331697</v>
      </c>
      <c r="JY5" s="356">
        <v>673882053</v>
      </c>
      <c r="JZ5" s="356">
        <v>315455</v>
      </c>
      <c r="KA5" s="356">
        <f t="shared" si="106"/>
        <v>2502834</v>
      </c>
      <c r="KB5" s="356">
        <f t="shared" si="107"/>
        <v>674197.50800000003</v>
      </c>
      <c r="KC5" s="356">
        <f t="shared" si="108"/>
        <v>847529.20499999996</v>
      </c>
      <c r="KD5" s="356">
        <f t="shared" si="109"/>
        <v>1655304.7949999999</v>
      </c>
      <c r="KE5" s="356">
        <f t="shared" si="110"/>
        <v>173331.69699999999</v>
      </c>
      <c r="KF5" s="356">
        <f t="shared" si="111"/>
        <v>673882.05299999996</v>
      </c>
      <c r="KG5" s="356">
        <f t="shared" si="112"/>
        <v>315.45499999999998</v>
      </c>
    </row>
    <row r="6" spans="1:293" s="350" customFormat="1" x14ac:dyDescent="0.25">
      <c r="A6" s="371" t="s">
        <v>805</v>
      </c>
      <c r="B6" s="346" t="s">
        <v>257</v>
      </c>
      <c r="C6" s="346" t="s">
        <v>1056</v>
      </c>
      <c r="D6" s="346" t="s">
        <v>1057</v>
      </c>
      <c r="E6" s="377">
        <v>48230092</v>
      </c>
      <c r="F6" s="377">
        <v>0</v>
      </c>
      <c r="G6" s="377">
        <v>0</v>
      </c>
      <c r="H6" s="347">
        <f t="shared" si="21"/>
        <v>48230.091999999997</v>
      </c>
      <c r="I6" s="347">
        <f t="shared" si="22"/>
        <v>0</v>
      </c>
      <c r="J6" s="347">
        <f t="shared" si="23"/>
        <v>0</v>
      </c>
      <c r="L6" s="350" t="s">
        <v>348</v>
      </c>
      <c r="M6" s="347">
        <v>1589015000</v>
      </c>
      <c r="N6" s="347">
        <v>0</v>
      </c>
      <c r="O6" s="347">
        <v>0</v>
      </c>
      <c r="P6" s="347">
        <v>1589015000</v>
      </c>
      <c r="Q6" s="347">
        <v>0</v>
      </c>
      <c r="R6" s="347">
        <v>0</v>
      </c>
      <c r="S6" s="347">
        <f t="shared" si="24"/>
        <v>1589015</v>
      </c>
      <c r="T6" s="347">
        <f t="shared" si="25"/>
        <v>0</v>
      </c>
      <c r="U6" s="347">
        <f t="shared" si="26"/>
        <v>0</v>
      </c>
      <c r="V6" s="347">
        <f t="shared" si="27"/>
        <v>1589015</v>
      </c>
      <c r="W6" s="347">
        <f t="shared" si="28"/>
        <v>0</v>
      </c>
      <c r="X6" s="347">
        <f t="shared" si="29"/>
        <v>0</v>
      </c>
      <c r="Z6" s="350" t="s">
        <v>805</v>
      </c>
      <c r="AA6" s="350" t="s">
        <v>257</v>
      </c>
      <c r="AB6" s="350" t="s">
        <v>1086</v>
      </c>
      <c r="AC6" s="350" t="s">
        <v>1087</v>
      </c>
      <c r="AD6" s="347">
        <v>45911063</v>
      </c>
      <c r="AE6" s="347">
        <v>0</v>
      </c>
      <c r="AF6" s="347">
        <v>0</v>
      </c>
      <c r="AG6" s="347">
        <f t="shared" si="30"/>
        <v>45911.063000000002</v>
      </c>
      <c r="AH6" s="347">
        <f t="shared" si="31"/>
        <v>0</v>
      </c>
      <c r="AI6" s="347">
        <f t="shared" si="32"/>
        <v>0</v>
      </c>
      <c r="AK6" s="350" t="s">
        <v>805</v>
      </c>
      <c r="AL6" s="350" t="s">
        <v>257</v>
      </c>
      <c r="AM6" s="350" t="s">
        <v>366</v>
      </c>
      <c r="AN6" s="350" t="s">
        <v>1053</v>
      </c>
      <c r="AO6" s="347">
        <v>890645371</v>
      </c>
      <c r="AP6" s="347">
        <v>0</v>
      </c>
      <c r="AQ6" s="347">
        <v>0</v>
      </c>
      <c r="AR6" s="347">
        <f t="shared" si="3"/>
        <v>890645.37100000004</v>
      </c>
      <c r="AS6" s="347">
        <f t="shared" si="4"/>
        <v>0</v>
      </c>
      <c r="AT6" s="347">
        <f t="shared" si="5"/>
        <v>0</v>
      </c>
      <c r="AV6" s="350" t="s">
        <v>348</v>
      </c>
      <c r="AW6" s="347">
        <v>1589015000</v>
      </c>
      <c r="AX6" s="347">
        <v>0</v>
      </c>
      <c r="AY6" s="347">
        <v>22045000</v>
      </c>
      <c r="AZ6" s="347">
        <v>1566970000</v>
      </c>
      <c r="BA6" s="347">
        <v>0</v>
      </c>
      <c r="BB6" s="347">
        <v>0</v>
      </c>
      <c r="BC6" s="347">
        <f t="shared" si="33"/>
        <v>1589015</v>
      </c>
      <c r="BD6" s="347">
        <f t="shared" si="34"/>
        <v>0</v>
      </c>
      <c r="BE6" s="347">
        <f t="shared" si="35"/>
        <v>22045</v>
      </c>
      <c r="BF6" s="347">
        <f t="shared" si="36"/>
        <v>1566970</v>
      </c>
      <c r="BG6" s="347">
        <f t="shared" si="37"/>
        <v>0</v>
      </c>
      <c r="BH6" s="347">
        <f t="shared" si="38"/>
        <v>0</v>
      </c>
      <c r="BJ6" s="305" t="s">
        <v>391</v>
      </c>
      <c r="BK6" s="306" t="s">
        <v>392</v>
      </c>
      <c r="BL6" s="305" t="s">
        <v>376</v>
      </c>
      <c r="BM6" s="306" t="s">
        <v>376</v>
      </c>
      <c r="BN6" s="307">
        <v>11498213</v>
      </c>
      <c r="BO6" s="395">
        <f t="shared" si="39"/>
        <v>11498.213</v>
      </c>
      <c r="BQ6" s="350" t="s">
        <v>805</v>
      </c>
      <c r="BR6" s="350" t="s">
        <v>257</v>
      </c>
      <c r="BS6" s="350" t="s">
        <v>1082</v>
      </c>
      <c r="BT6" s="350" t="s">
        <v>1083</v>
      </c>
      <c r="BU6" s="395">
        <v>81524196</v>
      </c>
      <c r="BV6" s="395">
        <v>0</v>
      </c>
      <c r="BW6" s="395">
        <v>0</v>
      </c>
      <c r="BX6" s="395">
        <f t="shared" si="40"/>
        <v>81524.195999999996</v>
      </c>
      <c r="BY6" s="395">
        <f t="shared" si="41"/>
        <v>0</v>
      </c>
      <c r="BZ6" s="395">
        <f t="shared" si="42"/>
        <v>0</v>
      </c>
      <c r="CB6" s="350" t="s">
        <v>348</v>
      </c>
      <c r="CC6" s="395">
        <v>1589015000</v>
      </c>
      <c r="CD6" s="395">
        <v>0</v>
      </c>
      <c r="CE6" s="395">
        <v>22045000</v>
      </c>
      <c r="CF6" s="395">
        <v>1566970000</v>
      </c>
      <c r="CG6" s="395">
        <v>22045000</v>
      </c>
      <c r="CH6" s="395">
        <v>0</v>
      </c>
      <c r="CI6" s="395">
        <v>0</v>
      </c>
      <c r="CJ6" s="395">
        <f t="shared" si="43"/>
        <v>1589015</v>
      </c>
      <c r="CK6" s="395">
        <f t="shared" si="44"/>
        <v>0</v>
      </c>
      <c r="CL6" s="395">
        <f t="shared" si="45"/>
        <v>22045</v>
      </c>
      <c r="CM6" s="395">
        <f t="shared" si="46"/>
        <v>1566970</v>
      </c>
      <c r="CN6" s="395">
        <f t="shared" si="47"/>
        <v>22045</v>
      </c>
      <c r="CO6" s="395">
        <f t="shared" si="48"/>
        <v>0</v>
      </c>
      <c r="CP6" s="395">
        <f t="shared" si="49"/>
        <v>0</v>
      </c>
      <c r="CY6" s="350" t="s">
        <v>805</v>
      </c>
      <c r="CZ6" s="350" t="s">
        <v>257</v>
      </c>
      <c r="DA6" s="350" t="s">
        <v>1082</v>
      </c>
      <c r="DB6" s="350" t="s">
        <v>1083</v>
      </c>
      <c r="DC6" s="395">
        <v>81524196</v>
      </c>
      <c r="DD6" s="395">
        <v>0</v>
      </c>
      <c r="DE6" s="395">
        <v>0</v>
      </c>
      <c r="DF6" s="395">
        <f t="shared" si="51"/>
        <v>81524.195999999996</v>
      </c>
      <c r="DG6" s="395">
        <f t="shared" si="52"/>
        <v>0</v>
      </c>
      <c r="DH6" s="395">
        <f t="shared" si="53"/>
        <v>0</v>
      </c>
      <c r="DJ6" s="355" t="s">
        <v>348</v>
      </c>
      <c r="DK6" s="356">
        <v>1589015000</v>
      </c>
      <c r="DL6" s="356">
        <v>0</v>
      </c>
      <c r="DM6" s="356">
        <v>133698400</v>
      </c>
      <c r="DN6" s="356">
        <v>1455316600</v>
      </c>
      <c r="DO6" s="356">
        <v>133698400</v>
      </c>
      <c r="DP6" s="356">
        <v>0</v>
      </c>
      <c r="DQ6" s="356">
        <v>0</v>
      </c>
      <c r="DR6" s="356">
        <f t="shared" si="54"/>
        <v>1589015</v>
      </c>
      <c r="DS6" s="356">
        <f t="shared" si="55"/>
        <v>0</v>
      </c>
      <c r="DT6" s="356">
        <f t="shared" si="56"/>
        <v>133698.4</v>
      </c>
      <c r="DU6" s="356">
        <f t="shared" si="57"/>
        <v>1455316.6</v>
      </c>
      <c r="DV6" s="356">
        <f t="shared" si="58"/>
        <v>133698.4</v>
      </c>
      <c r="DW6" s="356">
        <f t="shared" si="59"/>
        <v>0</v>
      </c>
      <c r="DX6" s="356">
        <f t="shared" si="60"/>
        <v>0</v>
      </c>
      <c r="EG6" s="305" t="s">
        <v>805</v>
      </c>
      <c r="EH6" s="305" t="s">
        <v>257</v>
      </c>
      <c r="EI6" s="305" t="s">
        <v>1082</v>
      </c>
      <c r="EJ6" s="305" t="s">
        <v>1083</v>
      </c>
      <c r="EK6" s="307">
        <v>81524196</v>
      </c>
      <c r="EL6" s="307">
        <v>0</v>
      </c>
      <c r="EM6" s="307">
        <v>0</v>
      </c>
      <c r="EN6" s="307">
        <f t="shared" si="62"/>
        <v>81524.195999999996</v>
      </c>
      <c r="EO6" s="307">
        <f t="shared" si="63"/>
        <v>0</v>
      </c>
      <c r="EP6" s="307">
        <f t="shared" si="64"/>
        <v>0</v>
      </c>
      <c r="EQ6" s="307"/>
      <c r="ER6" s="355" t="s">
        <v>348</v>
      </c>
      <c r="ES6" s="356">
        <v>1589015000</v>
      </c>
      <c r="ET6" s="356">
        <v>0</v>
      </c>
      <c r="EU6" s="356">
        <v>133698400</v>
      </c>
      <c r="EV6" s="356">
        <v>1455316600</v>
      </c>
      <c r="EW6" s="356">
        <v>133698400</v>
      </c>
      <c r="EX6" s="356">
        <v>0</v>
      </c>
      <c r="EY6" s="356">
        <v>0</v>
      </c>
      <c r="EZ6" s="356">
        <f t="shared" si="65"/>
        <v>1589015</v>
      </c>
      <c r="FA6" s="356">
        <f t="shared" si="66"/>
        <v>0</v>
      </c>
      <c r="FB6" s="356">
        <f t="shared" si="67"/>
        <v>133698.4</v>
      </c>
      <c r="FC6" s="356">
        <f t="shared" si="68"/>
        <v>1455316.6</v>
      </c>
      <c r="FD6" s="356">
        <f t="shared" si="69"/>
        <v>133698.4</v>
      </c>
      <c r="FE6" s="356">
        <f t="shared" si="70"/>
        <v>0</v>
      </c>
      <c r="FF6" s="356">
        <f t="shared" si="71"/>
        <v>0</v>
      </c>
      <c r="FH6" s="305" t="s">
        <v>389</v>
      </c>
      <c r="FI6" s="306" t="s">
        <v>390</v>
      </c>
      <c r="FJ6" s="305" t="s">
        <v>376</v>
      </c>
      <c r="FK6" s="306" t="s">
        <v>376</v>
      </c>
      <c r="FL6" s="307">
        <v>179188039</v>
      </c>
      <c r="FM6" s="307">
        <f t="shared" si="72"/>
        <v>179188.03899999999</v>
      </c>
      <c r="FO6" s="305" t="s">
        <v>805</v>
      </c>
      <c r="FP6" s="306" t="s">
        <v>257</v>
      </c>
      <c r="FQ6" s="305" t="s">
        <v>1080</v>
      </c>
      <c r="FR6" s="306" t="s">
        <v>1081</v>
      </c>
      <c r="FS6" s="307">
        <v>148298371</v>
      </c>
      <c r="FT6" s="307">
        <v>0</v>
      </c>
      <c r="FU6" s="307">
        <v>0</v>
      </c>
      <c r="FV6" s="395">
        <f t="shared" si="73"/>
        <v>148298.37100000001</v>
      </c>
      <c r="FW6" s="395">
        <f t="shared" si="74"/>
        <v>0</v>
      </c>
      <c r="FX6" s="395">
        <f t="shared" si="75"/>
        <v>0</v>
      </c>
      <c r="FZ6" s="355" t="s">
        <v>348</v>
      </c>
      <c r="GA6" s="356">
        <v>1589015000</v>
      </c>
      <c r="GB6" s="356">
        <v>21450000</v>
      </c>
      <c r="GC6" s="356">
        <v>133698400</v>
      </c>
      <c r="GD6" s="356">
        <v>1455316600</v>
      </c>
      <c r="GE6" s="356">
        <v>21450000</v>
      </c>
      <c r="GF6" s="356">
        <v>0</v>
      </c>
      <c r="GG6" s="356">
        <f t="shared" si="76"/>
        <v>1589015</v>
      </c>
      <c r="GH6" s="356">
        <f t="shared" si="77"/>
        <v>21450</v>
      </c>
      <c r="GI6" s="356">
        <f t="shared" si="78"/>
        <v>133698.4</v>
      </c>
      <c r="GJ6" s="356">
        <f t="shared" si="79"/>
        <v>1455316.6</v>
      </c>
      <c r="GK6" s="356">
        <f t="shared" si="80"/>
        <v>21450</v>
      </c>
      <c r="GL6" s="356">
        <f t="shared" si="81"/>
        <v>0</v>
      </c>
      <c r="GN6" s="305" t="s">
        <v>805</v>
      </c>
      <c r="GO6" s="306" t="s">
        <v>257</v>
      </c>
      <c r="GP6" s="305" t="s">
        <v>1054</v>
      </c>
      <c r="GQ6" s="306" t="s">
        <v>1055</v>
      </c>
      <c r="GR6" s="306" t="s">
        <v>1014</v>
      </c>
      <c r="GS6" s="307">
        <v>67943720</v>
      </c>
      <c r="GT6" s="307">
        <f t="shared" si="82"/>
        <v>67943.72</v>
      </c>
      <c r="GV6" s="306" t="s">
        <v>805</v>
      </c>
      <c r="GW6" s="306" t="s">
        <v>257</v>
      </c>
      <c r="GX6" s="306" t="s">
        <v>1082</v>
      </c>
      <c r="GY6" s="306" t="s">
        <v>1083</v>
      </c>
      <c r="GZ6" s="307">
        <v>172471133</v>
      </c>
      <c r="HA6" s="307">
        <v>0</v>
      </c>
      <c r="HB6" s="307">
        <v>0</v>
      </c>
      <c r="HC6" s="395">
        <f t="shared" si="83"/>
        <v>172471.133</v>
      </c>
      <c r="HD6" s="395">
        <f t="shared" si="84"/>
        <v>0</v>
      </c>
      <c r="HE6" s="395">
        <f t="shared" si="85"/>
        <v>0</v>
      </c>
      <c r="HG6" s="355" t="s">
        <v>348</v>
      </c>
      <c r="HH6" s="356">
        <v>1335660000</v>
      </c>
      <c r="HI6" s="356">
        <v>36450000</v>
      </c>
      <c r="HJ6" s="356">
        <v>339948400</v>
      </c>
      <c r="HK6" s="356">
        <v>995711600</v>
      </c>
      <c r="HL6" s="356">
        <v>36450000</v>
      </c>
      <c r="HM6" s="356">
        <v>0</v>
      </c>
      <c r="HN6" s="356">
        <f t="shared" si="86"/>
        <v>1335660</v>
      </c>
      <c r="HO6" s="356">
        <f t="shared" si="87"/>
        <v>36450</v>
      </c>
      <c r="HP6" s="356">
        <f t="shared" si="88"/>
        <v>339948.4</v>
      </c>
      <c r="HQ6" s="356">
        <f t="shared" si="89"/>
        <v>995711.6</v>
      </c>
      <c r="HR6" s="356">
        <f t="shared" si="90"/>
        <v>36450</v>
      </c>
      <c r="HS6" s="356">
        <f t="shared" si="91"/>
        <v>0</v>
      </c>
      <c r="HU6" s="305" t="s">
        <v>805</v>
      </c>
      <c r="HV6" s="305" t="s">
        <v>257</v>
      </c>
      <c r="HW6" s="305" t="s">
        <v>1082</v>
      </c>
      <c r="HX6" s="305" t="s">
        <v>1083</v>
      </c>
      <c r="HY6" s="307">
        <v>37271735</v>
      </c>
      <c r="HZ6" s="307">
        <f t="shared" si="92"/>
        <v>37271.735000000001</v>
      </c>
      <c r="IB6" s="306" t="s">
        <v>805</v>
      </c>
      <c r="IC6" s="306" t="s">
        <v>257</v>
      </c>
      <c r="ID6" s="306" t="s">
        <v>1082</v>
      </c>
      <c r="IE6" s="306" t="s">
        <v>1083</v>
      </c>
      <c r="IF6" s="510">
        <v>172471133</v>
      </c>
      <c r="IG6" s="510">
        <v>0</v>
      </c>
      <c r="IH6" s="510">
        <v>0</v>
      </c>
      <c r="II6" s="395">
        <f t="shared" si="93"/>
        <v>172471.133</v>
      </c>
      <c r="IJ6" s="395">
        <f t="shared" si="94"/>
        <v>0</v>
      </c>
      <c r="IK6" s="395">
        <f t="shared" si="95"/>
        <v>0</v>
      </c>
      <c r="IM6" s="355" t="s">
        <v>937</v>
      </c>
      <c r="IN6" s="356">
        <v>2502834000</v>
      </c>
      <c r="IO6" s="356">
        <v>470601600</v>
      </c>
      <c r="IP6" s="356">
        <v>832572188</v>
      </c>
      <c r="IQ6" s="356">
        <v>1670261812</v>
      </c>
      <c r="IR6" s="356">
        <v>400345036</v>
      </c>
      <c r="IS6" s="356">
        <v>70256564</v>
      </c>
      <c r="IT6" s="395">
        <f t="shared" si="96"/>
        <v>2502834</v>
      </c>
      <c r="IU6" s="395">
        <f t="shared" si="97"/>
        <v>470601.6</v>
      </c>
      <c r="IV6" s="395">
        <f t="shared" si="98"/>
        <v>832572.18799999997</v>
      </c>
      <c r="IW6" s="395">
        <f t="shared" si="99"/>
        <v>1670261.8119999999</v>
      </c>
      <c r="IX6" s="395">
        <f t="shared" si="100"/>
        <v>400345.03600000002</v>
      </c>
      <c r="IY6" s="395">
        <f t="shared" si="101"/>
        <v>70256.563999999998</v>
      </c>
      <c r="JA6" s="305" t="s">
        <v>805</v>
      </c>
      <c r="JB6" s="305" t="s">
        <v>257</v>
      </c>
      <c r="JC6" s="305" t="s">
        <v>368</v>
      </c>
      <c r="JD6" s="305" t="s">
        <v>274</v>
      </c>
      <c r="JE6" s="307">
        <v>2132205</v>
      </c>
      <c r="JF6" s="307">
        <f t="shared" si="102"/>
        <v>2132.2049999999999</v>
      </c>
      <c r="JH6" s="305" t="s">
        <v>805</v>
      </c>
      <c r="JI6" s="305" t="s">
        <v>257</v>
      </c>
      <c r="JJ6" s="305" t="s">
        <v>1082</v>
      </c>
      <c r="JK6" s="306" t="s">
        <v>1083</v>
      </c>
      <c r="JL6" s="307">
        <v>172471133</v>
      </c>
      <c r="JM6" s="307">
        <v>0</v>
      </c>
      <c r="JN6" s="307">
        <v>0</v>
      </c>
      <c r="JO6" s="395">
        <f t="shared" si="103"/>
        <v>172471.133</v>
      </c>
      <c r="JP6" s="395">
        <f t="shared" si="104"/>
        <v>0</v>
      </c>
      <c r="JQ6" s="395">
        <f t="shared" si="105"/>
        <v>0</v>
      </c>
      <c r="JS6" s="355" t="s">
        <v>348</v>
      </c>
      <c r="JT6" s="356">
        <v>1335660000</v>
      </c>
      <c r="JU6" s="356">
        <v>298798000</v>
      </c>
      <c r="JV6" s="356">
        <v>697148400</v>
      </c>
      <c r="JW6" s="356">
        <v>638511600</v>
      </c>
      <c r="JX6" s="356">
        <v>398350400</v>
      </c>
      <c r="JY6" s="356">
        <v>230638000</v>
      </c>
      <c r="JZ6" s="356">
        <v>68160000</v>
      </c>
      <c r="KA6" s="356">
        <f t="shared" si="106"/>
        <v>1335660</v>
      </c>
      <c r="KB6" s="356">
        <f t="shared" si="107"/>
        <v>298798</v>
      </c>
      <c r="KC6" s="356">
        <f t="shared" si="108"/>
        <v>697148.4</v>
      </c>
      <c r="KD6" s="356">
        <f t="shared" si="109"/>
        <v>638511.6</v>
      </c>
      <c r="KE6" s="356">
        <f t="shared" si="110"/>
        <v>398350.4</v>
      </c>
      <c r="KF6" s="356">
        <f t="shared" si="111"/>
        <v>230638</v>
      </c>
      <c r="KG6" s="356">
        <f t="shared" si="112"/>
        <v>68160</v>
      </c>
    </row>
    <row r="7" spans="1:293" s="350" customFormat="1" x14ac:dyDescent="0.25">
      <c r="A7" s="371" t="s">
        <v>805</v>
      </c>
      <c r="B7" s="346" t="s">
        <v>257</v>
      </c>
      <c r="C7" s="346" t="s">
        <v>367</v>
      </c>
      <c r="D7" s="346" t="s">
        <v>1058</v>
      </c>
      <c r="E7" s="377">
        <v>45631908</v>
      </c>
      <c r="F7" s="377">
        <v>0</v>
      </c>
      <c r="G7" s="377">
        <v>0</v>
      </c>
      <c r="H7" s="347">
        <f t="shared" si="21"/>
        <v>45631.908000000003</v>
      </c>
      <c r="I7" s="347">
        <f t="shared" si="22"/>
        <v>0</v>
      </c>
      <c r="J7" s="347">
        <f t="shared" si="23"/>
        <v>0</v>
      </c>
      <c r="L7" s="350" t="s">
        <v>938</v>
      </c>
      <c r="M7" s="347">
        <v>1589015000</v>
      </c>
      <c r="N7" s="347">
        <v>0</v>
      </c>
      <c r="O7" s="347">
        <v>0</v>
      </c>
      <c r="P7" s="347">
        <v>1589015000</v>
      </c>
      <c r="Q7" s="347">
        <v>0</v>
      </c>
      <c r="R7" s="347">
        <v>0</v>
      </c>
      <c r="S7" s="347">
        <f t="shared" si="24"/>
        <v>1589015</v>
      </c>
      <c r="T7" s="347">
        <f t="shared" si="25"/>
        <v>0</v>
      </c>
      <c r="U7" s="347">
        <f t="shared" si="26"/>
        <v>0</v>
      </c>
      <c r="V7" s="347">
        <f t="shared" si="27"/>
        <v>1589015</v>
      </c>
      <c r="W7" s="347">
        <f t="shared" si="28"/>
        <v>0</v>
      </c>
      <c r="X7" s="347">
        <f t="shared" si="29"/>
        <v>0</v>
      </c>
      <c r="Z7" s="350" t="s">
        <v>805</v>
      </c>
      <c r="AA7" s="350" t="s">
        <v>257</v>
      </c>
      <c r="AB7" s="350" t="s">
        <v>1088</v>
      </c>
      <c r="AC7" s="350" t="s">
        <v>1089</v>
      </c>
      <c r="AD7" s="347">
        <v>43000829</v>
      </c>
      <c r="AE7" s="347">
        <v>0</v>
      </c>
      <c r="AF7" s="347">
        <v>0</v>
      </c>
      <c r="AG7" s="347">
        <f t="shared" si="30"/>
        <v>43000.828999999998</v>
      </c>
      <c r="AH7" s="347">
        <f t="shared" si="31"/>
        <v>0</v>
      </c>
      <c r="AI7" s="347">
        <f t="shared" si="32"/>
        <v>0</v>
      </c>
      <c r="AK7" s="350" t="s">
        <v>805</v>
      </c>
      <c r="AL7" s="350" t="s">
        <v>257</v>
      </c>
      <c r="AM7" s="350" t="s">
        <v>1086</v>
      </c>
      <c r="AN7" s="350" t="s">
        <v>1087</v>
      </c>
      <c r="AO7" s="347">
        <v>45911063</v>
      </c>
      <c r="AP7" s="347">
        <v>0</v>
      </c>
      <c r="AQ7" s="347">
        <v>0</v>
      </c>
      <c r="AR7" s="347">
        <f t="shared" si="3"/>
        <v>45911.063000000002</v>
      </c>
      <c r="AS7" s="347">
        <f t="shared" si="4"/>
        <v>0</v>
      </c>
      <c r="AT7" s="347">
        <f t="shared" si="5"/>
        <v>0</v>
      </c>
      <c r="AV7" s="350" t="s">
        <v>938</v>
      </c>
      <c r="AW7" s="347">
        <v>1589015000</v>
      </c>
      <c r="AX7" s="347">
        <v>0</v>
      </c>
      <c r="AY7" s="347">
        <v>22045000</v>
      </c>
      <c r="AZ7" s="347">
        <v>1566970000</v>
      </c>
      <c r="BA7" s="347">
        <v>0</v>
      </c>
      <c r="BB7" s="347">
        <v>0</v>
      </c>
      <c r="BC7" s="347">
        <f t="shared" si="33"/>
        <v>1589015</v>
      </c>
      <c r="BD7" s="347">
        <f t="shared" si="34"/>
        <v>0</v>
      </c>
      <c r="BE7" s="347">
        <f t="shared" si="35"/>
        <v>22045</v>
      </c>
      <c r="BF7" s="347">
        <f t="shared" si="36"/>
        <v>1566970</v>
      </c>
      <c r="BG7" s="347">
        <f t="shared" si="37"/>
        <v>0</v>
      </c>
      <c r="BH7" s="347">
        <f t="shared" si="38"/>
        <v>0</v>
      </c>
      <c r="BK7" s="346"/>
      <c r="BM7" s="346"/>
      <c r="BQ7" s="350" t="s">
        <v>805</v>
      </c>
      <c r="BR7" s="350" t="s">
        <v>257</v>
      </c>
      <c r="BS7" s="350" t="s">
        <v>387</v>
      </c>
      <c r="BT7" s="350" t="s">
        <v>276</v>
      </c>
      <c r="BU7" s="395">
        <v>76840000</v>
      </c>
      <c r="BV7" s="395">
        <v>0</v>
      </c>
      <c r="BW7" s="395">
        <v>0</v>
      </c>
      <c r="BX7" s="395">
        <f t="shared" si="40"/>
        <v>76840</v>
      </c>
      <c r="BY7" s="395">
        <f t="shared" si="41"/>
        <v>0</v>
      </c>
      <c r="BZ7" s="395">
        <f t="shared" si="42"/>
        <v>0</v>
      </c>
      <c r="CB7" s="350" t="s">
        <v>938</v>
      </c>
      <c r="CC7" s="395">
        <v>1589015000</v>
      </c>
      <c r="CD7" s="395">
        <v>0</v>
      </c>
      <c r="CE7" s="395">
        <v>22045000</v>
      </c>
      <c r="CF7" s="395">
        <v>1566970000</v>
      </c>
      <c r="CG7" s="395">
        <v>22045000</v>
      </c>
      <c r="CH7" s="395">
        <v>0</v>
      </c>
      <c r="CI7" s="395">
        <v>0</v>
      </c>
      <c r="CJ7" s="395">
        <f t="shared" si="43"/>
        <v>1589015</v>
      </c>
      <c r="CK7" s="395">
        <f t="shared" si="44"/>
        <v>0</v>
      </c>
      <c r="CL7" s="395">
        <f t="shared" si="45"/>
        <v>22045</v>
      </c>
      <c r="CM7" s="395">
        <f t="shared" si="46"/>
        <v>1566970</v>
      </c>
      <c r="CN7" s="395">
        <f t="shared" si="47"/>
        <v>22045</v>
      </c>
      <c r="CO7" s="395">
        <f t="shared" si="48"/>
        <v>0</v>
      </c>
      <c r="CP7" s="395">
        <f t="shared" si="49"/>
        <v>0</v>
      </c>
      <c r="CY7" s="350" t="s">
        <v>805</v>
      </c>
      <c r="CZ7" s="350" t="s">
        <v>257</v>
      </c>
      <c r="DA7" s="350" t="s">
        <v>387</v>
      </c>
      <c r="DB7" s="350" t="s">
        <v>276</v>
      </c>
      <c r="DC7" s="395">
        <v>76840000</v>
      </c>
      <c r="DD7" s="395">
        <v>0</v>
      </c>
      <c r="DE7" s="395">
        <v>0</v>
      </c>
      <c r="DF7" s="395">
        <f t="shared" si="51"/>
        <v>76840</v>
      </c>
      <c r="DG7" s="395">
        <f t="shared" si="52"/>
        <v>0</v>
      </c>
      <c r="DH7" s="395">
        <f t="shared" si="53"/>
        <v>0</v>
      </c>
      <c r="DJ7" s="355" t="s">
        <v>938</v>
      </c>
      <c r="DK7" s="356">
        <v>1589015000</v>
      </c>
      <c r="DL7" s="356">
        <v>0</v>
      </c>
      <c r="DM7" s="356">
        <v>133698400</v>
      </c>
      <c r="DN7" s="356">
        <v>1455316600</v>
      </c>
      <c r="DO7" s="356">
        <v>133698400</v>
      </c>
      <c r="DP7" s="356">
        <v>0</v>
      </c>
      <c r="DQ7" s="356">
        <v>0</v>
      </c>
      <c r="DR7" s="356">
        <f t="shared" si="54"/>
        <v>1589015</v>
      </c>
      <c r="DS7" s="356">
        <f t="shared" si="55"/>
        <v>0</v>
      </c>
      <c r="DT7" s="356">
        <f t="shared" si="56"/>
        <v>133698.4</v>
      </c>
      <c r="DU7" s="356">
        <f t="shared" si="57"/>
        <v>1455316.6</v>
      </c>
      <c r="DV7" s="356">
        <f t="shared" si="58"/>
        <v>133698.4</v>
      </c>
      <c r="DW7" s="356">
        <f t="shared" si="59"/>
        <v>0</v>
      </c>
      <c r="DX7" s="356">
        <f t="shared" si="60"/>
        <v>0</v>
      </c>
      <c r="EG7" s="305" t="s">
        <v>805</v>
      </c>
      <c r="EH7" s="305" t="s">
        <v>257</v>
      </c>
      <c r="EI7" s="305" t="s">
        <v>387</v>
      </c>
      <c r="EJ7" s="305" t="s">
        <v>276</v>
      </c>
      <c r="EK7" s="307">
        <v>76840000</v>
      </c>
      <c r="EL7" s="307">
        <v>0</v>
      </c>
      <c r="EM7" s="307">
        <v>0</v>
      </c>
      <c r="EN7" s="307">
        <f t="shared" si="62"/>
        <v>76840</v>
      </c>
      <c r="EO7" s="307">
        <f t="shared" si="63"/>
        <v>0</v>
      </c>
      <c r="EP7" s="307">
        <f t="shared" si="64"/>
        <v>0</v>
      </c>
      <c r="EQ7" s="307"/>
      <c r="ER7" s="355" t="s">
        <v>938</v>
      </c>
      <c r="ES7" s="356">
        <v>1589015000</v>
      </c>
      <c r="ET7" s="356">
        <v>0</v>
      </c>
      <c r="EU7" s="356">
        <v>133698400</v>
      </c>
      <c r="EV7" s="356">
        <v>1455316600</v>
      </c>
      <c r="EW7" s="356">
        <v>133698400</v>
      </c>
      <c r="EX7" s="356">
        <v>0</v>
      </c>
      <c r="EY7" s="356">
        <v>0</v>
      </c>
      <c r="EZ7" s="356">
        <f t="shared" si="65"/>
        <v>1589015</v>
      </c>
      <c r="FA7" s="356">
        <f t="shared" si="66"/>
        <v>0</v>
      </c>
      <c r="FB7" s="356">
        <f t="shared" si="67"/>
        <v>133698.4</v>
      </c>
      <c r="FC7" s="356">
        <f t="shared" si="68"/>
        <v>1455316.6</v>
      </c>
      <c r="FD7" s="356">
        <f t="shared" si="69"/>
        <v>133698.4</v>
      </c>
      <c r="FE7" s="356">
        <f t="shared" si="70"/>
        <v>0</v>
      </c>
      <c r="FF7" s="356">
        <f t="shared" si="71"/>
        <v>0</v>
      </c>
      <c r="FI7" s="346"/>
      <c r="FO7" s="305" t="s">
        <v>805</v>
      </c>
      <c r="FP7" s="306" t="s">
        <v>257</v>
      </c>
      <c r="FQ7" s="305" t="s">
        <v>1082</v>
      </c>
      <c r="FR7" s="306" t="s">
        <v>1083</v>
      </c>
      <c r="FS7" s="307">
        <v>105278098</v>
      </c>
      <c r="FT7" s="307">
        <v>0</v>
      </c>
      <c r="FU7" s="307">
        <v>0</v>
      </c>
      <c r="FV7" s="395">
        <f t="shared" si="73"/>
        <v>105278.098</v>
      </c>
      <c r="FW7" s="395">
        <f t="shared" si="74"/>
        <v>0</v>
      </c>
      <c r="FX7" s="395">
        <f t="shared" si="75"/>
        <v>0</v>
      </c>
      <c r="FZ7" s="355" t="s">
        <v>938</v>
      </c>
      <c r="GA7" s="356">
        <v>1589015000</v>
      </c>
      <c r="GB7" s="356">
        <v>21450000</v>
      </c>
      <c r="GC7" s="356">
        <v>133698400</v>
      </c>
      <c r="GD7" s="356">
        <v>1455316600</v>
      </c>
      <c r="GE7" s="356">
        <v>21450000</v>
      </c>
      <c r="GF7" s="356">
        <v>0</v>
      </c>
      <c r="GG7" s="356">
        <f t="shared" si="76"/>
        <v>1589015</v>
      </c>
      <c r="GH7" s="356">
        <f t="shared" si="77"/>
        <v>21450</v>
      </c>
      <c r="GI7" s="356">
        <f t="shared" si="78"/>
        <v>133698.4</v>
      </c>
      <c r="GJ7" s="356">
        <f t="shared" si="79"/>
        <v>1455316.6</v>
      </c>
      <c r="GK7" s="356">
        <f t="shared" si="80"/>
        <v>21450</v>
      </c>
      <c r="GL7" s="356">
        <f t="shared" si="81"/>
        <v>0</v>
      </c>
      <c r="GN7" s="305" t="s">
        <v>805</v>
      </c>
      <c r="GO7" s="306" t="s">
        <v>257</v>
      </c>
      <c r="GP7" s="305" t="s">
        <v>368</v>
      </c>
      <c r="GQ7" s="306" t="s">
        <v>274</v>
      </c>
      <c r="GR7" s="306" t="s">
        <v>1014</v>
      </c>
      <c r="GS7" s="307">
        <v>2068560</v>
      </c>
      <c r="GT7" s="307">
        <f t="shared" si="82"/>
        <v>2068.56</v>
      </c>
      <c r="GV7" s="306" t="s">
        <v>805</v>
      </c>
      <c r="GW7" s="306" t="s">
        <v>257</v>
      </c>
      <c r="GX7" s="306" t="s">
        <v>1080</v>
      </c>
      <c r="GY7" s="306" t="s">
        <v>1081</v>
      </c>
      <c r="GZ7" s="307">
        <v>148298371</v>
      </c>
      <c r="HA7" s="307">
        <v>0</v>
      </c>
      <c r="HB7" s="307">
        <v>0</v>
      </c>
      <c r="HC7" s="395">
        <f t="shared" si="83"/>
        <v>148298.37100000001</v>
      </c>
      <c r="HD7" s="395">
        <f t="shared" si="84"/>
        <v>0</v>
      </c>
      <c r="HE7" s="395">
        <f t="shared" si="85"/>
        <v>0</v>
      </c>
      <c r="HG7" s="355" t="s">
        <v>938</v>
      </c>
      <c r="HH7" s="356">
        <v>1335660000</v>
      </c>
      <c r="HI7" s="356">
        <v>36450000</v>
      </c>
      <c r="HJ7" s="356">
        <v>339948400</v>
      </c>
      <c r="HK7" s="356">
        <v>995711600</v>
      </c>
      <c r="HL7" s="356">
        <v>36450000</v>
      </c>
      <c r="HM7" s="356">
        <v>0</v>
      </c>
      <c r="HN7" s="356">
        <f t="shared" si="86"/>
        <v>1335660</v>
      </c>
      <c r="HO7" s="356">
        <f t="shared" si="87"/>
        <v>36450</v>
      </c>
      <c r="HP7" s="356">
        <f t="shared" si="88"/>
        <v>339948.4</v>
      </c>
      <c r="HQ7" s="356">
        <f t="shared" si="89"/>
        <v>995711.6</v>
      </c>
      <c r="HR7" s="356">
        <f t="shared" si="90"/>
        <v>36450</v>
      </c>
      <c r="HS7" s="356">
        <f t="shared" si="91"/>
        <v>0</v>
      </c>
      <c r="HU7" s="305" t="s">
        <v>805</v>
      </c>
      <c r="HV7" s="305" t="s">
        <v>257</v>
      </c>
      <c r="HW7" s="305" t="s">
        <v>1054</v>
      </c>
      <c r="HX7" s="305" t="s">
        <v>1055</v>
      </c>
      <c r="HY7" s="307">
        <v>108487890</v>
      </c>
      <c r="HZ7" s="307">
        <f t="shared" si="92"/>
        <v>108487.89</v>
      </c>
      <c r="IB7" s="306" t="s">
        <v>805</v>
      </c>
      <c r="IC7" s="306" t="s">
        <v>257</v>
      </c>
      <c r="ID7" s="306" t="s">
        <v>1080</v>
      </c>
      <c r="IE7" s="306" t="s">
        <v>1081</v>
      </c>
      <c r="IF7" s="510">
        <v>148298371</v>
      </c>
      <c r="IG7" s="510">
        <v>0</v>
      </c>
      <c r="IH7" s="510">
        <v>0</v>
      </c>
      <c r="II7" s="395">
        <f t="shared" si="93"/>
        <v>148298.37100000001</v>
      </c>
      <c r="IJ7" s="395">
        <f t="shared" si="94"/>
        <v>0</v>
      </c>
      <c r="IK7" s="395">
        <f t="shared" si="95"/>
        <v>0</v>
      </c>
      <c r="IM7" s="355" t="s">
        <v>348</v>
      </c>
      <c r="IN7" s="356">
        <v>1335660000</v>
      </c>
      <c r="IO7" s="356">
        <v>156700500</v>
      </c>
      <c r="IP7" s="356">
        <v>683648400</v>
      </c>
      <c r="IQ7" s="356">
        <v>652011600</v>
      </c>
      <c r="IR7" s="356">
        <v>81600000</v>
      </c>
      <c r="IS7" s="356">
        <v>75100500</v>
      </c>
      <c r="IT7" s="395">
        <f t="shared" si="96"/>
        <v>1335660</v>
      </c>
      <c r="IU7" s="395">
        <f t="shared" si="97"/>
        <v>156700.5</v>
      </c>
      <c r="IV7" s="395">
        <f t="shared" si="98"/>
        <v>683648.4</v>
      </c>
      <c r="IW7" s="395">
        <f t="shared" si="99"/>
        <v>652011.6</v>
      </c>
      <c r="IX7" s="395">
        <f t="shared" si="100"/>
        <v>81600</v>
      </c>
      <c r="IY7" s="395">
        <f t="shared" si="101"/>
        <v>75100.5</v>
      </c>
      <c r="JA7" s="305" t="s">
        <v>805</v>
      </c>
      <c r="JB7" s="305" t="s">
        <v>257</v>
      </c>
      <c r="JC7" s="305" t="s">
        <v>1054</v>
      </c>
      <c r="JD7" s="305" t="s">
        <v>1055</v>
      </c>
      <c r="JE7" s="307">
        <v>39629665</v>
      </c>
      <c r="JF7" s="307">
        <f t="shared" si="102"/>
        <v>39629.665000000001</v>
      </c>
      <c r="JH7" s="305" t="s">
        <v>805</v>
      </c>
      <c r="JI7" s="305" t="s">
        <v>257</v>
      </c>
      <c r="JJ7" s="305" t="s">
        <v>1080</v>
      </c>
      <c r="JK7" s="306" t="s">
        <v>1081</v>
      </c>
      <c r="JL7" s="307">
        <v>148298371</v>
      </c>
      <c r="JM7" s="307">
        <v>0</v>
      </c>
      <c r="JN7" s="307">
        <v>0</v>
      </c>
      <c r="JO7" s="395">
        <f t="shared" si="103"/>
        <v>148298.37100000001</v>
      </c>
      <c r="JP7" s="395">
        <f t="shared" si="104"/>
        <v>0</v>
      </c>
      <c r="JQ7" s="395">
        <f t="shared" si="105"/>
        <v>0</v>
      </c>
      <c r="JS7" s="355" t="s">
        <v>938</v>
      </c>
      <c r="JT7" s="356">
        <v>1335660000</v>
      </c>
      <c r="JU7" s="356">
        <v>298798000</v>
      </c>
      <c r="JV7" s="356">
        <v>697148400</v>
      </c>
      <c r="JW7" s="356">
        <v>638511600</v>
      </c>
      <c r="JX7" s="356">
        <v>398350400</v>
      </c>
      <c r="JY7" s="356">
        <v>230638000</v>
      </c>
      <c r="JZ7" s="356">
        <v>68160000</v>
      </c>
      <c r="KA7" s="356">
        <f t="shared" si="106"/>
        <v>1335660</v>
      </c>
      <c r="KB7" s="356">
        <f t="shared" si="107"/>
        <v>298798</v>
      </c>
      <c r="KC7" s="356">
        <f t="shared" si="108"/>
        <v>697148.4</v>
      </c>
      <c r="KD7" s="356">
        <f t="shared" si="109"/>
        <v>638511.6</v>
      </c>
      <c r="KE7" s="356">
        <f t="shared" si="110"/>
        <v>398350.4</v>
      </c>
      <c r="KF7" s="356">
        <f t="shared" si="111"/>
        <v>230638</v>
      </c>
      <c r="KG7" s="356">
        <f t="shared" si="112"/>
        <v>68160</v>
      </c>
    </row>
    <row r="8" spans="1:293" s="350" customFormat="1" x14ac:dyDescent="0.25">
      <c r="A8" s="371" t="s">
        <v>805</v>
      </c>
      <c r="B8" s="346" t="s">
        <v>257</v>
      </c>
      <c r="C8" s="346" t="s">
        <v>368</v>
      </c>
      <c r="D8" s="346" t="s">
        <v>274</v>
      </c>
      <c r="E8" s="377">
        <v>32000000</v>
      </c>
      <c r="F8" s="377">
        <v>0</v>
      </c>
      <c r="G8" s="377">
        <v>0</v>
      </c>
      <c r="H8" s="347">
        <f t="shared" si="21"/>
        <v>32000</v>
      </c>
      <c r="I8" s="347">
        <f t="shared" si="22"/>
        <v>0</v>
      </c>
      <c r="J8" s="347">
        <f t="shared" si="23"/>
        <v>0</v>
      </c>
      <c r="L8" s="350" t="s">
        <v>526</v>
      </c>
      <c r="M8" s="347">
        <v>20000</v>
      </c>
      <c r="N8" s="347">
        <v>0</v>
      </c>
      <c r="O8" s="347">
        <v>0</v>
      </c>
      <c r="P8" s="347">
        <v>20000</v>
      </c>
      <c r="Q8" s="347">
        <v>0</v>
      </c>
      <c r="R8" s="347">
        <v>0</v>
      </c>
      <c r="S8" s="347">
        <f t="shared" si="24"/>
        <v>20</v>
      </c>
      <c r="T8" s="347">
        <f t="shared" si="25"/>
        <v>0</v>
      </c>
      <c r="U8" s="347">
        <f t="shared" si="26"/>
        <v>0</v>
      </c>
      <c r="V8" s="347">
        <f t="shared" si="27"/>
        <v>20</v>
      </c>
      <c r="W8" s="347">
        <f t="shared" si="28"/>
        <v>0</v>
      </c>
      <c r="X8" s="347">
        <f t="shared" si="29"/>
        <v>0</v>
      </c>
      <c r="Z8" s="350" t="s">
        <v>805</v>
      </c>
      <c r="AA8" s="350" t="s">
        <v>257</v>
      </c>
      <c r="AB8" s="350" t="s">
        <v>1090</v>
      </c>
      <c r="AC8" s="350" t="s">
        <v>1091</v>
      </c>
      <c r="AD8" s="347">
        <v>27254741</v>
      </c>
      <c r="AE8" s="347">
        <v>0</v>
      </c>
      <c r="AF8" s="347">
        <v>0</v>
      </c>
      <c r="AG8" s="347">
        <f t="shared" si="30"/>
        <v>27254.741000000002</v>
      </c>
      <c r="AH8" s="347">
        <f t="shared" si="31"/>
        <v>0</v>
      </c>
      <c r="AI8" s="347">
        <f t="shared" si="32"/>
        <v>0</v>
      </c>
      <c r="AK8" s="350" t="s">
        <v>805</v>
      </c>
      <c r="AL8" s="350" t="s">
        <v>257</v>
      </c>
      <c r="AM8" s="350" t="s">
        <v>1086</v>
      </c>
      <c r="AN8" s="350" t="s">
        <v>1087</v>
      </c>
      <c r="AO8" s="347">
        <v>0</v>
      </c>
      <c r="AP8" s="347">
        <v>0</v>
      </c>
      <c r="AQ8" s="347">
        <v>45911063</v>
      </c>
      <c r="AR8" s="347">
        <f t="shared" si="3"/>
        <v>0</v>
      </c>
      <c r="AS8" s="347">
        <f t="shared" si="4"/>
        <v>0</v>
      </c>
      <c r="AT8" s="347">
        <f t="shared" si="5"/>
        <v>45911.063000000002</v>
      </c>
      <c r="AV8" s="350" t="s">
        <v>526</v>
      </c>
      <c r="AW8" s="347">
        <v>20000</v>
      </c>
      <c r="AX8" s="347">
        <v>0</v>
      </c>
      <c r="AY8" s="347">
        <v>0</v>
      </c>
      <c r="AZ8" s="347">
        <v>20000</v>
      </c>
      <c r="BA8" s="347">
        <v>0</v>
      </c>
      <c r="BB8" s="347">
        <v>0</v>
      </c>
      <c r="BC8" s="347">
        <f t="shared" si="33"/>
        <v>20</v>
      </c>
      <c r="BD8" s="347">
        <f t="shared" si="34"/>
        <v>0</v>
      </c>
      <c r="BE8" s="347">
        <f t="shared" si="35"/>
        <v>0</v>
      </c>
      <c r="BF8" s="347">
        <f t="shared" si="36"/>
        <v>20</v>
      </c>
      <c r="BG8" s="347">
        <f t="shared" si="37"/>
        <v>0</v>
      </c>
      <c r="BH8" s="347">
        <f t="shared" si="38"/>
        <v>0</v>
      </c>
      <c r="BK8" s="346"/>
      <c r="BM8" s="346"/>
      <c r="BQ8" s="350" t="s">
        <v>805</v>
      </c>
      <c r="BR8" s="350" t="s">
        <v>257</v>
      </c>
      <c r="BS8" s="350" t="s">
        <v>1084</v>
      </c>
      <c r="BT8" s="350" t="s">
        <v>1085</v>
      </c>
      <c r="BU8" s="395">
        <v>63340185</v>
      </c>
      <c r="BV8" s="395">
        <v>0</v>
      </c>
      <c r="BW8" s="395">
        <v>0</v>
      </c>
      <c r="BX8" s="395">
        <f t="shared" si="40"/>
        <v>63340.184999999998</v>
      </c>
      <c r="BY8" s="395">
        <f t="shared" si="41"/>
        <v>0</v>
      </c>
      <c r="BZ8" s="395">
        <f t="shared" si="42"/>
        <v>0</v>
      </c>
      <c r="CB8" s="350" t="s">
        <v>526</v>
      </c>
      <c r="CC8" s="395">
        <v>20000</v>
      </c>
      <c r="CD8" s="395">
        <v>0</v>
      </c>
      <c r="CE8" s="395">
        <v>0</v>
      </c>
      <c r="CF8" s="395">
        <v>20000</v>
      </c>
      <c r="CG8" s="395">
        <v>0</v>
      </c>
      <c r="CH8" s="395">
        <v>0</v>
      </c>
      <c r="CI8" s="395">
        <v>0</v>
      </c>
      <c r="CJ8" s="395">
        <f t="shared" si="43"/>
        <v>20</v>
      </c>
      <c r="CK8" s="395">
        <f t="shared" si="44"/>
        <v>0</v>
      </c>
      <c r="CL8" s="395">
        <f t="shared" si="45"/>
        <v>0</v>
      </c>
      <c r="CM8" s="395">
        <f t="shared" si="46"/>
        <v>20</v>
      </c>
      <c r="CN8" s="395">
        <f t="shared" si="47"/>
        <v>0</v>
      </c>
      <c r="CO8" s="395">
        <f t="shared" si="48"/>
        <v>0</v>
      </c>
      <c r="CP8" s="395">
        <f t="shared" si="49"/>
        <v>0</v>
      </c>
      <c r="CY8" s="350" t="s">
        <v>805</v>
      </c>
      <c r="CZ8" s="350" t="s">
        <v>257</v>
      </c>
      <c r="DA8" s="350" t="s">
        <v>1084</v>
      </c>
      <c r="DB8" s="350" t="s">
        <v>1085</v>
      </c>
      <c r="DC8" s="395">
        <v>63340185</v>
      </c>
      <c r="DD8" s="395">
        <v>0</v>
      </c>
      <c r="DE8" s="395">
        <v>0</v>
      </c>
      <c r="DF8" s="395">
        <f t="shared" si="51"/>
        <v>63340.184999999998</v>
      </c>
      <c r="DG8" s="395">
        <f t="shared" si="52"/>
        <v>0</v>
      </c>
      <c r="DH8" s="395">
        <f t="shared" si="53"/>
        <v>0</v>
      </c>
      <c r="DJ8" s="355" t="s">
        <v>526</v>
      </c>
      <c r="DK8" s="356">
        <v>20000</v>
      </c>
      <c r="DL8" s="356">
        <v>0</v>
      </c>
      <c r="DM8" s="356">
        <v>0</v>
      </c>
      <c r="DN8" s="356">
        <v>20000</v>
      </c>
      <c r="DO8" s="356">
        <v>0</v>
      </c>
      <c r="DP8" s="356">
        <v>0</v>
      </c>
      <c r="DQ8" s="356">
        <v>0</v>
      </c>
      <c r="DR8" s="356">
        <f t="shared" si="54"/>
        <v>20</v>
      </c>
      <c r="DS8" s="356">
        <f t="shared" si="55"/>
        <v>0</v>
      </c>
      <c r="DT8" s="356">
        <f t="shared" si="56"/>
        <v>0</v>
      </c>
      <c r="DU8" s="356">
        <f t="shared" si="57"/>
        <v>20</v>
      </c>
      <c r="DV8" s="356">
        <f t="shared" si="58"/>
        <v>0</v>
      </c>
      <c r="DW8" s="356">
        <f t="shared" si="59"/>
        <v>0</v>
      </c>
      <c r="DX8" s="356">
        <f t="shared" si="60"/>
        <v>0</v>
      </c>
      <c r="EG8" s="305" t="s">
        <v>805</v>
      </c>
      <c r="EH8" s="305" t="s">
        <v>257</v>
      </c>
      <c r="EI8" s="305" t="s">
        <v>1084</v>
      </c>
      <c r="EJ8" s="305" t="s">
        <v>1085</v>
      </c>
      <c r="EK8" s="307">
        <v>63340185</v>
      </c>
      <c r="EL8" s="307">
        <v>0</v>
      </c>
      <c r="EM8" s="307">
        <v>0</v>
      </c>
      <c r="EN8" s="307">
        <f t="shared" si="62"/>
        <v>63340.184999999998</v>
      </c>
      <c r="EO8" s="307">
        <f t="shared" si="63"/>
        <v>0</v>
      </c>
      <c r="EP8" s="307">
        <f t="shared" si="64"/>
        <v>0</v>
      </c>
      <c r="EQ8" s="307"/>
      <c r="ER8" s="355" t="s">
        <v>526</v>
      </c>
      <c r="ES8" s="356">
        <v>20000</v>
      </c>
      <c r="ET8" s="356">
        <v>0</v>
      </c>
      <c r="EU8" s="356">
        <v>0</v>
      </c>
      <c r="EV8" s="356">
        <v>20000</v>
      </c>
      <c r="EW8" s="356">
        <v>0</v>
      </c>
      <c r="EX8" s="356">
        <v>0</v>
      </c>
      <c r="EY8" s="356">
        <v>0</v>
      </c>
      <c r="EZ8" s="356">
        <f t="shared" si="65"/>
        <v>20</v>
      </c>
      <c r="FA8" s="356">
        <f t="shared" si="66"/>
        <v>0</v>
      </c>
      <c r="FB8" s="356">
        <f t="shared" si="67"/>
        <v>0</v>
      </c>
      <c r="FC8" s="356">
        <f t="shared" si="68"/>
        <v>20</v>
      </c>
      <c r="FD8" s="356">
        <f t="shared" si="69"/>
        <v>0</v>
      </c>
      <c r="FE8" s="356">
        <f t="shared" si="70"/>
        <v>0</v>
      </c>
      <c r="FF8" s="356">
        <f t="shared" si="71"/>
        <v>0</v>
      </c>
      <c r="FO8" s="305" t="s">
        <v>805</v>
      </c>
      <c r="FP8" s="306" t="s">
        <v>257</v>
      </c>
      <c r="FQ8" s="305" t="s">
        <v>387</v>
      </c>
      <c r="FR8" s="306" t="s">
        <v>276</v>
      </c>
      <c r="FS8" s="307">
        <v>76840000</v>
      </c>
      <c r="FT8" s="307">
        <v>0</v>
      </c>
      <c r="FU8" s="307">
        <v>0</v>
      </c>
      <c r="FV8" s="395">
        <f t="shared" si="73"/>
        <v>76840</v>
      </c>
      <c r="FW8" s="395">
        <f t="shared" si="74"/>
        <v>0</v>
      </c>
      <c r="FX8" s="395">
        <f t="shared" si="75"/>
        <v>0</v>
      </c>
      <c r="FZ8" s="355" t="s">
        <v>526</v>
      </c>
      <c r="GA8" s="356">
        <v>20000</v>
      </c>
      <c r="GB8" s="356">
        <v>0</v>
      </c>
      <c r="GC8" s="356">
        <v>0</v>
      </c>
      <c r="GD8" s="356">
        <v>20000</v>
      </c>
      <c r="GE8" s="356">
        <v>0</v>
      </c>
      <c r="GF8" s="356">
        <v>0</v>
      </c>
      <c r="GG8" s="356">
        <f t="shared" si="76"/>
        <v>20</v>
      </c>
      <c r="GH8" s="356">
        <f t="shared" si="77"/>
        <v>0</v>
      </c>
      <c r="GI8" s="356">
        <f t="shared" si="78"/>
        <v>0</v>
      </c>
      <c r="GJ8" s="356">
        <f t="shared" si="79"/>
        <v>20</v>
      </c>
      <c r="GK8" s="356">
        <f t="shared" si="80"/>
        <v>0</v>
      </c>
      <c r="GL8" s="356">
        <f t="shared" si="81"/>
        <v>0</v>
      </c>
      <c r="GN8" s="305" t="s">
        <v>363</v>
      </c>
      <c r="GO8" s="306" t="s">
        <v>382</v>
      </c>
      <c r="GP8" s="305" t="s">
        <v>556</v>
      </c>
      <c r="GQ8" s="306" t="s">
        <v>557</v>
      </c>
      <c r="GR8" s="306" t="s">
        <v>1014</v>
      </c>
      <c r="GS8" s="307">
        <v>15000000</v>
      </c>
      <c r="GT8" s="307">
        <f t="shared" si="82"/>
        <v>15000</v>
      </c>
      <c r="GV8" s="306" t="s">
        <v>805</v>
      </c>
      <c r="GW8" s="306" t="s">
        <v>257</v>
      </c>
      <c r="GX8" s="306" t="s">
        <v>387</v>
      </c>
      <c r="GY8" s="306" t="s">
        <v>276</v>
      </c>
      <c r="GZ8" s="307">
        <v>76840000</v>
      </c>
      <c r="HA8" s="307">
        <v>0</v>
      </c>
      <c r="HB8" s="307">
        <v>0</v>
      </c>
      <c r="HC8" s="395">
        <f t="shared" si="83"/>
        <v>76840</v>
      </c>
      <c r="HD8" s="395">
        <f t="shared" si="84"/>
        <v>0</v>
      </c>
      <c r="HE8" s="395">
        <f t="shared" si="85"/>
        <v>0</v>
      </c>
      <c r="HG8" s="355" t="s">
        <v>526</v>
      </c>
      <c r="HH8" s="356">
        <v>20000</v>
      </c>
      <c r="HI8" s="356">
        <v>762822</v>
      </c>
      <c r="HJ8" s="356">
        <v>762822</v>
      </c>
      <c r="HK8" s="356">
        <v>-742822</v>
      </c>
      <c r="HL8" s="356">
        <v>0</v>
      </c>
      <c r="HM8" s="356">
        <v>762822</v>
      </c>
      <c r="HN8" s="356">
        <f t="shared" si="86"/>
        <v>20</v>
      </c>
      <c r="HO8" s="356">
        <f t="shared" si="87"/>
        <v>762.822</v>
      </c>
      <c r="HP8" s="356">
        <f t="shared" si="88"/>
        <v>762.822</v>
      </c>
      <c r="HQ8" s="356">
        <f t="shared" si="89"/>
        <v>-742.822</v>
      </c>
      <c r="HR8" s="356">
        <f t="shared" si="90"/>
        <v>0</v>
      </c>
      <c r="HS8" s="356">
        <f t="shared" si="91"/>
        <v>762.822</v>
      </c>
      <c r="HU8" s="305" t="s">
        <v>363</v>
      </c>
      <c r="HV8" s="305" t="s">
        <v>382</v>
      </c>
      <c r="HW8" s="305" t="s">
        <v>556</v>
      </c>
      <c r="HX8" s="305" t="s">
        <v>557</v>
      </c>
      <c r="HY8" s="307">
        <v>1380000</v>
      </c>
      <c r="HZ8" s="307">
        <f t="shared" si="92"/>
        <v>1380</v>
      </c>
      <c r="IB8" s="306" t="s">
        <v>805</v>
      </c>
      <c r="IC8" s="306" t="s">
        <v>257</v>
      </c>
      <c r="ID8" s="306" t="s">
        <v>387</v>
      </c>
      <c r="IE8" s="306" t="s">
        <v>276</v>
      </c>
      <c r="IF8" s="510">
        <v>76840000</v>
      </c>
      <c r="IG8" s="510">
        <v>0</v>
      </c>
      <c r="IH8" s="510">
        <v>0</v>
      </c>
      <c r="II8" s="395">
        <f t="shared" si="93"/>
        <v>76840</v>
      </c>
      <c r="IJ8" s="395">
        <f t="shared" si="94"/>
        <v>0</v>
      </c>
      <c r="IK8" s="395">
        <f t="shared" si="95"/>
        <v>0</v>
      </c>
      <c r="IM8" s="355" t="s">
        <v>938</v>
      </c>
      <c r="IN8" s="356">
        <v>1335660000</v>
      </c>
      <c r="IO8" s="356">
        <v>156700500</v>
      </c>
      <c r="IP8" s="356">
        <v>683648400</v>
      </c>
      <c r="IQ8" s="356">
        <v>652011600</v>
      </c>
      <c r="IR8" s="356">
        <v>81600000</v>
      </c>
      <c r="IS8" s="356">
        <v>75100500</v>
      </c>
      <c r="IT8" s="395">
        <f t="shared" si="96"/>
        <v>1335660</v>
      </c>
      <c r="IU8" s="395">
        <f t="shared" si="97"/>
        <v>156700.5</v>
      </c>
      <c r="IV8" s="395">
        <f t="shared" si="98"/>
        <v>683648.4</v>
      </c>
      <c r="IW8" s="395">
        <f t="shared" si="99"/>
        <v>652011.6</v>
      </c>
      <c r="IX8" s="395">
        <f t="shared" si="100"/>
        <v>81600</v>
      </c>
      <c r="IY8" s="395">
        <f t="shared" si="101"/>
        <v>75100.5</v>
      </c>
      <c r="JA8" s="305" t="s">
        <v>363</v>
      </c>
      <c r="JB8" s="305" t="s">
        <v>382</v>
      </c>
      <c r="JC8" s="305" t="s">
        <v>556</v>
      </c>
      <c r="JD8" s="305" t="s">
        <v>557</v>
      </c>
      <c r="JE8" s="307">
        <v>6000000</v>
      </c>
      <c r="JF8" s="307">
        <f t="shared" si="102"/>
        <v>6000</v>
      </c>
      <c r="JH8" s="305" t="s">
        <v>805</v>
      </c>
      <c r="JI8" s="305" t="s">
        <v>257</v>
      </c>
      <c r="JJ8" s="305" t="s">
        <v>387</v>
      </c>
      <c r="JK8" s="306" t="s">
        <v>276</v>
      </c>
      <c r="JL8" s="307">
        <v>76840000</v>
      </c>
      <c r="JM8" s="307">
        <v>0</v>
      </c>
      <c r="JN8" s="307">
        <v>0</v>
      </c>
      <c r="JO8" s="395">
        <f t="shared" si="103"/>
        <v>76840</v>
      </c>
      <c r="JP8" s="395">
        <f t="shared" si="104"/>
        <v>0</v>
      </c>
      <c r="JQ8" s="395">
        <f t="shared" si="105"/>
        <v>0</v>
      </c>
      <c r="JS8" s="355" t="s">
        <v>526</v>
      </c>
      <c r="JT8" s="356">
        <v>20000</v>
      </c>
      <c r="JU8" s="356">
        <v>762822</v>
      </c>
      <c r="JV8" s="356">
        <v>762822</v>
      </c>
      <c r="JW8" s="356">
        <v>-742822</v>
      </c>
      <c r="JX8" s="356">
        <v>0</v>
      </c>
      <c r="JY8" s="356">
        <v>0</v>
      </c>
      <c r="JZ8" s="356">
        <v>762822</v>
      </c>
      <c r="KA8" s="356">
        <f t="shared" si="106"/>
        <v>20</v>
      </c>
      <c r="KB8" s="356">
        <f t="shared" si="107"/>
        <v>762.822</v>
      </c>
      <c r="KC8" s="356">
        <f t="shared" si="108"/>
        <v>762.822</v>
      </c>
      <c r="KD8" s="356">
        <f t="shared" si="109"/>
        <v>-742.822</v>
      </c>
      <c r="KE8" s="356">
        <f t="shared" si="110"/>
        <v>0</v>
      </c>
      <c r="KF8" s="356">
        <f t="shared" si="111"/>
        <v>0</v>
      </c>
      <c r="KG8" s="356">
        <f t="shared" si="112"/>
        <v>762.822</v>
      </c>
    </row>
    <row r="9" spans="1:293" s="350" customFormat="1" x14ac:dyDescent="0.25">
      <c r="A9" s="371" t="s">
        <v>805</v>
      </c>
      <c r="B9" s="346" t="s">
        <v>257</v>
      </c>
      <c r="C9" s="346" t="s">
        <v>386</v>
      </c>
      <c r="D9" s="346" t="s">
        <v>275</v>
      </c>
      <c r="E9" s="377">
        <v>132000</v>
      </c>
      <c r="F9" s="377">
        <v>0</v>
      </c>
      <c r="G9" s="377">
        <v>0</v>
      </c>
      <c r="H9" s="347">
        <f t="shared" si="21"/>
        <v>132</v>
      </c>
      <c r="I9" s="347">
        <f t="shared" si="22"/>
        <v>0</v>
      </c>
      <c r="J9" s="347">
        <f t="shared" si="23"/>
        <v>0</v>
      </c>
      <c r="L9" s="350" t="s">
        <v>527</v>
      </c>
      <c r="M9" s="347">
        <v>20000</v>
      </c>
      <c r="N9" s="347">
        <v>0</v>
      </c>
      <c r="O9" s="347">
        <v>0</v>
      </c>
      <c r="P9" s="347">
        <v>20000</v>
      </c>
      <c r="Q9" s="347">
        <v>0</v>
      </c>
      <c r="R9" s="347">
        <v>0</v>
      </c>
      <c r="S9" s="347">
        <f t="shared" si="24"/>
        <v>20</v>
      </c>
      <c r="T9" s="347">
        <f t="shared" si="25"/>
        <v>0</v>
      </c>
      <c r="U9" s="347">
        <f t="shared" si="26"/>
        <v>0</v>
      </c>
      <c r="V9" s="347">
        <f t="shared" si="27"/>
        <v>20</v>
      </c>
      <c r="W9" s="347">
        <f t="shared" si="28"/>
        <v>0</v>
      </c>
      <c r="X9" s="347">
        <f t="shared" si="29"/>
        <v>0</v>
      </c>
      <c r="Z9" s="350" t="s">
        <v>805</v>
      </c>
      <c r="AA9" s="350" t="s">
        <v>257</v>
      </c>
      <c r="AB9" s="350" t="s">
        <v>1090</v>
      </c>
      <c r="AC9" s="350" t="s">
        <v>1091</v>
      </c>
      <c r="AD9" s="347">
        <v>0</v>
      </c>
      <c r="AE9" s="347">
        <v>0</v>
      </c>
      <c r="AF9" s="347">
        <v>27254741</v>
      </c>
      <c r="AG9" s="347">
        <f t="shared" si="30"/>
        <v>0</v>
      </c>
      <c r="AH9" s="347">
        <f t="shared" si="31"/>
        <v>0</v>
      </c>
      <c r="AI9" s="347">
        <f t="shared" si="32"/>
        <v>27254.741000000002</v>
      </c>
      <c r="AK9" s="350" t="s">
        <v>805</v>
      </c>
      <c r="AL9" s="350" t="s">
        <v>257</v>
      </c>
      <c r="AM9" s="350" t="s">
        <v>1090</v>
      </c>
      <c r="AN9" s="350" t="s">
        <v>1091</v>
      </c>
      <c r="AO9" s="347">
        <v>27254741</v>
      </c>
      <c r="AP9" s="347">
        <v>0</v>
      </c>
      <c r="AQ9" s="347">
        <v>0</v>
      </c>
      <c r="AR9" s="347">
        <f t="shared" si="3"/>
        <v>27254.741000000002</v>
      </c>
      <c r="AS9" s="347">
        <f t="shared" si="4"/>
        <v>0</v>
      </c>
      <c r="AT9" s="347">
        <f t="shared" si="5"/>
        <v>0</v>
      </c>
      <c r="AV9" s="350" t="s">
        <v>527</v>
      </c>
      <c r="AW9" s="347">
        <v>20000</v>
      </c>
      <c r="AX9" s="347">
        <v>0</v>
      </c>
      <c r="AY9" s="347">
        <v>0</v>
      </c>
      <c r="AZ9" s="347">
        <v>20000</v>
      </c>
      <c r="BA9" s="347">
        <v>0</v>
      </c>
      <c r="BB9" s="347">
        <v>0</v>
      </c>
      <c r="BC9" s="347">
        <f t="shared" si="33"/>
        <v>20</v>
      </c>
      <c r="BD9" s="347">
        <f t="shared" si="34"/>
        <v>0</v>
      </c>
      <c r="BE9" s="347">
        <f t="shared" si="35"/>
        <v>0</v>
      </c>
      <c r="BF9" s="347">
        <f t="shared" si="36"/>
        <v>20</v>
      </c>
      <c r="BG9" s="347">
        <f t="shared" si="37"/>
        <v>0</v>
      </c>
      <c r="BH9" s="347">
        <f t="shared" si="38"/>
        <v>0</v>
      </c>
      <c r="BK9" s="346"/>
      <c r="BM9" s="346"/>
      <c r="BQ9" s="350" t="s">
        <v>805</v>
      </c>
      <c r="BR9" s="350" t="s">
        <v>257</v>
      </c>
      <c r="BS9" s="350" t="s">
        <v>1086</v>
      </c>
      <c r="BT9" s="350" t="s">
        <v>1087</v>
      </c>
      <c r="BU9" s="395">
        <v>56629244</v>
      </c>
      <c r="BV9" s="395">
        <v>0</v>
      </c>
      <c r="BW9" s="395">
        <v>0</v>
      </c>
      <c r="BX9" s="395">
        <f t="shared" si="40"/>
        <v>56629.243999999999</v>
      </c>
      <c r="BY9" s="395">
        <f t="shared" si="41"/>
        <v>0</v>
      </c>
      <c r="BZ9" s="395">
        <f t="shared" si="42"/>
        <v>0</v>
      </c>
      <c r="CB9" s="350" t="s">
        <v>527</v>
      </c>
      <c r="CC9" s="395">
        <v>20000</v>
      </c>
      <c r="CD9" s="395">
        <v>0</v>
      </c>
      <c r="CE9" s="395">
        <v>0</v>
      </c>
      <c r="CF9" s="395">
        <v>20000</v>
      </c>
      <c r="CG9" s="395">
        <v>0</v>
      </c>
      <c r="CH9" s="395">
        <v>0</v>
      </c>
      <c r="CI9" s="395">
        <v>0</v>
      </c>
      <c r="CJ9" s="395">
        <f t="shared" si="43"/>
        <v>20</v>
      </c>
      <c r="CK9" s="395">
        <f t="shared" si="44"/>
        <v>0</v>
      </c>
      <c r="CL9" s="395">
        <f t="shared" si="45"/>
        <v>0</v>
      </c>
      <c r="CM9" s="395">
        <f t="shared" si="46"/>
        <v>20</v>
      </c>
      <c r="CN9" s="395">
        <f t="shared" si="47"/>
        <v>0</v>
      </c>
      <c r="CO9" s="395">
        <f t="shared" si="48"/>
        <v>0</v>
      </c>
      <c r="CP9" s="395">
        <f t="shared" si="49"/>
        <v>0</v>
      </c>
      <c r="CY9" s="350" t="s">
        <v>805</v>
      </c>
      <c r="CZ9" s="350" t="s">
        <v>257</v>
      </c>
      <c r="DA9" s="350" t="s">
        <v>1086</v>
      </c>
      <c r="DB9" s="350" t="s">
        <v>1087</v>
      </c>
      <c r="DC9" s="395">
        <v>56629244</v>
      </c>
      <c r="DD9" s="395">
        <v>0</v>
      </c>
      <c r="DE9" s="395">
        <v>0</v>
      </c>
      <c r="DF9" s="395">
        <f t="shared" si="51"/>
        <v>56629.243999999999</v>
      </c>
      <c r="DG9" s="395">
        <f t="shared" si="52"/>
        <v>0</v>
      </c>
      <c r="DH9" s="395">
        <f t="shared" si="53"/>
        <v>0</v>
      </c>
      <c r="DJ9" s="355" t="s">
        <v>527</v>
      </c>
      <c r="DK9" s="356">
        <v>20000</v>
      </c>
      <c r="DL9" s="356">
        <v>0</v>
      </c>
      <c r="DM9" s="356">
        <v>0</v>
      </c>
      <c r="DN9" s="356">
        <v>20000</v>
      </c>
      <c r="DO9" s="356">
        <v>0</v>
      </c>
      <c r="DP9" s="356">
        <v>0</v>
      </c>
      <c r="DQ9" s="356">
        <v>0</v>
      </c>
      <c r="DR9" s="356">
        <f t="shared" si="54"/>
        <v>20</v>
      </c>
      <c r="DS9" s="356">
        <f t="shared" si="55"/>
        <v>0</v>
      </c>
      <c r="DT9" s="356">
        <f t="shared" si="56"/>
        <v>0</v>
      </c>
      <c r="DU9" s="356">
        <f t="shared" si="57"/>
        <v>20</v>
      </c>
      <c r="DV9" s="356">
        <f t="shared" si="58"/>
        <v>0</v>
      </c>
      <c r="DW9" s="356">
        <f t="shared" si="59"/>
        <v>0</v>
      </c>
      <c r="DX9" s="356">
        <f t="shared" si="60"/>
        <v>0</v>
      </c>
      <c r="EG9" s="305" t="s">
        <v>805</v>
      </c>
      <c r="EH9" s="305" t="s">
        <v>257</v>
      </c>
      <c r="EI9" s="305" t="s">
        <v>1086</v>
      </c>
      <c r="EJ9" s="305" t="s">
        <v>1087</v>
      </c>
      <c r="EK9" s="307">
        <v>56629244</v>
      </c>
      <c r="EL9" s="307">
        <v>0</v>
      </c>
      <c r="EM9" s="307">
        <v>0</v>
      </c>
      <c r="EN9" s="307">
        <f t="shared" si="62"/>
        <v>56629.243999999999</v>
      </c>
      <c r="EO9" s="307">
        <f t="shared" si="63"/>
        <v>0</v>
      </c>
      <c r="EP9" s="307">
        <f t="shared" si="64"/>
        <v>0</v>
      </c>
      <c r="EQ9" s="307"/>
      <c r="ER9" s="355" t="s">
        <v>527</v>
      </c>
      <c r="ES9" s="356">
        <v>20000</v>
      </c>
      <c r="ET9" s="356">
        <v>0</v>
      </c>
      <c r="EU9" s="356">
        <v>0</v>
      </c>
      <c r="EV9" s="356">
        <v>20000</v>
      </c>
      <c r="EW9" s="356">
        <v>0</v>
      </c>
      <c r="EX9" s="356">
        <v>0</v>
      </c>
      <c r="EY9" s="356">
        <v>0</v>
      </c>
      <c r="EZ9" s="356">
        <f t="shared" si="65"/>
        <v>20</v>
      </c>
      <c r="FA9" s="356">
        <f t="shared" si="66"/>
        <v>0</v>
      </c>
      <c r="FB9" s="356">
        <f t="shared" si="67"/>
        <v>0</v>
      </c>
      <c r="FC9" s="356">
        <f t="shared" si="68"/>
        <v>20</v>
      </c>
      <c r="FD9" s="356">
        <f t="shared" si="69"/>
        <v>0</v>
      </c>
      <c r="FE9" s="356">
        <f t="shared" si="70"/>
        <v>0</v>
      </c>
      <c r="FF9" s="356">
        <f t="shared" si="71"/>
        <v>0</v>
      </c>
      <c r="FO9" s="305" t="s">
        <v>805</v>
      </c>
      <c r="FP9" s="306" t="s">
        <v>257</v>
      </c>
      <c r="FQ9" s="305" t="s">
        <v>1084</v>
      </c>
      <c r="FR9" s="306" t="s">
        <v>1085</v>
      </c>
      <c r="FS9" s="307">
        <v>63340185</v>
      </c>
      <c r="FT9" s="307">
        <v>0</v>
      </c>
      <c r="FU9" s="307">
        <v>0</v>
      </c>
      <c r="FV9" s="395">
        <f t="shared" si="73"/>
        <v>63340.184999999998</v>
      </c>
      <c r="FW9" s="395">
        <f t="shared" si="74"/>
        <v>0</v>
      </c>
      <c r="FX9" s="395">
        <f t="shared" si="75"/>
        <v>0</v>
      </c>
      <c r="FZ9" s="355" t="s">
        <v>527</v>
      </c>
      <c r="GA9" s="356">
        <v>20000</v>
      </c>
      <c r="GB9" s="356">
        <v>0</v>
      </c>
      <c r="GC9" s="356">
        <v>0</v>
      </c>
      <c r="GD9" s="356">
        <v>20000</v>
      </c>
      <c r="GE9" s="356">
        <v>0</v>
      </c>
      <c r="GF9" s="356">
        <v>0</v>
      </c>
      <c r="GG9" s="356">
        <f t="shared" si="76"/>
        <v>20</v>
      </c>
      <c r="GH9" s="356">
        <f t="shared" si="77"/>
        <v>0</v>
      </c>
      <c r="GI9" s="356">
        <f t="shared" si="78"/>
        <v>0</v>
      </c>
      <c r="GJ9" s="356">
        <f t="shared" si="79"/>
        <v>20</v>
      </c>
      <c r="GK9" s="356">
        <f t="shared" si="80"/>
        <v>0</v>
      </c>
      <c r="GL9" s="356">
        <f t="shared" si="81"/>
        <v>0</v>
      </c>
      <c r="GN9" s="305" t="s">
        <v>789</v>
      </c>
      <c r="GO9" s="306" t="s">
        <v>728</v>
      </c>
      <c r="GP9" s="305" t="s">
        <v>376</v>
      </c>
      <c r="GQ9" s="306" t="s">
        <v>376</v>
      </c>
      <c r="GR9" s="306" t="s">
        <v>1014</v>
      </c>
      <c r="GS9" s="307">
        <v>762822</v>
      </c>
      <c r="GT9" s="307">
        <f t="shared" si="82"/>
        <v>762.822</v>
      </c>
      <c r="GV9" s="306" t="s">
        <v>805</v>
      </c>
      <c r="GW9" s="306" t="s">
        <v>257</v>
      </c>
      <c r="GX9" s="306" t="s">
        <v>1084</v>
      </c>
      <c r="GY9" s="306" t="s">
        <v>1085</v>
      </c>
      <c r="GZ9" s="307">
        <v>63340185</v>
      </c>
      <c r="HA9" s="307">
        <v>0</v>
      </c>
      <c r="HB9" s="307">
        <v>0</v>
      </c>
      <c r="HC9" s="395">
        <f t="shared" si="83"/>
        <v>63340.184999999998</v>
      </c>
      <c r="HD9" s="395">
        <f t="shared" si="84"/>
        <v>0</v>
      </c>
      <c r="HE9" s="395">
        <f t="shared" si="85"/>
        <v>0</v>
      </c>
      <c r="HG9" s="355" t="s">
        <v>527</v>
      </c>
      <c r="HH9" s="356">
        <v>20000</v>
      </c>
      <c r="HI9" s="356">
        <v>762822</v>
      </c>
      <c r="HJ9" s="356">
        <v>762822</v>
      </c>
      <c r="HK9" s="356">
        <v>-742822</v>
      </c>
      <c r="HL9" s="356">
        <v>0</v>
      </c>
      <c r="HM9" s="356">
        <v>762822</v>
      </c>
      <c r="HN9" s="356">
        <f t="shared" si="86"/>
        <v>20</v>
      </c>
      <c r="HO9" s="356">
        <f t="shared" si="87"/>
        <v>762.822</v>
      </c>
      <c r="HP9" s="356">
        <f t="shared" si="88"/>
        <v>762.822</v>
      </c>
      <c r="HQ9" s="356">
        <f t="shared" si="89"/>
        <v>-742.822</v>
      </c>
      <c r="HR9" s="356">
        <f t="shared" si="90"/>
        <v>0</v>
      </c>
      <c r="HS9" s="356">
        <f t="shared" si="91"/>
        <v>762.822</v>
      </c>
      <c r="HU9" s="305" t="s">
        <v>363</v>
      </c>
      <c r="HV9" s="305" t="s">
        <v>382</v>
      </c>
      <c r="HW9" s="305" t="s">
        <v>385</v>
      </c>
      <c r="HX9" s="305" t="s">
        <v>234</v>
      </c>
      <c r="HY9" s="307">
        <v>118870500</v>
      </c>
      <c r="HZ9" s="307">
        <f t="shared" si="92"/>
        <v>118870.5</v>
      </c>
      <c r="IB9" s="306" t="s">
        <v>805</v>
      </c>
      <c r="IC9" s="306" t="s">
        <v>257</v>
      </c>
      <c r="ID9" s="306" t="s">
        <v>1084</v>
      </c>
      <c r="IE9" s="306" t="s">
        <v>1085</v>
      </c>
      <c r="IF9" s="510">
        <v>63340185</v>
      </c>
      <c r="IG9" s="510">
        <v>0</v>
      </c>
      <c r="IH9" s="510">
        <v>0</v>
      </c>
      <c r="II9" s="395">
        <f t="shared" si="93"/>
        <v>63340.184999999998</v>
      </c>
      <c r="IJ9" s="395">
        <f t="shared" si="94"/>
        <v>0</v>
      </c>
      <c r="IK9" s="395">
        <f t="shared" si="95"/>
        <v>0</v>
      </c>
      <c r="IM9" s="355" t="s">
        <v>526</v>
      </c>
      <c r="IN9" s="356">
        <v>20000</v>
      </c>
      <c r="IO9" s="356">
        <v>762822</v>
      </c>
      <c r="IP9" s="356">
        <v>762822</v>
      </c>
      <c r="IQ9" s="356">
        <v>-742822</v>
      </c>
      <c r="IR9" s="356">
        <v>0</v>
      </c>
      <c r="IS9" s="356">
        <v>762822</v>
      </c>
      <c r="IT9" s="395">
        <f t="shared" si="96"/>
        <v>20</v>
      </c>
      <c r="IU9" s="395">
        <f t="shared" si="97"/>
        <v>762.822</v>
      </c>
      <c r="IV9" s="395">
        <f t="shared" si="98"/>
        <v>762.822</v>
      </c>
      <c r="IW9" s="395">
        <f t="shared" si="99"/>
        <v>-742.822</v>
      </c>
      <c r="IX9" s="395">
        <f t="shared" si="100"/>
        <v>0</v>
      </c>
      <c r="IY9" s="395">
        <f t="shared" si="101"/>
        <v>762.822</v>
      </c>
      <c r="JA9" s="305" t="s">
        <v>363</v>
      </c>
      <c r="JB9" s="305" t="s">
        <v>382</v>
      </c>
      <c r="JC9" s="305" t="s">
        <v>385</v>
      </c>
      <c r="JD9" s="305" t="s">
        <v>234</v>
      </c>
      <c r="JE9" s="307">
        <v>136097500</v>
      </c>
      <c r="JF9" s="307">
        <f t="shared" si="102"/>
        <v>136097.5</v>
      </c>
      <c r="JH9" s="305" t="s">
        <v>805</v>
      </c>
      <c r="JI9" s="305" t="s">
        <v>257</v>
      </c>
      <c r="JJ9" s="305" t="s">
        <v>1084</v>
      </c>
      <c r="JK9" s="306" t="s">
        <v>1085</v>
      </c>
      <c r="JL9" s="307">
        <v>63340185</v>
      </c>
      <c r="JM9" s="307">
        <v>0</v>
      </c>
      <c r="JN9" s="307">
        <v>0</v>
      </c>
      <c r="JO9" s="395">
        <f t="shared" si="103"/>
        <v>63340.184999999998</v>
      </c>
      <c r="JP9" s="395">
        <f t="shared" si="104"/>
        <v>0</v>
      </c>
      <c r="JQ9" s="395">
        <f t="shared" si="105"/>
        <v>0</v>
      </c>
      <c r="JS9" s="355" t="s">
        <v>527</v>
      </c>
      <c r="JT9" s="356">
        <v>20000</v>
      </c>
      <c r="JU9" s="356">
        <v>762822</v>
      </c>
      <c r="JV9" s="356">
        <v>762822</v>
      </c>
      <c r="JW9" s="356">
        <v>-742822</v>
      </c>
      <c r="JX9" s="356">
        <v>0</v>
      </c>
      <c r="JY9" s="356">
        <v>0</v>
      </c>
      <c r="JZ9" s="356">
        <v>762822</v>
      </c>
      <c r="KA9" s="356">
        <f t="shared" si="106"/>
        <v>20</v>
      </c>
      <c r="KB9" s="356">
        <f t="shared" si="107"/>
        <v>762.822</v>
      </c>
      <c r="KC9" s="356">
        <f t="shared" si="108"/>
        <v>762.822</v>
      </c>
      <c r="KD9" s="356">
        <f t="shared" si="109"/>
        <v>-742.822</v>
      </c>
      <c r="KE9" s="356">
        <f t="shared" si="110"/>
        <v>0</v>
      </c>
      <c r="KF9" s="356">
        <f t="shared" si="111"/>
        <v>0</v>
      </c>
      <c r="KG9" s="356">
        <f t="shared" si="112"/>
        <v>762.822</v>
      </c>
    </row>
    <row r="10" spans="1:293" s="350" customFormat="1" x14ac:dyDescent="0.25">
      <c r="A10" s="371" t="s">
        <v>805</v>
      </c>
      <c r="B10" s="346" t="s">
        <v>257</v>
      </c>
      <c r="C10" s="346" t="s">
        <v>376</v>
      </c>
      <c r="D10" s="346" t="s">
        <v>376</v>
      </c>
      <c r="E10" s="377">
        <v>0</v>
      </c>
      <c r="F10" s="377">
        <v>0</v>
      </c>
      <c r="G10" s="377">
        <v>0</v>
      </c>
      <c r="H10" s="347">
        <f t="shared" si="21"/>
        <v>0</v>
      </c>
      <c r="I10" s="347">
        <f t="shared" si="22"/>
        <v>0</v>
      </c>
      <c r="J10" s="347">
        <f t="shared" si="23"/>
        <v>0</v>
      </c>
      <c r="L10" s="350" t="s">
        <v>718</v>
      </c>
      <c r="M10" s="347">
        <v>1000</v>
      </c>
      <c r="N10" s="347">
        <v>0</v>
      </c>
      <c r="O10" s="347">
        <v>0</v>
      </c>
      <c r="P10" s="347">
        <v>1000</v>
      </c>
      <c r="Q10" s="347">
        <v>0</v>
      </c>
      <c r="R10" s="347">
        <v>0</v>
      </c>
      <c r="S10" s="347">
        <f t="shared" si="24"/>
        <v>1</v>
      </c>
      <c r="T10" s="347">
        <f t="shared" si="25"/>
        <v>0</v>
      </c>
      <c r="U10" s="347">
        <f t="shared" si="26"/>
        <v>0</v>
      </c>
      <c r="V10" s="347">
        <f t="shared" si="27"/>
        <v>1</v>
      </c>
      <c r="W10" s="347">
        <f t="shared" si="28"/>
        <v>0</v>
      </c>
      <c r="X10" s="347">
        <f t="shared" si="29"/>
        <v>0</v>
      </c>
      <c r="Z10" s="350" t="s">
        <v>805</v>
      </c>
      <c r="AA10" s="350" t="s">
        <v>257</v>
      </c>
      <c r="AB10" s="350" t="s">
        <v>387</v>
      </c>
      <c r="AC10" s="350" t="s">
        <v>276</v>
      </c>
      <c r="AD10" s="347">
        <v>0</v>
      </c>
      <c r="AE10" s="347">
        <v>261800</v>
      </c>
      <c r="AF10" s="347">
        <v>395675</v>
      </c>
      <c r="AG10" s="347">
        <f t="shared" si="30"/>
        <v>0</v>
      </c>
      <c r="AH10" s="347">
        <f t="shared" si="31"/>
        <v>261.8</v>
      </c>
      <c r="AI10" s="347">
        <f t="shared" si="32"/>
        <v>395.67500000000001</v>
      </c>
      <c r="AK10" s="350" t="s">
        <v>805</v>
      </c>
      <c r="AL10" s="350" t="s">
        <v>257</v>
      </c>
      <c r="AM10" s="350" t="s">
        <v>1090</v>
      </c>
      <c r="AN10" s="350" t="s">
        <v>1091</v>
      </c>
      <c r="AO10" s="347">
        <v>0</v>
      </c>
      <c r="AP10" s="347">
        <v>0</v>
      </c>
      <c r="AQ10" s="347">
        <v>27254741</v>
      </c>
      <c r="AR10" s="347">
        <f t="shared" si="3"/>
        <v>0</v>
      </c>
      <c r="AS10" s="347">
        <f t="shared" si="4"/>
        <v>0</v>
      </c>
      <c r="AT10" s="347">
        <f t="shared" si="5"/>
        <v>27254.741000000002</v>
      </c>
      <c r="AV10" s="350" t="s">
        <v>718</v>
      </c>
      <c r="AW10" s="347">
        <v>1000</v>
      </c>
      <c r="AX10" s="347">
        <v>0</v>
      </c>
      <c r="AY10" s="347">
        <v>0</v>
      </c>
      <c r="AZ10" s="347">
        <v>1000</v>
      </c>
      <c r="BA10" s="347">
        <v>0</v>
      </c>
      <c r="BB10" s="347">
        <v>0</v>
      </c>
      <c r="BC10" s="347">
        <f t="shared" si="33"/>
        <v>1</v>
      </c>
      <c r="BD10" s="347">
        <f t="shared" si="34"/>
        <v>0</v>
      </c>
      <c r="BE10" s="347">
        <f t="shared" si="35"/>
        <v>0</v>
      </c>
      <c r="BF10" s="347">
        <f t="shared" si="36"/>
        <v>1</v>
      </c>
      <c r="BG10" s="347">
        <f t="shared" si="37"/>
        <v>0</v>
      </c>
      <c r="BH10" s="347">
        <f t="shared" si="38"/>
        <v>0</v>
      </c>
      <c r="BK10" s="346"/>
      <c r="BM10" s="346"/>
      <c r="BQ10" s="350" t="s">
        <v>805</v>
      </c>
      <c r="BR10" s="350" t="s">
        <v>257</v>
      </c>
      <c r="BS10" s="350" t="s">
        <v>1088</v>
      </c>
      <c r="BT10" s="350" t="s">
        <v>1089</v>
      </c>
      <c r="BU10" s="395">
        <v>56523808</v>
      </c>
      <c r="BV10" s="395">
        <v>0</v>
      </c>
      <c r="BW10" s="395">
        <v>0</v>
      </c>
      <c r="BX10" s="395">
        <f t="shared" si="40"/>
        <v>56523.807999999997</v>
      </c>
      <c r="BY10" s="395">
        <f t="shared" si="41"/>
        <v>0</v>
      </c>
      <c r="BZ10" s="395">
        <f t="shared" si="42"/>
        <v>0</v>
      </c>
      <c r="CB10" s="350" t="s">
        <v>718</v>
      </c>
      <c r="CC10" s="395">
        <v>1000</v>
      </c>
      <c r="CD10" s="395">
        <v>0</v>
      </c>
      <c r="CE10" s="395">
        <v>0</v>
      </c>
      <c r="CF10" s="395">
        <v>1000</v>
      </c>
      <c r="CG10" s="395">
        <v>0</v>
      </c>
      <c r="CH10" s="395">
        <v>0</v>
      </c>
      <c r="CI10" s="395">
        <v>0</v>
      </c>
      <c r="CJ10" s="395">
        <f t="shared" si="43"/>
        <v>1</v>
      </c>
      <c r="CK10" s="395">
        <f t="shared" si="44"/>
        <v>0</v>
      </c>
      <c r="CL10" s="395">
        <f t="shared" si="45"/>
        <v>0</v>
      </c>
      <c r="CM10" s="395">
        <f t="shared" si="46"/>
        <v>1</v>
      </c>
      <c r="CN10" s="395">
        <f t="shared" si="47"/>
        <v>0</v>
      </c>
      <c r="CO10" s="395">
        <f t="shared" si="48"/>
        <v>0</v>
      </c>
      <c r="CP10" s="395">
        <f t="shared" si="49"/>
        <v>0</v>
      </c>
      <c r="CY10" s="350" t="s">
        <v>805</v>
      </c>
      <c r="CZ10" s="350" t="s">
        <v>257</v>
      </c>
      <c r="DA10" s="350" t="s">
        <v>1088</v>
      </c>
      <c r="DB10" s="350" t="s">
        <v>1089</v>
      </c>
      <c r="DC10" s="395">
        <v>56523808</v>
      </c>
      <c r="DD10" s="395">
        <v>0</v>
      </c>
      <c r="DE10" s="395">
        <v>0</v>
      </c>
      <c r="DF10" s="395">
        <f t="shared" si="51"/>
        <v>56523.807999999997</v>
      </c>
      <c r="DG10" s="395">
        <f t="shared" si="52"/>
        <v>0</v>
      </c>
      <c r="DH10" s="395">
        <f t="shared" si="53"/>
        <v>0</v>
      </c>
      <c r="DJ10" s="355" t="s">
        <v>718</v>
      </c>
      <c r="DK10" s="356">
        <v>1000</v>
      </c>
      <c r="DL10" s="356">
        <v>0</v>
      </c>
      <c r="DM10" s="356">
        <v>0</v>
      </c>
      <c r="DN10" s="356">
        <v>1000</v>
      </c>
      <c r="DO10" s="356">
        <v>0</v>
      </c>
      <c r="DP10" s="356">
        <v>0</v>
      </c>
      <c r="DQ10" s="356">
        <v>0</v>
      </c>
      <c r="DR10" s="356">
        <f t="shared" si="54"/>
        <v>1</v>
      </c>
      <c r="DS10" s="356">
        <f t="shared" si="55"/>
        <v>0</v>
      </c>
      <c r="DT10" s="356">
        <f t="shared" si="56"/>
        <v>0</v>
      </c>
      <c r="DU10" s="356">
        <f t="shared" si="57"/>
        <v>1</v>
      </c>
      <c r="DV10" s="356">
        <f t="shared" si="58"/>
        <v>0</v>
      </c>
      <c r="DW10" s="356">
        <f t="shared" si="59"/>
        <v>0</v>
      </c>
      <c r="DX10" s="356">
        <f t="shared" si="60"/>
        <v>0</v>
      </c>
      <c r="EG10" s="305" t="s">
        <v>805</v>
      </c>
      <c r="EH10" s="305" t="s">
        <v>257</v>
      </c>
      <c r="EI10" s="305" t="s">
        <v>1088</v>
      </c>
      <c r="EJ10" s="305" t="s">
        <v>1089</v>
      </c>
      <c r="EK10" s="307">
        <v>56523808</v>
      </c>
      <c r="EL10" s="307">
        <v>0</v>
      </c>
      <c r="EM10" s="307">
        <v>0</v>
      </c>
      <c r="EN10" s="307">
        <f t="shared" si="62"/>
        <v>56523.807999999997</v>
      </c>
      <c r="EO10" s="307">
        <f t="shared" si="63"/>
        <v>0</v>
      </c>
      <c r="EP10" s="307">
        <f t="shared" si="64"/>
        <v>0</v>
      </c>
      <c r="EQ10" s="307"/>
      <c r="ER10" s="355" t="s">
        <v>718</v>
      </c>
      <c r="ES10" s="356">
        <v>1000</v>
      </c>
      <c r="ET10" s="356">
        <v>0</v>
      </c>
      <c r="EU10" s="356">
        <v>0</v>
      </c>
      <c r="EV10" s="356">
        <v>1000</v>
      </c>
      <c r="EW10" s="356">
        <v>0</v>
      </c>
      <c r="EX10" s="356">
        <v>0</v>
      </c>
      <c r="EY10" s="356">
        <v>0</v>
      </c>
      <c r="EZ10" s="356">
        <f t="shared" si="65"/>
        <v>1</v>
      </c>
      <c r="FA10" s="356">
        <f t="shared" si="66"/>
        <v>0</v>
      </c>
      <c r="FB10" s="356">
        <f t="shared" si="67"/>
        <v>0</v>
      </c>
      <c r="FC10" s="356">
        <f t="shared" si="68"/>
        <v>1</v>
      </c>
      <c r="FD10" s="356">
        <f t="shared" si="69"/>
        <v>0</v>
      </c>
      <c r="FE10" s="356">
        <f t="shared" si="70"/>
        <v>0</v>
      </c>
      <c r="FF10" s="356">
        <f t="shared" si="71"/>
        <v>0</v>
      </c>
      <c r="FO10" s="305" t="s">
        <v>805</v>
      </c>
      <c r="FP10" s="306" t="s">
        <v>257</v>
      </c>
      <c r="FQ10" s="305" t="s">
        <v>1086</v>
      </c>
      <c r="FR10" s="306" t="s">
        <v>1087</v>
      </c>
      <c r="FS10" s="307">
        <v>56629244</v>
      </c>
      <c r="FT10" s="307">
        <v>0</v>
      </c>
      <c r="FU10" s="307">
        <v>0</v>
      </c>
      <c r="FV10" s="395">
        <f t="shared" si="73"/>
        <v>56629.243999999999</v>
      </c>
      <c r="FW10" s="395">
        <f t="shared" si="74"/>
        <v>0</v>
      </c>
      <c r="FX10" s="395">
        <f t="shared" si="75"/>
        <v>0</v>
      </c>
      <c r="FZ10" s="355" t="s">
        <v>718</v>
      </c>
      <c r="GA10" s="356">
        <v>1000</v>
      </c>
      <c r="GB10" s="356">
        <v>0</v>
      </c>
      <c r="GC10" s="356">
        <v>0</v>
      </c>
      <c r="GD10" s="356">
        <v>1000</v>
      </c>
      <c r="GE10" s="356">
        <v>0</v>
      </c>
      <c r="GF10" s="356">
        <v>0</v>
      </c>
      <c r="GG10" s="356">
        <f t="shared" si="76"/>
        <v>1</v>
      </c>
      <c r="GH10" s="356">
        <f t="shared" si="77"/>
        <v>0</v>
      </c>
      <c r="GI10" s="356">
        <f t="shared" si="78"/>
        <v>0</v>
      </c>
      <c r="GJ10" s="356">
        <f t="shared" si="79"/>
        <v>1</v>
      </c>
      <c r="GK10" s="356">
        <f t="shared" si="80"/>
        <v>0</v>
      </c>
      <c r="GL10" s="356">
        <f t="shared" si="81"/>
        <v>0</v>
      </c>
      <c r="GN10" s="305" t="s">
        <v>389</v>
      </c>
      <c r="GO10" s="306" t="s">
        <v>390</v>
      </c>
      <c r="GP10" s="305" t="s">
        <v>376</v>
      </c>
      <c r="GQ10" s="306" t="s">
        <v>376</v>
      </c>
      <c r="GR10" s="306" t="s">
        <v>1014</v>
      </c>
      <c r="GS10" s="307">
        <v>84668739</v>
      </c>
      <c r="GT10" s="307">
        <f t="shared" si="82"/>
        <v>84668.739000000001</v>
      </c>
      <c r="GV10" s="306" t="s">
        <v>805</v>
      </c>
      <c r="GW10" s="306" t="s">
        <v>257</v>
      </c>
      <c r="GX10" s="306" t="s">
        <v>1086</v>
      </c>
      <c r="GY10" s="306" t="s">
        <v>1087</v>
      </c>
      <c r="GZ10" s="307">
        <v>56629244</v>
      </c>
      <c r="HA10" s="307">
        <v>0</v>
      </c>
      <c r="HB10" s="307">
        <v>0</v>
      </c>
      <c r="HC10" s="395">
        <f t="shared" si="83"/>
        <v>56629.243999999999</v>
      </c>
      <c r="HD10" s="395">
        <f t="shared" si="84"/>
        <v>0</v>
      </c>
      <c r="HE10" s="395">
        <f t="shared" si="85"/>
        <v>0</v>
      </c>
      <c r="HG10" s="355" t="s">
        <v>718</v>
      </c>
      <c r="HH10" s="356">
        <v>1000</v>
      </c>
      <c r="HI10" s="356">
        <v>0</v>
      </c>
      <c r="HJ10" s="356">
        <v>0</v>
      </c>
      <c r="HK10" s="356">
        <v>1000</v>
      </c>
      <c r="HL10" s="356">
        <v>0</v>
      </c>
      <c r="HM10" s="356">
        <v>0</v>
      </c>
      <c r="HN10" s="356">
        <f t="shared" si="86"/>
        <v>1</v>
      </c>
      <c r="HO10" s="356">
        <f t="shared" si="87"/>
        <v>0</v>
      </c>
      <c r="HP10" s="356">
        <f t="shared" si="88"/>
        <v>0</v>
      </c>
      <c r="HQ10" s="356">
        <f t="shared" si="89"/>
        <v>1</v>
      </c>
      <c r="HR10" s="356">
        <f t="shared" si="90"/>
        <v>0</v>
      </c>
      <c r="HS10" s="356">
        <f t="shared" si="91"/>
        <v>0</v>
      </c>
      <c r="HU10" s="305" t="s">
        <v>389</v>
      </c>
      <c r="HV10" s="305" t="s">
        <v>390</v>
      </c>
      <c r="HW10" s="305" t="s">
        <v>376</v>
      </c>
      <c r="HX10" s="305" t="s">
        <v>376</v>
      </c>
      <c r="HY10" s="307">
        <v>95280848</v>
      </c>
      <c r="HZ10" s="307">
        <f t="shared" si="92"/>
        <v>95280.847999999998</v>
      </c>
      <c r="IB10" s="306" t="s">
        <v>805</v>
      </c>
      <c r="IC10" s="306" t="s">
        <v>257</v>
      </c>
      <c r="ID10" s="306" t="s">
        <v>1086</v>
      </c>
      <c r="IE10" s="306" t="s">
        <v>1087</v>
      </c>
      <c r="IF10" s="510">
        <v>56629244</v>
      </c>
      <c r="IG10" s="510">
        <v>0</v>
      </c>
      <c r="IH10" s="510">
        <v>0</v>
      </c>
      <c r="II10" s="395">
        <f t="shared" si="93"/>
        <v>56629.243999999999</v>
      </c>
      <c r="IJ10" s="395">
        <f t="shared" si="94"/>
        <v>0</v>
      </c>
      <c r="IK10" s="395">
        <f t="shared" si="95"/>
        <v>0</v>
      </c>
      <c r="IM10" s="355" t="s">
        <v>527</v>
      </c>
      <c r="IN10" s="356">
        <v>20000</v>
      </c>
      <c r="IO10" s="356">
        <v>762822</v>
      </c>
      <c r="IP10" s="356">
        <v>762822</v>
      </c>
      <c r="IQ10" s="356">
        <v>-742822</v>
      </c>
      <c r="IR10" s="356">
        <v>0</v>
      </c>
      <c r="IS10" s="356">
        <v>762822</v>
      </c>
      <c r="IT10" s="395">
        <f t="shared" si="96"/>
        <v>20</v>
      </c>
      <c r="IU10" s="395">
        <f t="shared" si="97"/>
        <v>762.822</v>
      </c>
      <c r="IV10" s="395">
        <f t="shared" si="98"/>
        <v>762.822</v>
      </c>
      <c r="IW10" s="395">
        <f t="shared" si="99"/>
        <v>-742.822</v>
      </c>
      <c r="IX10" s="395">
        <f t="shared" si="100"/>
        <v>0</v>
      </c>
      <c r="IY10" s="395">
        <f t="shared" si="101"/>
        <v>762.822</v>
      </c>
      <c r="JA10" s="305" t="s">
        <v>389</v>
      </c>
      <c r="JB10" s="305" t="s">
        <v>390</v>
      </c>
      <c r="JC10" s="305" t="s">
        <v>376</v>
      </c>
      <c r="JD10" s="305" t="s">
        <v>376</v>
      </c>
      <c r="JE10" s="307">
        <v>177548736</v>
      </c>
      <c r="JF10" s="307">
        <f t="shared" si="102"/>
        <v>177548.736</v>
      </c>
      <c r="JH10" s="305" t="s">
        <v>805</v>
      </c>
      <c r="JI10" s="305" t="s">
        <v>257</v>
      </c>
      <c r="JJ10" s="305" t="s">
        <v>1086</v>
      </c>
      <c r="JK10" s="306" t="s">
        <v>1087</v>
      </c>
      <c r="JL10" s="307">
        <v>56629244</v>
      </c>
      <c r="JM10" s="307">
        <v>0</v>
      </c>
      <c r="JN10" s="307">
        <v>0</v>
      </c>
      <c r="JO10" s="395">
        <f t="shared" si="103"/>
        <v>56629.243999999999</v>
      </c>
      <c r="JP10" s="395">
        <f t="shared" si="104"/>
        <v>0</v>
      </c>
      <c r="JQ10" s="395">
        <f t="shared" si="105"/>
        <v>0</v>
      </c>
      <c r="JS10" s="355" t="s">
        <v>718</v>
      </c>
      <c r="JT10" s="356">
        <v>1000</v>
      </c>
      <c r="JU10" s="356">
        <v>0</v>
      </c>
      <c r="JV10" s="356">
        <v>0</v>
      </c>
      <c r="JW10" s="356">
        <v>1000</v>
      </c>
      <c r="JX10" s="356">
        <v>0</v>
      </c>
      <c r="JY10" s="356">
        <v>0</v>
      </c>
      <c r="JZ10" s="356">
        <v>0</v>
      </c>
      <c r="KA10" s="356">
        <f t="shared" si="106"/>
        <v>1</v>
      </c>
      <c r="KB10" s="356">
        <f t="shared" si="107"/>
        <v>0</v>
      </c>
      <c r="KC10" s="356">
        <f t="shared" si="108"/>
        <v>0</v>
      </c>
      <c r="KD10" s="356">
        <f t="shared" si="109"/>
        <v>1</v>
      </c>
      <c r="KE10" s="356">
        <f t="shared" si="110"/>
        <v>0</v>
      </c>
      <c r="KF10" s="356">
        <f t="shared" si="111"/>
        <v>0</v>
      </c>
      <c r="KG10" s="356">
        <f t="shared" si="112"/>
        <v>0</v>
      </c>
    </row>
    <row r="11" spans="1:293" s="350" customFormat="1" x14ac:dyDescent="0.25">
      <c r="A11" s="371" t="s">
        <v>805</v>
      </c>
      <c r="B11" s="346" t="s">
        <v>257</v>
      </c>
      <c r="C11" s="346" t="s">
        <v>368</v>
      </c>
      <c r="D11" s="346" t="s">
        <v>274</v>
      </c>
      <c r="E11" s="377">
        <v>0</v>
      </c>
      <c r="F11" s="377">
        <v>2000000</v>
      </c>
      <c r="G11" s="377">
        <v>24000000</v>
      </c>
      <c r="H11" s="347">
        <f t="shared" si="21"/>
        <v>0</v>
      </c>
      <c r="I11" s="347">
        <f t="shared" si="22"/>
        <v>2000</v>
      </c>
      <c r="J11" s="347">
        <f t="shared" si="23"/>
        <v>24000</v>
      </c>
      <c r="L11" s="350" t="s">
        <v>783</v>
      </c>
      <c r="M11" s="347">
        <v>1000</v>
      </c>
      <c r="N11" s="347">
        <v>0</v>
      </c>
      <c r="O11" s="347">
        <v>0</v>
      </c>
      <c r="P11" s="347">
        <v>1000</v>
      </c>
      <c r="Q11" s="347">
        <v>0</v>
      </c>
      <c r="R11" s="347">
        <v>0</v>
      </c>
      <c r="S11" s="347">
        <f t="shared" si="24"/>
        <v>1</v>
      </c>
      <c r="T11" s="347">
        <f t="shared" si="25"/>
        <v>0</v>
      </c>
      <c r="U11" s="347">
        <f t="shared" si="26"/>
        <v>0</v>
      </c>
      <c r="V11" s="347">
        <f t="shared" si="27"/>
        <v>1</v>
      </c>
      <c r="W11" s="347">
        <f t="shared" si="28"/>
        <v>0</v>
      </c>
      <c r="X11" s="347">
        <f t="shared" si="29"/>
        <v>0</v>
      </c>
      <c r="Z11" s="350" t="s">
        <v>805</v>
      </c>
      <c r="AA11" s="350" t="s">
        <v>257</v>
      </c>
      <c r="AB11" s="350" t="s">
        <v>368</v>
      </c>
      <c r="AC11" s="350" t="s">
        <v>274</v>
      </c>
      <c r="AD11" s="347">
        <v>0</v>
      </c>
      <c r="AE11" s="347">
        <v>2080000</v>
      </c>
      <c r="AF11" s="347">
        <v>679620</v>
      </c>
      <c r="AG11" s="347">
        <f t="shared" si="30"/>
        <v>0</v>
      </c>
      <c r="AH11" s="347">
        <f t="shared" si="31"/>
        <v>2080</v>
      </c>
      <c r="AI11" s="347">
        <f t="shared" si="32"/>
        <v>679.62</v>
      </c>
      <c r="AK11" s="350" t="s">
        <v>805</v>
      </c>
      <c r="AL11" s="350" t="s">
        <v>257</v>
      </c>
      <c r="AM11" s="350" t="s">
        <v>1084</v>
      </c>
      <c r="AN11" s="350" t="s">
        <v>1085</v>
      </c>
      <c r="AO11" s="347">
        <v>57746980</v>
      </c>
      <c r="AP11" s="347">
        <v>0</v>
      </c>
      <c r="AQ11" s="347">
        <v>0</v>
      </c>
      <c r="AR11" s="347">
        <f t="shared" si="3"/>
        <v>57746.98</v>
      </c>
      <c r="AS11" s="347">
        <f t="shared" si="4"/>
        <v>0</v>
      </c>
      <c r="AT11" s="347">
        <f t="shared" si="5"/>
        <v>0</v>
      </c>
      <c r="AV11" s="350" t="s">
        <v>783</v>
      </c>
      <c r="AW11" s="347">
        <v>1000</v>
      </c>
      <c r="AX11" s="347">
        <v>0</v>
      </c>
      <c r="AY11" s="347">
        <v>0</v>
      </c>
      <c r="AZ11" s="347">
        <v>1000</v>
      </c>
      <c r="BA11" s="347">
        <v>0</v>
      </c>
      <c r="BB11" s="347">
        <v>0</v>
      </c>
      <c r="BC11" s="347">
        <f t="shared" si="33"/>
        <v>1</v>
      </c>
      <c r="BD11" s="347">
        <f t="shared" si="34"/>
        <v>0</v>
      </c>
      <c r="BE11" s="347">
        <f t="shared" si="35"/>
        <v>0</v>
      </c>
      <c r="BF11" s="347">
        <f t="shared" si="36"/>
        <v>1</v>
      </c>
      <c r="BG11" s="347">
        <f t="shared" si="37"/>
        <v>0</v>
      </c>
      <c r="BH11" s="347">
        <f t="shared" si="38"/>
        <v>0</v>
      </c>
      <c r="BK11" s="346"/>
      <c r="BM11" s="346"/>
      <c r="BQ11" s="350" t="s">
        <v>805</v>
      </c>
      <c r="BR11" s="350" t="s">
        <v>257</v>
      </c>
      <c r="BS11" s="350" t="s">
        <v>1056</v>
      </c>
      <c r="BT11" s="350" t="s">
        <v>1057</v>
      </c>
      <c r="BU11" s="395">
        <v>48230092</v>
      </c>
      <c r="BV11" s="395">
        <v>0</v>
      </c>
      <c r="BW11" s="395">
        <v>0</v>
      </c>
      <c r="BX11" s="395">
        <f t="shared" si="40"/>
        <v>48230.091999999997</v>
      </c>
      <c r="BY11" s="395">
        <f t="shared" si="41"/>
        <v>0</v>
      </c>
      <c r="BZ11" s="395">
        <f t="shared" si="42"/>
        <v>0</v>
      </c>
      <c r="CB11" s="350" t="s">
        <v>783</v>
      </c>
      <c r="CC11" s="395">
        <v>1000</v>
      </c>
      <c r="CD11" s="395">
        <v>0</v>
      </c>
      <c r="CE11" s="395">
        <v>0</v>
      </c>
      <c r="CF11" s="395">
        <v>1000</v>
      </c>
      <c r="CG11" s="395">
        <v>0</v>
      </c>
      <c r="CH11" s="395">
        <v>0</v>
      </c>
      <c r="CI11" s="395">
        <v>0</v>
      </c>
      <c r="CJ11" s="395">
        <f t="shared" si="43"/>
        <v>1</v>
      </c>
      <c r="CK11" s="395">
        <f t="shared" si="44"/>
        <v>0</v>
      </c>
      <c r="CL11" s="395">
        <f t="shared" si="45"/>
        <v>0</v>
      </c>
      <c r="CM11" s="395">
        <f t="shared" si="46"/>
        <v>1</v>
      </c>
      <c r="CN11" s="395">
        <f t="shared" si="47"/>
        <v>0</v>
      </c>
      <c r="CO11" s="395">
        <f t="shared" si="48"/>
        <v>0</v>
      </c>
      <c r="CP11" s="395">
        <f t="shared" si="49"/>
        <v>0</v>
      </c>
      <c r="CY11" s="350" t="s">
        <v>805</v>
      </c>
      <c r="CZ11" s="350" t="s">
        <v>257</v>
      </c>
      <c r="DA11" s="350" t="s">
        <v>1056</v>
      </c>
      <c r="DB11" s="350" t="s">
        <v>1057</v>
      </c>
      <c r="DC11" s="395">
        <v>48230092</v>
      </c>
      <c r="DD11" s="395">
        <v>0</v>
      </c>
      <c r="DE11" s="395">
        <v>0</v>
      </c>
      <c r="DF11" s="395">
        <f t="shared" si="51"/>
        <v>48230.091999999997</v>
      </c>
      <c r="DG11" s="395">
        <f t="shared" si="52"/>
        <v>0</v>
      </c>
      <c r="DH11" s="395">
        <f t="shared" si="53"/>
        <v>0</v>
      </c>
      <c r="DJ11" s="355" t="s">
        <v>783</v>
      </c>
      <c r="DK11" s="356">
        <v>1000</v>
      </c>
      <c r="DL11" s="356">
        <v>0</v>
      </c>
      <c r="DM11" s="356">
        <v>0</v>
      </c>
      <c r="DN11" s="356">
        <v>1000</v>
      </c>
      <c r="DO11" s="356">
        <v>0</v>
      </c>
      <c r="DP11" s="356">
        <v>0</v>
      </c>
      <c r="DQ11" s="356">
        <v>0</v>
      </c>
      <c r="DR11" s="356">
        <f t="shared" si="54"/>
        <v>1</v>
      </c>
      <c r="DS11" s="356">
        <f t="shared" si="55"/>
        <v>0</v>
      </c>
      <c r="DT11" s="356">
        <f t="shared" si="56"/>
        <v>0</v>
      </c>
      <c r="DU11" s="356">
        <f t="shared" si="57"/>
        <v>1</v>
      </c>
      <c r="DV11" s="356">
        <f t="shared" si="58"/>
        <v>0</v>
      </c>
      <c r="DW11" s="356">
        <f t="shared" si="59"/>
        <v>0</v>
      </c>
      <c r="DX11" s="356">
        <f t="shared" si="60"/>
        <v>0</v>
      </c>
      <c r="EG11" s="305" t="s">
        <v>805</v>
      </c>
      <c r="EH11" s="305" t="s">
        <v>257</v>
      </c>
      <c r="EI11" s="305" t="s">
        <v>1056</v>
      </c>
      <c r="EJ11" s="305" t="s">
        <v>1057</v>
      </c>
      <c r="EK11" s="307">
        <v>48230092</v>
      </c>
      <c r="EL11" s="307">
        <v>0</v>
      </c>
      <c r="EM11" s="307">
        <v>0</v>
      </c>
      <c r="EN11" s="307">
        <f t="shared" si="62"/>
        <v>48230.091999999997</v>
      </c>
      <c r="EO11" s="307">
        <f t="shared" si="63"/>
        <v>0</v>
      </c>
      <c r="EP11" s="307">
        <f t="shared" si="64"/>
        <v>0</v>
      </c>
      <c r="EQ11" s="307"/>
      <c r="ER11" s="355" t="s">
        <v>783</v>
      </c>
      <c r="ES11" s="356">
        <v>1000</v>
      </c>
      <c r="ET11" s="356">
        <v>0</v>
      </c>
      <c r="EU11" s="356">
        <v>0</v>
      </c>
      <c r="EV11" s="356">
        <v>1000</v>
      </c>
      <c r="EW11" s="356">
        <v>0</v>
      </c>
      <c r="EX11" s="356">
        <v>0</v>
      </c>
      <c r="EY11" s="356">
        <v>0</v>
      </c>
      <c r="EZ11" s="356">
        <f t="shared" si="65"/>
        <v>1</v>
      </c>
      <c r="FA11" s="356">
        <f t="shared" si="66"/>
        <v>0</v>
      </c>
      <c r="FB11" s="356">
        <f t="shared" si="67"/>
        <v>0</v>
      </c>
      <c r="FC11" s="356">
        <f t="shared" si="68"/>
        <v>1</v>
      </c>
      <c r="FD11" s="356">
        <f t="shared" si="69"/>
        <v>0</v>
      </c>
      <c r="FE11" s="356">
        <f t="shared" si="70"/>
        <v>0</v>
      </c>
      <c r="FF11" s="356">
        <f t="shared" si="71"/>
        <v>0</v>
      </c>
      <c r="FO11" s="305" t="s">
        <v>805</v>
      </c>
      <c r="FP11" s="306" t="s">
        <v>257</v>
      </c>
      <c r="FQ11" s="305" t="s">
        <v>1056</v>
      </c>
      <c r="FR11" s="306" t="s">
        <v>1057</v>
      </c>
      <c r="FS11" s="307">
        <v>48230092</v>
      </c>
      <c r="FT11" s="307">
        <v>0</v>
      </c>
      <c r="FU11" s="307">
        <v>0</v>
      </c>
      <c r="FV11" s="395">
        <f t="shared" si="73"/>
        <v>48230.091999999997</v>
      </c>
      <c r="FW11" s="395">
        <f t="shared" si="74"/>
        <v>0</v>
      </c>
      <c r="FX11" s="395">
        <f t="shared" si="75"/>
        <v>0</v>
      </c>
      <c r="FZ11" s="355" t="s">
        <v>783</v>
      </c>
      <c r="GA11" s="356">
        <v>1000</v>
      </c>
      <c r="GB11" s="356">
        <v>0</v>
      </c>
      <c r="GC11" s="356">
        <v>0</v>
      </c>
      <c r="GD11" s="356">
        <v>1000</v>
      </c>
      <c r="GE11" s="356">
        <v>0</v>
      </c>
      <c r="GF11" s="356">
        <v>0</v>
      </c>
      <c r="GG11" s="356">
        <f t="shared" si="76"/>
        <v>1</v>
      </c>
      <c r="GH11" s="356">
        <f t="shared" si="77"/>
        <v>0</v>
      </c>
      <c r="GI11" s="356">
        <f t="shared" si="78"/>
        <v>0</v>
      </c>
      <c r="GJ11" s="356">
        <f t="shared" si="79"/>
        <v>1</v>
      </c>
      <c r="GK11" s="356">
        <f t="shared" si="80"/>
        <v>0</v>
      </c>
      <c r="GL11" s="356">
        <f t="shared" si="81"/>
        <v>0</v>
      </c>
      <c r="GN11" s="305" t="s">
        <v>391</v>
      </c>
      <c r="GO11" s="306" t="s">
        <v>392</v>
      </c>
      <c r="GP11" s="305" t="s">
        <v>376</v>
      </c>
      <c r="GQ11" s="306" t="s">
        <v>376</v>
      </c>
      <c r="GR11" s="306" t="s">
        <v>1014</v>
      </c>
      <c r="GS11" s="307">
        <v>11389808</v>
      </c>
      <c r="GT11" s="307">
        <f t="shared" si="82"/>
        <v>11389.808000000001</v>
      </c>
      <c r="GV11" s="306" t="s">
        <v>805</v>
      </c>
      <c r="GW11" s="306" t="s">
        <v>257</v>
      </c>
      <c r="GX11" s="306" t="s">
        <v>1056</v>
      </c>
      <c r="GY11" s="306" t="s">
        <v>1057</v>
      </c>
      <c r="GZ11" s="307">
        <v>48230092</v>
      </c>
      <c r="HA11" s="307">
        <v>0</v>
      </c>
      <c r="HB11" s="307">
        <v>0</v>
      </c>
      <c r="HC11" s="395">
        <f t="shared" si="83"/>
        <v>48230.091999999997</v>
      </c>
      <c r="HD11" s="395">
        <f t="shared" si="84"/>
        <v>0</v>
      </c>
      <c r="HE11" s="395">
        <f t="shared" si="85"/>
        <v>0</v>
      </c>
      <c r="HG11" s="355" t="s">
        <v>783</v>
      </c>
      <c r="HH11" s="356">
        <v>1000</v>
      </c>
      <c r="HI11" s="356">
        <v>0</v>
      </c>
      <c r="HJ11" s="356">
        <v>0</v>
      </c>
      <c r="HK11" s="356">
        <v>1000</v>
      </c>
      <c r="HL11" s="356">
        <v>0</v>
      </c>
      <c r="HM11" s="356">
        <v>0</v>
      </c>
      <c r="HN11" s="356">
        <f t="shared" si="86"/>
        <v>1</v>
      </c>
      <c r="HO11" s="356">
        <f t="shared" si="87"/>
        <v>0</v>
      </c>
      <c r="HP11" s="356">
        <f t="shared" si="88"/>
        <v>0</v>
      </c>
      <c r="HQ11" s="356">
        <f t="shared" si="89"/>
        <v>1</v>
      </c>
      <c r="HR11" s="356">
        <f t="shared" si="90"/>
        <v>0</v>
      </c>
      <c r="HS11" s="356">
        <f t="shared" si="91"/>
        <v>0</v>
      </c>
      <c r="HU11" s="305" t="s">
        <v>391</v>
      </c>
      <c r="HV11" s="305" t="s">
        <v>392</v>
      </c>
      <c r="HW11" s="305" t="s">
        <v>376</v>
      </c>
      <c r="HX11" s="305" t="s">
        <v>376</v>
      </c>
      <c r="HY11" s="307">
        <v>8682541</v>
      </c>
      <c r="HZ11" s="307">
        <f t="shared" si="92"/>
        <v>8682.5409999999993</v>
      </c>
      <c r="IB11" s="306" t="s">
        <v>805</v>
      </c>
      <c r="IC11" s="306" t="s">
        <v>257</v>
      </c>
      <c r="ID11" s="306" t="s">
        <v>1056</v>
      </c>
      <c r="IE11" s="306" t="s">
        <v>1057</v>
      </c>
      <c r="IF11" s="510">
        <v>48230092</v>
      </c>
      <c r="IG11" s="510">
        <v>0</v>
      </c>
      <c r="IH11" s="510">
        <v>0</v>
      </c>
      <c r="II11" s="395">
        <f t="shared" si="93"/>
        <v>48230.091999999997</v>
      </c>
      <c r="IJ11" s="395">
        <f t="shared" si="94"/>
        <v>0</v>
      </c>
      <c r="IK11" s="395">
        <f t="shared" si="95"/>
        <v>0</v>
      </c>
      <c r="IM11" s="355" t="s">
        <v>718</v>
      </c>
      <c r="IN11" s="356">
        <v>1000</v>
      </c>
      <c r="IO11" s="356">
        <v>0</v>
      </c>
      <c r="IP11" s="356">
        <v>0</v>
      </c>
      <c r="IQ11" s="356">
        <v>1000</v>
      </c>
      <c r="IR11" s="356">
        <v>0</v>
      </c>
      <c r="IS11" s="356">
        <v>0</v>
      </c>
      <c r="IT11" s="395">
        <f t="shared" si="96"/>
        <v>1</v>
      </c>
      <c r="IU11" s="395">
        <f t="shared" si="97"/>
        <v>0</v>
      </c>
      <c r="IV11" s="395">
        <f t="shared" si="98"/>
        <v>0</v>
      </c>
      <c r="IW11" s="395">
        <f t="shared" si="99"/>
        <v>1</v>
      </c>
      <c r="IX11" s="395">
        <f t="shared" si="100"/>
        <v>0</v>
      </c>
      <c r="IY11" s="395">
        <f t="shared" si="101"/>
        <v>0</v>
      </c>
      <c r="JA11" s="305" t="s">
        <v>380</v>
      </c>
      <c r="JB11" s="305" t="s">
        <v>121</v>
      </c>
      <c r="JC11" s="305" t="s">
        <v>376</v>
      </c>
      <c r="JD11" s="305" t="s">
        <v>376</v>
      </c>
      <c r="JE11" s="307">
        <v>-2118000</v>
      </c>
      <c r="JF11" s="307">
        <f t="shared" si="102"/>
        <v>-2118</v>
      </c>
      <c r="JH11" s="305" t="s">
        <v>805</v>
      </c>
      <c r="JI11" s="305" t="s">
        <v>257</v>
      </c>
      <c r="JJ11" s="305" t="s">
        <v>1056</v>
      </c>
      <c r="JK11" s="306" t="s">
        <v>1057</v>
      </c>
      <c r="JL11" s="307">
        <v>48230092</v>
      </c>
      <c r="JM11" s="307">
        <v>0</v>
      </c>
      <c r="JN11" s="307">
        <v>0</v>
      </c>
      <c r="JO11" s="395">
        <f t="shared" si="103"/>
        <v>48230.091999999997</v>
      </c>
      <c r="JP11" s="395">
        <f t="shared" si="104"/>
        <v>0</v>
      </c>
      <c r="JQ11" s="395">
        <f t="shared" si="105"/>
        <v>0</v>
      </c>
      <c r="JS11" s="355" t="s">
        <v>783</v>
      </c>
      <c r="JT11" s="356">
        <v>1000</v>
      </c>
      <c r="JU11" s="356">
        <v>0</v>
      </c>
      <c r="JV11" s="356">
        <v>0</v>
      </c>
      <c r="JW11" s="356">
        <v>1000</v>
      </c>
      <c r="JX11" s="356">
        <v>0</v>
      </c>
      <c r="JY11" s="356">
        <v>0</v>
      </c>
      <c r="JZ11" s="356">
        <v>0</v>
      </c>
      <c r="KA11" s="356">
        <f t="shared" si="106"/>
        <v>1</v>
      </c>
      <c r="KB11" s="356">
        <f t="shared" si="107"/>
        <v>0</v>
      </c>
      <c r="KC11" s="356">
        <f t="shared" si="108"/>
        <v>0</v>
      </c>
      <c r="KD11" s="356">
        <f t="shared" si="109"/>
        <v>1</v>
      </c>
      <c r="KE11" s="356">
        <f t="shared" si="110"/>
        <v>0</v>
      </c>
      <c r="KF11" s="356">
        <f t="shared" si="111"/>
        <v>0</v>
      </c>
      <c r="KG11" s="356">
        <f t="shared" si="112"/>
        <v>0</v>
      </c>
    </row>
    <row r="12" spans="1:293" s="350" customFormat="1" x14ac:dyDescent="0.25">
      <c r="A12" s="371" t="s">
        <v>805</v>
      </c>
      <c r="B12" s="346" t="s">
        <v>257</v>
      </c>
      <c r="C12" s="346" t="s">
        <v>387</v>
      </c>
      <c r="D12" s="346" t="s">
        <v>276</v>
      </c>
      <c r="E12" s="377">
        <v>0</v>
      </c>
      <c r="F12" s="377">
        <v>775666</v>
      </c>
      <c r="G12" s="377">
        <v>775666</v>
      </c>
      <c r="H12" s="347">
        <f t="shared" si="21"/>
        <v>0</v>
      </c>
      <c r="I12" s="347">
        <f t="shared" si="22"/>
        <v>775.66600000000005</v>
      </c>
      <c r="J12" s="347">
        <f t="shared" si="23"/>
        <v>775.66600000000005</v>
      </c>
      <c r="L12" s="350" t="s">
        <v>722</v>
      </c>
      <c r="M12" s="347">
        <v>1000</v>
      </c>
      <c r="N12" s="347">
        <v>0</v>
      </c>
      <c r="O12" s="347">
        <v>0</v>
      </c>
      <c r="P12" s="347">
        <v>1000</v>
      </c>
      <c r="Q12" s="347">
        <v>0</v>
      </c>
      <c r="R12" s="347">
        <v>0</v>
      </c>
      <c r="S12" s="347">
        <f t="shared" si="24"/>
        <v>1</v>
      </c>
      <c r="T12" s="347">
        <f t="shared" si="25"/>
        <v>0</v>
      </c>
      <c r="U12" s="347">
        <f t="shared" si="26"/>
        <v>0</v>
      </c>
      <c r="V12" s="347">
        <f t="shared" si="27"/>
        <v>1</v>
      </c>
      <c r="W12" s="347">
        <f t="shared" si="28"/>
        <v>0</v>
      </c>
      <c r="X12" s="347">
        <f t="shared" si="29"/>
        <v>0</v>
      </c>
      <c r="Z12" s="350" t="s">
        <v>805</v>
      </c>
      <c r="AA12" s="350" t="s">
        <v>257</v>
      </c>
      <c r="AB12" s="350" t="s">
        <v>1086</v>
      </c>
      <c r="AC12" s="350" t="s">
        <v>1087</v>
      </c>
      <c r="AD12" s="347">
        <v>0</v>
      </c>
      <c r="AE12" s="347">
        <v>0</v>
      </c>
      <c r="AF12" s="347">
        <v>45911063</v>
      </c>
      <c r="AG12" s="347">
        <f t="shared" si="30"/>
        <v>0</v>
      </c>
      <c r="AH12" s="347">
        <f t="shared" si="31"/>
        <v>0</v>
      </c>
      <c r="AI12" s="347">
        <f t="shared" si="32"/>
        <v>45911.063000000002</v>
      </c>
      <c r="AK12" s="350" t="s">
        <v>805</v>
      </c>
      <c r="AL12" s="350" t="s">
        <v>257</v>
      </c>
      <c r="AM12" s="350" t="s">
        <v>1084</v>
      </c>
      <c r="AN12" s="350" t="s">
        <v>1085</v>
      </c>
      <c r="AO12" s="347">
        <v>0</v>
      </c>
      <c r="AP12" s="347">
        <v>0</v>
      </c>
      <c r="AQ12" s="347">
        <v>57746980</v>
      </c>
      <c r="AR12" s="347">
        <f t="shared" si="3"/>
        <v>0</v>
      </c>
      <c r="AS12" s="347">
        <f t="shared" si="4"/>
        <v>0</v>
      </c>
      <c r="AT12" s="347">
        <f t="shared" si="5"/>
        <v>57746.98</v>
      </c>
      <c r="AV12" s="350" t="s">
        <v>722</v>
      </c>
      <c r="AW12" s="347">
        <v>1000</v>
      </c>
      <c r="AX12" s="347">
        <v>0</v>
      </c>
      <c r="AY12" s="347">
        <v>0</v>
      </c>
      <c r="AZ12" s="347">
        <v>1000</v>
      </c>
      <c r="BA12" s="347">
        <v>0</v>
      </c>
      <c r="BB12" s="347">
        <v>0</v>
      </c>
      <c r="BC12" s="347">
        <f t="shared" si="33"/>
        <v>1</v>
      </c>
      <c r="BD12" s="347">
        <f t="shared" si="34"/>
        <v>0</v>
      </c>
      <c r="BE12" s="347">
        <f t="shared" si="35"/>
        <v>0</v>
      </c>
      <c r="BF12" s="347">
        <f t="shared" si="36"/>
        <v>1</v>
      </c>
      <c r="BG12" s="347">
        <f t="shared" si="37"/>
        <v>0</v>
      </c>
      <c r="BH12" s="347">
        <f t="shared" si="38"/>
        <v>0</v>
      </c>
      <c r="BK12" s="346"/>
      <c r="BM12" s="346"/>
      <c r="BQ12" s="350" t="s">
        <v>805</v>
      </c>
      <c r="BR12" s="350" t="s">
        <v>257</v>
      </c>
      <c r="BS12" s="350" t="s">
        <v>367</v>
      </c>
      <c r="BT12" s="350" t="s">
        <v>1058</v>
      </c>
      <c r="BU12" s="395">
        <v>45631908</v>
      </c>
      <c r="BV12" s="395">
        <v>0</v>
      </c>
      <c r="BW12" s="395">
        <v>0</v>
      </c>
      <c r="BX12" s="395">
        <f t="shared" si="40"/>
        <v>45631.908000000003</v>
      </c>
      <c r="BY12" s="395">
        <f t="shared" si="41"/>
        <v>0</v>
      </c>
      <c r="BZ12" s="395">
        <f t="shared" si="42"/>
        <v>0</v>
      </c>
      <c r="CB12" s="350" t="s">
        <v>722</v>
      </c>
      <c r="CC12" s="395">
        <v>1000</v>
      </c>
      <c r="CD12" s="395">
        <v>0</v>
      </c>
      <c r="CE12" s="395">
        <v>0</v>
      </c>
      <c r="CF12" s="395">
        <v>1000</v>
      </c>
      <c r="CG12" s="395">
        <v>0</v>
      </c>
      <c r="CH12" s="395">
        <v>0</v>
      </c>
      <c r="CI12" s="395">
        <v>0</v>
      </c>
      <c r="CJ12" s="395">
        <f t="shared" si="43"/>
        <v>1</v>
      </c>
      <c r="CK12" s="395">
        <f t="shared" si="44"/>
        <v>0</v>
      </c>
      <c r="CL12" s="395">
        <f t="shared" si="45"/>
        <v>0</v>
      </c>
      <c r="CM12" s="395">
        <f t="shared" si="46"/>
        <v>1</v>
      </c>
      <c r="CN12" s="395">
        <f t="shared" si="47"/>
        <v>0</v>
      </c>
      <c r="CO12" s="395">
        <f t="shared" si="48"/>
        <v>0</v>
      </c>
      <c r="CP12" s="395">
        <f t="shared" si="49"/>
        <v>0</v>
      </c>
      <c r="CY12" s="350" t="s">
        <v>805</v>
      </c>
      <c r="CZ12" s="350" t="s">
        <v>257</v>
      </c>
      <c r="DA12" s="350" t="s">
        <v>367</v>
      </c>
      <c r="DB12" s="350" t="s">
        <v>1058</v>
      </c>
      <c r="DC12" s="395">
        <v>45631908</v>
      </c>
      <c r="DD12" s="395">
        <v>0</v>
      </c>
      <c r="DE12" s="395">
        <v>0</v>
      </c>
      <c r="DF12" s="395">
        <f t="shared" si="51"/>
        <v>45631.908000000003</v>
      </c>
      <c r="DG12" s="395">
        <f t="shared" si="52"/>
        <v>0</v>
      </c>
      <c r="DH12" s="395">
        <f t="shared" si="53"/>
        <v>0</v>
      </c>
      <c r="DJ12" s="355" t="s">
        <v>722</v>
      </c>
      <c r="DK12" s="356">
        <v>1000</v>
      </c>
      <c r="DL12" s="356">
        <v>0</v>
      </c>
      <c r="DM12" s="356">
        <v>0</v>
      </c>
      <c r="DN12" s="356">
        <v>1000</v>
      </c>
      <c r="DO12" s="356">
        <v>0</v>
      </c>
      <c r="DP12" s="356">
        <v>0</v>
      </c>
      <c r="DQ12" s="356">
        <v>0</v>
      </c>
      <c r="DR12" s="356">
        <f t="shared" si="54"/>
        <v>1</v>
      </c>
      <c r="DS12" s="356">
        <f t="shared" si="55"/>
        <v>0</v>
      </c>
      <c r="DT12" s="356">
        <f t="shared" si="56"/>
        <v>0</v>
      </c>
      <c r="DU12" s="356">
        <f t="shared" si="57"/>
        <v>1</v>
      </c>
      <c r="DV12" s="356">
        <f t="shared" si="58"/>
        <v>0</v>
      </c>
      <c r="DW12" s="356">
        <f t="shared" si="59"/>
        <v>0</v>
      </c>
      <c r="DX12" s="356">
        <f t="shared" si="60"/>
        <v>0</v>
      </c>
      <c r="EG12" s="305" t="s">
        <v>805</v>
      </c>
      <c r="EH12" s="305" t="s">
        <v>257</v>
      </c>
      <c r="EI12" s="305" t="s">
        <v>367</v>
      </c>
      <c r="EJ12" s="305" t="s">
        <v>1058</v>
      </c>
      <c r="EK12" s="307">
        <v>45631908</v>
      </c>
      <c r="EL12" s="307">
        <v>0</v>
      </c>
      <c r="EM12" s="307">
        <v>0</v>
      </c>
      <c r="EN12" s="307">
        <f t="shared" si="62"/>
        <v>45631.908000000003</v>
      </c>
      <c r="EO12" s="307">
        <f t="shared" si="63"/>
        <v>0</v>
      </c>
      <c r="EP12" s="307">
        <f t="shared" si="64"/>
        <v>0</v>
      </c>
      <c r="EQ12" s="307"/>
      <c r="ER12" s="355" t="s">
        <v>722</v>
      </c>
      <c r="ES12" s="356">
        <v>1000</v>
      </c>
      <c r="ET12" s="356">
        <v>0</v>
      </c>
      <c r="EU12" s="356">
        <v>0</v>
      </c>
      <c r="EV12" s="356">
        <v>1000</v>
      </c>
      <c r="EW12" s="356">
        <v>0</v>
      </c>
      <c r="EX12" s="356">
        <v>0</v>
      </c>
      <c r="EY12" s="356">
        <v>0</v>
      </c>
      <c r="EZ12" s="356">
        <f t="shared" si="65"/>
        <v>1</v>
      </c>
      <c r="FA12" s="356">
        <f t="shared" si="66"/>
        <v>0</v>
      </c>
      <c r="FB12" s="356">
        <f t="shared" si="67"/>
        <v>0</v>
      </c>
      <c r="FC12" s="356">
        <f t="shared" si="68"/>
        <v>1</v>
      </c>
      <c r="FD12" s="356">
        <f t="shared" si="69"/>
        <v>0</v>
      </c>
      <c r="FE12" s="356">
        <f t="shared" si="70"/>
        <v>0</v>
      </c>
      <c r="FF12" s="356">
        <f t="shared" si="71"/>
        <v>0</v>
      </c>
      <c r="FO12" s="305" t="s">
        <v>805</v>
      </c>
      <c r="FP12" s="306" t="s">
        <v>257</v>
      </c>
      <c r="FQ12" s="305" t="s">
        <v>367</v>
      </c>
      <c r="FR12" s="306" t="s">
        <v>1058</v>
      </c>
      <c r="FS12" s="307">
        <v>45631908</v>
      </c>
      <c r="FT12" s="307">
        <v>0</v>
      </c>
      <c r="FU12" s="307">
        <v>0</v>
      </c>
      <c r="FV12" s="395">
        <f t="shared" si="73"/>
        <v>45631.908000000003</v>
      </c>
      <c r="FW12" s="395">
        <f t="shared" si="74"/>
        <v>0</v>
      </c>
      <c r="FX12" s="395">
        <f t="shared" si="75"/>
        <v>0</v>
      </c>
      <c r="FZ12" s="355" t="s">
        <v>722</v>
      </c>
      <c r="GA12" s="356">
        <v>1000</v>
      </c>
      <c r="GB12" s="356">
        <v>0</v>
      </c>
      <c r="GC12" s="356">
        <v>0</v>
      </c>
      <c r="GD12" s="356">
        <v>1000</v>
      </c>
      <c r="GE12" s="356">
        <v>0</v>
      </c>
      <c r="GF12" s="356">
        <v>0</v>
      </c>
      <c r="GG12" s="356">
        <f t="shared" si="76"/>
        <v>1</v>
      </c>
      <c r="GH12" s="356">
        <f t="shared" si="77"/>
        <v>0</v>
      </c>
      <c r="GI12" s="356">
        <f t="shared" si="78"/>
        <v>0</v>
      </c>
      <c r="GJ12" s="356">
        <f t="shared" si="79"/>
        <v>1</v>
      </c>
      <c r="GK12" s="356">
        <f t="shared" si="80"/>
        <v>0</v>
      </c>
      <c r="GL12" s="356">
        <f t="shared" si="81"/>
        <v>0</v>
      </c>
      <c r="GO12" s="346"/>
      <c r="GQ12" s="346"/>
      <c r="GT12" s="350">
        <f t="shared" ref="GT12" si="113">+GS12/GS10*GT10</f>
        <v>0</v>
      </c>
      <c r="GV12" s="306" t="s">
        <v>805</v>
      </c>
      <c r="GW12" s="306" t="s">
        <v>257</v>
      </c>
      <c r="GX12" s="306" t="s">
        <v>367</v>
      </c>
      <c r="GY12" s="306" t="s">
        <v>1058</v>
      </c>
      <c r="GZ12" s="307">
        <v>45631908</v>
      </c>
      <c r="HA12" s="307">
        <v>0</v>
      </c>
      <c r="HB12" s="307">
        <v>0</v>
      </c>
      <c r="HC12" s="395">
        <f t="shared" si="83"/>
        <v>45631.908000000003</v>
      </c>
      <c r="HD12" s="395">
        <f t="shared" si="84"/>
        <v>0</v>
      </c>
      <c r="HE12" s="395">
        <f t="shared" si="85"/>
        <v>0</v>
      </c>
      <c r="HG12" s="355" t="s">
        <v>722</v>
      </c>
      <c r="HH12" s="356">
        <v>1000</v>
      </c>
      <c r="HI12" s="356">
        <v>762822</v>
      </c>
      <c r="HJ12" s="356">
        <v>762822</v>
      </c>
      <c r="HK12" s="356">
        <v>-761822</v>
      </c>
      <c r="HL12" s="356">
        <v>0</v>
      </c>
      <c r="HM12" s="356">
        <v>762822</v>
      </c>
      <c r="HN12" s="356">
        <f t="shared" si="86"/>
        <v>1</v>
      </c>
      <c r="HO12" s="356">
        <f t="shared" si="87"/>
        <v>762.822</v>
      </c>
      <c r="HP12" s="356">
        <f t="shared" si="88"/>
        <v>762.822</v>
      </c>
      <c r="HQ12" s="356">
        <f t="shared" si="89"/>
        <v>-761.822</v>
      </c>
      <c r="HR12" s="356">
        <f t="shared" si="90"/>
        <v>0</v>
      </c>
      <c r="HS12" s="356">
        <f t="shared" si="91"/>
        <v>762.822</v>
      </c>
      <c r="IB12" s="306" t="s">
        <v>805</v>
      </c>
      <c r="IC12" s="306" t="s">
        <v>257</v>
      </c>
      <c r="ID12" s="306" t="s">
        <v>367</v>
      </c>
      <c r="IE12" s="306" t="s">
        <v>1058</v>
      </c>
      <c r="IF12" s="510">
        <v>45631908</v>
      </c>
      <c r="IG12" s="510">
        <v>0</v>
      </c>
      <c r="IH12" s="510">
        <v>0</v>
      </c>
      <c r="II12" s="395">
        <f t="shared" si="93"/>
        <v>45631.908000000003</v>
      </c>
      <c r="IJ12" s="395">
        <f t="shared" si="94"/>
        <v>0</v>
      </c>
      <c r="IK12" s="395">
        <f t="shared" si="95"/>
        <v>0</v>
      </c>
      <c r="IM12" s="355" t="s">
        <v>783</v>
      </c>
      <c r="IN12" s="356">
        <v>1000</v>
      </c>
      <c r="IO12" s="356">
        <v>0</v>
      </c>
      <c r="IP12" s="356">
        <v>0</v>
      </c>
      <c r="IQ12" s="356">
        <v>1000</v>
      </c>
      <c r="IR12" s="356">
        <v>0</v>
      </c>
      <c r="IS12" s="356">
        <v>0</v>
      </c>
      <c r="IT12" s="395">
        <f t="shared" si="96"/>
        <v>1</v>
      </c>
      <c r="IU12" s="395">
        <f t="shared" si="97"/>
        <v>0</v>
      </c>
      <c r="IV12" s="395">
        <f t="shared" si="98"/>
        <v>0</v>
      </c>
      <c r="IW12" s="395">
        <f t="shared" si="99"/>
        <v>1</v>
      </c>
      <c r="IX12" s="395">
        <f t="shared" si="100"/>
        <v>0</v>
      </c>
      <c r="IY12" s="395">
        <f t="shared" si="101"/>
        <v>0</v>
      </c>
      <c r="JF12" s="399">
        <f>SUM(JF3:JF11)</f>
        <v>521124.14399999997</v>
      </c>
      <c r="JH12" s="305" t="s">
        <v>805</v>
      </c>
      <c r="JI12" s="305" t="s">
        <v>257</v>
      </c>
      <c r="JJ12" s="305" t="s">
        <v>367</v>
      </c>
      <c r="JK12" s="306" t="s">
        <v>1058</v>
      </c>
      <c r="JL12" s="307">
        <v>45631908</v>
      </c>
      <c r="JM12" s="307">
        <v>0</v>
      </c>
      <c r="JN12" s="307">
        <v>0</v>
      </c>
      <c r="JO12" s="395">
        <f t="shared" si="103"/>
        <v>45631.908000000003</v>
      </c>
      <c r="JP12" s="395">
        <f t="shared" si="104"/>
        <v>0</v>
      </c>
      <c r="JQ12" s="395">
        <f t="shared" si="105"/>
        <v>0</v>
      </c>
      <c r="JS12" s="355" t="s">
        <v>722</v>
      </c>
      <c r="JT12" s="356">
        <v>1000</v>
      </c>
      <c r="JU12" s="356">
        <v>762822</v>
      </c>
      <c r="JV12" s="356">
        <v>762822</v>
      </c>
      <c r="JW12" s="356">
        <v>-761822</v>
      </c>
      <c r="JX12" s="356">
        <v>0</v>
      </c>
      <c r="JY12" s="356">
        <v>0</v>
      </c>
      <c r="JZ12" s="356">
        <v>762822</v>
      </c>
      <c r="KA12" s="356">
        <f t="shared" si="106"/>
        <v>1</v>
      </c>
      <c r="KB12" s="356">
        <f t="shared" si="107"/>
        <v>762.822</v>
      </c>
      <c r="KC12" s="356">
        <f t="shared" si="108"/>
        <v>762.822</v>
      </c>
      <c r="KD12" s="356">
        <f t="shared" si="109"/>
        <v>-761.822</v>
      </c>
      <c r="KE12" s="356">
        <f t="shared" si="110"/>
        <v>0</v>
      </c>
      <c r="KF12" s="356">
        <f t="shared" si="111"/>
        <v>0</v>
      </c>
      <c r="KG12" s="356">
        <f t="shared" si="112"/>
        <v>762.822</v>
      </c>
    </row>
    <row r="13" spans="1:293" s="350" customFormat="1" x14ac:dyDescent="0.25">
      <c r="A13" s="371" t="s">
        <v>363</v>
      </c>
      <c r="B13" s="346" t="s">
        <v>382</v>
      </c>
      <c r="C13" s="346" t="s">
        <v>385</v>
      </c>
      <c r="D13" s="346" t="s">
        <v>234</v>
      </c>
      <c r="E13" s="377">
        <v>1109590000</v>
      </c>
      <c r="F13" s="377">
        <v>0</v>
      </c>
      <c r="G13" s="377">
        <v>0</v>
      </c>
      <c r="H13" s="347">
        <f t="shared" si="21"/>
        <v>1109590</v>
      </c>
      <c r="I13" s="347">
        <f t="shared" si="22"/>
        <v>0</v>
      </c>
      <c r="J13" s="347">
        <f t="shared" si="23"/>
        <v>0</v>
      </c>
      <c r="L13" s="350" t="s">
        <v>723</v>
      </c>
      <c r="M13" s="347">
        <v>1000</v>
      </c>
      <c r="N13" s="347">
        <v>0</v>
      </c>
      <c r="O13" s="347">
        <v>0</v>
      </c>
      <c r="P13" s="347">
        <v>1000</v>
      </c>
      <c r="Q13" s="347">
        <v>0</v>
      </c>
      <c r="R13" s="347">
        <v>0</v>
      </c>
      <c r="S13" s="347">
        <f t="shared" si="24"/>
        <v>1</v>
      </c>
      <c r="T13" s="347">
        <f t="shared" si="25"/>
        <v>0</v>
      </c>
      <c r="U13" s="347">
        <f t="shared" si="26"/>
        <v>0</v>
      </c>
      <c r="V13" s="347">
        <f t="shared" si="27"/>
        <v>1</v>
      </c>
      <c r="W13" s="347">
        <f t="shared" si="28"/>
        <v>0</v>
      </c>
      <c r="X13" s="347">
        <f t="shared" si="29"/>
        <v>0</v>
      </c>
      <c r="Z13" s="350" t="s">
        <v>805</v>
      </c>
      <c r="AA13" s="350" t="s">
        <v>257</v>
      </c>
      <c r="AB13" s="350" t="s">
        <v>1080</v>
      </c>
      <c r="AC13" s="350" t="s">
        <v>1081</v>
      </c>
      <c r="AD13" s="347">
        <v>0</v>
      </c>
      <c r="AE13" s="347">
        <v>0</v>
      </c>
      <c r="AF13" s="347">
        <v>99699202</v>
      </c>
      <c r="AG13" s="347">
        <f t="shared" si="30"/>
        <v>0</v>
      </c>
      <c r="AH13" s="347">
        <f t="shared" si="31"/>
        <v>0</v>
      </c>
      <c r="AI13" s="347">
        <f t="shared" si="32"/>
        <v>99699.202000000005</v>
      </c>
      <c r="AK13" s="350" t="s">
        <v>805</v>
      </c>
      <c r="AL13" s="350" t="s">
        <v>257</v>
      </c>
      <c r="AM13" s="350" t="s">
        <v>1080</v>
      </c>
      <c r="AN13" s="350" t="s">
        <v>1081</v>
      </c>
      <c r="AO13" s="347">
        <v>103274302</v>
      </c>
      <c r="AP13" s="347">
        <v>0</v>
      </c>
      <c r="AQ13" s="347">
        <v>0</v>
      </c>
      <c r="AR13" s="347">
        <f t="shared" si="3"/>
        <v>103274.302</v>
      </c>
      <c r="AS13" s="347">
        <f t="shared" si="4"/>
        <v>0</v>
      </c>
      <c r="AT13" s="347">
        <f t="shared" si="5"/>
        <v>0</v>
      </c>
      <c r="AV13" s="350" t="s">
        <v>723</v>
      </c>
      <c r="AW13" s="347">
        <v>1000</v>
      </c>
      <c r="AX13" s="347">
        <v>0</v>
      </c>
      <c r="AY13" s="347">
        <v>0</v>
      </c>
      <c r="AZ13" s="347">
        <v>1000</v>
      </c>
      <c r="BA13" s="347">
        <v>0</v>
      </c>
      <c r="BB13" s="347">
        <v>0</v>
      </c>
      <c r="BC13" s="347">
        <f t="shared" si="33"/>
        <v>1</v>
      </c>
      <c r="BD13" s="347">
        <f t="shared" si="34"/>
        <v>0</v>
      </c>
      <c r="BE13" s="347">
        <f t="shared" si="35"/>
        <v>0</v>
      </c>
      <c r="BF13" s="347">
        <f t="shared" si="36"/>
        <v>1</v>
      </c>
      <c r="BG13" s="347">
        <f t="shared" si="37"/>
        <v>0</v>
      </c>
      <c r="BH13" s="347">
        <f t="shared" si="38"/>
        <v>0</v>
      </c>
      <c r="BK13" s="346"/>
      <c r="BM13" s="346"/>
      <c r="BQ13" s="350" t="s">
        <v>805</v>
      </c>
      <c r="BR13" s="350" t="s">
        <v>257</v>
      </c>
      <c r="BS13" s="350" t="s">
        <v>1090</v>
      </c>
      <c r="BT13" s="350" t="s">
        <v>1091</v>
      </c>
      <c r="BU13" s="395">
        <v>33888038</v>
      </c>
      <c r="BV13" s="395">
        <v>0</v>
      </c>
      <c r="BW13" s="395">
        <v>0</v>
      </c>
      <c r="BX13" s="395">
        <f t="shared" si="40"/>
        <v>33888.038</v>
      </c>
      <c r="BY13" s="395">
        <f t="shared" si="41"/>
        <v>0</v>
      </c>
      <c r="BZ13" s="395">
        <f t="shared" si="42"/>
        <v>0</v>
      </c>
      <c r="CB13" s="350" t="s">
        <v>723</v>
      </c>
      <c r="CC13" s="395">
        <v>1000</v>
      </c>
      <c r="CD13" s="395">
        <v>0</v>
      </c>
      <c r="CE13" s="395">
        <v>0</v>
      </c>
      <c r="CF13" s="395">
        <v>1000</v>
      </c>
      <c r="CG13" s="395">
        <v>0</v>
      </c>
      <c r="CH13" s="395">
        <v>0</v>
      </c>
      <c r="CI13" s="395">
        <v>0</v>
      </c>
      <c r="CJ13" s="395">
        <f t="shared" si="43"/>
        <v>1</v>
      </c>
      <c r="CK13" s="395">
        <f t="shared" si="44"/>
        <v>0</v>
      </c>
      <c r="CL13" s="395">
        <f t="shared" si="45"/>
        <v>0</v>
      </c>
      <c r="CM13" s="395">
        <f t="shared" si="46"/>
        <v>1</v>
      </c>
      <c r="CN13" s="395">
        <f t="shared" si="47"/>
        <v>0</v>
      </c>
      <c r="CO13" s="395">
        <f t="shared" si="48"/>
        <v>0</v>
      </c>
      <c r="CP13" s="395">
        <f t="shared" si="49"/>
        <v>0</v>
      </c>
      <c r="CY13" s="350" t="s">
        <v>805</v>
      </c>
      <c r="CZ13" s="350" t="s">
        <v>257</v>
      </c>
      <c r="DA13" s="350" t="s">
        <v>1090</v>
      </c>
      <c r="DB13" s="350" t="s">
        <v>1091</v>
      </c>
      <c r="DC13" s="395">
        <v>33888038</v>
      </c>
      <c r="DD13" s="395">
        <v>0</v>
      </c>
      <c r="DE13" s="395">
        <v>0</v>
      </c>
      <c r="DF13" s="395">
        <f t="shared" si="51"/>
        <v>33888.038</v>
      </c>
      <c r="DG13" s="395">
        <f t="shared" si="52"/>
        <v>0</v>
      </c>
      <c r="DH13" s="395">
        <f t="shared" si="53"/>
        <v>0</v>
      </c>
      <c r="DJ13" s="355" t="s">
        <v>723</v>
      </c>
      <c r="DK13" s="356">
        <v>1000</v>
      </c>
      <c r="DL13" s="356">
        <v>0</v>
      </c>
      <c r="DM13" s="356">
        <v>0</v>
      </c>
      <c r="DN13" s="356">
        <v>1000</v>
      </c>
      <c r="DO13" s="356">
        <v>0</v>
      </c>
      <c r="DP13" s="356">
        <v>0</v>
      </c>
      <c r="DQ13" s="356">
        <v>0</v>
      </c>
      <c r="DR13" s="356">
        <f t="shared" si="54"/>
        <v>1</v>
      </c>
      <c r="DS13" s="356">
        <f t="shared" si="55"/>
        <v>0</v>
      </c>
      <c r="DT13" s="356">
        <f t="shared" si="56"/>
        <v>0</v>
      </c>
      <c r="DU13" s="356">
        <f t="shared" si="57"/>
        <v>1</v>
      </c>
      <c r="DV13" s="356">
        <f t="shared" si="58"/>
        <v>0</v>
      </c>
      <c r="DW13" s="356">
        <f t="shared" si="59"/>
        <v>0</v>
      </c>
      <c r="DX13" s="356">
        <f t="shared" si="60"/>
        <v>0</v>
      </c>
      <c r="EG13" s="305" t="s">
        <v>805</v>
      </c>
      <c r="EH13" s="305" t="s">
        <v>257</v>
      </c>
      <c r="EI13" s="305" t="s">
        <v>1090</v>
      </c>
      <c r="EJ13" s="305" t="s">
        <v>1091</v>
      </c>
      <c r="EK13" s="307">
        <v>33888038</v>
      </c>
      <c r="EL13" s="307">
        <v>0</v>
      </c>
      <c r="EM13" s="307">
        <v>0</v>
      </c>
      <c r="EN13" s="307">
        <f t="shared" si="62"/>
        <v>33888.038</v>
      </c>
      <c r="EO13" s="307">
        <f t="shared" si="63"/>
        <v>0</v>
      </c>
      <c r="EP13" s="307">
        <f t="shared" si="64"/>
        <v>0</v>
      </c>
      <c r="EQ13" s="307"/>
      <c r="ER13" s="355" t="s">
        <v>723</v>
      </c>
      <c r="ES13" s="356">
        <v>1000</v>
      </c>
      <c r="ET13" s="356">
        <v>0</v>
      </c>
      <c r="EU13" s="356">
        <v>0</v>
      </c>
      <c r="EV13" s="356">
        <v>1000</v>
      </c>
      <c r="EW13" s="356">
        <v>0</v>
      </c>
      <c r="EX13" s="356">
        <v>0</v>
      </c>
      <c r="EY13" s="356">
        <v>0</v>
      </c>
      <c r="EZ13" s="356">
        <f t="shared" si="65"/>
        <v>1</v>
      </c>
      <c r="FA13" s="356">
        <f t="shared" si="66"/>
        <v>0</v>
      </c>
      <c r="FB13" s="356">
        <f t="shared" si="67"/>
        <v>0</v>
      </c>
      <c r="FC13" s="356">
        <f t="shared" si="68"/>
        <v>1</v>
      </c>
      <c r="FD13" s="356">
        <f t="shared" si="69"/>
        <v>0</v>
      </c>
      <c r="FE13" s="356">
        <f t="shared" si="70"/>
        <v>0</v>
      </c>
      <c r="FF13" s="356">
        <f t="shared" si="71"/>
        <v>0</v>
      </c>
      <c r="FO13" s="305" t="s">
        <v>805</v>
      </c>
      <c r="FP13" s="306" t="s">
        <v>257</v>
      </c>
      <c r="FQ13" s="305" t="s">
        <v>1090</v>
      </c>
      <c r="FR13" s="306" t="s">
        <v>1091</v>
      </c>
      <c r="FS13" s="307">
        <v>33888038</v>
      </c>
      <c r="FT13" s="307">
        <v>0</v>
      </c>
      <c r="FU13" s="307">
        <v>0</v>
      </c>
      <c r="FV13" s="395">
        <f t="shared" si="73"/>
        <v>33888.038</v>
      </c>
      <c r="FW13" s="395">
        <f t="shared" si="74"/>
        <v>0</v>
      </c>
      <c r="FX13" s="395">
        <f t="shared" si="75"/>
        <v>0</v>
      </c>
      <c r="FZ13" s="355" t="s">
        <v>723</v>
      </c>
      <c r="GA13" s="356">
        <v>1000</v>
      </c>
      <c r="GB13" s="356">
        <v>0</v>
      </c>
      <c r="GC13" s="356">
        <v>0</v>
      </c>
      <c r="GD13" s="356">
        <v>1000</v>
      </c>
      <c r="GE13" s="356">
        <v>0</v>
      </c>
      <c r="GF13" s="356">
        <v>0</v>
      </c>
      <c r="GG13" s="356">
        <f t="shared" si="76"/>
        <v>1</v>
      </c>
      <c r="GH13" s="356">
        <f t="shared" si="77"/>
        <v>0</v>
      </c>
      <c r="GI13" s="356">
        <f t="shared" si="78"/>
        <v>0</v>
      </c>
      <c r="GJ13" s="356">
        <f t="shared" si="79"/>
        <v>1</v>
      </c>
      <c r="GK13" s="356">
        <f t="shared" si="80"/>
        <v>0</v>
      </c>
      <c r="GL13" s="356">
        <f t="shared" si="81"/>
        <v>0</v>
      </c>
      <c r="GO13" s="346"/>
      <c r="GQ13" s="346"/>
      <c r="GV13" s="306" t="s">
        <v>805</v>
      </c>
      <c r="GW13" s="306" t="s">
        <v>257</v>
      </c>
      <c r="GX13" s="306" t="s">
        <v>1090</v>
      </c>
      <c r="GY13" s="306" t="s">
        <v>1091</v>
      </c>
      <c r="GZ13" s="307">
        <v>33888038</v>
      </c>
      <c r="HA13" s="307">
        <v>0</v>
      </c>
      <c r="HB13" s="307">
        <v>0</v>
      </c>
      <c r="HC13" s="395">
        <f t="shared" si="83"/>
        <v>33888.038</v>
      </c>
      <c r="HD13" s="395">
        <f t="shared" si="84"/>
        <v>0</v>
      </c>
      <c r="HE13" s="395">
        <f t="shared" si="85"/>
        <v>0</v>
      </c>
      <c r="HG13" s="355" t="s">
        <v>723</v>
      </c>
      <c r="HH13" s="356">
        <v>1000</v>
      </c>
      <c r="HI13" s="356">
        <v>0</v>
      </c>
      <c r="HJ13" s="356">
        <v>0</v>
      </c>
      <c r="HK13" s="356">
        <v>1000</v>
      </c>
      <c r="HL13" s="356">
        <v>0</v>
      </c>
      <c r="HM13" s="356">
        <v>0</v>
      </c>
      <c r="HN13" s="356">
        <f t="shared" si="86"/>
        <v>1</v>
      </c>
      <c r="HO13" s="356">
        <f t="shared" si="87"/>
        <v>0</v>
      </c>
      <c r="HP13" s="356">
        <f t="shared" si="88"/>
        <v>0</v>
      </c>
      <c r="HQ13" s="356">
        <f t="shared" si="89"/>
        <v>1</v>
      </c>
      <c r="HR13" s="356">
        <f t="shared" si="90"/>
        <v>0</v>
      </c>
      <c r="HS13" s="356">
        <f t="shared" si="91"/>
        <v>0</v>
      </c>
      <c r="IB13" s="306" t="s">
        <v>805</v>
      </c>
      <c r="IC13" s="306" t="s">
        <v>257</v>
      </c>
      <c r="ID13" s="306" t="s">
        <v>1090</v>
      </c>
      <c r="IE13" s="306" t="s">
        <v>1091</v>
      </c>
      <c r="IF13" s="510">
        <v>33888038</v>
      </c>
      <c r="IG13" s="510">
        <v>0</v>
      </c>
      <c r="IH13" s="510">
        <v>0</v>
      </c>
      <c r="II13" s="395">
        <f t="shared" si="93"/>
        <v>33888.038</v>
      </c>
      <c r="IJ13" s="395">
        <f t="shared" si="94"/>
        <v>0</v>
      </c>
      <c r="IK13" s="395">
        <f t="shared" si="95"/>
        <v>0</v>
      </c>
      <c r="IM13" s="355" t="s">
        <v>722</v>
      </c>
      <c r="IN13" s="356">
        <v>1000</v>
      </c>
      <c r="IO13" s="356">
        <v>762822</v>
      </c>
      <c r="IP13" s="356">
        <v>762822</v>
      </c>
      <c r="IQ13" s="356">
        <v>-761822</v>
      </c>
      <c r="IR13" s="356">
        <v>0</v>
      </c>
      <c r="IS13" s="356">
        <v>762822</v>
      </c>
      <c r="IT13" s="395">
        <f t="shared" si="96"/>
        <v>1</v>
      </c>
      <c r="IU13" s="395">
        <f t="shared" si="97"/>
        <v>762.822</v>
      </c>
      <c r="IV13" s="395">
        <f t="shared" si="98"/>
        <v>762.822</v>
      </c>
      <c r="IW13" s="395">
        <f t="shared" si="99"/>
        <v>-761.822</v>
      </c>
      <c r="IX13" s="395">
        <f t="shared" si="100"/>
        <v>0</v>
      </c>
      <c r="IY13" s="395">
        <f t="shared" si="101"/>
        <v>762.822</v>
      </c>
      <c r="JF13" s="394">
        <f>+JF12-'Prog 02'!AM9</f>
        <v>0</v>
      </c>
      <c r="JH13" s="305" t="s">
        <v>805</v>
      </c>
      <c r="JI13" s="305" t="s">
        <v>257</v>
      </c>
      <c r="JJ13" s="305" t="s">
        <v>1090</v>
      </c>
      <c r="JK13" s="306" t="s">
        <v>1091</v>
      </c>
      <c r="JL13" s="307">
        <v>33888038</v>
      </c>
      <c r="JM13" s="307">
        <v>0</v>
      </c>
      <c r="JN13" s="307">
        <v>0</v>
      </c>
      <c r="JO13" s="395">
        <f t="shared" si="103"/>
        <v>33888.038</v>
      </c>
      <c r="JP13" s="395">
        <f t="shared" si="104"/>
        <v>0</v>
      </c>
      <c r="JQ13" s="395">
        <f t="shared" si="105"/>
        <v>0</v>
      </c>
      <c r="JS13" s="355" t="s">
        <v>723</v>
      </c>
      <c r="JT13" s="356">
        <v>1000</v>
      </c>
      <c r="JU13" s="356">
        <v>0</v>
      </c>
      <c r="JV13" s="356">
        <v>0</v>
      </c>
      <c r="JW13" s="356">
        <v>1000</v>
      </c>
      <c r="JX13" s="356">
        <v>0</v>
      </c>
      <c r="JY13" s="356">
        <v>0</v>
      </c>
      <c r="JZ13" s="356">
        <v>0</v>
      </c>
      <c r="KA13" s="356">
        <f t="shared" si="106"/>
        <v>1</v>
      </c>
      <c r="KB13" s="356">
        <f t="shared" si="107"/>
        <v>0</v>
      </c>
      <c r="KC13" s="356">
        <f t="shared" si="108"/>
        <v>0</v>
      </c>
      <c r="KD13" s="356">
        <f t="shared" si="109"/>
        <v>1</v>
      </c>
      <c r="KE13" s="356">
        <f t="shared" si="110"/>
        <v>0</v>
      </c>
      <c r="KF13" s="356">
        <f t="shared" si="111"/>
        <v>0</v>
      </c>
      <c r="KG13" s="356">
        <f t="shared" si="112"/>
        <v>0</v>
      </c>
    </row>
    <row r="14" spans="1:293" s="350" customFormat="1" x14ac:dyDescent="0.25">
      <c r="A14" s="371" t="s">
        <v>363</v>
      </c>
      <c r="B14" s="346" t="s">
        <v>382</v>
      </c>
      <c r="C14" s="346" t="s">
        <v>364</v>
      </c>
      <c r="D14" s="346" t="s">
        <v>365</v>
      </c>
      <c r="E14" s="377">
        <v>228000000</v>
      </c>
      <c r="F14" s="377">
        <v>0</v>
      </c>
      <c r="G14" s="377">
        <v>0</v>
      </c>
      <c r="H14" s="347">
        <f t="shared" si="21"/>
        <v>228000</v>
      </c>
      <c r="I14" s="347">
        <f t="shared" si="22"/>
        <v>0</v>
      </c>
      <c r="J14" s="347">
        <f t="shared" si="23"/>
        <v>0</v>
      </c>
      <c r="L14" s="350" t="s">
        <v>724</v>
      </c>
      <c r="M14" s="347">
        <v>16000</v>
      </c>
      <c r="N14" s="347">
        <v>0</v>
      </c>
      <c r="O14" s="347">
        <v>0</v>
      </c>
      <c r="P14" s="347">
        <v>16000</v>
      </c>
      <c r="Q14" s="347">
        <v>0</v>
      </c>
      <c r="R14" s="347">
        <v>0</v>
      </c>
      <c r="S14" s="347">
        <f t="shared" si="24"/>
        <v>16</v>
      </c>
      <c r="T14" s="347">
        <f t="shared" si="25"/>
        <v>0</v>
      </c>
      <c r="U14" s="347">
        <f t="shared" si="26"/>
        <v>0</v>
      </c>
      <c r="V14" s="347">
        <f t="shared" si="27"/>
        <v>16</v>
      </c>
      <c r="W14" s="347">
        <f t="shared" si="28"/>
        <v>0</v>
      </c>
      <c r="X14" s="347">
        <f t="shared" si="29"/>
        <v>0</v>
      </c>
      <c r="Z14" s="350" t="s">
        <v>805</v>
      </c>
      <c r="AA14" s="350" t="s">
        <v>257</v>
      </c>
      <c r="AB14" s="350" t="s">
        <v>376</v>
      </c>
      <c r="AC14" s="350" t="s">
        <v>376</v>
      </c>
      <c r="AD14" s="347">
        <v>0</v>
      </c>
      <c r="AE14" s="347">
        <v>0</v>
      </c>
      <c r="AF14" s="347">
        <v>0</v>
      </c>
      <c r="AG14" s="347">
        <f t="shared" si="30"/>
        <v>0</v>
      </c>
      <c r="AH14" s="347">
        <f t="shared" si="31"/>
        <v>0</v>
      </c>
      <c r="AI14" s="347">
        <f t="shared" si="32"/>
        <v>0</v>
      </c>
      <c r="AK14" s="716" t="s">
        <v>805</v>
      </c>
      <c r="AL14" s="716" t="s">
        <v>257</v>
      </c>
      <c r="AM14" s="716" t="s">
        <v>1080</v>
      </c>
      <c r="AN14" s="716" t="s">
        <v>1081</v>
      </c>
      <c r="AO14" s="307">
        <v>0</v>
      </c>
      <c r="AP14" s="307">
        <v>0</v>
      </c>
      <c r="AQ14" s="307">
        <v>99699202</v>
      </c>
      <c r="AR14" s="307">
        <f t="shared" si="3"/>
        <v>0</v>
      </c>
      <c r="AS14" s="307">
        <f t="shared" si="4"/>
        <v>0</v>
      </c>
      <c r="AT14" s="307">
        <f t="shared" si="5"/>
        <v>99699.202000000005</v>
      </c>
      <c r="AV14" s="350" t="s">
        <v>724</v>
      </c>
      <c r="AW14" s="347">
        <v>16000</v>
      </c>
      <c r="AX14" s="347">
        <v>0</v>
      </c>
      <c r="AY14" s="347">
        <v>0</v>
      </c>
      <c r="AZ14" s="347">
        <v>16000</v>
      </c>
      <c r="BA14" s="347">
        <v>0</v>
      </c>
      <c r="BB14" s="347">
        <v>0</v>
      </c>
      <c r="BC14" s="347">
        <f t="shared" si="33"/>
        <v>16</v>
      </c>
      <c r="BD14" s="347">
        <f t="shared" si="34"/>
        <v>0</v>
      </c>
      <c r="BE14" s="347">
        <f t="shared" si="35"/>
        <v>0</v>
      </c>
      <c r="BF14" s="347">
        <f t="shared" si="36"/>
        <v>16</v>
      </c>
      <c r="BG14" s="347">
        <f t="shared" si="37"/>
        <v>0</v>
      </c>
      <c r="BH14" s="347">
        <f t="shared" si="38"/>
        <v>0</v>
      </c>
      <c r="BK14" s="346"/>
      <c r="BM14" s="346"/>
      <c r="BQ14" s="350" t="s">
        <v>805</v>
      </c>
      <c r="BR14" s="350" t="s">
        <v>257</v>
      </c>
      <c r="BS14" s="350" t="s">
        <v>368</v>
      </c>
      <c r="BT14" s="350" t="s">
        <v>274</v>
      </c>
      <c r="BU14" s="395">
        <v>32000000</v>
      </c>
      <c r="BV14" s="395">
        <v>0</v>
      </c>
      <c r="BW14" s="395">
        <v>0</v>
      </c>
      <c r="BX14" s="395">
        <f t="shared" si="40"/>
        <v>32000</v>
      </c>
      <c r="BY14" s="395">
        <f t="shared" si="41"/>
        <v>0</v>
      </c>
      <c r="BZ14" s="395">
        <f t="shared" si="42"/>
        <v>0</v>
      </c>
      <c r="CB14" s="350" t="s">
        <v>724</v>
      </c>
      <c r="CC14" s="395">
        <v>16000</v>
      </c>
      <c r="CD14" s="395">
        <v>0</v>
      </c>
      <c r="CE14" s="395">
        <v>0</v>
      </c>
      <c r="CF14" s="395">
        <v>16000</v>
      </c>
      <c r="CG14" s="395">
        <v>0</v>
      </c>
      <c r="CH14" s="395">
        <v>0</v>
      </c>
      <c r="CI14" s="395">
        <v>0</v>
      </c>
      <c r="CJ14" s="395">
        <f t="shared" si="43"/>
        <v>16</v>
      </c>
      <c r="CK14" s="395">
        <f t="shared" si="44"/>
        <v>0</v>
      </c>
      <c r="CL14" s="395">
        <f t="shared" si="45"/>
        <v>0</v>
      </c>
      <c r="CM14" s="395">
        <f t="shared" si="46"/>
        <v>16</v>
      </c>
      <c r="CN14" s="395">
        <f t="shared" si="47"/>
        <v>0</v>
      </c>
      <c r="CO14" s="395">
        <f t="shared" si="48"/>
        <v>0</v>
      </c>
      <c r="CP14" s="395">
        <f t="shared" si="49"/>
        <v>0</v>
      </c>
      <c r="CY14" s="350" t="s">
        <v>805</v>
      </c>
      <c r="CZ14" s="350" t="s">
        <v>257</v>
      </c>
      <c r="DA14" s="350" t="s">
        <v>368</v>
      </c>
      <c r="DB14" s="350" t="s">
        <v>274</v>
      </c>
      <c r="DC14" s="395">
        <v>32000000</v>
      </c>
      <c r="DD14" s="395">
        <v>0</v>
      </c>
      <c r="DE14" s="395">
        <v>0</v>
      </c>
      <c r="DF14" s="395">
        <f t="shared" si="51"/>
        <v>32000</v>
      </c>
      <c r="DG14" s="395">
        <f t="shared" si="52"/>
        <v>0</v>
      </c>
      <c r="DH14" s="395">
        <f t="shared" si="53"/>
        <v>0</v>
      </c>
      <c r="DJ14" s="355" t="s">
        <v>724</v>
      </c>
      <c r="DK14" s="356">
        <v>16000</v>
      </c>
      <c r="DL14" s="356">
        <v>0</v>
      </c>
      <c r="DM14" s="356">
        <v>0</v>
      </c>
      <c r="DN14" s="356">
        <v>16000</v>
      </c>
      <c r="DO14" s="356">
        <v>0</v>
      </c>
      <c r="DP14" s="356">
        <v>0</v>
      </c>
      <c r="DQ14" s="356">
        <v>0</v>
      </c>
      <c r="DR14" s="356">
        <f t="shared" si="54"/>
        <v>16</v>
      </c>
      <c r="DS14" s="356">
        <f t="shared" si="55"/>
        <v>0</v>
      </c>
      <c r="DT14" s="356">
        <f t="shared" si="56"/>
        <v>0</v>
      </c>
      <c r="DU14" s="356">
        <f t="shared" si="57"/>
        <v>16</v>
      </c>
      <c r="DV14" s="356">
        <f t="shared" si="58"/>
        <v>0</v>
      </c>
      <c r="DW14" s="356">
        <f t="shared" si="59"/>
        <v>0</v>
      </c>
      <c r="DX14" s="356">
        <f t="shared" si="60"/>
        <v>0</v>
      </c>
      <c r="EG14" s="305" t="s">
        <v>805</v>
      </c>
      <c r="EH14" s="305" t="s">
        <v>257</v>
      </c>
      <c r="EI14" s="305" t="s">
        <v>368</v>
      </c>
      <c r="EJ14" s="305" t="s">
        <v>274</v>
      </c>
      <c r="EK14" s="307">
        <v>32000000</v>
      </c>
      <c r="EL14" s="307">
        <v>0</v>
      </c>
      <c r="EM14" s="307">
        <v>0</v>
      </c>
      <c r="EN14" s="307">
        <f t="shared" si="62"/>
        <v>32000</v>
      </c>
      <c r="EO14" s="307">
        <f t="shared" si="63"/>
        <v>0</v>
      </c>
      <c r="EP14" s="307">
        <f t="shared" si="64"/>
        <v>0</v>
      </c>
      <c r="EQ14" s="307"/>
      <c r="ER14" s="355" t="s">
        <v>724</v>
      </c>
      <c r="ES14" s="356">
        <v>16000</v>
      </c>
      <c r="ET14" s="356">
        <v>0</v>
      </c>
      <c r="EU14" s="356">
        <v>0</v>
      </c>
      <c r="EV14" s="356">
        <v>16000</v>
      </c>
      <c r="EW14" s="356">
        <v>0</v>
      </c>
      <c r="EX14" s="356">
        <v>0</v>
      </c>
      <c r="EY14" s="356">
        <v>0</v>
      </c>
      <c r="EZ14" s="356">
        <f t="shared" si="65"/>
        <v>16</v>
      </c>
      <c r="FA14" s="356">
        <f t="shared" si="66"/>
        <v>0</v>
      </c>
      <c r="FB14" s="356">
        <f t="shared" si="67"/>
        <v>0</v>
      </c>
      <c r="FC14" s="356">
        <f t="shared" si="68"/>
        <v>16</v>
      </c>
      <c r="FD14" s="356">
        <f t="shared" si="69"/>
        <v>0</v>
      </c>
      <c r="FE14" s="356">
        <f t="shared" si="70"/>
        <v>0</v>
      </c>
      <c r="FF14" s="356">
        <f t="shared" si="71"/>
        <v>0</v>
      </c>
      <c r="FO14" s="305" t="s">
        <v>805</v>
      </c>
      <c r="FP14" s="306" t="s">
        <v>257</v>
      </c>
      <c r="FQ14" s="305" t="s">
        <v>368</v>
      </c>
      <c r="FR14" s="306" t="s">
        <v>274</v>
      </c>
      <c r="FS14" s="307">
        <v>32000000</v>
      </c>
      <c r="FT14" s="307">
        <v>0</v>
      </c>
      <c r="FU14" s="307">
        <v>0</v>
      </c>
      <c r="FV14" s="395">
        <f t="shared" si="73"/>
        <v>32000</v>
      </c>
      <c r="FW14" s="395">
        <f t="shared" si="74"/>
        <v>0</v>
      </c>
      <c r="FX14" s="395">
        <f t="shared" si="75"/>
        <v>0</v>
      </c>
      <c r="FZ14" s="355" t="s">
        <v>724</v>
      </c>
      <c r="GA14" s="356">
        <v>16000</v>
      </c>
      <c r="GB14" s="356">
        <v>0</v>
      </c>
      <c r="GC14" s="356">
        <v>0</v>
      </c>
      <c r="GD14" s="356">
        <v>16000</v>
      </c>
      <c r="GE14" s="356">
        <v>0</v>
      </c>
      <c r="GF14" s="356">
        <v>0</v>
      </c>
      <c r="GG14" s="356">
        <f t="shared" si="76"/>
        <v>16</v>
      </c>
      <c r="GH14" s="356">
        <f t="shared" si="77"/>
        <v>0</v>
      </c>
      <c r="GI14" s="356">
        <f t="shared" si="78"/>
        <v>0</v>
      </c>
      <c r="GJ14" s="356">
        <f t="shared" si="79"/>
        <v>16</v>
      </c>
      <c r="GK14" s="356">
        <f t="shared" si="80"/>
        <v>0</v>
      </c>
      <c r="GL14" s="356">
        <f t="shared" si="81"/>
        <v>0</v>
      </c>
      <c r="GO14" s="346"/>
      <c r="GQ14" s="346"/>
      <c r="GV14" s="306" t="s">
        <v>805</v>
      </c>
      <c r="GW14" s="306" t="s">
        <v>257</v>
      </c>
      <c r="GX14" s="306" t="s">
        <v>368</v>
      </c>
      <c r="GY14" s="306" t="s">
        <v>274</v>
      </c>
      <c r="GZ14" s="307">
        <v>32000000</v>
      </c>
      <c r="HA14" s="307">
        <v>0</v>
      </c>
      <c r="HB14" s="307">
        <v>0</v>
      </c>
      <c r="HC14" s="395">
        <f t="shared" si="83"/>
        <v>32000</v>
      </c>
      <c r="HD14" s="395">
        <f t="shared" si="84"/>
        <v>0</v>
      </c>
      <c r="HE14" s="395">
        <f t="shared" si="85"/>
        <v>0</v>
      </c>
      <c r="HG14" s="355" t="s">
        <v>724</v>
      </c>
      <c r="HH14" s="356">
        <v>16000</v>
      </c>
      <c r="HI14" s="356">
        <v>0</v>
      </c>
      <c r="HJ14" s="356">
        <v>0</v>
      </c>
      <c r="HK14" s="356">
        <v>16000</v>
      </c>
      <c r="HL14" s="356">
        <v>0</v>
      </c>
      <c r="HM14" s="356">
        <v>0</v>
      </c>
      <c r="HN14" s="356">
        <f t="shared" si="86"/>
        <v>16</v>
      </c>
      <c r="HO14" s="356">
        <f t="shared" si="87"/>
        <v>0</v>
      </c>
      <c r="HP14" s="356">
        <f t="shared" si="88"/>
        <v>0</v>
      </c>
      <c r="HQ14" s="356">
        <f t="shared" si="89"/>
        <v>16</v>
      </c>
      <c r="HR14" s="356">
        <f t="shared" si="90"/>
        <v>0</v>
      </c>
      <c r="HS14" s="356">
        <f t="shared" si="91"/>
        <v>0</v>
      </c>
      <c r="IB14" s="306" t="s">
        <v>805</v>
      </c>
      <c r="IC14" s="306" t="s">
        <v>257</v>
      </c>
      <c r="ID14" s="306" t="s">
        <v>368</v>
      </c>
      <c r="IE14" s="306" t="s">
        <v>274</v>
      </c>
      <c r="IF14" s="510">
        <v>32000000</v>
      </c>
      <c r="IG14" s="510">
        <v>0</v>
      </c>
      <c r="IH14" s="510">
        <v>0</v>
      </c>
      <c r="II14" s="395">
        <f t="shared" si="93"/>
        <v>32000</v>
      </c>
      <c r="IJ14" s="395">
        <f t="shared" si="94"/>
        <v>0</v>
      </c>
      <c r="IK14" s="395">
        <f t="shared" si="95"/>
        <v>0</v>
      </c>
      <c r="IM14" s="355" t="s">
        <v>723</v>
      </c>
      <c r="IN14" s="356">
        <v>1000</v>
      </c>
      <c r="IO14" s="356">
        <v>0</v>
      </c>
      <c r="IP14" s="356">
        <v>0</v>
      </c>
      <c r="IQ14" s="356">
        <v>1000</v>
      </c>
      <c r="IR14" s="356">
        <v>0</v>
      </c>
      <c r="IS14" s="356">
        <v>0</v>
      </c>
      <c r="IT14" s="395">
        <f t="shared" si="96"/>
        <v>1</v>
      </c>
      <c r="IU14" s="395">
        <f t="shared" si="97"/>
        <v>0</v>
      </c>
      <c r="IV14" s="395">
        <f t="shared" si="98"/>
        <v>0</v>
      </c>
      <c r="IW14" s="395">
        <f t="shared" si="99"/>
        <v>1</v>
      </c>
      <c r="IX14" s="395">
        <f t="shared" si="100"/>
        <v>0</v>
      </c>
      <c r="IY14" s="395">
        <f t="shared" si="101"/>
        <v>0</v>
      </c>
      <c r="JH14" s="305" t="s">
        <v>805</v>
      </c>
      <c r="JI14" s="305" t="s">
        <v>257</v>
      </c>
      <c r="JJ14" s="305" t="s">
        <v>368</v>
      </c>
      <c r="JK14" s="306" t="s">
        <v>274</v>
      </c>
      <c r="JL14" s="307">
        <v>32000000</v>
      </c>
      <c r="JM14" s="307">
        <v>0</v>
      </c>
      <c r="JN14" s="307">
        <v>0</v>
      </c>
      <c r="JO14" s="395">
        <f t="shared" si="103"/>
        <v>32000</v>
      </c>
      <c r="JP14" s="395">
        <f t="shared" si="104"/>
        <v>0</v>
      </c>
      <c r="JQ14" s="395">
        <f t="shared" si="105"/>
        <v>0</v>
      </c>
      <c r="JS14" s="355" t="s">
        <v>724</v>
      </c>
      <c r="JT14" s="356">
        <v>16000</v>
      </c>
      <c r="JU14" s="356">
        <v>0</v>
      </c>
      <c r="JV14" s="356">
        <v>0</v>
      </c>
      <c r="JW14" s="356">
        <v>16000</v>
      </c>
      <c r="JX14" s="356">
        <v>0</v>
      </c>
      <c r="JY14" s="356">
        <v>0</v>
      </c>
      <c r="JZ14" s="356">
        <v>0</v>
      </c>
      <c r="KA14" s="356">
        <f t="shared" si="106"/>
        <v>16</v>
      </c>
      <c r="KB14" s="356">
        <f t="shared" si="107"/>
        <v>0</v>
      </c>
      <c r="KC14" s="356">
        <f t="shared" si="108"/>
        <v>0</v>
      </c>
      <c r="KD14" s="356">
        <f t="shared" si="109"/>
        <v>16</v>
      </c>
      <c r="KE14" s="356">
        <f t="shared" si="110"/>
        <v>0</v>
      </c>
      <c r="KF14" s="356">
        <f t="shared" si="111"/>
        <v>0</v>
      </c>
      <c r="KG14" s="356">
        <f t="shared" si="112"/>
        <v>0</v>
      </c>
    </row>
    <row r="15" spans="1:293" s="350" customFormat="1" x14ac:dyDescent="0.25">
      <c r="A15" s="371" t="s">
        <v>363</v>
      </c>
      <c r="B15" s="346" t="s">
        <v>382</v>
      </c>
      <c r="C15" s="346" t="s">
        <v>383</v>
      </c>
      <c r="D15" s="346" t="s">
        <v>384</v>
      </c>
      <c r="E15" s="377">
        <v>179613000</v>
      </c>
      <c r="F15" s="377">
        <v>0</v>
      </c>
      <c r="G15" s="377">
        <v>0</v>
      </c>
      <c r="H15" s="347">
        <f t="shared" si="21"/>
        <v>179613</v>
      </c>
      <c r="I15" s="347">
        <f t="shared" si="22"/>
        <v>0</v>
      </c>
      <c r="J15" s="347">
        <f t="shared" si="23"/>
        <v>0</v>
      </c>
      <c r="L15" s="350" t="s">
        <v>736</v>
      </c>
      <c r="M15" s="347">
        <v>1923388000</v>
      </c>
      <c r="N15" s="347">
        <v>0</v>
      </c>
      <c r="O15" s="347">
        <v>1142723860</v>
      </c>
      <c r="P15" s="347">
        <v>780664140</v>
      </c>
      <c r="Q15" s="347">
        <v>0</v>
      </c>
      <c r="R15" s="347">
        <v>0</v>
      </c>
      <c r="S15" s="347">
        <f t="shared" si="24"/>
        <v>1923388</v>
      </c>
      <c r="T15" s="347">
        <f t="shared" si="25"/>
        <v>0</v>
      </c>
      <c r="U15" s="347">
        <f t="shared" si="26"/>
        <v>1142723.8600000001</v>
      </c>
      <c r="V15" s="347">
        <f t="shared" si="27"/>
        <v>780664.14</v>
      </c>
      <c r="W15" s="347">
        <f t="shared" si="28"/>
        <v>0</v>
      </c>
      <c r="X15" s="347">
        <f t="shared" si="29"/>
        <v>0</v>
      </c>
      <c r="Z15" s="350" t="s">
        <v>805</v>
      </c>
      <c r="AA15" s="350" t="s">
        <v>257</v>
      </c>
      <c r="AB15" s="350" t="s">
        <v>1084</v>
      </c>
      <c r="AC15" s="350" t="s">
        <v>1085</v>
      </c>
      <c r="AD15" s="347">
        <v>0</v>
      </c>
      <c r="AE15" s="347">
        <v>0</v>
      </c>
      <c r="AF15" s="347">
        <v>57746980</v>
      </c>
      <c r="AG15" s="347">
        <f t="shared" si="30"/>
        <v>0</v>
      </c>
      <c r="AH15" s="347">
        <f t="shared" si="31"/>
        <v>0</v>
      </c>
      <c r="AI15" s="347">
        <f t="shared" si="32"/>
        <v>57746.98</v>
      </c>
      <c r="AK15" s="350" t="s">
        <v>805</v>
      </c>
      <c r="AL15" s="350" t="s">
        <v>257</v>
      </c>
      <c r="AM15" s="350" t="s">
        <v>1082</v>
      </c>
      <c r="AN15" s="350" t="s">
        <v>1083</v>
      </c>
      <c r="AO15" s="347">
        <v>74529846</v>
      </c>
      <c r="AP15" s="347">
        <v>0</v>
      </c>
      <c r="AQ15" s="347">
        <v>0</v>
      </c>
      <c r="AR15" s="347">
        <f t="shared" si="3"/>
        <v>74529.846000000005</v>
      </c>
      <c r="AS15" s="347">
        <f t="shared" si="4"/>
        <v>0</v>
      </c>
      <c r="AT15" s="347">
        <f t="shared" si="5"/>
        <v>0</v>
      </c>
      <c r="AV15" s="350" t="s">
        <v>736</v>
      </c>
      <c r="AW15" s="347">
        <v>1923388000</v>
      </c>
      <c r="AX15" s="347">
        <v>2481383</v>
      </c>
      <c r="AY15" s="347">
        <v>1182890828</v>
      </c>
      <c r="AZ15" s="347">
        <v>740497172</v>
      </c>
      <c r="BA15" s="347">
        <v>0</v>
      </c>
      <c r="BB15" s="347">
        <v>2481383</v>
      </c>
      <c r="BC15" s="347">
        <f t="shared" si="33"/>
        <v>1923388</v>
      </c>
      <c r="BD15" s="347">
        <f t="shared" si="34"/>
        <v>2481.3829999999998</v>
      </c>
      <c r="BE15" s="347">
        <f t="shared" si="35"/>
        <v>1182890.828</v>
      </c>
      <c r="BF15" s="347">
        <f t="shared" si="36"/>
        <v>740497.17200000002</v>
      </c>
      <c r="BG15" s="347">
        <f t="shared" si="37"/>
        <v>0</v>
      </c>
      <c r="BH15" s="347">
        <f t="shared" si="38"/>
        <v>2481.3829999999998</v>
      </c>
      <c r="BK15" s="346"/>
      <c r="BM15" s="346"/>
      <c r="BQ15" s="350" t="s">
        <v>805</v>
      </c>
      <c r="BR15" s="350" t="s">
        <v>257</v>
      </c>
      <c r="BS15" s="350" t="s">
        <v>386</v>
      </c>
      <c r="BT15" s="350" t="s">
        <v>275</v>
      </c>
      <c r="BU15" s="395">
        <v>132000</v>
      </c>
      <c r="BV15" s="395">
        <v>0</v>
      </c>
      <c r="BW15" s="395">
        <v>0</v>
      </c>
      <c r="BX15" s="395">
        <f t="shared" si="40"/>
        <v>132</v>
      </c>
      <c r="BY15" s="395">
        <f t="shared" si="41"/>
        <v>0</v>
      </c>
      <c r="BZ15" s="395">
        <f t="shared" si="42"/>
        <v>0</v>
      </c>
      <c r="CB15" s="350" t="s">
        <v>736</v>
      </c>
      <c r="CC15" s="395">
        <v>1923388000</v>
      </c>
      <c r="CD15" s="395">
        <v>24059551</v>
      </c>
      <c r="CE15" s="395">
        <v>1215390828</v>
      </c>
      <c r="CF15" s="395">
        <v>707997172</v>
      </c>
      <c r="CG15" s="395">
        <v>1191331277</v>
      </c>
      <c r="CH15" s="395">
        <v>2481383</v>
      </c>
      <c r="CI15" s="395">
        <v>21578168</v>
      </c>
      <c r="CJ15" s="395">
        <f t="shared" si="43"/>
        <v>1923388</v>
      </c>
      <c r="CK15" s="395">
        <f t="shared" si="44"/>
        <v>24059.550999999999</v>
      </c>
      <c r="CL15" s="395">
        <f t="shared" si="45"/>
        <v>1215390.828</v>
      </c>
      <c r="CM15" s="395">
        <f t="shared" si="46"/>
        <v>707997.17200000002</v>
      </c>
      <c r="CN15" s="395">
        <f t="shared" si="47"/>
        <v>1191331.277</v>
      </c>
      <c r="CO15" s="395">
        <f t="shared" si="48"/>
        <v>2481.3829999999998</v>
      </c>
      <c r="CP15" s="395">
        <f t="shared" si="49"/>
        <v>21578.168000000001</v>
      </c>
      <c r="CY15" s="350" t="s">
        <v>805</v>
      </c>
      <c r="CZ15" s="350" t="s">
        <v>257</v>
      </c>
      <c r="DA15" s="350" t="s">
        <v>386</v>
      </c>
      <c r="DB15" s="350" t="s">
        <v>275</v>
      </c>
      <c r="DC15" s="395">
        <v>132000</v>
      </c>
      <c r="DD15" s="395">
        <v>0</v>
      </c>
      <c r="DE15" s="395">
        <v>0</v>
      </c>
      <c r="DF15" s="395">
        <f t="shared" si="51"/>
        <v>132</v>
      </c>
      <c r="DG15" s="395">
        <f t="shared" si="52"/>
        <v>0</v>
      </c>
      <c r="DH15" s="395">
        <f t="shared" si="53"/>
        <v>0</v>
      </c>
      <c r="DJ15" s="355" t="s">
        <v>736</v>
      </c>
      <c r="DK15" s="356">
        <v>1923388000</v>
      </c>
      <c r="DL15" s="356">
        <v>92818230</v>
      </c>
      <c r="DM15" s="356">
        <v>1215390828</v>
      </c>
      <c r="DN15" s="356">
        <v>707997172</v>
      </c>
      <c r="DO15" s="356">
        <v>1122572598</v>
      </c>
      <c r="DP15" s="356">
        <v>24059551</v>
      </c>
      <c r="DQ15" s="356">
        <v>68758679</v>
      </c>
      <c r="DR15" s="356">
        <f t="shared" si="54"/>
        <v>1923388</v>
      </c>
      <c r="DS15" s="356">
        <f t="shared" si="55"/>
        <v>92818.23</v>
      </c>
      <c r="DT15" s="356">
        <f t="shared" si="56"/>
        <v>1215390.828</v>
      </c>
      <c r="DU15" s="356">
        <f t="shared" si="57"/>
        <v>707997.17200000002</v>
      </c>
      <c r="DV15" s="356">
        <f t="shared" si="58"/>
        <v>1122572.598</v>
      </c>
      <c r="DW15" s="356">
        <f t="shared" si="59"/>
        <v>24059.550999999999</v>
      </c>
      <c r="DX15" s="356">
        <f t="shared" si="60"/>
        <v>68758.679000000004</v>
      </c>
      <c r="EG15" s="305" t="s">
        <v>805</v>
      </c>
      <c r="EH15" s="305" t="s">
        <v>257</v>
      </c>
      <c r="EI15" s="305" t="s">
        <v>386</v>
      </c>
      <c r="EJ15" s="305" t="s">
        <v>275</v>
      </c>
      <c r="EK15" s="307">
        <v>132000</v>
      </c>
      <c r="EL15" s="307">
        <v>0</v>
      </c>
      <c r="EM15" s="307">
        <v>0</v>
      </c>
      <c r="EN15" s="307">
        <f t="shared" si="62"/>
        <v>132</v>
      </c>
      <c r="EO15" s="307">
        <f t="shared" si="63"/>
        <v>0</v>
      </c>
      <c r="EP15" s="307">
        <f t="shared" si="64"/>
        <v>0</v>
      </c>
      <c r="EQ15" s="307"/>
      <c r="ER15" s="355" t="s">
        <v>736</v>
      </c>
      <c r="ES15" s="356">
        <v>1923388000</v>
      </c>
      <c r="ET15" s="356">
        <v>113248575</v>
      </c>
      <c r="EU15" s="356">
        <v>1215390828</v>
      </c>
      <c r="EV15" s="356">
        <v>707997172</v>
      </c>
      <c r="EW15" s="356">
        <v>1102142253</v>
      </c>
      <c r="EX15" s="356">
        <v>92818230</v>
      </c>
      <c r="EY15" s="356">
        <v>20430345</v>
      </c>
      <c r="EZ15" s="356">
        <f t="shared" si="65"/>
        <v>1923388</v>
      </c>
      <c r="FA15" s="356">
        <f t="shared" si="66"/>
        <v>113248.575</v>
      </c>
      <c r="FB15" s="356">
        <f t="shared" si="67"/>
        <v>1215390.828</v>
      </c>
      <c r="FC15" s="356">
        <f t="shared" si="68"/>
        <v>707997.17200000002</v>
      </c>
      <c r="FD15" s="356">
        <f t="shared" si="69"/>
        <v>1102142.253</v>
      </c>
      <c r="FE15" s="356">
        <f t="shared" si="70"/>
        <v>92818.23</v>
      </c>
      <c r="FF15" s="356">
        <f t="shared" si="71"/>
        <v>20430.345000000001</v>
      </c>
      <c r="FO15" s="305" t="s">
        <v>805</v>
      </c>
      <c r="FP15" s="306" t="s">
        <v>257</v>
      </c>
      <c r="FQ15" s="305" t="s">
        <v>386</v>
      </c>
      <c r="FR15" s="306" t="s">
        <v>275</v>
      </c>
      <c r="FS15" s="307">
        <v>132000</v>
      </c>
      <c r="FT15" s="307">
        <v>0</v>
      </c>
      <c r="FU15" s="307">
        <v>0</v>
      </c>
      <c r="FV15" s="395">
        <f t="shared" si="73"/>
        <v>132</v>
      </c>
      <c r="FW15" s="395">
        <f t="shared" si="74"/>
        <v>0</v>
      </c>
      <c r="FX15" s="395">
        <f t="shared" si="75"/>
        <v>0</v>
      </c>
      <c r="FZ15" s="355" t="s">
        <v>736</v>
      </c>
      <c r="GA15" s="356">
        <v>1923388000</v>
      </c>
      <c r="GB15" s="356">
        <v>292436614</v>
      </c>
      <c r="GC15" s="356">
        <v>1215390828</v>
      </c>
      <c r="GD15" s="356">
        <v>707997172</v>
      </c>
      <c r="GE15" s="356">
        <v>113248575</v>
      </c>
      <c r="GF15" s="356">
        <v>179188039</v>
      </c>
      <c r="GG15" s="356">
        <f t="shared" si="76"/>
        <v>1923388</v>
      </c>
      <c r="GH15" s="356">
        <f t="shared" si="77"/>
        <v>292436.614</v>
      </c>
      <c r="GI15" s="356">
        <f t="shared" si="78"/>
        <v>1215390.828</v>
      </c>
      <c r="GJ15" s="356">
        <f t="shared" si="79"/>
        <v>707997.17200000002</v>
      </c>
      <c r="GK15" s="356">
        <f t="shared" si="80"/>
        <v>113248.575</v>
      </c>
      <c r="GL15" s="356">
        <f t="shared" si="81"/>
        <v>179188.03899999999</v>
      </c>
      <c r="GO15" s="346"/>
      <c r="GQ15" s="346"/>
      <c r="GV15" s="306" t="s">
        <v>805</v>
      </c>
      <c r="GW15" s="306" t="s">
        <v>257</v>
      </c>
      <c r="GX15" s="306" t="s">
        <v>386</v>
      </c>
      <c r="GY15" s="306" t="s">
        <v>275</v>
      </c>
      <c r="GZ15" s="307">
        <v>132000</v>
      </c>
      <c r="HA15" s="307">
        <v>0</v>
      </c>
      <c r="HB15" s="307">
        <v>0</v>
      </c>
      <c r="HC15" s="395">
        <f t="shared" si="83"/>
        <v>132</v>
      </c>
      <c r="HD15" s="395">
        <f t="shared" si="84"/>
        <v>0</v>
      </c>
      <c r="HE15" s="395">
        <f t="shared" si="85"/>
        <v>0</v>
      </c>
      <c r="HG15" s="355" t="s">
        <v>736</v>
      </c>
      <c r="HH15" s="356">
        <v>1923388000</v>
      </c>
      <c r="HI15" s="356">
        <v>388495161</v>
      </c>
      <c r="HJ15" s="356">
        <v>1215390828</v>
      </c>
      <c r="HK15" s="356">
        <v>707997172</v>
      </c>
      <c r="HL15" s="356">
        <v>377105353</v>
      </c>
      <c r="HM15" s="356">
        <v>11389808</v>
      </c>
      <c r="HN15" s="356">
        <f t="shared" si="86"/>
        <v>1923388</v>
      </c>
      <c r="HO15" s="356">
        <f t="shared" si="87"/>
        <v>388495.16100000002</v>
      </c>
      <c r="HP15" s="356">
        <f t="shared" si="88"/>
        <v>1215390.828</v>
      </c>
      <c r="HQ15" s="356">
        <f t="shared" si="89"/>
        <v>707997.17200000002</v>
      </c>
      <c r="HR15" s="356">
        <f t="shared" si="90"/>
        <v>377105.353</v>
      </c>
      <c r="HS15" s="356">
        <f t="shared" si="91"/>
        <v>11389.808000000001</v>
      </c>
      <c r="IB15" s="306" t="s">
        <v>805</v>
      </c>
      <c r="IC15" s="306" t="s">
        <v>257</v>
      </c>
      <c r="ID15" s="306" t="s">
        <v>386</v>
      </c>
      <c r="IE15" s="306" t="s">
        <v>275</v>
      </c>
      <c r="IF15" s="510">
        <v>132000</v>
      </c>
      <c r="IG15" s="510">
        <v>0</v>
      </c>
      <c r="IH15" s="510">
        <v>0</v>
      </c>
      <c r="II15" s="395">
        <f t="shared" si="93"/>
        <v>132</v>
      </c>
      <c r="IJ15" s="395">
        <f t="shared" si="94"/>
        <v>0</v>
      </c>
      <c r="IK15" s="395">
        <f t="shared" si="95"/>
        <v>0</v>
      </c>
      <c r="IM15" s="355" t="s">
        <v>724</v>
      </c>
      <c r="IN15" s="356">
        <v>16000</v>
      </c>
      <c r="IO15" s="356">
        <v>0</v>
      </c>
      <c r="IP15" s="356">
        <v>0</v>
      </c>
      <c r="IQ15" s="356">
        <v>16000</v>
      </c>
      <c r="IR15" s="356">
        <v>0</v>
      </c>
      <c r="IS15" s="356">
        <v>0</v>
      </c>
      <c r="IT15" s="395">
        <f t="shared" si="96"/>
        <v>16</v>
      </c>
      <c r="IU15" s="395">
        <f t="shared" si="97"/>
        <v>0</v>
      </c>
      <c r="IV15" s="395">
        <f t="shared" si="98"/>
        <v>0</v>
      </c>
      <c r="IW15" s="395">
        <f t="shared" si="99"/>
        <v>16</v>
      </c>
      <c r="IX15" s="395">
        <f t="shared" si="100"/>
        <v>0</v>
      </c>
      <c r="IY15" s="395">
        <f t="shared" si="101"/>
        <v>0</v>
      </c>
      <c r="JH15" s="305" t="s">
        <v>805</v>
      </c>
      <c r="JI15" s="305" t="s">
        <v>257</v>
      </c>
      <c r="JJ15" s="305" t="s">
        <v>386</v>
      </c>
      <c r="JK15" s="306" t="s">
        <v>275</v>
      </c>
      <c r="JL15" s="307">
        <v>132000</v>
      </c>
      <c r="JM15" s="307">
        <v>0</v>
      </c>
      <c r="JN15" s="307">
        <v>0</v>
      </c>
      <c r="JO15" s="395">
        <f t="shared" si="103"/>
        <v>132</v>
      </c>
      <c r="JP15" s="395">
        <f t="shared" si="104"/>
        <v>0</v>
      </c>
      <c r="JQ15" s="395">
        <f t="shared" si="105"/>
        <v>0</v>
      </c>
      <c r="JS15" s="355" t="s">
        <v>736</v>
      </c>
      <c r="JT15" s="356">
        <v>1923388000</v>
      </c>
      <c r="JU15" s="356">
        <v>670007286</v>
      </c>
      <c r="JV15" s="356">
        <v>1339301056</v>
      </c>
      <c r="JW15" s="356">
        <v>584086944</v>
      </c>
      <c r="JX15" s="356">
        <v>669293770</v>
      </c>
      <c r="JY15" s="356">
        <v>492458550</v>
      </c>
      <c r="JZ15" s="356">
        <v>177548736</v>
      </c>
      <c r="KA15" s="356">
        <f t="shared" si="106"/>
        <v>1923388</v>
      </c>
      <c r="KB15" s="356">
        <f t="shared" si="107"/>
        <v>670007.28599999996</v>
      </c>
      <c r="KC15" s="356">
        <f t="shared" si="108"/>
        <v>1339301.0560000001</v>
      </c>
      <c r="KD15" s="356">
        <f t="shared" si="109"/>
        <v>584086.94400000002</v>
      </c>
      <c r="KE15" s="356">
        <f t="shared" si="110"/>
        <v>669293.77</v>
      </c>
      <c r="KF15" s="356">
        <f t="shared" si="111"/>
        <v>492458.55</v>
      </c>
      <c r="KG15" s="356">
        <f t="shared" si="112"/>
        <v>177548.736</v>
      </c>
    </row>
    <row r="16" spans="1:293" s="350" customFormat="1" x14ac:dyDescent="0.25">
      <c r="A16" s="371" t="s">
        <v>363</v>
      </c>
      <c r="B16" s="346" t="s">
        <v>382</v>
      </c>
      <c r="C16" s="346" t="s">
        <v>556</v>
      </c>
      <c r="D16" s="346" t="s">
        <v>557</v>
      </c>
      <c r="E16" s="377">
        <v>71812000</v>
      </c>
      <c r="F16" s="377">
        <v>0</v>
      </c>
      <c r="G16" s="377">
        <v>0</v>
      </c>
      <c r="H16" s="347">
        <f t="shared" si="21"/>
        <v>71812</v>
      </c>
      <c r="I16" s="347">
        <f t="shared" si="22"/>
        <v>0</v>
      </c>
      <c r="J16" s="347">
        <f t="shared" si="23"/>
        <v>0</v>
      </c>
      <c r="L16" s="350" t="s">
        <v>943</v>
      </c>
      <c r="M16" s="347">
        <v>1923388000</v>
      </c>
      <c r="N16" s="347">
        <v>0</v>
      </c>
      <c r="O16" s="347">
        <v>1142723860</v>
      </c>
      <c r="P16" s="347">
        <v>780664140</v>
      </c>
      <c r="Q16" s="347">
        <v>0</v>
      </c>
      <c r="R16" s="347">
        <v>0</v>
      </c>
      <c r="S16" s="347">
        <f t="shared" si="24"/>
        <v>1923388</v>
      </c>
      <c r="T16" s="347">
        <f t="shared" si="25"/>
        <v>0</v>
      </c>
      <c r="U16" s="347">
        <f t="shared" si="26"/>
        <v>1142723.8600000001</v>
      </c>
      <c r="V16" s="347">
        <f t="shared" si="27"/>
        <v>780664.14</v>
      </c>
      <c r="W16" s="347">
        <f t="shared" si="28"/>
        <v>0</v>
      </c>
      <c r="X16" s="347">
        <f t="shared" si="29"/>
        <v>0</v>
      </c>
      <c r="Z16" s="350" t="s">
        <v>805</v>
      </c>
      <c r="AA16" s="350" t="s">
        <v>257</v>
      </c>
      <c r="AB16" s="350" t="s">
        <v>366</v>
      </c>
      <c r="AC16" s="350" t="s">
        <v>1053</v>
      </c>
      <c r="AD16" s="347">
        <v>-351717761</v>
      </c>
      <c r="AE16" s="347">
        <v>0</v>
      </c>
      <c r="AF16" s="347">
        <v>0</v>
      </c>
      <c r="AG16" s="347">
        <f t="shared" si="30"/>
        <v>-351717.761</v>
      </c>
      <c r="AH16" s="347">
        <f t="shared" si="31"/>
        <v>0</v>
      </c>
      <c r="AI16" s="347">
        <f t="shared" si="32"/>
        <v>0</v>
      </c>
      <c r="AK16" s="350" t="s">
        <v>805</v>
      </c>
      <c r="AL16" s="350" t="s">
        <v>257</v>
      </c>
      <c r="AM16" s="350" t="s">
        <v>1088</v>
      </c>
      <c r="AN16" s="350" t="s">
        <v>1089</v>
      </c>
      <c r="AO16" s="347">
        <v>43000829</v>
      </c>
      <c r="AP16" s="347">
        <v>0</v>
      </c>
      <c r="AQ16" s="347">
        <v>0</v>
      </c>
      <c r="AR16" s="347">
        <f t="shared" si="3"/>
        <v>43000.828999999998</v>
      </c>
      <c r="AS16" s="347">
        <f t="shared" si="4"/>
        <v>0</v>
      </c>
      <c r="AT16" s="347">
        <f t="shared" si="5"/>
        <v>0</v>
      </c>
      <c r="AV16" s="350" t="s">
        <v>943</v>
      </c>
      <c r="AW16" s="347">
        <v>1923388000</v>
      </c>
      <c r="AX16" s="347">
        <v>2481383</v>
      </c>
      <c r="AY16" s="347">
        <v>1182890828</v>
      </c>
      <c r="AZ16" s="347">
        <v>740497172</v>
      </c>
      <c r="BA16" s="347">
        <v>0</v>
      </c>
      <c r="BB16" s="347">
        <v>2481383</v>
      </c>
      <c r="BC16" s="347">
        <f t="shared" si="33"/>
        <v>1923388</v>
      </c>
      <c r="BD16" s="347">
        <f t="shared" si="34"/>
        <v>2481.3829999999998</v>
      </c>
      <c r="BE16" s="347">
        <f t="shared" si="35"/>
        <v>1182890.828</v>
      </c>
      <c r="BF16" s="347">
        <f t="shared" si="36"/>
        <v>740497.17200000002</v>
      </c>
      <c r="BG16" s="347">
        <f t="shared" si="37"/>
        <v>0</v>
      </c>
      <c r="BH16" s="347">
        <f t="shared" si="38"/>
        <v>2481.3829999999998</v>
      </c>
      <c r="BK16" s="346"/>
      <c r="BM16" s="346"/>
      <c r="BQ16" s="350" t="s">
        <v>805</v>
      </c>
      <c r="BR16" s="350" t="s">
        <v>257</v>
      </c>
      <c r="BS16" s="350" t="s">
        <v>1090</v>
      </c>
      <c r="BT16" s="350" t="s">
        <v>1091</v>
      </c>
      <c r="BU16" s="395">
        <v>0</v>
      </c>
      <c r="BV16" s="395">
        <v>0</v>
      </c>
      <c r="BW16" s="395">
        <v>6633297</v>
      </c>
      <c r="BX16" s="395">
        <f t="shared" si="40"/>
        <v>0</v>
      </c>
      <c r="BY16" s="395">
        <f t="shared" si="41"/>
        <v>0</v>
      </c>
      <c r="BZ16" s="395">
        <f t="shared" si="42"/>
        <v>6633.2969999999996</v>
      </c>
      <c r="CB16" s="350" t="s">
        <v>943</v>
      </c>
      <c r="CC16" s="395">
        <v>1923388000</v>
      </c>
      <c r="CD16" s="395">
        <v>24059551</v>
      </c>
      <c r="CE16" s="395">
        <v>1215390828</v>
      </c>
      <c r="CF16" s="395">
        <v>707997172</v>
      </c>
      <c r="CG16" s="395">
        <v>1191331277</v>
      </c>
      <c r="CH16" s="395">
        <v>2481383</v>
      </c>
      <c r="CI16" s="395">
        <v>21578168</v>
      </c>
      <c r="CJ16" s="395">
        <f t="shared" si="43"/>
        <v>1923388</v>
      </c>
      <c r="CK16" s="395">
        <f t="shared" si="44"/>
        <v>24059.550999999999</v>
      </c>
      <c r="CL16" s="395">
        <f t="shared" si="45"/>
        <v>1215390.828</v>
      </c>
      <c r="CM16" s="395">
        <f t="shared" si="46"/>
        <v>707997.17200000002</v>
      </c>
      <c r="CN16" s="395">
        <f t="shared" si="47"/>
        <v>1191331.277</v>
      </c>
      <c r="CO16" s="395">
        <f t="shared" si="48"/>
        <v>2481.3829999999998</v>
      </c>
      <c r="CP16" s="395">
        <f t="shared" si="49"/>
        <v>21578.168000000001</v>
      </c>
      <c r="CY16" s="350" t="s">
        <v>805</v>
      </c>
      <c r="CZ16" s="350" t="s">
        <v>257</v>
      </c>
      <c r="DA16" s="350" t="s">
        <v>368</v>
      </c>
      <c r="DB16" s="350" t="s">
        <v>274</v>
      </c>
      <c r="DC16" s="395">
        <v>0</v>
      </c>
      <c r="DD16" s="395">
        <v>8160000</v>
      </c>
      <c r="DE16" s="395">
        <v>24679620</v>
      </c>
      <c r="DF16" s="395">
        <f t="shared" si="51"/>
        <v>0</v>
      </c>
      <c r="DG16" s="395">
        <f t="shared" si="52"/>
        <v>8160</v>
      </c>
      <c r="DH16" s="395">
        <f t="shared" si="53"/>
        <v>24679.62</v>
      </c>
      <c r="DJ16" s="355" t="s">
        <v>943</v>
      </c>
      <c r="DK16" s="356">
        <v>1923388000</v>
      </c>
      <c r="DL16" s="356">
        <v>92818230</v>
      </c>
      <c r="DM16" s="356">
        <v>1215390828</v>
      </c>
      <c r="DN16" s="356">
        <v>707997172</v>
      </c>
      <c r="DO16" s="356">
        <v>1122572598</v>
      </c>
      <c r="DP16" s="356">
        <v>24059551</v>
      </c>
      <c r="DQ16" s="356">
        <v>68758679</v>
      </c>
      <c r="DR16" s="356">
        <f t="shared" si="54"/>
        <v>1923388</v>
      </c>
      <c r="DS16" s="356">
        <f t="shared" si="55"/>
        <v>92818.23</v>
      </c>
      <c r="DT16" s="356">
        <f t="shared" si="56"/>
        <v>1215390.828</v>
      </c>
      <c r="DU16" s="356">
        <f t="shared" si="57"/>
        <v>707997.17200000002</v>
      </c>
      <c r="DV16" s="356">
        <f t="shared" si="58"/>
        <v>1122572.598</v>
      </c>
      <c r="DW16" s="356">
        <f t="shared" si="59"/>
        <v>24059.550999999999</v>
      </c>
      <c r="DX16" s="356">
        <f t="shared" si="60"/>
        <v>68758.679000000004</v>
      </c>
      <c r="EG16" s="305" t="s">
        <v>805</v>
      </c>
      <c r="EH16" s="305" t="s">
        <v>257</v>
      </c>
      <c r="EI16" s="305" t="s">
        <v>1080</v>
      </c>
      <c r="EJ16" s="305" t="s">
        <v>1081</v>
      </c>
      <c r="EK16" s="307">
        <v>0</v>
      </c>
      <c r="EL16" s="307">
        <v>0</v>
      </c>
      <c r="EM16" s="307">
        <v>45024069</v>
      </c>
      <c r="EN16" s="307">
        <f t="shared" si="62"/>
        <v>0</v>
      </c>
      <c r="EO16" s="307">
        <f t="shared" si="63"/>
        <v>0</v>
      </c>
      <c r="EP16" s="307">
        <f t="shared" si="64"/>
        <v>45024.069000000003</v>
      </c>
      <c r="EQ16" s="307"/>
      <c r="ER16" s="355" t="s">
        <v>943</v>
      </c>
      <c r="ES16" s="356">
        <v>1923388000</v>
      </c>
      <c r="ET16" s="356">
        <v>113248575</v>
      </c>
      <c r="EU16" s="356">
        <v>1215390828</v>
      </c>
      <c r="EV16" s="356">
        <v>707997172</v>
      </c>
      <c r="EW16" s="356">
        <v>1102142253</v>
      </c>
      <c r="EX16" s="356">
        <v>92818230</v>
      </c>
      <c r="EY16" s="356">
        <v>20430345</v>
      </c>
      <c r="EZ16" s="356">
        <f t="shared" si="65"/>
        <v>1923388</v>
      </c>
      <c r="FA16" s="356">
        <f t="shared" si="66"/>
        <v>113248.575</v>
      </c>
      <c r="FB16" s="356">
        <f t="shared" si="67"/>
        <v>1215390.828</v>
      </c>
      <c r="FC16" s="356">
        <f t="shared" si="68"/>
        <v>707997.17200000002</v>
      </c>
      <c r="FD16" s="356">
        <f t="shared" si="69"/>
        <v>1102142.253</v>
      </c>
      <c r="FE16" s="356">
        <f t="shared" si="70"/>
        <v>92818.23</v>
      </c>
      <c r="FF16" s="356">
        <f t="shared" si="71"/>
        <v>20430.345000000001</v>
      </c>
      <c r="FO16" s="305" t="s">
        <v>805</v>
      </c>
      <c r="FP16" s="306" t="s">
        <v>257</v>
      </c>
      <c r="FQ16" s="305" t="s">
        <v>1082</v>
      </c>
      <c r="FR16" s="306" t="s">
        <v>1083</v>
      </c>
      <c r="FS16" s="307">
        <v>0</v>
      </c>
      <c r="FT16" s="307">
        <v>0</v>
      </c>
      <c r="FU16" s="307">
        <v>22493874</v>
      </c>
      <c r="FV16" s="395">
        <f t="shared" si="73"/>
        <v>0</v>
      </c>
      <c r="FW16" s="395">
        <f t="shared" si="74"/>
        <v>0</v>
      </c>
      <c r="FX16" s="395">
        <f t="shared" si="75"/>
        <v>22493.874</v>
      </c>
      <c r="FZ16" s="355" t="s">
        <v>943</v>
      </c>
      <c r="GA16" s="356">
        <v>1923388000</v>
      </c>
      <c r="GB16" s="356">
        <v>292436614</v>
      </c>
      <c r="GC16" s="356">
        <v>1215390828</v>
      </c>
      <c r="GD16" s="356">
        <v>707997172</v>
      </c>
      <c r="GE16" s="356">
        <v>113248575</v>
      </c>
      <c r="GF16" s="356">
        <v>179188039</v>
      </c>
      <c r="GG16" s="356">
        <f t="shared" si="76"/>
        <v>1923388</v>
      </c>
      <c r="GH16" s="356">
        <f t="shared" si="77"/>
        <v>292436.614</v>
      </c>
      <c r="GI16" s="356">
        <f t="shared" si="78"/>
        <v>1215390.828</v>
      </c>
      <c r="GJ16" s="356">
        <f t="shared" si="79"/>
        <v>707997.17200000002</v>
      </c>
      <c r="GK16" s="356">
        <f t="shared" si="80"/>
        <v>113248.575</v>
      </c>
      <c r="GL16" s="356">
        <f t="shared" si="81"/>
        <v>179188.03899999999</v>
      </c>
      <c r="GO16" s="346"/>
      <c r="GQ16" s="346"/>
      <c r="GV16" s="306" t="s">
        <v>805</v>
      </c>
      <c r="GW16" s="306" t="s">
        <v>257</v>
      </c>
      <c r="GX16" s="306" t="s">
        <v>1054</v>
      </c>
      <c r="GY16" s="306" t="s">
        <v>1055</v>
      </c>
      <c r="GZ16" s="307">
        <v>0</v>
      </c>
      <c r="HA16" s="307">
        <v>67943720</v>
      </c>
      <c r="HB16" s="307">
        <v>249480437</v>
      </c>
      <c r="HC16" s="395">
        <f t="shared" si="83"/>
        <v>0</v>
      </c>
      <c r="HD16" s="395">
        <f t="shared" si="84"/>
        <v>67943.72</v>
      </c>
      <c r="HE16" s="395">
        <f t="shared" si="85"/>
        <v>249480.43700000001</v>
      </c>
      <c r="HG16" s="355" t="s">
        <v>943</v>
      </c>
      <c r="HH16" s="356">
        <v>1923388000</v>
      </c>
      <c r="HI16" s="356">
        <v>388495161</v>
      </c>
      <c r="HJ16" s="356">
        <v>1215390828</v>
      </c>
      <c r="HK16" s="356">
        <v>707997172</v>
      </c>
      <c r="HL16" s="356">
        <v>377105353</v>
      </c>
      <c r="HM16" s="356">
        <v>11389808</v>
      </c>
      <c r="HN16" s="356">
        <f t="shared" si="86"/>
        <v>1923388</v>
      </c>
      <c r="HO16" s="356">
        <f t="shared" si="87"/>
        <v>388495.16100000002</v>
      </c>
      <c r="HP16" s="356">
        <f t="shared" si="88"/>
        <v>1215390.828</v>
      </c>
      <c r="HQ16" s="356">
        <f t="shared" si="89"/>
        <v>707997.17200000002</v>
      </c>
      <c r="HR16" s="356">
        <f t="shared" si="90"/>
        <v>377105.353</v>
      </c>
      <c r="HS16" s="356">
        <f t="shared" si="91"/>
        <v>11389.808000000001</v>
      </c>
      <c r="IB16" s="306" t="s">
        <v>805</v>
      </c>
      <c r="IC16" s="306" t="s">
        <v>257</v>
      </c>
      <c r="ID16" s="306" t="s">
        <v>1086</v>
      </c>
      <c r="IE16" s="306" t="s">
        <v>1087</v>
      </c>
      <c r="IF16" s="510">
        <v>0</v>
      </c>
      <c r="IG16" s="510">
        <v>0</v>
      </c>
      <c r="IH16" s="510">
        <v>7868839</v>
      </c>
      <c r="II16" s="395">
        <f t="shared" si="93"/>
        <v>0</v>
      </c>
      <c r="IJ16" s="395">
        <f t="shared" si="94"/>
        <v>0</v>
      </c>
      <c r="IK16" s="395">
        <f t="shared" si="95"/>
        <v>7868.8389999999999</v>
      </c>
      <c r="IM16" s="355" t="s">
        <v>941</v>
      </c>
      <c r="IN16" s="356">
        <v>0</v>
      </c>
      <c r="IO16" s="356">
        <v>0</v>
      </c>
      <c r="IP16" s="356">
        <v>0</v>
      </c>
      <c r="IQ16" s="356">
        <v>0</v>
      </c>
      <c r="IR16" s="356">
        <v>0</v>
      </c>
      <c r="IS16" s="356">
        <v>0</v>
      </c>
      <c r="IT16" s="395">
        <f t="shared" si="96"/>
        <v>0</v>
      </c>
      <c r="IU16" s="395">
        <f t="shared" si="97"/>
        <v>0</v>
      </c>
      <c r="IV16" s="395">
        <f t="shared" si="98"/>
        <v>0</v>
      </c>
      <c r="IW16" s="395">
        <f t="shared" si="99"/>
        <v>0</v>
      </c>
      <c r="IX16" s="395">
        <f t="shared" si="100"/>
        <v>0</v>
      </c>
      <c r="IY16" s="395">
        <f t="shared" si="101"/>
        <v>0</v>
      </c>
      <c r="JH16" s="305" t="s">
        <v>805</v>
      </c>
      <c r="JI16" s="305" t="s">
        <v>257</v>
      </c>
      <c r="JJ16" s="305" t="s">
        <v>1080</v>
      </c>
      <c r="JK16" s="306" t="s">
        <v>1081</v>
      </c>
      <c r="JL16" s="307">
        <v>0</v>
      </c>
      <c r="JM16" s="307">
        <v>56968880</v>
      </c>
      <c r="JN16" s="307">
        <v>113064083</v>
      </c>
      <c r="JO16" s="395">
        <f t="shared" si="103"/>
        <v>0</v>
      </c>
      <c r="JP16" s="395">
        <f t="shared" si="104"/>
        <v>56968.88</v>
      </c>
      <c r="JQ16" s="395">
        <f t="shared" si="105"/>
        <v>113064.083</v>
      </c>
      <c r="JS16" s="355" t="s">
        <v>943</v>
      </c>
      <c r="JT16" s="356">
        <v>1923388000</v>
      </c>
      <c r="JU16" s="356">
        <v>670007286</v>
      </c>
      <c r="JV16" s="356">
        <v>1339301056</v>
      </c>
      <c r="JW16" s="356">
        <v>584086944</v>
      </c>
      <c r="JX16" s="356">
        <v>669293770</v>
      </c>
      <c r="JY16" s="356">
        <v>492458550</v>
      </c>
      <c r="JZ16" s="356">
        <v>177548736</v>
      </c>
      <c r="KA16" s="356">
        <f t="shared" si="106"/>
        <v>1923388</v>
      </c>
      <c r="KB16" s="356">
        <f t="shared" si="107"/>
        <v>670007.28599999996</v>
      </c>
      <c r="KC16" s="356">
        <f t="shared" si="108"/>
        <v>1339301.0560000001</v>
      </c>
      <c r="KD16" s="356">
        <f t="shared" si="109"/>
        <v>584086.94400000002</v>
      </c>
      <c r="KE16" s="356">
        <f t="shared" si="110"/>
        <v>669293.77</v>
      </c>
      <c r="KF16" s="356">
        <f t="shared" si="111"/>
        <v>492458.55</v>
      </c>
      <c r="KG16" s="356">
        <f t="shared" si="112"/>
        <v>177548.736</v>
      </c>
    </row>
    <row r="17" spans="1:293" s="350" customFormat="1" x14ac:dyDescent="0.25">
      <c r="A17" s="371" t="s">
        <v>807</v>
      </c>
      <c r="B17" s="346" t="s">
        <v>719</v>
      </c>
      <c r="C17" s="346" t="s">
        <v>376</v>
      </c>
      <c r="D17" s="346" t="s">
        <v>376</v>
      </c>
      <c r="E17" s="377">
        <v>1000</v>
      </c>
      <c r="F17" s="377">
        <v>0</v>
      </c>
      <c r="G17" s="377">
        <v>0</v>
      </c>
      <c r="H17" s="347">
        <f t="shared" si="21"/>
        <v>1</v>
      </c>
      <c r="I17" s="347">
        <f t="shared" si="22"/>
        <v>0</v>
      </c>
      <c r="J17" s="347">
        <f t="shared" si="23"/>
        <v>0</v>
      </c>
      <c r="L17" s="350" t="s">
        <v>944</v>
      </c>
      <c r="M17" s="347">
        <v>1923388000</v>
      </c>
      <c r="N17" s="347">
        <v>0</v>
      </c>
      <c r="O17" s="347">
        <v>1142723860</v>
      </c>
      <c r="P17" s="347">
        <v>780664140</v>
      </c>
      <c r="Q17" s="347">
        <v>0</v>
      </c>
      <c r="R17" s="347">
        <v>0</v>
      </c>
      <c r="S17" s="347">
        <f t="shared" si="24"/>
        <v>1923388</v>
      </c>
      <c r="T17" s="347">
        <f t="shared" si="25"/>
        <v>0</v>
      </c>
      <c r="U17" s="347">
        <f t="shared" si="26"/>
        <v>1142723.8600000001</v>
      </c>
      <c r="V17" s="347">
        <f t="shared" si="27"/>
        <v>780664.14</v>
      </c>
      <c r="W17" s="347">
        <f t="shared" si="28"/>
        <v>0</v>
      </c>
      <c r="X17" s="347">
        <f t="shared" si="29"/>
        <v>0</v>
      </c>
      <c r="Z17" s="350" t="s">
        <v>363</v>
      </c>
      <c r="AA17" s="350" t="s">
        <v>382</v>
      </c>
      <c r="AB17" s="350" t="s">
        <v>385</v>
      </c>
      <c r="AC17" s="350" t="s">
        <v>234</v>
      </c>
      <c r="AD17" s="347">
        <v>157566000</v>
      </c>
      <c r="AE17" s="347">
        <v>0</v>
      </c>
      <c r="AF17" s="347">
        <v>0</v>
      </c>
      <c r="AG17" s="347">
        <f t="shared" si="30"/>
        <v>157566</v>
      </c>
      <c r="AH17" s="347">
        <f t="shared" si="31"/>
        <v>0</v>
      </c>
      <c r="AI17" s="347">
        <f t="shared" si="32"/>
        <v>0</v>
      </c>
      <c r="AK17" s="350" t="s">
        <v>805</v>
      </c>
      <c r="AL17" s="350" t="s">
        <v>257</v>
      </c>
      <c r="AM17" s="350" t="s">
        <v>1054</v>
      </c>
      <c r="AN17" s="350" t="s">
        <v>1055</v>
      </c>
      <c r="AO17" s="347">
        <v>1057636868</v>
      </c>
      <c r="AP17" s="347">
        <v>0</v>
      </c>
      <c r="AQ17" s="347">
        <v>0</v>
      </c>
      <c r="AR17" s="347">
        <f t="shared" si="3"/>
        <v>1057636.868</v>
      </c>
      <c r="AS17" s="347">
        <f t="shared" si="4"/>
        <v>0</v>
      </c>
      <c r="AT17" s="347">
        <f t="shared" si="5"/>
        <v>0</v>
      </c>
      <c r="AV17" s="350" t="s">
        <v>944</v>
      </c>
      <c r="AW17" s="347">
        <v>1923388000</v>
      </c>
      <c r="AX17" s="347">
        <v>2481383</v>
      </c>
      <c r="AY17" s="347">
        <v>1182890828</v>
      </c>
      <c r="AZ17" s="347">
        <v>740497172</v>
      </c>
      <c r="BA17" s="347">
        <v>0</v>
      </c>
      <c r="BB17" s="347">
        <v>2481383</v>
      </c>
      <c r="BC17" s="347">
        <f t="shared" si="33"/>
        <v>1923388</v>
      </c>
      <c r="BD17" s="347">
        <f t="shared" si="34"/>
        <v>2481.3829999999998</v>
      </c>
      <c r="BE17" s="347">
        <f t="shared" si="35"/>
        <v>1182890.828</v>
      </c>
      <c r="BF17" s="347">
        <f t="shared" si="36"/>
        <v>740497.17200000002</v>
      </c>
      <c r="BG17" s="347">
        <f t="shared" si="37"/>
        <v>0</v>
      </c>
      <c r="BH17" s="347">
        <f t="shared" si="38"/>
        <v>2481.3829999999998</v>
      </c>
      <c r="BK17" s="346"/>
      <c r="BM17" s="346"/>
      <c r="BQ17" s="350" t="s">
        <v>805</v>
      </c>
      <c r="BR17" s="350" t="s">
        <v>257</v>
      </c>
      <c r="BS17" s="350" t="s">
        <v>1084</v>
      </c>
      <c r="BT17" s="350" t="s">
        <v>1085</v>
      </c>
      <c r="BU17" s="395">
        <v>0</v>
      </c>
      <c r="BV17" s="395">
        <v>0</v>
      </c>
      <c r="BW17" s="395">
        <v>5593205</v>
      </c>
      <c r="BX17" s="395">
        <f t="shared" si="40"/>
        <v>0</v>
      </c>
      <c r="BY17" s="395">
        <f t="shared" si="41"/>
        <v>0</v>
      </c>
      <c r="BZ17" s="395">
        <f t="shared" si="42"/>
        <v>5593.2049999999999</v>
      </c>
      <c r="CB17" s="350" t="s">
        <v>944</v>
      </c>
      <c r="CC17" s="395">
        <v>1923388000</v>
      </c>
      <c r="CD17" s="395">
        <v>24059551</v>
      </c>
      <c r="CE17" s="395">
        <v>1215390828</v>
      </c>
      <c r="CF17" s="395">
        <v>707997172</v>
      </c>
      <c r="CG17" s="395">
        <v>1191331277</v>
      </c>
      <c r="CH17" s="395">
        <v>2481383</v>
      </c>
      <c r="CI17" s="395">
        <v>21578168</v>
      </c>
      <c r="CJ17" s="395">
        <f t="shared" si="43"/>
        <v>1923388</v>
      </c>
      <c r="CK17" s="395">
        <f t="shared" si="44"/>
        <v>24059.550999999999</v>
      </c>
      <c r="CL17" s="395">
        <f t="shared" si="45"/>
        <v>1215390.828</v>
      </c>
      <c r="CM17" s="395">
        <f t="shared" si="46"/>
        <v>707997.17200000002</v>
      </c>
      <c r="CN17" s="395">
        <f t="shared" si="47"/>
        <v>1191331.277</v>
      </c>
      <c r="CO17" s="395">
        <f t="shared" si="48"/>
        <v>2481.3829999999998</v>
      </c>
      <c r="CP17" s="395">
        <f t="shared" si="49"/>
        <v>21578.168000000001</v>
      </c>
      <c r="CY17" s="350" t="s">
        <v>805</v>
      </c>
      <c r="CZ17" s="350" t="s">
        <v>257</v>
      </c>
      <c r="DA17" s="350" t="s">
        <v>1084</v>
      </c>
      <c r="DB17" s="350" t="s">
        <v>1085</v>
      </c>
      <c r="DC17" s="395">
        <v>0</v>
      </c>
      <c r="DD17" s="395">
        <v>0</v>
      </c>
      <c r="DE17" s="395">
        <v>5593205</v>
      </c>
      <c r="DF17" s="395">
        <f t="shared" si="51"/>
        <v>0</v>
      </c>
      <c r="DG17" s="395">
        <f t="shared" si="52"/>
        <v>0</v>
      </c>
      <c r="DH17" s="395">
        <f t="shared" si="53"/>
        <v>5593.2049999999999</v>
      </c>
      <c r="DJ17" s="355" t="s">
        <v>944</v>
      </c>
      <c r="DK17" s="356">
        <v>1923388000</v>
      </c>
      <c r="DL17" s="356">
        <v>92818230</v>
      </c>
      <c r="DM17" s="356">
        <v>1215390828</v>
      </c>
      <c r="DN17" s="356">
        <v>707997172</v>
      </c>
      <c r="DO17" s="356">
        <v>1122572598</v>
      </c>
      <c r="DP17" s="356">
        <v>24059551</v>
      </c>
      <c r="DQ17" s="356">
        <v>68758679</v>
      </c>
      <c r="DR17" s="356">
        <f t="shared" si="54"/>
        <v>1923388</v>
      </c>
      <c r="DS17" s="356">
        <f t="shared" si="55"/>
        <v>92818.23</v>
      </c>
      <c r="DT17" s="356">
        <f t="shared" si="56"/>
        <v>1215390.828</v>
      </c>
      <c r="DU17" s="356">
        <f t="shared" si="57"/>
        <v>707997.17200000002</v>
      </c>
      <c r="DV17" s="356">
        <f t="shared" si="58"/>
        <v>1122572.598</v>
      </c>
      <c r="DW17" s="356">
        <f t="shared" si="59"/>
        <v>24059.550999999999</v>
      </c>
      <c r="DX17" s="356">
        <f t="shared" si="60"/>
        <v>68758.679000000004</v>
      </c>
      <c r="EG17" s="305" t="s">
        <v>805</v>
      </c>
      <c r="EH17" s="305" t="s">
        <v>257</v>
      </c>
      <c r="EI17" s="305" t="s">
        <v>1084</v>
      </c>
      <c r="EJ17" s="305" t="s">
        <v>1085</v>
      </c>
      <c r="EK17" s="307">
        <v>0</v>
      </c>
      <c r="EL17" s="307">
        <v>0</v>
      </c>
      <c r="EM17" s="307">
        <v>5593205</v>
      </c>
      <c r="EN17" s="307">
        <f t="shared" si="62"/>
        <v>0</v>
      </c>
      <c r="EO17" s="307">
        <f t="shared" si="63"/>
        <v>0</v>
      </c>
      <c r="EP17" s="307">
        <f t="shared" si="64"/>
        <v>5593.2049999999999</v>
      </c>
      <c r="EQ17" s="307"/>
      <c r="ER17" s="355" t="s">
        <v>944</v>
      </c>
      <c r="ES17" s="356">
        <v>1923388000</v>
      </c>
      <c r="ET17" s="356">
        <v>113248575</v>
      </c>
      <c r="EU17" s="356">
        <v>1215390828</v>
      </c>
      <c r="EV17" s="356">
        <v>707997172</v>
      </c>
      <c r="EW17" s="356">
        <v>1102142253</v>
      </c>
      <c r="EX17" s="356">
        <v>92818230</v>
      </c>
      <c r="EY17" s="356">
        <v>20430345</v>
      </c>
      <c r="EZ17" s="356">
        <f t="shared" si="65"/>
        <v>1923388</v>
      </c>
      <c r="FA17" s="356">
        <f t="shared" si="66"/>
        <v>113248.575</v>
      </c>
      <c r="FB17" s="356">
        <f t="shared" si="67"/>
        <v>1215390.828</v>
      </c>
      <c r="FC17" s="356">
        <f t="shared" si="68"/>
        <v>707997.17200000002</v>
      </c>
      <c r="FD17" s="356">
        <f t="shared" si="69"/>
        <v>1102142.253</v>
      </c>
      <c r="FE17" s="356">
        <f t="shared" si="70"/>
        <v>92818.23</v>
      </c>
      <c r="FF17" s="356">
        <f t="shared" si="71"/>
        <v>20430.345000000001</v>
      </c>
      <c r="FO17" s="305" t="s">
        <v>805</v>
      </c>
      <c r="FP17" s="306" t="s">
        <v>257</v>
      </c>
      <c r="FQ17" s="305" t="s">
        <v>387</v>
      </c>
      <c r="FR17" s="306" t="s">
        <v>276</v>
      </c>
      <c r="FS17" s="307">
        <v>0</v>
      </c>
      <c r="FT17" s="307">
        <v>4741341</v>
      </c>
      <c r="FU17" s="307">
        <v>4741341</v>
      </c>
      <c r="FV17" s="395">
        <f t="shared" si="73"/>
        <v>0</v>
      </c>
      <c r="FW17" s="395">
        <f t="shared" si="74"/>
        <v>4741.3410000000003</v>
      </c>
      <c r="FX17" s="395">
        <f t="shared" si="75"/>
        <v>4741.3410000000003</v>
      </c>
      <c r="FZ17" s="355" t="s">
        <v>944</v>
      </c>
      <c r="GA17" s="356">
        <v>1923388000</v>
      </c>
      <c r="GB17" s="356">
        <v>292436614</v>
      </c>
      <c r="GC17" s="356">
        <v>1215390828</v>
      </c>
      <c r="GD17" s="356">
        <v>707997172</v>
      </c>
      <c r="GE17" s="356">
        <v>113248575</v>
      </c>
      <c r="GF17" s="356">
        <v>179188039</v>
      </c>
      <c r="GG17" s="356">
        <f t="shared" si="76"/>
        <v>1923388</v>
      </c>
      <c r="GH17" s="356">
        <f t="shared" si="77"/>
        <v>292436.614</v>
      </c>
      <c r="GI17" s="356">
        <f t="shared" si="78"/>
        <v>1215390.828</v>
      </c>
      <c r="GJ17" s="356">
        <f t="shared" si="79"/>
        <v>707997.17200000002</v>
      </c>
      <c r="GK17" s="356">
        <f t="shared" si="80"/>
        <v>113248.575</v>
      </c>
      <c r="GL17" s="356">
        <f t="shared" si="81"/>
        <v>179188.03899999999</v>
      </c>
      <c r="GO17" s="346"/>
      <c r="GQ17" s="346"/>
      <c r="GV17" s="306" t="s">
        <v>805</v>
      </c>
      <c r="GW17" s="306" t="s">
        <v>257</v>
      </c>
      <c r="GX17" s="306" t="s">
        <v>368</v>
      </c>
      <c r="GY17" s="306" t="s">
        <v>274</v>
      </c>
      <c r="GZ17" s="307">
        <v>0</v>
      </c>
      <c r="HA17" s="307">
        <v>14337120</v>
      </c>
      <c r="HB17" s="307">
        <v>24679620</v>
      </c>
      <c r="HC17" s="395">
        <f t="shared" si="83"/>
        <v>0</v>
      </c>
      <c r="HD17" s="395">
        <f t="shared" si="84"/>
        <v>14337.12</v>
      </c>
      <c r="HE17" s="395">
        <f t="shared" si="85"/>
        <v>24679.62</v>
      </c>
      <c r="HG17" s="355" t="s">
        <v>944</v>
      </c>
      <c r="HH17" s="356">
        <v>1923388000</v>
      </c>
      <c r="HI17" s="356">
        <v>388495161</v>
      </c>
      <c r="HJ17" s="356">
        <v>1215390828</v>
      </c>
      <c r="HK17" s="356">
        <v>707997172</v>
      </c>
      <c r="HL17" s="356">
        <v>377105353</v>
      </c>
      <c r="HM17" s="356">
        <v>11389808</v>
      </c>
      <c r="HN17" s="356">
        <f t="shared" si="86"/>
        <v>1923388</v>
      </c>
      <c r="HO17" s="356">
        <f t="shared" si="87"/>
        <v>388495.16100000002</v>
      </c>
      <c r="HP17" s="356">
        <f t="shared" si="88"/>
        <v>1215390.828</v>
      </c>
      <c r="HQ17" s="356">
        <f t="shared" si="89"/>
        <v>707997.17200000002</v>
      </c>
      <c r="HR17" s="356">
        <f t="shared" si="90"/>
        <v>377105.353</v>
      </c>
      <c r="HS17" s="356">
        <f t="shared" si="91"/>
        <v>11389.808000000001</v>
      </c>
      <c r="IB17" s="306" t="s">
        <v>805</v>
      </c>
      <c r="IC17" s="306" t="s">
        <v>257</v>
      </c>
      <c r="ID17" s="306" t="s">
        <v>1082</v>
      </c>
      <c r="IE17" s="306" t="s">
        <v>1083</v>
      </c>
      <c r="IF17" s="510">
        <v>0</v>
      </c>
      <c r="IG17" s="510">
        <v>47682837</v>
      </c>
      <c r="IH17" s="510">
        <v>172471133</v>
      </c>
      <c r="II17" s="395">
        <f t="shared" si="93"/>
        <v>0</v>
      </c>
      <c r="IJ17" s="395">
        <f t="shared" si="94"/>
        <v>47682.837</v>
      </c>
      <c r="IK17" s="395">
        <f t="shared" si="95"/>
        <v>172471.133</v>
      </c>
      <c r="IM17" s="355" t="s">
        <v>942</v>
      </c>
      <c r="IN17" s="356">
        <v>0</v>
      </c>
      <c r="IO17" s="356">
        <v>0</v>
      </c>
      <c r="IP17" s="356">
        <v>0</v>
      </c>
      <c r="IQ17" s="356">
        <v>0</v>
      </c>
      <c r="IR17" s="356">
        <v>0</v>
      </c>
      <c r="IS17" s="356">
        <v>0</v>
      </c>
      <c r="IT17" s="395">
        <f t="shared" si="96"/>
        <v>0</v>
      </c>
      <c r="IU17" s="395">
        <f t="shared" si="97"/>
        <v>0</v>
      </c>
      <c r="IV17" s="395">
        <f t="shared" si="98"/>
        <v>0</v>
      </c>
      <c r="IW17" s="395">
        <f t="shared" si="99"/>
        <v>0</v>
      </c>
      <c r="IX17" s="395">
        <f t="shared" si="100"/>
        <v>0</v>
      </c>
      <c r="IY17" s="395">
        <f t="shared" si="101"/>
        <v>0</v>
      </c>
      <c r="JH17" s="305" t="s">
        <v>805</v>
      </c>
      <c r="JI17" s="305" t="s">
        <v>257</v>
      </c>
      <c r="JJ17" s="305" t="s">
        <v>1088</v>
      </c>
      <c r="JK17" s="306" t="s">
        <v>1089</v>
      </c>
      <c r="JL17" s="307">
        <v>0</v>
      </c>
      <c r="JM17" s="307">
        <v>227036559</v>
      </c>
      <c r="JN17" s="307">
        <v>249525855</v>
      </c>
      <c r="JO17" s="395">
        <f t="shared" si="103"/>
        <v>0</v>
      </c>
      <c r="JP17" s="395">
        <f t="shared" si="104"/>
        <v>227036.55900000001</v>
      </c>
      <c r="JQ17" s="395">
        <f t="shared" si="105"/>
        <v>249525.85500000001</v>
      </c>
      <c r="JS17" s="355" t="s">
        <v>944</v>
      </c>
      <c r="JT17" s="356">
        <v>1923388000</v>
      </c>
      <c r="JU17" s="356">
        <v>670007286</v>
      </c>
      <c r="JV17" s="356">
        <v>1339301056</v>
      </c>
      <c r="JW17" s="356">
        <v>584086944</v>
      </c>
      <c r="JX17" s="356">
        <v>669293770</v>
      </c>
      <c r="JY17" s="356">
        <v>492458550</v>
      </c>
      <c r="JZ17" s="356">
        <v>177548736</v>
      </c>
      <c r="KA17" s="356">
        <f t="shared" si="106"/>
        <v>1923388</v>
      </c>
      <c r="KB17" s="356">
        <f t="shared" si="107"/>
        <v>670007.28599999996</v>
      </c>
      <c r="KC17" s="356">
        <f t="shared" si="108"/>
        <v>1339301.0560000001</v>
      </c>
      <c r="KD17" s="356">
        <f t="shared" si="109"/>
        <v>584086.94400000002</v>
      </c>
      <c r="KE17" s="356">
        <f t="shared" si="110"/>
        <v>669293.77</v>
      </c>
      <c r="KF17" s="356">
        <f t="shared" si="111"/>
        <v>492458.55</v>
      </c>
      <c r="KG17" s="356">
        <f t="shared" si="112"/>
        <v>177548.736</v>
      </c>
    </row>
    <row r="18" spans="1:293" s="350" customFormat="1" x14ac:dyDescent="0.25">
      <c r="A18" s="371" t="s">
        <v>740</v>
      </c>
      <c r="B18" s="346" t="s">
        <v>741</v>
      </c>
      <c r="C18" s="346" t="s">
        <v>376</v>
      </c>
      <c r="D18" s="346" t="s">
        <v>376</v>
      </c>
      <c r="E18" s="377">
        <v>1000</v>
      </c>
      <c r="F18" s="377">
        <v>0</v>
      </c>
      <c r="G18" s="377">
        <v>0</v>
      </c>
      <c r="H18" s="347">
        <f t="shared" si="21"/>
        <v>1</v>
      </c>
      <c r="I18" s="347">
        <f t="shared" si="22"/>
        <v>0</v>
      </c>
      <c r="J18" s="347">
        <f t="shared" si="23"/>
        <v>0</v>
      </c>
      <c r="L18" s="350" t="s">
        <v>945</v>
      </c>
      <c r="M18" s="347">
        <v>1258405000</v>
      </c>
      <c r="N18" s="347">
        <v>0</v>
      </c>
      <c r="O18" s="347">
        <v>1100000000</v>
      </c>
      <c r="P18" s="347">
        <v>158405000</v>
      </c>
      <c r="Q18" s="347">
        <v>0</v>
      </c>
      <c r="R18" s="347">
        <v>0</v>
      </c>
      <c r="S18" s="347">
        <f t="shared" si="24"/>
        <v>1258405</v>
      </c>
      <c r="T18" s="347">
        <f t="shared" si="25"/>
        <v>0</v>
      </c>
      <c r="U18" s="347">
        <f t="shared" si="26"/>
        <v>1100000</v>
      </c>
      <c r="V18" s="347">
        <f t="shared" si="27"/>
        <v>158405</v>
      </c>
      <c r="W18" s="347">
        <f t="shared" si="28"/>
        <v>0</v>
      </c>
      <c r="X18" s="347">
        <f t="shared" si="29"/>
        <v>0</v>
      </c>
      <c r="Z18" s="350" t="s">
        <v>363</v>
      </c>
      <c r="AA18" s="350" t="s">
        <v>382</v>
      </c>
      <c r="AB18" s="350" t="s">
        <v>364</v>
      </c>
      <c r="AC18" s="350" t="s">
        <v>365</v>
      </c>
      <c r="AD18" s="347">
        <v>12000000</v>
      </c>
      <c r="AE18" s="347">
        <v>0</v>
      </c>
      <c r="AF18" s="347">
        <v>0</v>
      </c>
      <c r="AG18" s="347">
        <f t="shared" si="30"/>
        <v>12000</v>
      </c>
      <c r="AH18" s="347">
        <f t="shared" si="31"/>
        <v>0</v>
      </c>
      <c r="AI18" s="347">
        <f t="shared" si="32"/>
        <v>0</v>
      </c>
      <c r="AK18" s="350" t="s">
        <v>805</v>
      </c>
      <c r="AL18" s="350" t="s">
        <v>257</v>
      </c>
      <c r="AM18" s="350" t="s">
        <v>367</v>
      </c>
      <c r="AN18" s="350" t="s">
        <v>1058</v>
      </c>
      <c r="AO18" s="347">
        <v>45631908</v>
      </c>
      <c r="AP18" s="347">
        <v>0</v>
      </c>
      <c r="AQ18" s="347">
        <v>0</v>
      </c>
      <c r="AR18" s="347">
        <f t="shared" si="3"/>
        <v>45631.908000000003</v>
      </c>
      <c r="AS18" s="347">
        <f t="shared" si="4"/>
        <v>0</v>
      </c>
      <c r="AT18" s="347">
        <f t="shared" si="5"/>
        <v>0</v>
      </c>
      <c r="AV18" s="350" t="s">
        <v>945</v>
      </c>
      <c r="AW18" s="347">
        <v>1258405000</v>
      </c>
      <c r="AX18" s="347">
        <v>2481383</v>
      </c>
      <c r="AY18" s="347">
        <v>1140166968</v>
      </c>
      <c r="AZ18" s="347">
        <v>118238032</v>
      </c>
      <c r="BA18" s="347">
        <v>0</v>
      </c>
      <c r="BB18" s="347">
        <v>2481383</v>
      </c>
      <c r="BC18" s="347">
        <f t="shared" si="33"/>
        <v>1258405</v>
      </c>
      <c r="BD18" s="347">
        <f t="shared" si="34"/>
        <v>2481.3829999999998</v>
      </c>
      <c r="BE18" s="347">
        <f t="shared" si="35"/>
        <v>1140166.9680000001</v>
      </c>
      <c r="BF18" s="347">
        <f t="shared" si="36"/>
        <v>118238.03200000001</v>
      </c>
      <c r="BG18" s="347">
        <f t="shared" si="37"/>
        <v>0</v>
      </c>
      <c r="BH18" s="347">
        <f t="shared" si="38"/>
        <v>2481.3829999999998</v>
      </c>
      <c r="BK18" s="346"/>
      <c r="BM18" s="346"/>
      <c r="BQ18" s="350" t="s">
        <v>805</v>
      </c>
      <c r="BR18" s="350" t="s">
        <v>257</v>
      </c>
      <c r="BS18" s="350" t="s">
        <v>368</v>
      </c>
      <c r="BT18" s="350" t="s">
        <v>274</v>
      </c>
      <c r="BU18" s="395">
        <v>0</v>
      </c>
      <c r="BV18" s="395">
        <v>6120000</v>
      </c>
      <c r="BW18" s="395">
        <v>24679620</v>
      </c>
      <c r="BX18" s="395">
        <f t="shared" si="40"/>
        <v>0</v>
      </c>
      <c r="BY18" s="395">
        <f t="shared" si="41"/>
        <v>6120</v>
      </c>
      <c r="BZ18" s="395">
        <f t="shared" si="42"/>
        <v>24679.62</v>
      </c>
      <c r="CB18" s="350" t="s">
        <v>945</v>
      </c>
      <c r="CC18" s="395">
        <v>1258405000</v>
      </c>
      <c r="CD18" s="395">
        <v>12561338</v>
      </c>
      <c r="CE18" s="395">
        <v>1140166968</v>
      </c>
      <c r="CF18" s="395">
        <v>118238032</v>
      </c>
      <c r="CG18" s="395">
        <v>1127605630</v>
      </c>
      <c r="CH18" s="395">
        <v>2481383</v>
      </c>
      <c r="CI18" s="395">
        <v>10079955</v>
      </c>
      <c r="CJ18" s="395">
        <f t="shared" si="43"/>
        <v>1258405</v>
      </c>
      <c r="CK18" s="395">
        <f t="shared" si="44"/>
        <v>12561.338</v>
      </c>
      <c r="CL18" s="395">
        <f t="shared" si="45"/>
        <v>1140166.9680000001</v>
      </c>
      <c r="CM18" s="395">
        <f t="shared" si="46"/>
        <v>118238.03200000001</v>
      </c>
      <c r="CN18" s="395">
        <f t="shared" si="47"/>
        <v>1127605.6299999999</v>
      </c>
      <c r="CO18" s="395">
        <f t="shared" si="48"/>
        <v>2481.3829999999998</v>
      </c>
      <c r="CP18" s="395">
        <f t="shared" si="49"/>
        <v>10079.955</v>
      </c>
      <c r="CY18" s="350" t="s">
        <v>805</v>
      </c>
      <c r="CZ18" s="350" t="s">
        <v>257</v>
      </c>
      <c r="DA18" s="350" t="s">
        <v>1090</v>
      </c>
      <c r="DB18" s="350" t="s">
        <v>1091</v>
      </c>
      <c r="DC18" s="395">
        <v>0</v>
      </c>
      <c r="DD18" s="395">
        <v>0</v>
      </c>
      <c r="DE18" s="395">
        <v>6633297</v>
      </c>
      <c r="DF18" s="395">
        <f t="shared" si="51"/>
        <v>0</v>
      </c>
      <c r="DG18" s="395">
        <f t="shared" si="52"/>
        <v>0</v>
      </c>
      <c r="DH18" s="395">
        <f t="shared" si="53"/>
        <v>6633.2969999999996</v>
      </c>
      <c r="DJ18" s="355" t="s">
        <v>945</v>
      </c>
      <c r="DK18" s="356">
        <v>1443388000</v>
      </c>
      <c r="DL18" s="356">
        <v>66954712</v>
      </c>
      <c r="DM18" s="356">
        <v>1140166968</v>
      </c>
      <c r="DN18" s="356">
        <v>303221032</v>
      </c>
      <c r="DO18" s="356">
        <v>1073212256</v>
      </c>
      <c r="DP18" s="356">
        <v>12561338</v>
      </c>
      <c r="DQ18" s="356">
        <v>54393374</v>
      </c>
      <c r="DR18" s="356">
        <f t="shared" si="54"/>
        <v>1443388</v>
      </c>
      <c r="DS18" s="356">
        <f t="shared" si="55"/>
        <v>66954.712</v>
      </c>
      <c r="DT18" s="356">
        <f t="shared" si="56"/>
        <v>1140166.9680000001</v>
      </c>
      <c r="DU18" s="356">
        <f t="shared" si="57"/>
        <v>303221.03200000001</v>
      </c>
      <c r="DV18" s="356">
        <f t="shared" si="58"/>
        <v>1073212.2560000001</v>
      </c>
      <c r="DW18" s="356">
        <f t="shared" si="59"/>
        <v>12561.338</v>
      </c>
      <c r="DX18" s="356">
        <f t="shared" si="60"/>
        <v>54393.374000000003</v>
      </c>
      <c r="EG18" s="305" t="s">
        <v>805</v>
      </c>
      <c r="EH18" s="305" t="s">
        <v>257</v>
      </c>
      <c r="EI18" s="305" t="s">
        <v>376</v>
      </c>
      <c r="EJ18" s="305" t="s">
        <v>376</v>
      </c>
      <c r="EK18" s="307">
        <v>0</v>
      </c>
      <c r="EL18" s="307">
        <v>0</v>
      </c>
      <c r="EM18" s="307">
        <v>0</v>
      </c>
      <c r="EN18" s="307">
        <f t="shared" si="62"/>
        <v>0</v>
      </c>
      <c r="EO18" s="307">
        <f t="shared" si="63"/>
        <v>0</v>
      </c>
      <c r="EP18" s="307">
        <f t="shared" si="64"/>
        <v>0</v>
      </c>
      <c r="EQ18" s="307"/>
      <c r="ER18" s="355" t="s">
        <v>945</v>
      </c>
      <c r="ES18" s="356">
        <v>1443388000</v>
      </c>
      <c r="ET18" s="356">
        <v>77207836</v>
      </c>
      <c r="EU18" s="356">
        <v>1140166968</v>
      </c>
      <c r="EV18" s="356">
        <v>303221032</v>
      </c>
      <c r="EW18" s="356">
        <v>1062959132</v>
      </c>
      <c r="EX18" s="356">
        <v>66954712</v>
      </c>
      <c r="EY18" s="356">
        <v>10253124</v>
      </c>
      <c r="EZ18" s="356">
        <f t="shared" si="65"/>
        <v>1443388</v>
      </c>
      <c r="FA18" s="356">
        <f t="shared" si="66"/>
        <v>77207.835999999996</v>
      </c>
      <c r="FB18" s="356">
        <f t="shared" si="67"/>
        <v>1140166.9680000001</v>
      </c>
      <c r="FC18" s="356">
        <f t="shared" si="68"/>
        <v>303221.03200000001</v>
      </c>
      <c r="FD18" s="356">
        <f t="shared" si="69"/>
        <v>1062959.132</v>
      </c>
      <c r="FE18" s="356">
        <f t="shared" si="70"/>
        <v>66954.712</v>
      </c>
      <c r="FF18" s="356">
        <f t="shared" si="71"/>
        <v>10253.124</v>
      </c>
      <c r="FO18" s="305" t="s">
        <v>805</v>
      </c>
      <c r="FP18" s="306" t="s">
        <v>257</v>
      </c>
      <c r="FQ18" s="305" t="s">
        <v>1090</v>
      </c>
      <c r="FR18" s="306" t="s">
        <v>1091</v>
      </c>
      <c r="FS18" s="307">
        <v>0</v>
      </c>
      <c r="FT18" s="307">
        <v>0</v>
      </c>
      <c r="FU18" s="307">
        <v>0</v>
      </c>
      <c r="FV18" s="395">
        <f t="shared" si="73"/>
        <v>0</v>
      </c>
      <c r="FW18" s="395">
        <f t="shared" si="74"/>
        <v>0</v>
      </c>
      <c r="FX18" s="395">
        <f t="shared" si="75"/>
        <v>0</v>
      </c>
      <c r="FZ18" s="355" t="s">
        <v>945</v>
      </c>
      <c r="GA18" s="356">
        <v>1443388000</v>
      </c>
      <c r="GB18" s="356">
        <v>256395875</v>
      </c>
      <c r="GC18" s="356">
        <v>1140166968</v>
      </c>
      <c r="GD18" s="356">
        <v>303221032</v>
      </c>
      <c r="GE18" s="356">
        <v>77207836</v>
      </c>
      <c r="GF18" s="356">
        <v>179188039</v>
      </c>
      <c r="GG18" s="356">
        <f t="shared" si="76"/>
        <v>1443388</v>
      </c>
      <c r="GH18" s="356">
        <f t="shared" si="77"/>
        <v>256395.875</v>
      </c>
      <c r="GI18" s="356">
        <f t="shared" si="78"/>
        <v>1140166.9680000001</v>
      </c>
      <c r="GJ18" s="356">
        <f t="shared" si="79"/>
        <v>303221.03200000001</v>
      </c>
      <c r="GK18" s="356">
        <f t="shared" si="80"/>
        <v>77207.835999999996</v>
      </c>
      <c r="GL18" s="356">
        <f t="shared" si="81"/>
        <v>179188.03899999999</v>
      </c>
      <c r="GO18" s="346"/>
      <c r="GQ18" s="346"/>
      <c r="GV18" s="306" t="s">
        <v>805</v>
      </c>
      <c r="GW18" s="306" t="s">
        <v>257</v>
      </c>
      <c r="GX18" s="306" t="s">
        <v>1082</v>
      </c>
      <c r="GY18" s="306" t="s">
        <v>1083</v>
      </c>
      <c r="GZ18" s="307">
        <v>0</v>
      </c>
      <c r="HA18" s="307">
        <v>10411102</v>
      </c>
      <c r="HB18" s="307">
        <v>172471133</v>
      </c>
      <c r="HC18" s="395">
        <f t="shared" si="83"/>
        <v>0</v>
      </c>
      <c r="HD18" s="395">
        <f t="shared" si="84"/>
        <v>10411.102000000001</v>
      </c>
      <c r="HE18" s="395">
        <f t="shared" si="85"/>
        <v>172471.133</v>
      </c>
      <c r="HG18" s="355" t="s">
        <v>945</v>
      </c>
      <c r="HH18" s="356">
        <v>1443388000</v>
      </c>
      <c r="HI18" s="356">
        <v>341064614</v>
      </c>
      <c r="HJ18" s="356">
        <v>1140166968</v>
      </c>
      <c r="HK18" s="356">
        <v>303221032</v>
      </c>
      <c r="HL18" s="356">
        <v>341064614</v>
      </c>
      <c r="HM18" s="356">
        <v>0</v>
      </c>
      <c r="HN18" s="356">
        <f t="shared" si="86"/>
        <v>1443388</v>
      </c>
      <c r="HO18" s="356">
        <f t="shared" si="87"/>
        <v>341064.614</v>
      </c>
      <c r="HP18" s="356">
        <f t="shared" si="88"/>
        <v>1140166.9680000001</v>
      </c>
      <c r="HQ18" s="356">
        <f t="shared" si="89"/>
        <v>303221.03200000001</v>
      </c>
      <c r="HR18" s="356">
        <f t="shared" si="90"/>
        <v>341064.614</v>
      </c>
      <c r="HS18" s="356">
        <f t="shared" si="91"/>
        <v>0</v>
      </c>
      <c r="IB18" s="306" t="s">
        <v>805</v>
      </c>
      <c r="IC18" s="306" t="s">
        <v>257</v>
      </c>
      <c r="ID18" s="306" t="s">
        <v>1088</v>
      </c>
      <c r="IE18" s="306" t="s">
        <v>1089</v>
      </c>
      <c r="IF18" s="510">
        <v>0</v>
      </c>
      <c r="IG18" s="510">
        <v>174941959</v>
      </c>
      <c r="IH18" s="510">
        <v>249525855</v>
      </c>
      <c r="II18" s="395">
        <f t="shared" si="93"/>
        <v>0</v>
      </c>
      <c r="IJ18" s="395">
        <f t="shared" si="94"/>
        <v>174941.959</v>
      </c>
      <c r="IK18" s="395">
        <f t="shared" si="95"/>
        <v>249525.85500000001</v>
      </c>
      <c r="IM18" s="355" t="s">
        <v>736</v>
      </c>
      <c r="IN18" s="356">
        <v>1923388000</v>
      </c>
      <c r="IO18" s="356">
        <v>492458550</v>
      </c>
      <c r="IP18" s="356">
        <v>1216374518</v>
      </c>
      <c r="IQ18" s="356">
        <v>707013482</v>
      </c>
      <c r="IR18" s="356">
        <v>388495161</v>
      </c>
      <c r="IS18" s="356">
        <v>103963389</v>
      </c>
      <c r="IT18" s="395">
        <f t="shared" si="96"/>
        <v>1923388</v>
      </c>
      <c r="IU18" s="395">
        <f t="shared" si="97"/>
        <v>492458.55</v>
      </c>
      <c r="IV18" s="395">
        <f t="shared" si="98"/>
        <v>1216374.5179999999</v>
      </c>
      <c r="IW18" s="395">
        <f t="shared" si="99"/>
        <v>707013.48199999996</v>
      </c>
      <c r="IX18" s="395">
        <f t="shared" si="100"/>
        <v>388495.16100000002</v>
      </c>
      <c r="IY18" s="395">
        <f t="shared" si="101"/>
        <v>103963.389</v>
      </c>
      <c r="JH18" s="305" t="s">
        <v>805</v>
      </c>
      <c r="JI18" s="305" t="s">
        <v>257</v>
      </c>
      <c r="JJ18" s="305" t="s">
        <v>1054</v>
      </c>
      <c r="JK18" s="306" t="s">
        <v>1055</v>
      </c>
      <c r="JL18" s="307">
        <v>0</v>
      </c>
      <c r="JM18" s="307">
        <v>216061275</v>
      </c>
      <c r="JN18" s="307">
        <v>257055034</v>
      </c>
      <c r="JO18" s="395">
        <f t="shared" si="103"/>
        <v>0</v>
      </c>
      <c r="JP18" s="395">
        <f t="shared" si="104"/>
        <v>216061.27499999999</v>
      </c>
      <c r="JQ18" s="395">
        <f t="shared" si="105"/>
        <v>257055.03400000001</v>
      </c>
      <c r="JS18" s="355" t="s">
        <v>945</v>
      </c>
      <c r="JT18" s="356">
        <v>1443388000</v>
      </c>
      <c r="JU18" s="356">
        <v>613894198</v>
      </c>
      <c r="JV18" s="356">
        <v>1140770196</v>
      </c>
      <c r="JW18" s="356">
        <v>302617804</v>
      </c>
      <c r="JX18" s="356">
        <v>526875998</v>
      </c>
      <c r="JY18" s="356">
        <v>436345462</v>
      </c>
      <c r="JZ18" s="356">
        <v>177548736</v>
      </c>
      <c r="KA18" s="356">
        <f t="shared" si="106"/>
        <v>1443388</v>
      </c>
      <c r="KB18" s="356">
        <f t="shared" si="107"/>
        <v>613894.19799999997</v>
      </c>
      <c r="KC18" s="356">
        <f t="shared" si="108"/>
        <v>1140770.196</v>
      </c>
      <c r="KD18" s="356">
        <f t="shared" si="109"/>
        <v>302617.804</v>
      </c>
      <c r="KE18" s="356">
        <f t="shared" si="110"/>
        <v>526875.99800000002</v>
      </c>
      <c r="KF18" s="356">
        <f t="shared" si="111"/>
        <v>436345.462</v>
      </c>
      <c r="KG18" s="356">
        <f t="shared" si="112"/>
        <v>177548.736</v>
      </c>
    </row>
    <row r="19" spans="1:293" s="350" customFormat="1" x14ac:dyDescent="0.25">
      <c r="A19" s="371" t="s">
        <v>789</v>
      </c>
      <c r="B19" s="346" t="s">
        <v>728</v>
      </c>
      <c r="C19" s="346" t="s">
        <v>376</v>
      </c>
      <c r="D19" s="346" t="s">
        <v>376</v>
      </c>
      <c r="E19" s="377">
        <v>1000</v>
      </c>
      <c r="F19" s="377">
        <v>0</v>
      </c>
      <c r="G19" s="377">
        <v>0</v>
      </c>
      <c r="H19" s="347">
        <f t="shared" si="21"/>
        <v>1</v>
      </c>
      <c r="I19" s="347">
        <f t="shared" si="22"/>
        <v>0</v>
      </c>
      <c r="J19" s="347">
        <f t="shared" si="23"/>
        <v>0</v>
      </c>
      <c r="L19" s="350" t="s">
        <v>946</v>
      </c>
      <c r="M19" s="347">
        <v>160453000</v>
      </c>
      <c r="N19" s="347">
        <v>0</v>
      </c>
      <c r="O19" s="347">
        <v>42723860</v>
      </c>
      <c r="P19" s="347">
        <v>117729140</v>
      </c>
      <c r="Q19" s="347">
        <v>0</v>
      </c>
      <c r="R19" s="347">
        <v>0</v>
      </c>
      <c r="S19" s="347">
        <f t="shared" si="24"/>
        <v>160453</v>
      </c>
      <c r="T19" s="347">
        <f t="shared" si="25"/>
        <v>0</v>
      </c>
      <c r="U19" s="347">
        <f t="shared" si="26"/>
        <v>42723.86</v>
      </c>
      <c r="V19" s="347">
        <f t="shared" si="27"/>
        <v>117729.14</v>
      </c>
      <c r="W19" s="347">
        <f t="shared" si="28"/>
        <v>0</v>
      </c>
      <c r="X19" s="347">
        <f t="shared" si="29"/>
        <v>0</v>
      </c>
      <c r="Z19" s="350" t="s">
        <v>363</v>
      </c>
      <c r="AA19" s="350" t="s">
        <v>382</v>
      </c>
      <c r="AB19" s="350" t="s">
        <v>919</v>
      </c>
      <c r="AC19" s="350" t="s">
        <v>276</v>
      </c>
      <c r="AD19" s="347">
        <v>7821000</v>
      </c>
      <c r="AE19" s="347">
        <v>0</v>
      </c>
      <c r="AF19" s="347">
        <v>0</v>
      </c>
      <c r="AG19" s="347">
        <f t="shared" si="30"/>
        <v>7821</v>
      </c>
      <c r="AH19" s="347">
        <f t="shared" si="31"/>
        <v>0</v>
      </c>
      <c r="AI19" s="347">
        <f t="shared" si="32"/>
        <v>0</v>
      </c>
      <c r="AK19" s="350" t="s">
        <v>805</v>
      </c>
      <c r="AL19" s="350" t="s">
        <v>257</v>
      </c>
      <c r="AM19" s="350" t="s">
        <v>1056</v>
      </c>
      <c r="AN19" s="350" t="s">
        <v>1057</v>
      </c>
      <c r="AO19" s="347">
        <v>48230092</v>
      </c>
      <c r="AP19" s="347">
        <v>0</v>
      </c>
      <c r="AQ19" s="347">
        <v>0</v>
      </c>
      <c r="AR19" s="347">
        <f t="shared" si="3"/>
        <v>48230.091999999997</v>
      </c>
      <c r="AS19" s="347">
        <f t="shared" si="4"/>
        <v>0</v>
      </c>
      <c r="AT19" s="347">
        <f t="shared" si="5"/>
        <v>0</v>
      </c>
      <c r="AV19" s="350" t="s">
        <v>946</v>
      </c>
      <c r="AW19" s="347">
        <v>160453000</v>
      </c>
      <c r="AX19" s="347">
        <v>0</v>
      </c>
      <c r="AY19" s="347">
        <v>42723860</v>
      </c>
      <c r="AZ19" s="347">
        <v>117729140</v>
      </c>
      <c r="BA19" s="347">
        <v>0</v>
      </c>
      <c r="BB19" s="347">
        <v>0</v>
      </c>
      <c r="BC19" s="347">
        <f t="shared" si="33"/>
        <v>160453</v>
      </c>
      <c r="BD19" s="347">
        <f t="shared" si="34"/>
        <v>0</v>
      </c>
      <c r="BE19" s="347">
        <f t="shared" si="35"/>
        <v>42723.86</v>
      </c>
      <c r="BF19" s="347">
        <f t="shared" si="36"/>
        <v>117729.14</v>
      </c>
      <c r="BG19" s="347">
        <f t="shared" si="37"/>
        <v>0</v>
      </c>
      <c r="BH19" s="347">
        <f t="shared" si="38"/>
        <v>0</v>
      </c>
      <c r="BK19" s="346"/>
      <c r="BM19" s="346"/>
      <c r="BQ19" s="350" t="s">
        <v>805</v>
      </c>
      <c r="BR19" s="350" t="s">
        <v>257</v>
      </c>
      <c r="BS19" s="350" t="s">
        <v>387</v>
      </c>
      <c r="BT19" s="350" t="s">
        <v>276</v>
      </c>
      <c r="BU19" s="395">
        <v>0</v>
      </c>
      <c r="BV19" s="395">
        <v>1171341</v>
      </c>
      <c r="BW19" s="395">
        <v>1171341</v>
      </c>
      <c r="BX19" s="395">
        <f t="shared" si="40"/>
        <v>0</v>
      </c>
      <c r="BY19" s="395">
        <f t="shared" si="41"/>
        <v>1171.3409999999999</v>
      </c>
      <c r="BZ19" s="395">
        <f t="shared" si="42"/>
        <v>1171.3409999999999</v>
      </c>
      <c r="CB19" s="350" t="s">
        <v>946</v>
      </c>
      <c r="CC19" s="395">
        <v>160453000</v>
      </c>
      <c r="CD19" s="395">
        <v>11498213</v>
      </c>
      <c r="CE19" s="395">
        <v>75223860</v>
      </c>
      <c r="CF19" s="395">
        <v>85229140</v>
      </c>
      <c r="CG19" s="395">
        <v>63725647</v>
      </c>
      <c r="CH19" s="395">
        <v>0</v>
      </c>
      <c r="CI19" s="395">
        <v>11498213</v>
      </c>
      <c r="CJ19" s="395">
        <f t="shared" si="43"/>
        <v>160453</v>
      </c>
      <c r="CK19" s="395">
        <f t="shared" si="44"/>
        <v>11498.213</v>
      </c>
      <c r="CL19" s="395">
        <f t="shared" si="45"/>
        <v>75223.86</v>
      </c>
      <c r="CM19" s="395">
        <f t="shared" si="46"/>
        <v>85229.14</v>
      </c>
      <c r="CN19" s="395">
        <f t="shared" si="47"/>
        <v>63725.646999999997</v>
      </c>
      <c r="CO19" s="395">
        <f t="shared" si="48"/>
        <v>0</v>
      </c>
      <c r="CP19" s="395">
        <f t="shared" si="49"/>
        <v>11498.213</v>
      </c>
      <c r="CY19" s="350" t="s">
        <v>805</v>
      </c>
      <c r="CZ19" s="350" t="s">
        <v>257</v>
      </c>
      <c r="DA19" s="350" t="s">
        <v>387</v>
      </c>
      <c r="DB19" s="350" t="s">
        <v>276</v>
      </c>
      <c r="DC19" s="395">
        <v>0</v>
      </c>
      <c r="DD19" s="395">
        <v>1171341</v>
      </c>
      <c r="DE19" s="395">
        <v>1171341</v>
      </c>
      <c r="DF19" s="395">
        <f t="shared" si="51"/>
        <v>0</v>
      </c>
      <c r="DG19" s="395">
        <f t="shared" si="52"/>
        <v>1171.3409999999999</v>
      </c>
      <c r="DH19" s="395">
        <f t="shared" si="53"/>
        <v>1171.3409999999999</v>
      </c>
      <c r="DJ19" s="355" t="s">
        <v>946</v>
      </c>
      <c r="DK19" s="356">
        <v>180000000</v>
      </c>
      <c r="DL19" s="356">
        <v>25863518</v>
      </c>
      <c r="DM19" s="356">
        <v>75223860</v>
      </c>
      <c r="DN19" s="356">
        <v>104776140</v>
      </c>
      <c r="DO19" s="356">
        <v>49360342</v>
      </c>
      <c r="DP19" s="356">
        <v>11498213</v>
      </c>
      <c r="DQ19" s="356">
        <v>14365305</v>
      </c>
      <c r="DR19" s="356">
        <f t="shared" si="54"/>
        <v>180000</v>
      </c>
      <c r="DS19" s="356">
        <f t="shared" si="55"/>
        <v>25863.518</v>
      </c>
      <c r="DT19" s="356">
        <f t="shared" si="56"/>
        <v>75223.86</v>
      </c>
      <c r="DU19" s="356">
        <f t="shared" si="57"/>
        <v>104776.14</v>
      </c>
      <c r="DV19" s="356">
        <f t="shared" si="58"/>
        <v>49360.341999999997</v>
      </c>
      <c r="DW19" s="356">
        <f t="shared" si="59"/>
        <v>11498.213</v>
      </c>
      <c r="DX19" s="356">
        <f t="shared" si="60"/>
        <v>14365.305</v>
      </c>
      <c r="EG19" s="305" t="s">
        <v>805</v>
      </c>
      <c r="EH19" s="305" t="s">
        <v>257</v>
      </c>
      <c r="EI19" s="305" t="s">
        <v>1090</v>
      </c>
      <c r="EJ19" s="305" t="s">
        <v>1091</v>
      </c>
      <c r="EK19" s="307">
        <v>0</v>
      </c>
      <c r="EL19" s="307">
        <v>0</v>
      </c>
      <c r="EM19" s="307">
        <v>6633297</v>
      </c>
      <c r="EN19" s="307">
        <f t="shared" si="62"/>
        <v>0</v>
      </c>
      <c r="EO19" s="307">
        <f t="shared" si="63"/>
        <v>0</v>
      </c>
      <c r="EP19" s="307">
        <f t="shared" si="64"/>
        <v>6633.2969999999996</v>
      </c>
      <c r="EQ19" s="307"/>
      <c r="ER19" s="355" t="s">
        <v>946</v>
      </c>
      <c r="ES19" s="356">
        <v>180000000</v>
      </c>
      <c r="ET19" s="356">
        <v>36040739</v>
      </c>
      <c r="EU19" s="356">
        <v>75223860</v>
      </c>
      <c r="EV19" s="356">
        <v>104776140</v>
      </c>
      <c r="EW19" s="356">
        <v>39183121</v>
      </c>
      <c r="EX19" s="356">
        <v>25863518</v>
      </c>
      <c r="EY19" s="356">
        <v>10177221</v>
      </c>
      <c r="EZ19" s="356">
        <f t="shared" si="65"/>
        <v>180000</v>
      </c>
      <c r="FA19" s="356">
        <f t="shared" si="66"/>
        <v>36040.739000000001</v>
      </c>
      <c r="FB19" s="356">
        <f t="shared" si="67"/>
        <v>75223.86</v>
      </c>
      <c r="FC19" s="356">
        <f t="shared" si="68"/>
        <v>104776.14</v>
      </c>
      <c r="FD19" s="356">
        <f t="shared" si="69"/>
        <v>39183.120999999999</v>
      </c>
      <c r="FE19" s="356">
        <f t="shared" si="70"/>
        <v>25863.518</v>
      </c>
      <c r="FF19" s="356">
        <f t="shared" si="71"/>
        <v>10177.221</v>
      </c>
      <c r="FO19" s="305" t="s">
        <v>805</v>
      </c>
      <c r="FP19" s="306" t="s">
        <v>257</v>
      </c>
      <c r="FQ19" s="305" t="s">
        <v>368</v>
      </c>
      <c r="FR19" s="306" t="s">
        <v>274</v>
      </c>
      <c r="FS19" s="307">
        <v>0</v>
      </c>
      <c r="FT19" s="307">
        <v>12268560</v>
      </c>
      <c r="FU19" s="307">
        <v>24679620</v>
      </c>
      <c r="FV19" s="395">
        <f t="shared" si="73"/>
        <v>0</v>
      </c>
      <c r="FW19" s="395">
        <f t="shared" si="74"/>
        <v>12268.56</v>
      </c>
      <c r="FX19" s="395">
        <f t="shared" si="75"/>
        <v>24679.62</v>
      </c>
      <c r="FZ19" s="355" t="s">
        <v>946</v>
      </c>
      <c r="GA19" s="356">
        <v>180000000</v>
      </c>
      <c r="GB19" s="356">
        <v>36040739</v>
      </c>
      <c r="GC19" s="356">
        <v>75223860</v>
      </c>
      <c r="GD19" s="356">
        <v>104776140</v>
      </c>
      <c r="GE19" s="356">
        <v>36040739</v>
      </c>
      <c r="GF19" s="356">
        <v>0</v>
      </c>
      <c r="GG19" s="356">
        <f t="shared" si="76"/>
        <v>180000</v>
      </c>
      <c r="GH19" s="356">
        <f t="shared" si="77"/>
        <v>36040.739000000001</v>
      </c>
      <c r="GI19" s="356">
        <f t="shared" si="78"/>
        <v>75223.86</v>
      </c>
      <c r="GJ19" s="356">
        <f t="shared" si="79"/>
        <v>104776.14</v>
      </c>
      <c r="GK19" s="356">
        <f t="shared" si="80"/>
        <v>36040.739000000001</v>
      </c>
      <c r="GL19" s="356">
        <f t="shared" si="81"/>
        <v>0</v>
      </c>
      <c r="GO19" s="346"/>
      <c r="GQ19" s="346"/>
      <c r="GV19" s="306" t="s">
        <v>805</v>
      </c>
      <c r="GW19" s="306" t="s">
        <v>257</v>
      </c>
      <c r="GX19" s="306" t="s">
        <v>1090</v>
      </c>
      <c r="GY19" s="306" t="s">
        <v>1091</v>
      </c>
      <c r="GZ19" s="307">
        <v>0</v>
      </c>
      <c r="HA19" s="307">
        <v>0</v>
      </c>
      <c r="HB19" s="307">
        <v>4967137</v>
      </c>
      <c r="HC19" s="395">
        <f t="shared" si="83"/>
        <v>0</v>
      </c>
      <c r="HD19" s="395">
        <f t="shared" si="84"/>
        <v>0</v>
      </c>
      <c r="HE19" s="395">
        <f t="shared" si="85"/>
        <v>4967.1369999999997</v>
      </c>
      <c r="HG19" s="355" t="s">
        <v>946</v>
      </c>
      <c r="HH19" s="356">
        <v>180000000</v>
      </c>
      <c r="HI19" s="356">
        <v>47430547</v>
      </c>
      <c r="HJ19" s="356">
        <v>75223860</v>
      </c>
      <c r="HK19" s="356">
        <v>104776140</v>
      </c>
      <c r="HL19" s="356">
        <v>36040739</v>
      </c>
      <c r="HM19" s="356">
        <v>11389808</v>
      </c>
      <c r="HN19" s="356">
        <f t="shared" si="86"/>
        <v>180000</v>
      </c>
      <c r="HO19" s="356">
        <f t="shared" si="87"/>
        <v>47430.546999999999</v>
      </c>
      <c r="HP19" s="356">
        <f t="shared" si="88"/>
        <v>75223.86</v>
      </c>
      <c r="HQ19" s="356">
        <f t="shared" si="89"/>
        <v>104776.14</v>
      </c>
      <c r="HR19" s="356">
        <f t="shared" si="90"/>
        <v>36040.739000000001</v>
      </c>
      <c r="HS19" s="356">
        <f t="shared" si="91"/>
        <v>11389.808000000001</v>
      </c>
      <c r="IB19" s="306" t="s">
        <v>805</v>
      </c>
      <c r="IC19" s="306" t="s">
        <v>257</v>
      </c>
      <c r="ID19" s="306" t="s">
        <v>1080</v>
      </c>
      <c r="IE19" s="306" t="s">
        <v>1081</v>
      </c>
      <c r="IF19" s="510">
        <v>0</v>
      </c>
      <c r="IG19" s="510">
        <v>50398173</v>
      </c>
      <c r="IH19" s="510">
        <v>113064083</v>
      </c>
      <c r="II19" s="395">
        <f t="shared" si="93"/>
        <v>0</v>
      </c>
      <c r="IJ19" s="395">
        <f t="shared" si="94"/>
        <v>50398.173000000003</v>
      </c>
      <c r="IK19" s="395">
        <f t="shared" si="95"/>
        <v>113064.083</v>
      </c>
      <c r="IM19" s="355" t="s">
        <v>943</v>
      </c>
      <c r="IN19" s="356">
        <v>1923388000</v>
      </c>
      <c r="IO19" s="356">
        <v>492458550</v>
      </c>
      <c r="IP19" s="356">
        <v>1216374518</v>
      </c>
      <c r="IQ19" s="356">
        <v>707013482</v>
      </c>
      <c r="IR19" s="356">
        <v>388495161</v>
      </c>
      <c r="IS19" s="356">
        <v>103963389</v>
      </c>
      <c r="IT19" s="395">
        <f t="shared" si="96"/>
        <v>1923388</v>
      </c>
      <c r="IU19" s="395">
        <f t="shared" si="97"/>
        <v>492458.55</v>
      </c>
      <c r="IV19" s="395">
        <f t="shared" si="98"/>
        <v>1216374.5179999999</v>
      </c>
      <c r="IW19" s="395">
        <f t="shared" si="99"/>
        <v>707013.48199999996</v>
      </c>
      <c r="IX19" s="395">
        <f t="shared" si="100"/>
        <v>388495.16100000002</v>
      </c>
      <c r="IY19" s="395">
        <f t="shared" si="101"/>
        <v>103963.389</v>
      </c>
      <c r="JH19" s="305" t="s">
        <v>805</v>
      </c>
      <c r="JI19" s="305" t="s">
        <v>257</v>
      </c>
      <c r="JJ19" s="305" t="s">
        <v>368</v>
      </c>
      <c r="JK19" s="306" t="s">
        <v>274</v>
      </c>
      <c r="JL19" s="307">
        <v>0</v>
      </c>
      <c r="JM19" s="307">
        <v>18537885</v>
      </c>
      <c r="JN19" s="307">
        <v>24679620</v>
      </c>
      <c r="JO19" s="395">
        <f t="shared" si="103"/>
        <v>0</v>
      </c>
      <c r="JP19" s="395">
        <f t="shared" si="104"/>
        <v>18537.884999999998</v>
      </c>
      <c r="JQ19" s="395">
        <f t="shared" si="105"/>
        <v>24679.62</v>
      </c>
      <c r="JS19" s="355" t="s">
        <v>946</v>
      </c>
      <c r="JT19" s="356">
        <v>180000000</v>
      </c>
      <c r="JU19" s="356">
        <v>56113088</v>
      </c>
      <c r="JV19" s="356">
        <v>75604322</v>
      </c>
      <c r="JW19" s="356">
        <v>104395678</v>
      </c>
      <c r="JX19" s="356">
        <v>19491234</v>
      </c>
      <c r="JY19" s="356">
        <v>56113088</v>
      </c>
      <c r="JZ19" s="356">
        <v>0</v>
      </c>
      <c r="KA19" s="356">
        <f t="shared" si="106"/>
        <v>180000</v>
      </c>
      <c r="KB19" s="356">
        <f t="shared" si="107"/>
        <v>56113.088000000003</v>
      </c>
      <c r="KC19" s="356">
        <f t="shared" si="108"/>
        <v>75604.322</v>
      </c>
      <c r="KD19" s="356">
        <f t="shared" si="109"/>
        <v>104395.678</v>
      </c>
      <c r="KE19" s="356">
        <f t="shared" si="110"/>
        <v>19491.234</v>
      </c>
      <c r="KF19" s="356">
        <f t="shared" si="111"/>
        <v>56113.088000000003</v>
      </c>
      <c r="KG19" s="356">
        <f t="shared" si="112"/>
        <v>0</v>
      </c>
    </row>
    <row r="20" spans="1:293" s="350" customFormat="1" x14ac:dyDescent="0.25">
      <c r="A20" s="371" t="s">
        <v>808</v>
      </c>
      <c r="B20" s="346" t="s">
        <v>729</v>
      </c>
      <c r="C20" s="346" t="s">
        <v>376</v>
      </c>
      <c r="D20" s="346" t="s">
        <v>376</v>
      </c>
      <c r="E20" s="377">
        <v>1000</v>
      </c>
      <c r="F20" s="377">
        <v>0</v>
      </c>
      <c r="G20" s="377">
        <v>0</v>
      </c>
      <c r="H20" s="347">
        <f t="shared" si="21"/>
        <v>1</v>
      </c>
      <c r="I20" s="347">
        <f t="shared" si="22"/>
        <v>0</v>
      </c>
      <c r="J20" s="347">
        <f t="shared" si="23"/>
        <v>0</v>
      </c>
      <c r="L20" s="350" t="s">
        <v>947</v>
      </c>
      <c r="M20" s="347">
        <v>380000000</v>
      </c>
      <c r="N20" s="347">
        <v>0</v>
      </c>
      <c r="O20" s="347">
        <v>0</v>
      </c>
      <c r="P20" s="347">
        <v>380000000</v>
      </c>
      <c r="Q20" s="347">
        <v>0</v>
      </c>
      <c r="R20" s="347">
        <v>0</v>
      </c>
      <c r="S20" s="347">
        <f t="shared" si="24"/>
        <v>380000</v>
      </c>
      <c r="T20" s="347">
        <f t="shared" si="25"/>
        <v>0</v>
      </c>
      <c r="U20" s="347">
        <f t="shared" si="26"/>
        <v>0</v>
      </c>
      <c r="V20" s="347">
        <f t="shared" si="27"/>
        <v>380000</v>
      </c>
      <c r="W20" s="347">
        <f t="shared" si="28"/>
        <v>0</v>
      </c>
      <c r="X20" s="347">
        <f t="shared" si="29"/>
        <v>0</v>
      </c>
      <c r="Z20" s="350" t="s">
        <v>363</v>
      </c>
      <c r="AA20" s="350" t="s">
        <v>382</v>
      </c>
      <c r="AB20" s="350" t="s">
        <v>556</v>
      </c>
      <c r="AC20" s="350" t="s">
        <v>557</v>
      </c>
      <c r="AD20" s="347">
        <v>2226000</v>
      </c>
      <c r="AE20" s="347">
        <v>0</v>
      </c>
      <c r="AF20" s="347">
        <v>0</v>
      </c>
      <c r="AG20" s="347">
        <f t="shared" si="30"/>
        <v>2226</v>
      </c>
      <c r="AH20" s="347">
        <f t="shared" si="31"/>
        <v>0</v>
      </c>
      <c r="AI20" s="347">
        <f t="shared" si="32"/>
        <v>0</v>
      </c>
      <c r="AK20" s="350" t="s">
        <v>805</v>
      </c>
      <c r="AL20" s="350" t="s">
        <v>257</v>
      </c>
      <c r="AM20" s="350" t="s">
        <v>387</v>
      </c>
      <c r="AN20" s="350" t="s">
        <v>276</v>
      </c>
      <c r="AO20" s="347">
        <v>76840000</v>
      </c>
      <c r="AP20" s="347">
        <v>0</v>
      </c>
      <c r="AQ20" s="347">
        <v>0</v>
      </c>
      <c r="AR20" s="347">
        <f t="shared" si="3"/>
        <v>76840</v>
      </c>
      <c r="AS20" s="347">
        <f t="shared" si="4"/>
        <v>0</v>
      </c>
      <c r="AT20" s="347">
        <f t="shared" si="5"/>
        <v>0</v>
      </c>
      <c r="AV20" s="350" t="s">
        <v>947</v>
      </c>
      <c r="AW20" s="347">
        <v>380000000</v>
      </c>
      <c r="AX20" s="347">
        <v>0</v>
      </c>
      <c r="AY20" s="347">
        <v>0</v>
      </c>
      <c r="AZ20" s="347">
        <v>380000000</v>
      </c>
      <c r="BA20" s="347">
        <v>0</v>
      </c>
      <c r="BB20" s="347">
        <v>0</v>
      </c>
      <c r="BC20" s="347">
        <f t="shared" si="33"/>
        <v>380000</v>
      </c>
      <c r="BD20" s="347">
        <f t="shared" si="34"/>
        <v>0</v>
      </c>
      <c r="BE20" s="347">
        <f t="shared" si="35"/>
        <v>0</v>
      </c>
      <c r="BF20" s="347">
        <f t="shared" si="36"/>
        <v>380000</v>
      </c>
      <c r="BG20" s="347">
        <f t="shared" si="37"/>
        <v>0</v>
      </c>
      <c r="BH20" s="347">
        <f t="shared" si="38"/>
        <v>0</v>
      </c>
      <c r="BK20" s="346"/>
      <c r="BM20" s="346"/>
      <c r="BQ20" s="350" t="s">
        <v>805</v>
      </c>
      <c r="BR20" s="350" t="s">
        <v>257</v>
      </c>
      <c r="BS20" s="350" t="s">
        <v>1080</v>
      </c>
      <c r="BT20" s="350" t="s">
        <v>1081</v>
      </c>
      <c r="BU20" s="395">
        <v>0</v>
      </c>
      <c r="BV20" s="395">
        <v>0</v>
      </c>
      <c r="BW20" s="395">
        <v>45024069</v>
      </c>
      <c r="BX20" s="395">
        <f t="shared" si="40"/>
        <v>0</v>
      </c>
      <c r="BY20" s="395">
        <f t="shared" si="41"/>
        <v>0</v>
      </c>
      <c r="BZ20" s="395">
        <f t="shared" si="42"/>
        <v>45024.069000000003</v>
      </c>
      <c r="CB20" s="350" t="s">
        <v>947</v>
      </c>
      <c r="CC20" s="395">
        <v>380000000</v>
      </c>
      <c r="CD20" s="395">
        <v>0</v>
      </c>
      <c r="CE20" s="395">
        <v>0</v>
      </c>
      <c r="CF20" s="395">
        <v>380000000</v>
      </c>
      <c r="CG20" s="395">
        <v>0</v>
      </c>
      <c r="CH20" s="395">
        <v>0</v>
      </c>
      <c r="CI20" s="395">
        <v>0</v>
      </c>
      <c r="CJ20" s="395">
        <f t="shared" si="43"/>
        <v>380000</v>
      </c>
      <c r="CK20" s="395">
        <f t="shared" si="44"/>
        <v>0</v>
      </c>
      <c r="CL20" s="395">
        <f t="shared" si="45"/>
        <v>0</v>
      </c>
      <c r="CM20" s="395">
        <f t="shared" si="46"/>
        <v>380000</v>
      </c>
      <c r="CN20" s="395">
        <f t="shared" si="47"/>
        <v>0</v>
      </c>
      <c r="CO20" s="395">
        <f t="shared" si="48"/>
        <v>0</v>
      </c>
      <c r="CP20" s="395">
        <f t="shared" si="49"/>
        <v>0</v>
      </c>
      <c r="CY20" s="350" t="s">
        <v>805</v>
      </c>
      <c r="CZ20" s="350" t="s">
        <v>257</v>
      </c>
      <c r="DA20" s="350" t="s">
        <v>376</v>
      </c>
      <c r="DB20" s="350" t="s">
        <v>376</v>
      </c>
      <c r="DC20" s="395">
        <v>0</v>
      </c>
      <c r="DD20" s="395">
        <v>0</v>
      </c>
      <c r="DE20" s="395">
        <v>0</v>
      </c>
      <c r="DF20" s="395">
        <f t="shared" si="51"/>
        <v>0</v>
      </c>
      <c r="DG20" s="395">
        <f t="shared" si="52"/>
        <v>0</v>
      </c>
      <c r="DH20" s="395">
        <f t="shared" si="53"/>
        <v>0</v>
      </c>
      <c r="DJ20" s="355" t="s">
        <v>947</v>
      </c>
      <c r="DK20" s="356">
        <v>150000000</v>
      </c>
      <c r="DL20" s="356">
        <v>0</v>
      </c>
      <c r="DM20" s="356">
        <v>0</v>
      </c>
      <c r="DN20" s="356">
        <v>150000000</v>
      </c>
      <c r="DO20" s="356">
        <v>0</v>
      </c>
      <c r="DP20" s="356">
        <v>0</v>
      </c>
      <c r="DQ20" s="356">
        <v>0</v>
      </c>
      <c r="DR20" s="356">
        <f t="shared" si="54"/>
        <v>150000</v>
      </c>
      <c r="DS20" s="356">
        <f t="shared" si="55"/>
        <v>0</v>
      </c>
      <c r="DT20" s="356">
        <f t="shared" si="56"/>
        <v>0</v>
      </c>
      <c r="DU20" s="356">
        <f t="shared" si="57"/>
        <v>150000</v>
      </c>
      <c r="DV20" s="356">
        <f t="shared" si="58"/>
        <v>0</v>
      </c>
      <c r="DW20" s="356">
        <f t="shared" si="59"/>
        <v>0</v>
      </c>
      <c r="DX20" s="356">
        <f t="shared" si="60"/>
        <v>0</v>
      </c>
      <c r="EG20" s="305" t="s">
        <v>805</v>
      </c>
      <c r="EH20" s="305" t="s">
        <v>257</v>
      </c>
      <c r="EI20" s="305" t="s">
        <v>1082</v>
      </c>
      <c r="EJ20" s="305" t="s">
        <v>1083</v>
      </c>
      <c r="EK20" s="307">
        <v>0</v>
      </c>
      <c r="EL20" s="307">
        <v>0</v>
      </c>
      <c r="EM20" s="307">
        <v>6994350</v>
      </c>
      <c r="EN20" s="307">
        <f t="shared" si="62"/>
        <v>0</v>
      </c>
      <c r="EO20" s="307">
        <f t="shared" si="63"/>
        <v>0</v>
      </c>
      <c r="EP20" s="307">
        <f t="shared" si="64"/>
        <v>6994.35</v>
      </c>
      <c r="EQ20" s="307"/>
      <c r="ER20" s="355" t="s">
        <v>947</v>
      </c>
      <c r="ES20" s="356">
        <v>150000000</v>
      </c>
      <c r="ET20" s="356">
        <v>0</v>
      </c>
      <c r="EU20" s="356">
        <v>0</v>
      </c>
      <c r="EV20" s="356">
        <v>150000000</v>
      </c>
      <c r="EW20" s="356">
        <v>0</v>
      </c>
      <c r="EX20" s="356">
        <v>0</v>
      </c>
      <c r="EY20" s="356">
        <v>0</v>
      </c>
      <c r="EZ20" s="356">
        <f t="shared" si="65"/>
        <v>150000</v>
      </c>
      <c r="FA20" s="356">
        <f t="shared" si="66"/>
        <v>0</v>
      </c>
      <c r="FB20" s="356">
        <f t="shared" si="67"/>
        <v>0</v>
      </c>
      <c r="FC20" s="356">
        <f t="shared" si="68"/>
        <v>150000</v>
      </c>
      <c r="FD20" s="356">
        <f t="shared" si="69"/>
        <v>0</v>
      </c>
      <c r="FE20" s="356">
        <f t="shared" si="70"/>
        <v>0</v>
      </c>
      <c r="FF20" s="356">
        <f t="shared" si="71"/>
        <v>0</v>
      </c>
      <c r="FO20" s="305" t="s">
        <v>805</v>
      </c>
      <c r="FP20" s="306" t="s">
        <v>257</v>
      </c>
      <c r="FQ20" s="305" t="s">
        <v>1088</v>
      </c>
      <c r="FR20" s="306" t="s">
        <v>1089</v>
      </c>
      <c r="FS20" s="307">
        <v>0</v>
      </c>
      <c r="FT20" s="307">
        <v>0</v>
      </c>
      <c r="FU20" s="307">
        <v>0</v>
      </c>
      <c r="FV20" s="395">
        <f t="shared" si="73"/>
        <v>0</v>
      </c>
      <c r="FW20" s="395">
        <f t="shared" si="74"/>
        <v>0</v>
      </c>
      <c r="FX20" s="395">
        <f t="shared" si="75"/>
        <v>0</v>
      </c>
      <c r="FZ20" s="355" t="s">
        <v>947</v>
      </c>
      <c r="GA20" s="356">
        <v>150000000</v>
      </c>
      <c r="GB20" s="356">
        <v>0</v>
      </c>
      <c r="GC20" s="356">
        <v>0</v>
      </c>
      <c r="GD20" s="356">
        <v>150000000</v>
      </c>
      <c r="GE20" s="356">
        <v>0</v>
      </c>
      <c r="GF20" s="356">
        <v>0</v>
      </c>
      <c r="GG20" s="356">
        <f t="shared" si="76"/>
        <v>150000</v>
      </c>
      <c r="GH20" s="356">
        <f t="shared" si="77"/>
        <v>0</v>
      </c>
      <c r="GI20" s="356">
        <f t="shared" si="78"/>
        <v>0</v>
      </c>
      <c r="GJ20" s="356">
        <f t="shared" si="79"/>
        <v>150000</v>
      </c>
      <c r="GK20" s="356">
        <f t="shared" si="80"/>
        <v>0</v>
      </c>
      <c r="GL20" s="356">
        <f t="shared" si="81"/>
        <v>0</v>
      </c>
      <c r="GO20" s="346"/>
      <c r="GQ20" s="346"/>
      <c r="GV20" s="306" t="s">
        <v>805</v>
      </c>
      <c r="GW20" s="306" t="s">
        <v>257</v>
      </c>
      <c r="GX20" s="306" t="s">
        <v>1086</v>
      </c>
      <c r="GY20" s="306" t="s">
        <v>1087</v>
      </c>
      <c r="GZ20" s="307">
        <v>0</v>
      </c>
      <c r="HA20" s="307">
        <v>0</v>
      </c>
      <c r="HB20" s="307">
        <v>7868839</v>
      </c>
      <c r="HC20" s="395">
        <f t="shared" si="83"/>
        <v>0</v>
      </c>
      <c r="HD20" s="395">
        <f t="shared" si="84"/>
        <v>0</v>
      </c>
      <c r="HE20" s="395">
        <f t="shared" si="85"/>
        <v>7868.8389999999999</v>
      </c>
      <c r="HG20" s="355" t="s">
        <v>947</v>
      </c>
      <c r="HH20" s="356">
        <v>150000000</v>
      </c>
      <c r="HI20" s="356">
        <v>0</v>
      </c>
      <c r="HJ20" s="356">
        <v>0</v>
      </c>
      <c r="HK20" s="356">
        <v>150000000</v>
      </c>
      <c r="HL20" s="356">
        <v>0</v>
      </c>
      <c r="HM20" s="356">
        <v>0</v>
      </c>
      <c r="HN20" s="356">
        <f t="shared" si="86"/>
        <v>150000</v>
      </c>
      <c r="HO20" s="356">
        <f t="shared" si="87"/>
        <v>0</v>
      </c>
      <c r="HP20" s="356">
        <f t="shared" si="88"/>
        <v>0</v>
      </c>
      <c r="HQ20" s="356">
        <f t="shared" si="89"/>
        <v>150000</v>
      </c>
      <c r="HR20" s="356">
        <f t="shared" si="90"/>
        <v>0</v>
      </c>
      <c r="HS20" s="356">
        <f t="shared" si="91"/>
        <v>0</v>
      </c>
      <c r="IB20" s="306" t="s">
        <v>805</v>
      </c>
      <c r="IC20" s="306" t="s">
        <v>257</v>
      </c>
      <c r="ID20" s="306" t="s">
        <v>1084</v>
      </c>
      <c r="IE20" s="306" t="s">
        <v>1085</v>
      </c>
      <c r="IF20" s="510">
        <v>0</v>
      </c>
      <c r="IG20" s="510">
        <v>0</v>
      </c>
      <c r="IH20" s="510">
        <v>3658036</v>
      </c>
      <c r="II20" s="395">
        <f t="shared" si="93"/>
        <v>0</v>
      </c>
      <c r="IJ20" s="395">
        <f t="shared" si="94"/>
        <v>0</v>
      </c>
      <c r="IK20" s="395">
        <f t="shared" si="95"/>
        <v>3658.0360000000001</v>
      </c>
      <c r="IM20" s="355" t="s">
        <v>944</v>
      </c>
      <c r="IN20" s="356">
        <v>1923388000</v>
      </c>
      <c r="IO20" s="356">
        <v>492458550</v>
      </c>
      <c r="IP20" s="356">
        <v>1216374518</v>
      </c>
      <c r="IQ20" s="356">
        <v>707013482</v>
      </c>
      <c r="IR20" s="356">
        <v>388495161</v>
      </c>
      <c r="IS20" s="356">
        <v>103963389</v>
      </c>
      <c r="IT20" s="395">
        <f t="shared" si="96"/>
        <v>1923388</v>
      </c>
      <c r="IU20" s="395">
        <f t="shared" si="97"/>
        <v>492458.55</v>
      </c>
      <c r="IV20" s="395">
        <f t="shared" si="98"/>
        <v>1216374.5179999999</v>
      </c>
      <c r="IW20" s="395">
        <f t="shared" si="99"/>
        <v>707013.48199999996</v>
      </c>
      <c r="IX20" s="395">
        <f t="shared" si="100"/>
        <v>388495.16100000002</v>
      </c>
      <c r="IY20" s="395">
        <f t="shared" si="101"/>
        <v>103963.389</v>
      </c>
      <c r="JH20" s="305" t="s">
        <v>805</v>
      </c>
      <c r="JI20" s="305" t="s">
        <v>257</v>
      </c>
      <c r="JJ20" s="305" t="s">
        <v>1090</v>
      </c>
      <c r="JK20" s="306" t="s">
        <v>1091</v>
      </c>
      <c r="JL20" s="307">
        <v>0</v>
      </c>
      <c r="JM20" s="307">
        <v>0</v>
      </c>
      <c r="JN20" s="307">
        <v>4967137</v>
      </c>
      <c r="JO20" s="395">
        <f t="shared" si="103"/>
        <v>0</v>
      </c>
      <c r="JP20" s="395">
        <f t="shared" si="104"/>
        <v>0</v>
      </c>
      <c r="JQ20" s="395">
        <f t="shared" si="105"/>
        <v>4967.1369999999997</v>
      </c>
      <c r="JS20" s="355" t="s">
        <v>947</v>
      </c>
      <c r="JT20" s="356">
        <v>150000000</v>
      </c>
      <c r="JU20" s="356">
        <v>0</v>
      </c>
      <c r="JV20" s="356">
        <v>122926538</v>
      </c>
      <c r="JW20" s="356">
        <v>27073462</v>
      </c>
      <c r="JX20" s="356">
        <v>122926538</v>
      </c>
      <c r="JY20" s="356">
        <v>0</v>
      </c>
      <c r="JZ20" s="356">
        <v>0</v>
      </c>
      <c r="KA20" s="356">
        <f t="shared" si="106"/>
        <v>150000</v>
      </c>
      <c r="KB20" s="356">
        <f t="shared" si="107"/>
        <v>0</v>
      </c>
      <c r="KC20" s="356">
        <f t="shared" si="108"/>
        <v>122926.538</v>
      </c>
      <c r="KD20" s="356">
        <f t="shared" si="109"/>
        <v>27073.462</v>
      </c>
      <c r="KE20" s="356">
        <f t="shared" si="110"/>
        <v>122926.538</v>
      </c>
      <c r="KF20" s="356">
        <f t="shared" si="111"/>
        <v>0</v>
      </c>
      <c r="KG20" s="356">
        <f t="shared" si="112"/>
        <v>0</v>
      </c>
    </row>
    <row r="21" spans="1:293" x14ac:dyDescent="0.25">
      <c r="A21" s="305" t="s">
        <v>725</v>
      </c>
      <c r="B21" s="306" t="s">
        <v>49</v>
      </c>
      <c r="C21" s="306" t="s">
        <v>376</v>
      </c>
      <c r="D21" s="306" t="s">
        <v>376</v>
      </c>
      <c r="E21" s="510">
        <v>16000</v>
      </c>
      <c r="F21" s="510">
        <v>0</v>
      </c>
      <c r="G21" s="510">
        <v>0</v>
      </c>
      <c r="H21" s="307">
        <f t="shared" si="21"/>
        <v>16</v>
      </c>
      <c r="I21" s="307">
        <f t="shared" si="22"/>
        <v>0</v>
      </c>
      <c r="J21" s="307">
        <f t="shared" si="23"/>
        <v>0</v>
      </c>
      <c r="L21" s="716" t="s">
        <v>948</v>
      </c>
      <c r="M21" s="307">
        <v>54530000</v>
      </c>
      <c r="N21" s="307">
        <v>0</v>
      </c>
      <c r="O21" s="307">
        <v>0</v>
      </c>
      <c r="P21" s="307">
        <v>54530000</v>
      </c>
      <c r="Q21" s="307">
        <v>0</v>
      </c>
      <c r="R21" s="307">
        <v>0</v>
      </c>
      <c r="S21" s="307">
        <f t="shared" si="24"/>
        <v>54530</v>
      </c>
      <c r="T21" s="307">
        <f t="shared" si="25"/>
        <v>0</v>
      </c>
      <c r="U21" s="307">
        <f t="shared" si="26"/>
        <v>0</v>
      </c>
      <c r="V21" s="307">
        <f t="shared" si="27"/>
        <v>54530</v>
      </c>
      <c r="W21" s="307">
        <f t="shared" si="28"/>
        <v>0</v>
      </c>
      <c r="X21" s="307">
        <f t="shared" si="29"/>
        <v>0</v>
      </c>
      <c r="Z21" s="716" t="s">
        <v>363</v>
      </c>
      <c r="AA21" s="716" t="s">
        <v>382</v>
      </c>
      <c r="AB21" s="716" t="s">
        <v>919</v>
      </c>
      <c r="AC21" s="716" t="s">
        <v>276</v>
      </c>
      <c r="AD21" s="307">
        <v>0</v>
      </c>
      <c r="AE21" s="307">
        <v>0</v>
      </c>
      <c r="AF21" s="307">
        <v>595000</v>
      </c>
      <c r="AG21" s="307">
        <f t="shared" si="30"/>
        <v>0</v>
      </c>
      <c r="AH21" s="307">
        <f t="shared" si="31"/>
        <v>0</v>
      </c>
      <c r="AI21" s="307">
        <f t="shared" si="32"/>
        <v>595</v>
      </c>
      <c r="AK21" s="716" t="s">
        <v>805</v>
      </c>
      <c r="AL21" s="716" t="s">
        <v>257</v>
      </c>
      <c r="AM21" s="716" t="s">
        <v>387</v>
      </c>
      <c r="AN21" s="716" t="s">
        <v>276</v>
      </c>
      <c r="AO21" s="307">
        <v>0</v>
      </c>
      <c r="AP21" s="307">
        <v>1037466</v>
      </c>
      <c r="AQ21" s="307">
        <v>1171341</v>
      </c>
      <c r="AR21" s="307">
        <f t="shared" si="3"/>
        <v>0</v>
      </c>
      <c r="AS21" s="307">
        <f t="shared" si="4"/>
        <v>1037.4659999999999</v>
      </c>
      <c r="AT21" s="307">
        <f t="shared" si="5"/>
        <v>1171.3409999999999</v>
      </c>
      <c r="AV21" s="716" t="s">
        <v>948</v>
      </c>
      <c r="AW21" s="347">
        <v>54530000</v>
      </c>
      <c r="AX21" s="347">
        <v>0</v>
      </c>
      <c r="AY21" s="347">
        <v>0</v>
      </c>
      <c r="AZ21" s="347">
        <v>54530000</v>
      </c>
      <c r="BA21" s="347">
        <v>0</v>
      </c>
      <c r="BB21" s="347">
        <v>0</v>
      </c>
      <c r="BC21" s="347">
        <f t="shared" si="33"/>
        <v>54530</v>
      </c>
      <c r="BD21" s="347">
        <f t="shared" si="34"/>
        <v>0</v>
      </c>
      <c r="BE21" s="347">
        <f t="shared" si="35"/>
        <v>0</v>
      </c>
      <c r="BF21" s="347">
        <f t="shared" si="36"/>
        <v>54530</v>
      </c>
      <c r="BG21" s="347">
        <f t="shared" si="37"/>
        <v>0</v>
      </c>
      <c r="BH21" s="347">
        <f t="shared" si="38"/>
        <v>0</v>
      </c>
      <c r="BQ21" s="716" t="s">
        <v>805</v>
      </c>
      <c r="BR21" s="716" t="s">
        <v>257</v>
      </c>
      <c r="BS21" s="716" t="s">
        <v>1082</v>
      </c>
      <c r="BT21" s="716" t="s">
        <v>1083</v>
      </c>
      <c r="BU21" s="717">
        <v>0</v>
      </c>
      <c r="BV21" s="717">
        <v>0</v>
      </c>
      <c r="BW21" s="717">
        <v>6994350</v>
      </c>
      <c r="BX21" s="395">
        <f t="shared" si="40"/>
        <v>0</v>
      </c>
      <c r="BY21" s="395">
        <f t="shared" si="41"/>
        <v>0</v>
      </c>
      <c r="BZ21" s="395">
        <f t="shared" si="42"/>
        <v>6994.35</v>
      </c>
      <c r="CB21" s="716" t="s">
        <v>948</v>
      </c>
      <c r="CC21" s="717">
        <v>54530000</v>
      </c>
      <c r="CD21" s="717">
        <v>0</v>
      </c>
      <c r="CE21" s="717">
        <v>0</v>
      </c>
      <c r="CF21" s="717">
        <v>54530000</v>
      </c>
      <c r="CG21" s="717">
        <v>0</v>
      </c>
      <c r="CH21" s="717">
        <v>0</v>
      </c>
      <c r="CI21" s="717">
        <v>0</v>
      </c>
      <c r="CJ21" s="395">
        <f t="shared" si="43"/>
        <v>54530</v>
      </c>
      <c r="CK21" s="395">
        <f t="shared" si="44"/>
        <v>0</v>
      </c>
      <c r="CL21" s="395">
        <f t="shared" si="45"/>
        <v>0</v>
      </c>
      <c r="CM21" s="395">
        <f t="shared" si="46"/>
        <v>54530</v>
      </c>
      <c r="CN21" s="395">
        <f t="shared" si="47"/>
        <v>0</v>
      </c>
      <c r="CO21" s="395">
        <f t="shared" si="48"/>
        <v>0</v>
      </c>
      <c r="CP21" s="395">
        <f t="shared" si="49"/>
        <v>0</v>
      </c>
      <c r="CY21" s="716" t="s">
        <v>805</v>
      </c>
      <c r="CZ21" s="716" t="s">
        <v>257</v>
      </c>
      <c r="DA21" s="716" t="s">
        <v>1086</v>
      </c>
      <c r="DB21" s="716" t="s">
        <v>1087</v>
      </c>
      <c r="DC21" s="717">
        <v>0</v>
      </c>
      <c r="DD21" s="717">
        <v>0</v>
      </c>
      <c r="DE21" s="717">
        <v>10718181</v>
      </c>
      <c r="DF21" s="395">
        <f t="shared" si="51"/>
        <v>0</v>
      </c>
      <c r="DG21" s="395">
        <f t="shared" si="52"/>
        <v>0</v>
      </c>
      <c r="DH21" s="395">
        <f t="shared" si="53"/>
        <v>10718.181</v>
      </c>
      <c r="DJ21" s="355" t="s">
        <v>948</v>
      </c>
      <c r="DK21" s="356">
        <v>70000000</v>
      </c>
      <c r="DL21" s="356">
        <v>0</v>
      </c>
      <c r="DM21" s="356">
        <v>0</v>
      </c>
      <c r="DN21" s="356">
        <v>70000000</v>
      </c>
      <c r="DO21" s="356">
        <v>0</v>
      </c>
      <c r="DP21" s="356">
        <v>0</v>
      </c>
      <c r="DQ21" s="356">
        <v>0</v>
      </c>
      <c r="DR21" s="356">
        <f t="shared" si="54"/>
        <v>70000</v>
      </c>
      <c r="DS21" s="356">
        <f t="shared" si="55"/>
        <v>0</v>
      </c>
      <c r="DT21" s="356">
        <f t="shared" si="56"/>
        <v>0</v>
      </c>
      <c r="DU21" s="356">
        <f t="shared" si="57"/>
        <v>70000</v>
      </c>
      <c r="DV21" s="356">
        <f t="shared" si="58"/>
        <v>0</v>
      </c>
      <c r="DW21" s="356">
        <f t="shared" si="59"/>
        <v>0</v>
      </c>
      <c r="DX21" s="356">
        <f t="shared" si="60"/>
        <v>0</v>
      </c>
      <c r="EG21" s="305" t="s">
        <v>805</v>
      </c>
      <c r="EH21" s="305" t="s">
        <v>257</v>
      </c>
      <c r="EI21" s="305" t="s">
        <v>1086</v>
      </c>
      <c r="EJ21" s="305" t="s">
        <v>1087</v>
      </c>
      <c r="EK21" s="307">
        <v>0</v>
      </c>
      <c r="EL21" s="307">
        <v>0</v>
      </c>
      <c r="EM21" s="307">
        <v>10718181</v>
      </c>
      <c r="EN21" s="307">
        <f t="shared" si="62"/>
        <v>0</v>
      </c>
      <c r="EO21" s="307">
        <f t="shared" si="63"/>
        <v>0</v>
      </c>
      <c r="EP21" s="307">
        <f t="shared" si="64"/>
        <v>10718.181</v>
      </c>
      <c r="EQ21" s="307"/>
      <c r="ER21" s="355" t="s">
        <v>948</v>
      </c>
      <c r="ES21" s="356">
        <v>70000000</v>
      </c>
      <c r="ET21" s="356">
        <v>0</v>
      </c>
      <c r="EU21" s="356">
        <v>0</v>
      </c>
      <c r="EV21" s="356">
        <v>70000000</v>
      </c>
      <c r="EW21" s="356">
        <v>0</v>
      </c>
      <c r="EX21" s="356">
        <v>0</v>
      </c>
      <c r="EY21" s="356">
        <v>0</v>
      </c>
      <c r="EZ21" s="356">
        <f t="shared" si="65"/>
        <v>70000</v>
      </c>
      <c r="FA21" s="356">
        <f t="shared" si="66"/>
        <v>0</v>
      </c>
      <c r="FB21" s="356">
        <f t="shared" si="67"/>
        <v>0</v>
      </c>
      <c r="FC21" s="356">
        <f t="shared" si="68"/>
        <v>70000</v>
      </c>
      <c r="FD21" s="356">
        <f t="shared" si="69"/>
        <v>0</v>
      </c>
      <c r="FE21" s="356">
        <f t="shared" si="70"/>
        <v>0</v>
      </c>
      <c r="FF21" s="356">
        <f t="shared" si="71"/>
        <v>0</v>
      </c>
      <c r="FO21" s="305" t="s">
        <v>805</v>
      </c>
      <c r="FP21" s="306" t="s">
        <v>257</v>
      </c>
      <c r="FQ21" s="305" t="s">
        <v>1080</v>
      </c>
      <c r="FR21" s="306" t="s">
        <v>1081</v>
      </c>
      <c r="FS21" s="307">
        <v>0</v>
      </c>
      <c r="FT21" s="307">
        <v>0</v>
      </c>
      <c r="FU21" s="307">
        <v>61658355</v>
      </c>
      <c r="FV21" s="395">
        <f t="shared" si="73"/>
        <v>0</v>
      </c>
      <c r="FW21" s="395">
        <f t="shared" si="74"/>
        <v>0</v>
      </c>
      <c r="FX21" s="395">
        <f t="shared" si="75"/>
        <v>61658.355000000003</v>
      </c>
      <c r="FZ21" s="355" t="s">
        <v>948</v>
      </c>
      <c r="GA21" s="356">
        <v>70000000</v>
      </c>
      <c r="GB21" s="356">
        <v>0</v>
      </c>
      <c r="GC21" s="356">
        <v>0</v>
      </c>
      <c r="GD21" s="356">
        <v>70000000</v>
      </c>
      <c r="GE21" s="356">
        <v>0</v>
      </c>
      <c r="GF21" s="356">
        <v>0</v>
      </c>
      <c r="GG21" s="356">
        <f t="shared" si="76"/>
        <v>70000</v>
      </c>
      <c r="GH21" s="356">
        <f t="shared" si="77"/>
        <v>0</v>
      </c>
      <c r="GI21" s="356">
        <f t="shared" si="78"/>
        <v>0</v>
      </c>
      <c r="GJ21" s="356">
        <f t="shared" si="79"/>
        <v>70000</v>
      </c>
      <c r="GK21" s="356">
        <f t="shared" si="80"/>
        <v>0</v>
      </c>
      <c r="GL21" s="356">
        <f t="shared" si="81"/>
        <v>0</v>
      </c>
      <c r="GV21" s="306" t="s">
        <v>805</v>
      </c>
      <c r="GW21" s="306" t="s">
        <v>257</v>
      </c>
      <c r="GX21" s="306" t="s">
        <v>1088</v>
      </c>
      <c r="GY21" s="306" t="s">
        <v>1089</v>
      </c>
      <c r="GZ21" s="307">
        <v>0</v>
      </c>
      <c r="HA21" s="307">
        <v>51016630</v>
      </c>
      <c r="HB21" s="307">
        <v>249525855</v>
      </c>
      <c r="HC21" s="395">
        <f t="shared" si="83"/>
        <v>0</v>
      </c>
      <c r="HD21" s="395">
        <f t="shared" si="84"/>
        <v>51016.63</v>
      </c>
      <c r="HE21" s="395">
        <f t="shared" si="85"/>
        <v>249525.85500000001</v>
      </c>
      <c r="HG21" s="355" t="s">
        <v>948</v>
      </c>
      <c r="HH21" s="356">
        <v>70000000</v>
      </c>
      <c r="HI21" s="356">
        <v>0</v>
      </c>
      <c r="HJ21" s="356">
        <v>0</v>
      </c>
      <c r="HK21" s="356">
        <v>70000000</v>
      </c>
      <c r="HL21" s="356">
        <v>0</v>
      </c>
      <c r="HM21" s="356">
        <v>0</v>
      </c>
      <c r="HN21" s="356">
        <f t="shared" si="86"/>
        <v>70000</v>
      </c>
      <c r="HO21" s="356">
        <f t="shared" si="87"/>
        <v>0</v>
      </c>
      <c r="HP21" s="356">
        <f t="shared" si="88"/>
        <v>0</v>
      </c>
      <c r="HQ21" s="356">
        <f t="shared" si="89"/>
        <v>70000</v>
      </c>
      <c r="HR21" s="356">
        <f t="shared" si="90"/>
        <v>0</v>
      </c>
      <c r="HS21" s="356">
        <f t="shared" si="91"/>
        <v>0</v>
      </c>
      <c r="IB21" s="306" t="s">
        <v>805</v>
      </c>
      <c r="IC21" s="306" t="s">
        <v>257</v>
      </c>
      <c r="ID21" s="306" t="s">
        <v>387</v>
      </c>
      <c r="IE21" s="306" t="s">
        <v>276</v>
      </c>
      <c r="IF21" s="510">
        <v>0</v>
      </c>
      <c r="IG21" s="510">
        <v>4741341</v>
      </c>
      <c r="IH21" s="510">
        <v>4741341</v>
      </c>
      <c r="II21" s="395">
        <f t="shared" si="93"/>
        <v>0</v>
      </c>
      <c r="IJ21" s="395">
        <f t="shared" si="94"/>
        <v>4741.3410000000003</v>
      </c>
      <c r="IK21" s="395">
        <f t="shared" si="95"/>
        <v>4741.3410000000003</v>
      </c>
      <c r="IM21" s="355" t="s">
        <v>945</v>
      </c>
      <c r="IN21" s="356">
        <v>1443388000</v>
      </c>
      <c r="IO21" s="356">
        <v>436345462</v>
      </c>
      <c r="IP21" s="356">
        <v>1140770196</v>
      </c>
      <c r="IQ21" s="356">
        <v>302617804</v>
      </c>
      <c r="IR21" s="356">
        <v>341064614</v>
      </c>
      <c r="IS21" s="356">
        <v>95280848</v>
      </c>
      <c r="IT21" s="864">
        <f t="shared" si="96"/>
        <v>1443388</v>
      </c>
      <c r="IU21" s="864">
        <f t="shared" si="97"/>
        <v>436345.462</v>
      </c>
      <c r="IV21" s="864">
        <f t="shared" si="98"/>
        <v>1140770.196</v>
      </c>
      <c r="IW21" s="864">
        <f t="shared" si="99"/>
        <v>302617.804</v>
      </c>
      <c r="IX21" s="395">
        <f t="shared" si="100"/>
        <v>341064.614</v>
      </c>
      <c r="IY21" s="395">
        <f t="shared" si="101"/>
        <v>95280.847999999998</v>
      </c>
      <c r="JH21" s="305" t="s">
        <v>805</v>
      </c>
      <c r="JI21" s="305" t="s">
        <v>257</v>
      </c>
      <c r="JJ21" s="305" t="s">
        <v>1084</v>
      </c>
      <c r="JK21" s="306" t="s">
        <v>1085</v>
      </c>
      <c r="JL21" s="307">
        <v>0</v>
      </c>
      <c r="JM21" s="307">
        <v>0</v>
      </c>
      <c r="JN21" s="307">
        <v>3658036</v>
      </c>
      <c r="JO21" s="395">
        <f t="shared" si="103"/>
        <v>0</v>
      </c>
      <c r="JP21" s="395">
        <f t="shared" si="104"/>
        <v>0</v>
      </c>
      <c r="JQ21" s="395">
        <f t="shared" si="105"/>
        <v>3658.0360000000001</v>
      </c>
      <c r="JS21" s="355" t="s">
        <v>948</v>
      </c>
      <c r="JT21" s="356">
        <v>70000000</v>
      </c>
      <c r="JU21" s="356">
        <v>0</v>
      </c>
      <c r="JV21" s="356">
        <v>0</v>
      </c>
      <c r="JW21" s="356">
        <v>70000000</v>
      </c>
      <c r="JX21" s="356">
        <v>0</v>
      </c>
      <c r="JY21" s="356">
        <v>0</v>
      </c>
      <c r="JZ21" s="356">
        <v>0</v>
      </c>
      <c r="KA21" s="356">
        <f t="shared" si="106"/>
        <v>70000</v>
      </c>
      <c r="KB21" s="356">
        <f t="shared" si="107"/>
        <v>0</v>
      </c>
      <c r="KC21" s="356">
        <f t="shared" si="108"/>
        <v>0</v>
      </c>
      <c r="KD21" s="356">
        <f t="shared" si="109"/>
        <v>70000</v>
      </c>
      <c r="KE21" s="356">
        <f t="shared" si="110"/>
        <v>0</v>
      </c>
      <c r="KF21" s="356">
        <f t="shared" si="111"/>
        <v>0</v>
      </c>
      <c r="KG21" s="356">
        <f t="shared" si="112"/>
        <v>0</v>
      </c>
    </row>
    <row r="22" spans="1:293" x14ac:dyDescent="0.25">
      <c r="A22" s="305" t="s">
        <v>389</v>
      </c>
      <c r="B22" s="306" t="s">
        <v>390</v>
      </c>
      <c r="C22" s="306" t="s">
        <v>376</v>
      </c>
      <c r="D22" s="306" t="s">
        <v>376</v>
      </c>
      <c r="E22" s="510">
        <v>1258405000</v>
      </c>
      <c r="F22" s="510">
        <v>0</v>
      </c>
      <c r="G22" s="510">
        <v>0</v>
      </c>
      <c r="H22" s="307">
        <f t="shared" si="21"/>
        <v>1258405</v>
      </c>
      <c r="I22" s="307">
        <f t="shared" si="22"/>
        <v>0</v>
      </c>
      <c r="J22" s="307">
        <f t="shared" si="23"/>
        <v>0</v>
      </c>
      <c r="L22" s="716" t="s">
        <v>949</v>
      </c>
      <c r="M22" s="307">
        <v>70000000</v>
      </c>
      <c r="N22" s="307">
        <v>0</v>
      </c>
      <c r="O22" s="307">
        <v>0</v>
      </c>
      <c r="P22" s="307">
        <v>70000000</v>
      </c>
      <c r="Q22" s="307">
        <v>0</v>
      </c>
      <c r="R22" s="307">
        <v>0</v>
      </c>
      <c r="S22" s="307">
        <f t="shared" si="24"/>
        <v>70000</v>
      </c>
      <c r="T22" s="307">
        <f t="shared" si="25"/>
        <v>0</v>
      </c>
      <c r="U22" s="307">
        <f t="shared" si="26"/>
        <v>0</v>
      </c>
      <c r="V22" s="307">
        <f t="shared" si="27"/>
        <v>70000</v>
      </c>
      <c r="W22" s="307">
        <f t="shared" si="28"/>
        <v>0</v>
      </c>
      <c r="X22" s="307">
        <f t="shared" si="29"/>
        <v>0</v>
      </c>
      <c r="Z22" s="716" t="s">
        <v>363</v>
      </c>
      <c r="AA22" s="716" t="s">
        <v>382</v>
      </c>
      <c r="AB22" s="716" t="s">
        <v>385</v>
      </c>
      <c r="AC22" s="716" t="s">
        <v>234</v>
      </c>
      <c r="AD22" s="307">
        <v>0</v>
      </c>
      <c r="AE22" s="307">
        <v>0</v>
      </c>
      <c r="AF22" s="307">
        <v>21450000</v>
      </c>
      <c r="AG22" s="307">
        <f t="shared" si="30"/>
        <v>0</v>
      </c>
      <c r="AH22" s="307">
        <f t="shared" si="31"/>
        <v>0</v>
      </c>
      <c r="AI22" s="307">
        <f t="shared" si="32"/>
        <v>21450</v>
      </c>
      <c r="AK22" s="350" t="s">
        <v>805</v>
      </c>
      <c r="AL22" s="350" t="s">
        <v>257</v>
      </c>
      <c r="AM22" s="350" t="s">
        <v>376</v>
      </c>
      <c r="AN22" s="350" t="s">
        <v>376</v>
      </c>
      <c r="AO22" s="347">
        <v>0</v>
      </c>
      <c r="AP22" s="347">
        <v>0</v>
      </c>
      <c r="AQ22" s="347">
        <v>0</v>
      </c>
      <c r="AR22" s="347">
        <f t="shared" si="3"/>
        <v>0</v>
      </c>
      <c r="AS22" s="347">
        <f t="shared" si="4"/>
        <v>0</v>
      </c>
      <c r="AT22" s="347">
        <f t="shared" si="5"/>
        <v>0</v>
      </c>
      <c r="AV22" s="716" t="s">
        <v>949</v>
      </c>
      <c r="AW22" s="347">
        <v>70000000</v>
      </c>
      <c r="AX22" s="347">
        <v>0</v>
      </c>
      <c r="AY22" s="347">
        <v>0</v>
      </c>
      <c r="AZ22" s="347">
        <v>70000000</v>
      </c>
      <c r="BA22" s="347">
        <v>0</v>
      </c>
      <c r="BB22" s="347">
        <v>0</v>
      </c>
      <c r="BC22" s="347">
        <f t="shared" si="33"/>
        <v>70000</v>
      </c>
      <c r="BD22" s="347">
        <f t="shared" si="34"/>
        <v>0</v>
      </c>
      <c r="BE22" s="347">
        <f t="shared" si="35"/>
        <v>0</v>
      </c>
      <c r="BF22" s="347">
        <f t="shared" si="36"/>
        <v>70000</v>
      </c>
      <c r="BG22" s="347">
        <f t="shared" si="37"/>
        <v>0</v>
      </c>
      <c r="BH22" s="347">
        <f t="shared" si="38"/>
        <v>0</v>
      </c>
      <c r="BQ22" s="716" t="s">
        <v>805</v>
      </c>
      <c r="BR22" s="716" t="s">
        <v>257</v>
      </c>
      <c r="BS22" s="716" t="s">
        <v>376</v>
      </c>
      <c r="BT22" s="716" t="s">
        <v>376</v>
      </c>
      <c r="BU22" s="717">
        <v>0</v>
      </c>
      <c r="BV22" s="717">
        <v>0</v>
      </c>
      <c r="BW22" s="717">
        <v>0</v>
      </c>
      <c r="BX22" s="395">
        <f t="shared" si="40"/>
        <v>0</v>
      </c>
      <c r="BY22" s="395">
        <f t="shared" si="41"/>
        <v>0</v>
      </c>
      <c r="BZ22" s="395">
        <f t="shared" si="42"/>
        <v>0</v>
      </c>
      <c r="CB22" s="716" t="s">
        <v>949</v>
      </c>
      <c r="CC22" s="717">
        <v>70000000</v>
      </c>
      <c r="CD22" s="717">
        <v>0</v>
      </c>
      <c r="CE22" s="717">
        <v>0</v>
      </c>
      <c r="CF22" s="717">
        <v>70000000</v>
      </c>
      <c r="CG22" s="717">
        <v>0</v>
      </c>
      <c r="CH22" s="717">
        <v>0</v>
      </c>
      <c r="CI22" s="717">
        <v>0</v>
      </c>
      <c r="CJ22" s="395">
        <f t="shared" si="43"/>
        <v>70000</v>
      </c>
      <c r="CK22" s="395">
        <f t="shared" si="44"/>
        <v>0</v>
      </c>
      <c r="CL22" s="395">
        <f t="shared" si="45"/>
        <v>0</v>
      </c>
      <c r="CM22" s="395">
        <f t="shared" si="46"/>
        <v>70000</v>
      </c>
      <c r="CN22" s="395">
        <f t="shared" si="47"/>
        <v>0</v>
      </c>
      <c r="CO22" s="395">
        <f t="shared" si="48"/>
        <v>0</v>
      </c>
      <c r="CP22" s="395">
        <f t="shared" si="49"/>
        <v>0</v>
      </c>
      <c r="CY22" s="716" t="s">
        <v>805</v>
      </c>
      <c r="CZ22" s="716" t="s">
        <v>257</v>
      </c>
      <c r="DA22" s="716" t="s">
        <v>1082</v>
      </c>
      <c r="DB22" s="716" t="s">
        <v>1083</v>
      </c>
      <c r="DC22" s="717">
        <v>0</v>
      </c>
      <c r="DD22" s="717">
        <v>0</v>
      </c>
      <c r="DE22" s="717">
        <v>6994350</v>
      </c>
      <c r="DF22" s="395">
        <f t="shared" si="51"/>
        <v>0</v>
      </c>
      <c r="DG22" s="395">
        <f t="shared" si="52"/>
        <v>0</v>
      </c>
      <c r="DH22" s="395">
        <f t="shared" si="53"/>
        <v>6994.35</v>
      </c>
      <c r="DJ22" s="355" t="s">
        <v>949</v>
      </c>
      <c r="DK22" s="356">
        <v>80000000</v>
      </c>
      <c r="DL22" s="356">
        <v>0</v>
      </c>
      <c r="DM22" s="356">
        <v>0</v>
      </c>
      <c r="DN22" s="356">
        <v>80000000</v>
      </c>
      <c r="DO22" s="356">
        <v>0</v>
      </c>
      <c r="DP22" s="356">
        <v>0</v>
      </c>
      <c r="DQ22" s="356">
        <v>0</v>
      </c>
      <c r="DR22" s="356">
        <f t="shared" si="54"/>
        <v>80000</v>
      </c>
      <c r="DS22" s="356">
        <f t="shared" si="55"/>
        <v>0</v>
      </c>
      <c r="DT22" s="356">
        <f t="shared" si="56"/>
        <v>0</v>
      </c>
      <c r="DU22" s="356">
        <f t="shared" si="57"/>
        <v>80000</v>
      </c>
      <c r="DV22" s="356">
        <f t="shared" si="58"/>
        <v>0</v>
      </c>
      <c r="DW22" s="356">
        <f t="shared" si="59"/>
        <v>0</v>
      </c>
      <c r="DX22" s="356">
        <f t="shared" si="60"/>
        <v>0</v>
      </c>
      <c r="EG22" s="305" t="s">
        <v>805</v>
      </c>
      <c r="EH22" s="305" t="s">
        <v>257</v>
      </c>
      <c r="EI22" s="305" t="s">
        <v>368</v>
      </c>
      <c r="EJ22" s="305" t="s">
        <v>274</v>
      </c>
      <c r="EK22" s="307">
        <v>0</v>
      </c>
      <c r="EL22" s="307">
        <v>10200000</v>
      </c>
      <c r="EM22" s="307">
        <v>24679620</v>
      </c>
      <c r="EN22" s="307">
        <f t="shared" si="62"/>
        <v>0</v>
      </c>
      <c r="EO22" s="307">
        <f t="shared" si="63"/>
        <v>10200</v>
      </c>
      <c r="EP22" s="307">
        <f t="shared" si="64"/>
        <v>24679.62</v>
      </c>
      <c r="EQ22" s="307"/>
      <c r="ER22" s="355" t="s">
        <v>949</v>
      </c>
      <c r="ES22" s="356">
        <v>80000000</v>
      </c>
      <c r="ET22" s="356">
        <v>0</v>
      </c>
      <c r="EU22" s="356">
        <v>0</v>
      </c>
      <c r="EV22" s="356">
        <v>80000000</v>
      </c>
      <c r="EW22" s="356">
        <v>0</v>
      </c>
      <c r="EX22" s="356">
        <v>0</v>
      </c>
      <c r="EY22" s="356">
        <v>0</v>
      </c>
      <c r="EZ22" s="356">
        <f t="shared" si="65"/>
        <v>80000</v>
      </c>
      <c r="FA22" s="356">
        <f t="shared" si="66"/>
        <v>0</v>
      </c>
      <c r="FB22" s="356">
        <f t="shared" si="67"/>
        <v>0</v>
      </c>
      <c r="FC22" s="356">
        <f t="shared" si="68"/>
        <v>80000</v>
      </c>
      <c r="FD22" s="356">
        <f t="shared" si="69"/>
        <v>0</v>
      </c>
      <c r="FE22" s="356">
        <f t="shared" si="70"/>
        <v>0</v>
      </c>
      <c r="FF22" s="356">
        <f t="shared" si="71"/>
        <v>0</v>
      </c>
      <c r="FO22" s="305" t="s">
        <v>805</v>
      </c>
      <c r="FP22" s="306" t="s">
        <v>257</v>
      </c>
      <c r="FQ22" s="305" t="s">
        <v>1086</v>
      </c>
      <c r="FR22" s="306" t="s">
        <v>1087</v>
      </c>
      <c r="FS22" s="307">
        <v>0</v>
      </c>
      <c r="FT22" s="307">
        <v>0</v>
      </c>
      <c r="FU22" s="307">
        <v>0</v>
      </c>
      <c r="FV22" s="395">
        <f t="shared" si="73"/>
        <v>0</v>
      </c>
      <c r="FW22" s="395">
        <f t="shared" si="74"/>
        <v>0</v>
      </c>
      <c r="FX22" s="395">
        <f t="shared" si="75"/>
        <v>0</v>
      </c>
      <c r="FZ22" s="355" t="s">
        <v>949</v>
      </c>
      <c r="GA22" s="356">
        <v>80000000</v>
      </c>
      <c r="GB22" s="356">
        <v>0</v>
      </c>
      <c r="GC22" s="356">
        <v>0</v>
      </c>
      <c r="GD22" s="356">
        <v>80000000</v>
      </c>
      <c r="GE22" s="356">
        <v>0</v>
      </c>
      <c r="GF22" s="356">
        <v>0</v>
      </c>
      <c r="GG22" s="356">
        <f t="shared" si="76"/>
        <v>80000</v>
      </c>
      <c r="GH22" s="356">
        <f t="shared" si="77"/>
        <v>0</v>
      </c>
      <c r="GI22" s="356">
        <f t="shared" si="78"/>
        <v>0</v>
      </c>
      <c r="GJ22" s="356">
        <f t="shared" si="79"/>
        <v>80000</v>
      </c>
      <c r="GK22" s="356">
        <f t="shared" si="80"/>
        <v>0</v>
      </c>
      <c r="GL22" s="356">
        <f t="shared" si="81"/>
        <v>0</v>
      </c>
      <c r="GV22" s="306" t="s">
        <v>805</v>
      </c>
      <c r="GW22" s="306" t="s">
        <v>257</v>
      </c>
      <c r="GX22" s="306" t="s">
        <v>1084</v>
      </c>
      <c r="GY22" s="306" t="s">
        <v>1085</v>
      </c>
      <c r="GZ22" s="307">
        <v>0</v>
      </c>
      <c r="HA22" s="307">
        <v>0</v>
      </c>
      <c r="HB22" s="307">
        <v>3658036</v>
      </c>
      <c r="HC22" s="395">
        <f t="shared" si="83"/>
        <v>0</v>
      </c>
      <c r="HD22" s="395">
        <f t="shared" si="84"/>
        <v>0</v>
      </c>
      <c r="HE22" s="395">
        <f t="shared" si="85"/>
        <v>3658.0360000000001</v>
      </c>
      <c r="HG22" s="355" t="s">
        <v>949</v>
      </c>
      <c r="HH22" s="356">
        <v>80000000</v>
      </c>
      <c r="HI22" s="356">
        <v>0</v>
      </c>
      <c r="HJ22" s="356">
        <v>0</v>
      </c>
      <c r="HK22" s="356">
        <v>80000000</v>
      </c>
      <c r="HL22" s="356">
        <v>0</v>
      </c>
      <c r="HM22" s="356">
        <v>0</v>
      </c>
      <c r="HN22" s="356">
        <f t="shared" si="86"/>
        <v>80000</v>
      </c>
      <c r="HO22" s="356">
        <f t="shared" si="87"/>
        <v>0</v>
      </c>
      <c r="HP22" s="356">
        <f t="shared" si="88"/>
        <v>0</v>
      </c>
      <c r="HQ22" s="356">
        <f t="shared" si="89"/>
        <v>80000</v>
      </c>
      <c r="HR22" s="356">
        <f t="shared" si="90"/>
        <v>0</v>
      </c>
      <c r="HS22" s="356">
        <f t="shared" si="91"/>
        <v>0</v>
      </c>
      <c r="IB22" s="306" t="s">
        <v>805</v>
      </c>
      <c r="IC22" s="306" t="s">
        <v>257</v>
      </c>
      <c r="ID22" s="306" t="s">
        <v>1090</v>
      </c>
      <c r="IE22" s="306" t="s">
        <v>1091</v>
      </c>
      <c r="IF22" s="510">
        <v>0</v>
      </c>
      <c r="IG22" s="510">
        <v>0</v>
      </c>
      <c r="IH22" s="510">
        <v>4967137</v>
      </c>
      <c r="II22" s="395">
        <f t="shared" si="93"/>
        <v>0</v>
      </c>
      <c r="IJ22" s="395">
        <f t="shared" si="94"/>
        <v>0</v>
      </c>
      <c r="IK22" s="395">
        <f t="shared" si="95"/>
        <v>4967.1369999999997</v>
      </c>
      <c r="IM22" s="355" t="s">
        <v>946</v>
      </c>
      <c r="IN22" s="356">
        <v>180000000</v>
      </c>
      <c r="IO22" s="356">
        <v>56113088</v>
      </c>
      <c r="IP22" s="356">
        <v>75604322</v>
      </c>
      <c r="IQ22" s="356">
        <v>104395678</v>
      </c>
      <c r="IR22" s="356">
        <v>47430547</v>
      </c>
      <c r="IS22" s="356">
        <v>8682541</v>
      </c>
      <c r="IT22" s="395">
        <f t="shared" si="96"/>
        <v>180000</v>
      </c>
      <c r="IU22" s="395">
        <f t="shared" si="97"/>
        <v>56113.088000000003</v>
      </c>
      <c r="IV22" s="395">
        <f t="shared" si="98"/>
        <v>75604.322</v>
      </c>
      <c r="IW22" s="395">
        <f t="shared" si="99"/>
        <v>104395.678</v>
      </c>
      <c r="IX22" s="395">
        <f t="shared" si="100"/>
        <v>47430.546999999999</v>
      </c>
      <c r="IY22" s="395">
        <f t="shared" si="101"/>
        <v>8682.5409999999993</v>
      </c>
      <c r="JH22" s="305" t="s">
        <v>805</v>
      </c>
      <c r="JI22" s="305" t="s">
        <v>257</v>
      </c>
      <c r="JJ22" s="305" t="s">
        <v>1082</v>
      </c>
      <c r="JK22" s="306" t="s">
        <v>1083</v>
      </c>
      <c r="JL22" s="307">
        <v>0</v>
      </c>
      <c r="JM22" s="307">
        <v>150851568</v>
      </c>
      <c r="JN22" s="307">
        <v>172471133</v>
      </c>
      <c r="JO22" s="395">
        <f t="shared" si="103"/>
        <v>0</v>
      </c>
      <c r="JP22" s="395">
        <f t="shared" si="104"/>
        <v>150851.568</v>
      </c>
      <c r="JQ22" s="395">
        <f t="shared" si="105"/>
        <v>172471.133</v>
      </c>
      <c r="JS22" s="355" t="s">
        <v>949</v>
      </c>
      <c r="JT22" s="356">
        <v>80000000</v>
      </c>
      <c r="JU22" s="356">
        <v>0</v>
      </c>
      <c r="JV22" s="356">
        <v>0</v>
      </c>
      <c r="JW22" s="356">
        <v>80000000</v>
      </c>
      <c r="JX22" s="356">
        <v>0</v>
      </c>
      <c r="JY22" s="356">
        <v>0</v>
      </c>
      <c r="JZ22" s="356">
        <v>0</v>
      </c>
      <c r="KA22" s="356">
        <f t="shared" si="106"/>
        <v>80000</v>
      </c>
      <c r="KB22" s="356">
        <f t="shared" si="107"/>
        <v>0</v>
      </c>
      <c r="KC22" s="356">
        <f t="shared" si="108"/>
        <v>0</v>
      </c>
      <c r="KD22" s="356">
        <f t="shared" si="109"/>
        <v>80000</v>
      </c>
      <c r="KE22" s="356">
        <f t="shared" si="110"/>
        <v>0</v>
      </c>
      <c r="KF22" s="356">
        <f t="shared" si="111"/>
        <v>0</v>
      </c>
      <c r="KG22" s="356">
        <f t="shared" si="112"/>
        <v>0</v>
      </c>
    </row>
    <row r="23" spans="1:293" x14ac:dyDescent="0.25">
      <c r="A23" s="305" t="s">
        <v>389</v>
      </c>
      <c r="B23" s="306" t="s">
        <v>390</v>
      </c>
      <c r="C23" s="306" t="s">
        <v>376</v>
      </c>
      <c r="D23" s="306" t="s">
        <v>376</v>
      </c>
      <c r="E23" s="510">
        <v>0</v>
      </c>
      <c r="F23" s="510">
        <v>0</v>
      </c>
      <c r="G23" s="510">
        <v>1100000000</v>
      </c>
      <c r="H23" s="307">
        <f t="shared" si="21"/>
        <v>0</v>
      </c>
      <c r="I23" s="307">
        <f t="shared" si="22"/>
        <v>0</v>
      </c>
      <c r="J23" s="307">
        <f t="shared" si="23"/>
        <v>1100000</v>
      </c>
      <c r="L23" s="716" t="s">
        <v>351</v>
      </c>
      <c r="M23" s="307">
        <v>10000</v>
      </c>
      <c r="N23" s="307">
        <v>1220373365</v>
      </c>
      <c r="O23" s="307">
        <v>1220373365</v>
      </c>
      <c r="P23" s="307">
        <v>-1220363365</v>
      </c>
      <c r="Q23" s="307">
        <v>1172559005</v>
      </c>
      <c r="R23" s="307">
        <v>47814360</v>
      </c>
      <c r="S23" s="307">
        <f t="shared" si="24"/>
        <v>10</v>
      </c>
      <c r="T23" s="307">
        <f t="shared" si="25"/>
        <v>1220373.365</v>
      </c>
      <c r="U23" s="307">
        <f t="shared" si="26"/>
        <v>1220373.365</v>
      </c>
      <c r="V23" s="307">
        <f t="shared" si="27"/>
        <v>-1220363.365</v>
      </c>
      <c r="W23" s="307">
        <f t="shared" si="28"/>
        <v>1172559.0049999999</v>
      </c>
      <c r="X23" s="307">
        <f t="shared" si="29"/>
        <v>47814.36</v>
      </c>
      <c r="Z23" s="716" t="s">
        <v>363</v>
      </c>
      <c r="AA23" s="716" t="s">
        <v>382</v>
      </c>
      <c r="AB23" s="716" t="s">
        <v>383</v>
      </c>
      <c r="AC23" s="716" t="s">
        <v>384</v>
      </c>
      <c r="AD23" s="307">
        <v>-179613000</v>
      </c>
      <c r="AE23" s="307">
        <v>0</v>
      </c>
      <c r="AF23" s="307">
        <v>0</v>
      </c>
      <c r="AG23" s="307">
        <f t="shared" si="30"/>
        <v>-179613</v>
      </c>
      <c r="AH23" s="307">
        <f t="shared" si="31"/>
        <v>0</v>
      </c>
      <c r="AI23" s="307">
        <f t="shared" si="32"/>
        <v>0</v>
      </c>
      <c r="AK23" s="716" t="s">
        <v>363</v>
      </c>
      <c r="AL23" s="716" t="s">
        <v>382</v>
      </c>
      <c r="AM23" s="716" t="s">
        <v>364</v>
      </c>
      <c r="AN23" s="716" t="s">
        <v>365</v>
      </c>
      <c r="AO23" s="307">
        <v>240000000</v>
      </c>
      <c r="AP23" s="307">
        <v>0</v>
      </c>
      <c r="AQ23" s="307">
        <v>0</v>
      </c>
      <c r="AR23" s="307">
        <f t="shared" si="3"/>
        <v>240000</v>
      </c>
      <c r="AS23" s="307">
        <f t="shared" si="4"/>
        <v>0</v>
      </c>
      <c r="AT23" s="307">
        <f t="shared" si="5"/>
        <v>0</v>
      </c>
      <c r="AV23" s="716" t="s">
        <v>351</v>
      </c>
      <c r="AW23" s="347">
        <v>10000</v>
      </c>
      <c r="AX23" s="347">
        <v>1220373365</v>
      </c>
      <c r="AY23" s="347">
        <v>1220373365</v>
      </c>
      <c r="AZ23" s="347">
        <v>-1220363365</v>
      </c>
      <c r="BA23" s="347">
        <v>1194159005</v>
      </c>
      <c r="BB23" s="347">
        <v>26214360</v>
      </c>
      <c r="BC23" s="347">
        <f t="shared" si="33"/>
        <v>10</v>
      </c>
      <c r="BD23" s="347">
        <f t="shared" si="34"/>
        <v>1220373.365</v>
      </c>
      <c r="BE23" s="347">
        <f t="shared" si="35"/>
        <v>1220373.365</v>
      </c>
      <c r="BF23" s="347">
        <f t="shared" si="36"/>
        <v>-1220363.365</v>
      </c>
      <c r="BG23" s="347">
        <f t="shared" si="37"/>
        <v>1194159.0049999999</v>
      </c>
      <c r="BH23" s="347">
        <f t="shared" si="38"/>
        <v>26214.36</v>
      </c>
      <c r="BQ23" s="716" t="s">
        <v>805</v>
      </c>
      <c r="BR23" s="716" t="s">
        <v>257</v>
      </c>
      <c r="BS23" s="716" t="s">
        <v>1088</v>
      </c>
      <c r="BT23" s="716" t="s">
        <v>1089</v>
      </c>
      <c r="BU23" s="717">
        <v>0</v>
      </c>
      <c r="BV23" s="717">
        <v>0</v>
      </c>
      <c r="BW23" s="717">
        <v>13522979</v>
      </c>
      <c r="BX23" s="395">
        <f t="shared" si="40"/>
        <v>0</v>
      </c>
      <c r="BY23" s="395">
        <f t="shared" si="41"/>
        <v>0</v>
      </c>
      <c r="BZ23" s="395">
        <f t="shared" si="42"/>
        <v>13522.978999999999</v>
      </c>
      <c r="CB23" s="716" t="s">
        <v>351</v>
      </c>
      <c r="CC23" s="717">
        <v>10000</v>
      </c>
      <c r="CD23" s="717">
        <v>1220373365</v>
      </c>
      <c r="CE23" s="717">
        <v>1220373365</v>
      </c>
      <c r="CF23" s="717">
        <v>-1220363365</v>
      </c>
      <c r="CG23" s="717">
        <v>0</v>
      </c>
      <c r="CH23" s="717">
        <v>1194159005</v>
      </c>
      <c r="CI23" s="717">
        <v>26214360</v>
      </c>
      <c r="CJ23" s="395">
        <f t="shared" si="43"/>
        <v>10</v>
      </c>
      <c r="CK23" s="395">
        <f t="shared" si="44"/>
        <v>1220373.365</v>
      </c>
      <c r="CL23" s="395">
        <f t="shared" si="45"/>
        <v>1220373.365</v>
      </c>
      <c r="CM23" s="395">
        <f t="shared" si="46"/>
        <v>-1220363.365</v>
      </c>
      <c r="CN23" s="395">
        <f t="shared" si="47"/>
        <v>0</v>
      </c>
      <c r="CO23" s="395">
        <f t="shared" si="48"/>
        <v>1194159.0049999999</v>
      </c>
      <c r="CP23" s="395">
        <f t="shared" si="49"/>
        <v>26214.36</v>
      </c>
      <c r="CY23" s="716" t="s">
        <v>805</v>
      </c>
      <c r="CZ23" s="716" t="s">
        <v>257</v>
      </c>
      <c r="DA23" s="716" t="s">
        <v>1080</v>
      </c>
      <c r="DB23" s="716" t="s">
        <v>1081</v>
      </c>
      <c r="DC23" s="717">
        <v>0</v>
      </c>
      <c r="DD23" s="717">
        <v>0</v>
      </c>
      <c r="DE23" s="717">
        <v>45024069</v>
      </c>
      <c r="DF23" s="395">
        <f t="shared" si="51"/>
        <v>0</v>
      </c>
      <c r="DG23" s="395">
        <f t="shared" si="52"/>
        <v>0</v>
      </c>
      <c r="DH23" s="395">
        <f t="shared" si="53"/>
        <v>45024.069000000003</v>
      </c>
      <c r="DJ23" s="355" t="s">
        <v>351</v>
      </c>
      <c r="DK23" s="356">
        <v>10000</v>
      </c>
      <c r="DL23" s="356">
        <v>1220373365</v>
      </c>
      <c r="DM23" s="356">
        <v>1220373365</v>
      </c>
      <c r="DN23" s="356">
        <v>-1220363365</v>
      </c>
      <c r="DO23" s="356">
        <v>0</v>
      </c>
      <c r="DP23" s="356">
        <v>1194159005</v>
      </c>
      <c r="DQ23" s="356">
        <v>26214360</v>
      </c>
      <c r="DR23" s="356">
        <f t="shared" si="54"/>
        <v>10</v>
      </c>
      <c r="DS23" s="356">
        <f t="shared" si="55"/>
        <v>1220373.365</v>
      </c>
      <c r="DT23" s="356">
        <f t="shared" si="56"/>
        <v>1220373.365</v>
      </c>
      <c r="DU23" s="356">
        <f t="shared" si="57"/>
        <v>-1220363.365</v>
      </c>
      <c r="DV23" s="356">
        <f t="shared" si="58"/>
        <v>0</v>
      </c>
      <c r="DW23" s="356">
        <f t="shared" si="59"/>
        <v>1194159.0049999999</v>
      </c>
      <c r="DX23" s="356">
        <f t="shared" si="60"/>
        <v>26214.36</v>
      </c>
      <c r="EG23" s="305" t="s">
        <v>805</v>
      </c>
      <c r="EH23" s="305" t="s">
        <v>257</v>
      </c>
      <c r="EI23" s="305" t="s">
        <v>387</v>
      </c>
      <c r="EJ23" s="305" t="s">
        <v>276</v>
      </c>
      <c r="EK23" s="307">
        <v>0</v>
      </c>
      <c r="EL23" s="307">
        <v>1171341</v>
      </c>
      <c r="EM23" s="307">
        <v>4741341</v>
      </c>
      <c r="EN23" s="307">
        <f t="shared" si="62"/>
        <v>0</v>
      </c>
      <c r="EO23" s="307">
        <f t="shared" si="63"/>
        <v>1171.3409999999999</v>
      </c>
      <c r="EP23" s="307">
        <f t="shared" si="64"/>
        <v>4741.3410000000003</v>
      </c>
      <c r="EQ23" s="307"/>
      <c r="ER23" s="355" t="s">
        <v>351</v>
      </c>
      <c r="ES23" s="356">
        <v>1220373000</v>
      </c>
      <c r="ET23" s="356">
        <v>1220373365</v>
      </c>
      <c r="EU23" s="356">
        <v>1220373365</v>
      </c>
      <c r="EV23" s="356">
        <v>-365</v>
      </c>
      <c r="EW23" s="356">
        <v>0</v>
      </c>
      <c r="EX23" s="356">
        <v>1194159005</v>
      </c>
      <c r="EY23" s="356">
        <v>26214360</v>
      </c>
      <c r="EZ23" s="356">
        <f t="shared" si="65"/>
        <v>1220373</v>
      </c>
      <c r="FA23" s="356">
        <f t="shared" si="66"/>
        <v>1220373.365</v>
      </c>
      <c r="FB23" s="356">
        <f t="shared" si="67"/>
        <v>1220373.365</v>
      </c>
      <c r="FC23" s="356">
        <f t="shared" si="68"/>
        <v>-0.36499999999999999</v>
      </c>
      <c r="FD23" s="356">
        <f t="shared" si="69"/>
        <v>0</v>
      </c>
      <c r="FE23" s="356">
        <f t="shared" si="70"/>
        <v>1194159.0049999999</v>
      </c>
      <c r="FF23" s="356">
        <f t="shared" si="71"/>
        <v>26214.36</v>
      </c>
      <c r="FO23" s="305" t="s">
        <v>805</v>
      </c>
      <c r="FP23" s="306" t="s">
        <v>257</v>
      </c>
      <c r="FQ23" s="305" t="s">
        <v>376</v>
      </c>
      <c r="FR23" s="306" t="s">
        <v>376</v>
      </c>
      <c r="FS23" s="307">
        <v>0</v>
      </c>
      <c r="FT23" s="307">
        <v>0</v>
      </c>
      <c r="FU23" s="307">
        <v>0</v>
      </c>
      <c r="FV23" s="395">
        <f t="shared" si="73"/>
        <v>0</v>
      </c>
      <c r="FW23" s="395">
        <f t="shared" si="74"/>
        <v>0</v>
      </c>
      <c r="FX23" s="395">
        <f t="shared" si="75"/>
        <v>0</v>
      </c>
      <c r="FZ23" s="355" t="s">
        <v>351</v>
      </c>
      <c r="GA23" s="356">
        <v>1220373000</v>
      </c>
      <c r="GB23" s="356">
        <v>1220373365</v>
      </c>
      <c r="GC23" s="356">
        <v>1220373365</v>
      </c>
      <c r="GD23" s="356">
        <v>-365</v>
      </c>
      <c r="GE23" s="356">
        <v>1194159005</v>
      </c>
      <c r="GF23" s="356">
        <v>26214360</v>
      </c>
      <c r="GG23" s="356">
        <f t="shared" si="76"/>
        <v>1220373</v>
      </c>
      <c r="GH23" s="356">
        <f t="shared" si="77"/>
        <v>1220373.365</v>
      </c>
      <c r="GI23" s="356">
        <f t="shared" si="78"/>
        <v>1220373.365</v>
      </c>
      <c r="GJ23" s="356">
        <f t="shared" si="79"/>
        <v>-0.36499999999999999</v>
      </c>
      <c r="GK23" s="356">
        <f t="shared" si="80"/>
        <v>1194159.0049999999</v>
      </c>
      <c r="GL23" s="356">
        <f t="shared" si="81"/>
        <v>26214.36</v>
      </c>
      <c r="GV23" s="306" t="s">
        <v>805</v>
      </c>
      <c r="GW23" s="306" t="s">
        <v>257</v>
      </c>
      <c r="GX23" s="306" t="s">
        <v>376</v>
      </c>
      <c r="GY23" s="306" t="s">
        <v>376</v>
      </c>
      <c r="GZ23" s="307">
        <v>0</v>
      </c>
      <c r="HA23" s="307">
        <v>0</v>
      </c>
      <c r="HB23" s="307">
        <v>0</v>
      </c>
      <c r="HC23" s="395">
        <f t="shared" si="83"/>
        <v>0</v>
      </c>
      <c r="HD23" s="395">
        <f t="shared" si="84"/>
        <v>0</v>
      </c>
      <c r="HE23" s="395">
        <f t="shared" si="85"/>
        <v>0</v>
      </c>
      <c r="HG23" s="355" t="s">
        <v>351</v>
      </c>
      <c r="HH23" s="356">
        <v>1220373000</v>
      </c>
      <c r="HI23" s="356">
        <v>1220373365</v>
      </c>
      <c r="HJ23" s="356">
        <v>1220373365</v>
      </c>
      <c r="HK23" s="356">
        <v>-365</v>
      </c>
      <c r="HL23" s="356">
        <v>1194159005</v>
      </c>
      <c r="HM23" s="356">
        <v>26214360</v>
      </c>
      <c r="HN23" s="356">
        <f t="shared" si="86"/>
        <v>1220373</v>
      </c>
      <c r="HO23" s="356">
        <f t="shared" si="87"/>
        <v>1220373.365</v>
      </c>
      <c r="HP23" s="356">
        <f t="shared" si="88"/>
        <v>1220373.365</v>
      </c>
      <c r="HQ23" s="356">
        <f t="shared" si="89"/>
        <v>-0.36499999999999999</v>
      </c>
      <c r="HR23" s="356">
        <f t="shared" si="90"/>
        <v>1194159.0049999999</v>
      </c>
      <c r="HS23" s="356">
        <f t="shared" si="91"/>
        <v>26214.36</v>
      </c>
      <c r="IB23" s="306" t="s">
        <v>805</v>
      </c>
      <c r="IC23" s="306" t="s">
        <v>257</v>
      </c>
      <c r="ID23" s="306" t="s">
        <v>1054</v>
      </c>
      <c r="IE23" s="306" t="s">
        <v>1055</v>
      </c>
      <c r="IF23" s="510">
        <v>0</v>
      </c>
      <c r="IG23" s="510">
        <v>176431610</v>
      </c>
      <c r="IH23" s="510">
        <v>251596144</v>
      </c>
      <c r="II23" s="395">
        <f t="shared" si="93"/>
        <v>0</v>
      </c>
      <c r="IJ23" s="395">
        <f t="shared" si="94"/>
        <v>176431.61</v>
      </c>
      <c r="IK23" s="395">
        <f t="shared" si="95"/>
        <v>251596.144</v>
      </c>
      <c r="IM23" s="355" t="s">
        <v>947</v>
      </c>
      <c r="IN23" s="356">
        <v>150000000</v>
      </c>
      <c r="IO23" s="356">
        <v>0</v>
      </c>
      <c r="IP23" s="356">
        <v>0</v>
      </c>
      <c r="IQ23" s="356">
        <v>150000000</v>
      </c>
      <c r="IR23" s="356">
        <v>0</v>
      </c>
      <c r="IS23" s="356">
        <v>0</v>
      </c>
      <c r="IT23" s="395">
        <f t="shared" si="96"/>
        <v>150000</v>
      </c>
      <c r="IU23" s="395">
        <f t="shared" si="97"/>
        <v>0</v>
      </c>
      <c r="IV23" s="395">
        <f t="shared" si="98"/>
        <v>0</v>
      </c>
      <c r="IW23" s="395">
        <f t="shared" si="99"/>
        <v>150000</v>
      </c>
      <c r="IX23" s="395">
        <f t="shared" si="100"/>
        <v>0</v>
      </c>
      <c r="IY23" s="395">
        <f t="shared" si="101"/>
        <v>0</v>
      </c>
      <c r="JH23" s="305" t="s">
        <v>805</v>
      </c>
      <c r="JI23" s="305" t="s">
        <v>257</v>
      </c>
      <c r="JJ23" s="305" t="s">
        <v>387</v>
      </c>
      <c r="JK23" s="306" t="s">
        <v>276</v>
      </c>
      <c r="JL23" s="307">
        <v>0</v>
      </c>
      <c r="JM23" s="307">
        <v>4741341</v>
      </c>
      <c r="JN23" s="307">
        <v>13741341</v>
      </c>
      <c r="JO23" s="395">
        <f t="shared" si="103"/>
        <v>0</v>
      </c>
      <c r="JP23" s="395">
        <f t="shared" si="104"/>
        <v>4741.3410000000003</v>
      </c>
      <c r="JQ23" s="395">
        <f t="shared" si="105"/>
        <v>13741.341</v>
      </c>
      <c r="JS23" s="355" t="s">
        <v>351</v>
      </c>
      <c r="JT23" s="356">
        <v>1220373000</v>
      </c>
      <c r="JU23" s="356">
        <v>1218255365</v>
      </c>
      <c r="JV23" s="356">
        <v>1218255365</v>
      </c>
      <c r="JW23" s="356">
        <v>2117635</v>
      </c>
      <c r="JX23" s="356">
        <v>0</v>
      </c>
      <c r="JY23" s="356">
        <v>1194159005</v>
      </c>
      <c r="JZ23" s="356">
        <v>24096360</v>
      </c>
      <c r="KA23" s="356">
        <f t="shared" si="106"/>
        <v>1220373</v>
      </c>
      <c r="KB23" s="356">
        <f t="shared" si="107"/>
        <v>1218255.365</v>
      </c>
      <c r="KC23" s="356">
        <f t="shared" si="108"/>
        <v>1218255.365</v>
      </c>
      <c r="KD23" s="356">
        <f t="shared" si="109"/>
        <v>2117.6350000000002</v>
      </c>
      <c r="KE23" s="356">
        <f t="shared" si="110"/>
        <v>0</v>
      </c>
      <c r="KF23" s="356">
        <f t="shared" si="111"/>
        <v>1194159.0049999999</v>
      </c>
      <c r="KG23" s="356">
        <f t="shared" si="112"/>
        <v>24096.36</v>
      </c>
    </row>
    <row r="24" spans="1:293" x14ac:dyDescent="0.25">
      <c r="A24" s="305" t="s">
        <v>391</v>
      </c>
      <c r="B24" s="306" t="s">
        <v>392</v>
      </c>
      <c r="C24" s="306" t="s">
        <v>376</v>
      </c>
      <c r="D24" s="306" t="s">
        <v>376</v>
      </c>
      <c r="E24" s="510">
        <v>160453000</v>
      </c>
      <c r="F24" s="510">
        <v>0</v>
      </c>
      <c r="G24" s="510">
        <v>0</v>
      </c>
      <c r="H24" s="307">
        <f t="shared" si="21"/>
        <v>160453</v>
      </c>
      <c r="I24" s="307">
        <f t="shared" si="22"/>
        <v>0</v>
      </c>
      <c r="J24" s="307">
        <f t="shared" si="23"/>
        <v>0</v>
      </c>
      <c r="L24" s="716" t="s">
        <v>356</v>
      </c>
      <c r="M24" s="307">
        <v>10000</v>
      </c>
      <c r="N24" s="307">
        <v>1220373365</v>
      </c>
      <c r="O24" s="307">
        <v>1220373365</v>
      </c>
      <c r="P24" s="307">
        <v>-1220363365</v>
      </c>
      <c r="Q24" s="307">
        <v>1172559005</v>
      </c>
      <c r="R24" s="307">
        <v>47814360</v>
      </c>
      <c r="S24" s="307">
        <f t="shared" si="24"/>
        <v>10</v>
      </c>
      <c r="T24" s="307">
        <f t="shared" si="25"/>
        <v>1220373.365</v>
      </c>
      <c r="U24" s="307">
        <f t="shared" si="26"/>
        <v>1220373.365</v>
      </c>
      <c r="V24" s="307">
        <f t="shared" si="27"/>
        <v>-1220363.365</v>
      </c>
      <c r="W24" s="307">
        <f t="shared" si="28"/>
        <v>1172559.0049999999</v>
      </c>
      <c r="X24" s="307">
        <f t="shared" si="29"/>
        <v>47814.36</v>
      </c>
      <c r="Z24" s="716" t="s">
        <v>389</v>
      </c>
      <c r="AA24" s="716" t="s">
        <v>390</v>
      </c>
      <c r="AB24" s="716" t="s">
        <v>376</v>
      </c>
      <c r="AC24" s="716" t="s">
        <v>376</v>
      </c>
      <c r="AD24" s="307">
        <v>0</v>
      </c>
      <c r="AE24" s="307">
        <v>2481383</v>
      </c>
      <c r="AF24" s="307">
        <v>40166968</v>
      </c>
      <c r="AG24" s="307">
        <f t="shared" si="30"/>
        <v>0</v>
      </c>
      <c r="AH24" s="307">
        <f t="shared" si="31"/>
        <v>2481.3829999999998</v>
      </c>
      <c r="AI24" s="307">
        <f t="shared" si="32"/>
        <v>40166.968000000001</v>
      </c>
      <c r="AK24" s="716" t="s">
        <v>363</v>
      </c>
      <c r="AL24" s="716" t="s">
        <v>382</v>
      </c>
      <c r="AM24" s="716" t="s">
        <v>385</v>
      </c>
      <c r="AN24" s="716" t="s">
        <v>234</v>
      </c>
      <c r="AO24" s="307">
        <v>1267156000</v>
      </c>
      <c r="AP24" s="307">
        <v>0</v>
      </c>
      <c r="AQ24" s="307">
        <v>0</v>
      </c>
      <c r="AR24" s="307">
        <f t="shared" si="3"/>
        <v>1267156</v>
      </c>
      <c r="AS24" s="307">
        <f t="shared" si="4"/>
        <v>0</v>
      </c>
      <c r="AT24" s="307">
        <f t="shared" si="5"/>
        <v>0</v>
      </c>
      <c r="AV24" s="716" t="s">
        <v>356</v>
      </c>
      <c r="AW24" s="347">
        <v>10000</v>
      </c>
      <c r="AX24" s="347">
        <v>1220373365</v>
      </c>
      <c r="AY24" s="347">
        <v>1220373365</v>
      </c>
      <c r="AZ24" s="347">
        <v>-1220363365</v>
      </c>
      <c r="BA24" s="347">
        <v>1194159005</v>
      </c>
      <c r="BB24" s="347">
        <v>26214360</v>
      </c>
      <c r="BC24" s="347">
        <f t="shared" si="33"/>
        <v>10</v>
      </c>
      <c r="BD24" s="347">
        <f t="shared" si="34"/>
        <v>1220373.365</v>
      </c>
      <c r="BE24" s="347">
        <f t="shared" si="35"/>
        <v>1220373.365</v>
      </c>
      <c r="BF24" s="347">
        <f t="shared" si="36"/>
        <v>-1220363.365</v>
      </c>
      <c r="BG24" s="347">
        <f t="shared" si="37"/>
        <v>1194159.0049999999</v>
      </c>
      <c r="BH24" s="347">
        <f t="shared" si="38"/>
        <v>26214.36</v>
      </c>
      <c r="BQ24" s="716" t="s">
        <v>805</v>
      </c>
      <c r="BR24" s="716" t="s">
        <v>257</v>
      </c>
      <c r="BS24" s="716" t="s">
        <v>1086</v>
      </c>
      <c r="BT24" s="716" t="s">
        <v>1087</v>
      </c>
      <c r="BU24" s="717">
        <v>0</v>
      </c>
      <c r="BV24" s="717">
        <v>0</v>
      </c>
      <c r="BW24" s="717">
        <v>10718181</v>
      </c>
      <c r="BX24" s="395">
        <f t="shared" si="40"/>
        <v>0</v>
      </c>
      <c r="BY24" s="395">
        <f t="shared" si="41"/>
        <v>0</v>
      </c>
      <c r="BZ24" s="395">
        <f t="shared" si="42"/>
        <v>10718.181</v>
      </c>
      <c r="CB24" s="716" t="s">
        <v>356</v>
      </c>
      <c r="CC24" s="717">
        <v>10000</v>
      </c>
      <c r="CD24" s="717">
        <v>1220373365</v>
      </c>
      <c r="CE24" s="717">
        <v>1220373365</v>
      </c>
      <c r="CF24" s="717">
        <v>-1220363365</v>
      </c>
      <c r="CG24" s="717">
        <v>0</v>
      </c>
      <c r="CH24" s="717">
        <v>1194159005</v>
      </c>
      <c r="CI24" s="717">
        <v>26214360</v>
      </c>
      <c r="CJ24" s="395">
        <f t="shared" si="43"/>
        <v>10</v>
      </c>
      <c r="CK24" s="395">
        <f t="shared" si="44"/>
        <v>1220373.365</v>
      </c>
      <c r="CL24" s="395">
        <f t="shared" si="45"/>
        <v>1220373.365</v>
      </c>
      <c r="CM24" s="395">
        <f t="shared" si="46"/>
        <v>-1220363.365</v>
      </c>
      <c r="CN24" s="395">
        <f t="shared" si="47"/>
        <v>0</v>
      </c>
      <c r="CO24" s="395">
        <f t="shared" si="48"/>
        <v>1194159.0049999999</v>
      </c>
      <c r="CP24" s="395">
        <f t="shared" si="49"/>
        <v>26214.36</v>
      </c>
      <c r="CY24" s="716" t="s">
        <v>805</v>
      </c>
      <c r="CZ24" s="716" t="s">
        <v>257</v>
      </c>
      <c r="DA24" s="716" t="s">
        <v>1088</v>
      </c>
      <c r="DB24" s="716" t="s">
        <v>1089</v>
      </c>
      <c r="DC24" s="717">
        <v>0</v>
      </c>
      <c r="DD24" s="717">
        <v>0</v>
      </c>
      <c r="DE24" s="717">
        <v>13522979</v>
      </c>
      <c r="DF24" s="395">
        <f t="shared" si="51"/>
        <v>0</v>
      </c>
      <c r="DG24" s="395">
        <f t="shared" si="52"/>
        <v>0</v>
      </c>
      <c r="DH24" s="395">
        <f t="shared" si="53"/>
        <v>13522.978999999999</v>
      </c>
      <c r="DJ24" s="355" t="s">
        <v>356</v>
      </c>
      <c r="DK24" s="356">
        <v>10000</v>
      </c>
      <c r="DL24" s="356">
        <v>1220373365</v>
      </c>
      <c r="DM24" s="356">
        <v>1220373365</v>
      </c>
      <c r="DN24" s="356">
        <v>-1220363365</v>
      </c>
      <c r="DO24" s="356">
        <v>0</v>
      </c>
      <c r="DP24" s="356">
        <v>1194159005</v>
      </c>
      <c r="DQ24" s="356">
        <v>26214360</v>
      </c>
      <c r="DR24" s="356">
        <f t="shared" si="54"/>
        <v>10</v>
      </c>
      <c r="DS24" s="356">
        <f t="shared" si="55"/>
        <v>1220373.365</v>
      </c>
      <c r="DT24" s="356">
        <f t="shared" si="56"/>
        <v>1220373.365</v>
      </c>
      <c r="DU24" s="356">
        <f t="shared" si="57"/>
        <v>-1220363.365</v>
      </c>
      <c r="DV24" s="356">
        <f t="shared" si="58"/>
        <v>0</v>
      </c>
      <c r="DW24" s="356">
        <f t="shared" si="59"/>
        <v>1194159.0049999999</v>
      </c>
      <c r="DX24" s="356">
        <f t="shared" si="60"/>
        <v>26214.36</v>
      </c>
      <c r="EG24" s="305" t="s">
        <v>805</v>
      </c>
      <c r="EH24" s="305" t="s">
        <v>257</v>
      </c>
      <c r="EI24" s="305" t="s">
        <v>1088</v>
      </c>
      <c r="EJ24" s="305" t="s">
        <v>1089</v>
      </c>
      <c r="EK24" s="307">
        <v>0</v>
      </c>
      <c r="EL24" s="307">
        <v>0</v>
      </c>
      <c r="EM24" s="307">
        <v>13522979</v>
      </c>
      <c r="EN24" s="307">
        <f t="shared" si="62"/>
        <v>0</v>
      </c>
      <c r="EO24" s="307">
        <f t="shared" si="63"/>
        <v>0</v>
      </c>
      <c r="EP24" s="307">
        <f t="shared" si="64"/>
        <v>13522.978999999999</v>
      </c>
      <c r="EQ24" s="307"/>
      <c r="ER24" s="355" t="s">
        <v>356</v>
      </c>
      <c r="ES24" s="356">
        <v>1220373000</v>
      </c>
      <c r="ET24" s="356">
        <v>1220373365</v>
      </c>
      <c r="EU24" s="356">
        <v>1220373365</v>
      </c>
      <c r="EV24" s="356">
        <v>-365</v>
      </c>
      <c r="EW24" s="356">
        <v>0</v>
      </c>
      <c r="EX24" s="356">
        <v>1194159005</v>
      </c>
      <c r="EY24" s="356">
        <v>26214360</v>
      </c>
      <c r="EZ24" s="356">
        <f t="shared" si="65"/>
        <v>1220373</v>
      </c>
      <c r="FA24" s="356">
        <f t="shared" si="66"/>
        <v>1220373.365</v>
      </c>
      <c r="FB24" s="356">
        <f t="shared" si="67"/>
        <v>1220373.365</v>
      </c>
      <c r="FC24" s="356">
        <f t="shared" si="68"/>
        <v>-0.36499999999999999</v>
      </c>
      <c r="FD24" s="356">
        <f t="shared" si="69"/>
        <v>0</v>
      </c>
      <c r="FE24" s="356">
        <f t="shared" si="70"/>
        <v>1194159.0049999999</v>
      </c>
      <c r="FF24" s="356">
        <f t="shared" si="71"/>
        <v>26214.36</v>
      </c>
      <c r="FO24" s="305" t="s">
        <v>805</v>
      </c>
      <c r="FP24" s="306" t="s">
        <v>257</v>
      </c>
      <c r="FQ24" s="305" t="s">
        <v>1084</v>
      </c>
      <c r="FR24" s="306" t="s">
        <v>1085</v>
      </c>
      <c r="FS24" s="307">
        <v>0</v>
      </c>
      <c r="FT24" s="307">
        <v>0</v>
      </c>
      <c r="FU24" s="307">
        <v>0</v>
      </c>
      <c r="FV24" s="395">
        <f t="shared" si="73"/>
        <v>0</v>
      </c>
      <c r="FW24" s="395">
        <f t="shared" si="74"/>
        <v>0</v>
      </c>
      <c r="FX24" s="395">
        <f t="shared" si="75"/>
        <v>0</v>
      </c>
      <c r="FZ24" s="355" t="s">
        <v>356</v>
      </c>
      <c r="GA24" s="356">
        <v>1220373000</v>
      </c>
      <c r="GB24" s="356">
        <v>1220373365</v>
      </c>
      <c r="GC24" s="356">
        <v>1220373365</v>
      </c>
      <c r="GD24" s="356">
        <v>-365</v>
      </c>
      <c r="GE24" s="356">
        <v>1194159005</v>
      </c>
      <c r="GF24" s="356">
        <v>26214360</v>
      </c>
      <c r="GG24" s="356">
        <f t="shared" si="76"/>
        <v>1220373</v>
      </c>
      <c r="GH24" s="356">
        <f t="shared" si="77"/>
        <v>1220373.365</v>
      </c>
      <c r="GI24" s="356">
        <f t="shared" si="78"/>
        <v>1220373.365</v>
      </c>
      <c r="GJ24" s="356">
        <f t="shared" si="79"/>
        <v>-0.36499999999999999</v>
      </c>
      <c r="GK24" s="356">
        <f t="shared" si="80"/>
        <v>1194159.0049999999</v>
      </c>
      <c r="GL24" s="356">
        <f t="shared" si="81"/>
        <v>26214.36</v>
      </c>
      <c r="GV24" s="306" t="s">
        <v>805</v>
      </c>
      <c r="GW24" s="306" t="s">
        <v>257</v>
      </c>
      <c r="GX24" s="306" t="s">
        <v>1056</v>
      </c>
      <c r="GY24" s="306" t="s">
        <v>1057</v>
      </c>
      <c r="GZ24" s="307">
        <v>0</v>
      </c>
      <c r="HA24" s="307">
        <v>0</v>
      </c>
      <c r="HB24" s="307">
        <v>0</v>
      </c>
      <c r="HC24" s="395">
        <f t="shared" si="83"/>
        <v>0</v>
      </c>
      <c r="HD24" s="395">
        <f t="shared" si="84"/>
        <v>0</v>
      </c>
      <c r="HE24" s="395">
        <f t="shared" si="85"/>
        <v>0</v>
      </c>
      <c r="HG24" s="355" t="s">
        <v>356</v>
      </c>
      <c r="HH24" s="356">
        <v>1220373000</v>
      </c>
      <c r="HI24" s="356">
        <v>1220373365</v>
      </c>
      <c r="HJ24" s="356">
        <v>1220373365</v>
      </c>
      <c r="HK24" s="356">
        <v>-365</v>
      </c>
      <c r="HL24" s="356">
        <v>1194159005</v>
      </c>
      <c r="HM24" s="356">
        <v>26214360</v>
      </c>
      <c r="HN24" s="356">
        <f t="shared" si="86"/>
        <v>1220373</v>
      </c>
      <c r="HO24" s="356">
        <f t="shared" si="87"/>
        <v>1220373.365</v>
      </c>
      <c r="HP24" s="356">
        <f t="shared" si="88"/>
        <v>1220373.365</v>
      </c>
      <c r="HQ24" s="356">
        <f t="shared" si="89"/>
        <v>-0.36499999999999999</v>
      </c>
      <c r="HR24" s="356">
        <f t="shared" si="90"/>
        <v>1194159.0049999999</v>
      </c>
      <c r="HS24" s="356">
        <f t="shared" si="91"/>
        <v>26214.36</v>
      </c>
      <c r="IB24" s="306" t="s">
        <v>805</v>
      </c>
      <c r="IC24" s="306" t="s">
        <v>257</v>
      </c>
      <c r="ID24" s="306" t="s">
        <v>368</v>
      </c>
      <c r="IE24" s="306" t="s">
        <v>274</v>
      </c>
      <c r="IF24" s="510">
        <v>0</v>
      </c>
      <c r="IG24" s="510">
        <v>16405680</v>
      </c>
      <c r="IH24" s="510">
        <v>24679620</v>
      </c>
      <c r="II24" s="395">
        <f t="shared" si="93"/>
        <v>0</v>
      </c>
      <c r="IJ24" s="395">
        <f t="shared" si="94"/>
        <v>16405.68</v>
      </c>
      <c r="IK24" s="395">
        <f t="shared" si="95"/>
        <v>24679.62</v>
      </c>
      <c r="IM24" s="355" t="s">
        <v>948</v>
      </c>
      <c r="IN24" s="356">
        <v>70000000</v>
      </c>
      <c r="IO24" s="356">
        <v>0</v>
      </c>
      <c r="IP24" s="356">
        <v>0</v>
      </c>
      <c r="IQ24" s="356">
        <v>70000000</v>
      </c>
      <c r="IR24" s="356">
        <v>0</v>
      </c>
      <c r="IS24" s="356">
        <v>0</v>
      </c>
      <c r="IT24" s="395">
        <f t="shared" si="96"/>
        <v>70000</v>
      </c>
      <c r="IU24" s="395">
        <f t="shared" si="97"/>
        <v>0</v>
      </c>
      <c r="IV24" s="395">
        <f t="shared" si="98"/>
        <v>0</v>
      </c>
      <c r="IW24" s="395">
        <f t="shared" si="99"/>
        <v>70000</v>
      </c>
      <c r="IX24" s="395">
        <f t="shared" si="100"/>
        <v>0</v>
      </c>
      <c r="IY24" s="395">
        <f t="shared" si="101"/>
        <v>0</v>
      </c>
      <c r="JH24" s="305" t="s">
        <v>805</v>
      </c>
      <c r="JI24" s="305" t="s">
        <v>257</v>
      </c>
      <c r="JJ24" s="305" t="s">
        <v>376</v>
      </c>
      <c r="JK24" s="306" t="s">
        <v>376</v>
      </c>
      <c r="JL24" s="307">
        <v>0</v>
      </c>
      <c r="JM24" s="307">
        <v>0</v>
      </c>
      <c r="JN24" s="307">
        <v>0</v>
      </c>
      <c r="JO24" s="395">
        <f t="shared" si="103"/>
        <v>0</v>
      </c>
      <c r="JP24" s="395">
        <f t="shared" si="104"/>
        <v>0</v>
      </c>
      <c r="JQ24" s="395">
        <f t="shared" si="105"/>
        <v>0</v>
      </c>
      <c r="JS24" s="355" t="s">
        <v>356</v>
      </c>
      <c r="JT24" s="356">
        <v>1220373000</v>
      </c>
      <c r="JU24" s="356">
        <v>1218255365</v>
      </c>
      <c r="JV24" s="356">
        <v>1218255365</v>
      </c>
      <c r="JW24" s="356">
        <v>2117635</v>
      </c>
      <c r="JX24" s="356">
        <v>0</v>
      </c>
      <c r="JY24" s="356">
        <v>1194159005</v>
      </c>
      <c r="JZ24" s="356">
        <v>24096360</v>
      </c>
      <c r="KA24" s="356">
        <f t="shared" si="106"/>
        <v>1220373</v>
      </c>
      <c r="KB24" s="356">
        <f t="shared" si="107"/>
        <v>1218255.365</v>
      </c>
      <c r="KC24" s="356">
        <f t="shared" si="108"/>
        <v>1218255.365</v>
      </c>
      <c r="KD24" s="356">
        <f t="shared" si="109"/>
        <v>2117.6350000000002</v>
      </c>
      <c r="KE24" s="356">
        <f t="shared" si="110"/>
        <v>0</v>
      </c>
      <c r="KF24" s="356">
        <f t="shared" si="111"/>
        <v>1194159.0049999999</v>
      </c>
      <c r="KG24" s="356">
        <f t="shared" si="112"/>
        <v>24096.36</v>
      </c>
    </row>
    <row r="25" spans="1:293" x14ac:dyDescent="0.25">
      <c r="A25" s="305" t="s">
        <v>391</v>
      </c>
      <c r="B25" s="306" t="s">
        <v>392</v>
      </c>
      <c r="C25" s="306" t="s">
        <v>376</v>
      </c>
      <c r="D25" s="306" t="s">
        <v>376</v>
      </c>
      <c r="E25" s="510">
        <v>0</v>
      </c>
      <c r="F25" s="510">
        <v>0</v>
      </c>
      <c r="G25" s="510">
        <v>42723860</v>
      </c>
      <c r="H25" s="307">
        <f t="shared" si="21"/>
        <v>0</v>
      </c>
      <c r="I25" s="307">
        <f t="shared" si="22"/>
        <v>0</v>
      </c>
      <c r="J25" s="307">
        <f t="shared" si="23"/>
        <v>42723.86</v>
      </c>
      <c r="Z25" s="716" t="s">
        <v>380</v>
      </c>
      <c r="AA25" s="716" t="s">
        <v>121</v>
      </c>
      <c r="AB25" s="716" t="s">
        <v>376</v>
      </c>
      <c r="AC25" s="716" t="s">
        <v>376</v>
      </c>
      <c r="AD25" s="307">
        <v>0</v>
      </c>
      <c r="AE25" s="307">
        <v>0</v>
      </c>
      <c r="AF25" s="307">
        <v>0</v>
      </c>
      <c r="AG25" s="307">
        <f t="shared" si="30"/>
        <v>0</v>
      </c>
      <c r="AH25" s="307">
        <f t="shared" si="31"/>
        <v>0</v>
      </c>
      <c r="AI25" s="307">
        <f t="shared" si="32"/>
        <v>0</v>
      </c>
      <c r="AK25" s="716" t="s">
        <v>363</v>
      </c>
      <c r="AL25" s="716" t="s">
        <v>382</v>
      </c>
      <c r="AM25" s="716" t="s">
        <v>385</v>
      </c>
      <c r="AN25" s="716" t="s">
        <v>234</v>
      </c>
      <c r="AO25" s="307">
        <v>0</v>
      </c>
      <c r="AP25" s="307">
        <v>0</v>
      </c>
      <c r="AQ25" s="307">
        <v>21450000</v>
      </c>
      <c r="AR25" s="307">
        <f t="shared" si="3"/>
        <v>0</v>
      </c>
      <c r="AS25" s="307">
        <f t="shared" si="4"/>
        <v>0</v>
      </c>
      <c r="AT25" s="307">
        <f t="shared" si="5"/>
        <v>21450</v>
      </c>
      <c r="BG25" s="718"/>
      <c r="BH25" s="718"/>
      <c r="BQ25" s="716" t="s">
        <v>363</v>
      </c>
      <c r="BR25" s="716" t="s">
        <v>382</v>
      </c>
      <c r="BS25" s="716" t="s">
        <v>385</v>
      </c>
      <c r="BT25" s="716" t="s">
        <v>234</v>
      </c>
      <c r="BU25" s="717">
        <v>1267156000</v>
      </c>
      <c r="BV25" s="717">
        <v>0</v>
      </c>
      <c r="BW25" s="717">
        <v>0</v>
      </c>
      <c r="BX25" s="395">
        <f t="shared" si="40"/>
        <v>1267156</v>
      </c>
      <c r="BY25" s="395">
        <f t="shared" si="41"/>
        <v>0</v>
      </c>
      <c r="BZ25" s="395">
        <f t="shared" si="42"/>
        <v>0</v>
      </c>
      <c r="CY25" s="716" t="s">
        <v>363</v>
      </c>
      <c r="CZ25" s="716" t="s">
        <v>382</v>
      </c>
      <c r="DA25" s="716" t="s">
        <v>385</v>
      </c>
      <c r="DB25" s="716" t="s">
        <v>234</v>
      </c>
      <c r="DC25" s="717">
        <v>1267156000</v>
      </c>
      <c r="DD25" s="717">
        <v>0</v>
      </c>
      <c r="DE25" s="717">
        <v>0</v>
      </c>
      <c r="DF25" s="395">
        <f t="shared" si="51"/>
        <v>1267156</v>
      </c>
      <c r="DG25" s="395">
        <f t="shared" si="52"/>
        <v>0</v>
      </c>
      <c r="DH25" s="395">
        <f t="shared" si="53"/>
        <v>0</v>
      </c>
      <c r="EG25" s="305" t="s">
        <v>363</v>
      </c>
      <c r="EH25" s="305" t="s">
        <v>382</v>
      </c>
      <c r="EI25" s="305" t="s">
        <v>385</v>
      </c>
      <c r="EJ25" s="305" t="s">
        <v>234</v>
      </c>
      <c r="EK25" s="307">
        <v>1267156000</v>
      </c>
      <c r="EL25" s="307">
        <v>0</v>
      </c>
      <c r="EM25" s="307">
        <v>0</v>
      </c>
      <c r="EN25" s="307">
        <f t="shared" si="62"/>
        <v>1267156</v>
      </c>
      <c r="EO25" s="307">
        <f t="shared" si="63"/>
        <v>0</v>
      </c>
      <c r="EP25" s="307">
        <f t="shared" si="64"/>
        <v>0</v>
      </c>
      <c r="EQ25" s="307"/>
      <c r="FO25" s="305" t="s">
        <v>363</v>
      </c>
      <c r="FP25" s="306" t="s">
        <v>382</v>
      </c>
      <c r="FQ25" s="305" t="s">
        <v>385</v>
      </c>
      <c r="FR25" s="306" t="s">
        <v>234</v>
      </c>
      <c r="FS25" s="307">
        <v>1267156000</v>
      </c>
      <c r="FT25" s="307">
        <v>0</v>
      </c>
      <c r="FU25" s="307">
        <v>0</v>
      </c>
      <c r="FV25" s="395">
        <f t="shared" si="73"/>
        <v>1267156</v>
      </c>
      <c r="FW25" s="395">
        <f t="shared" si="74"/>
        <v>0</v>
      </c>
      <c r="FX25" s="395">
        <f t="shared" si="75"/>
        <v>0</v>
      </c>
      <c r="GV25" s="306" t="s">
        <v>805</v>
      </c>
      <c r="GW25" s="306" t="s">
        <v>257</v>
      </c>
      <c r="GX25" s="306" t="s">
        <v>387</v>
      </c>
      <c r="GY25" s="306" t="s">
        <v>276</v>
      </c>
      <c r="GZ25" s="307">
        <v>0</v>
      </c>
      <c r="HA25" s="307">
        <v>4741341</v>
      </c>
      <c r="HB25" s="307">
        <v>4741341</v>
      </c>
      <c r="HC25" s="395">
        <f t="shared" si="83"/>
        <v>0</v>
      </c>
      <c r="HD25" s="395">
        <f t="shared" si="84"/>
        <v>4741.3410000000003</v>
      </c>
      <c r="HE25" s="395">
        <f t="shared" si="85"/>
        <v>4741.3410000000003</v>
      </c>
      <c r="HN25" s="356">
        <f t="shared" si="86"/>
        <v>0</v>
      </c>
      <c r="HO25" s="356">
        <f t="shared" si="87"/>
        <v>0</v>
      </c>
      <c r="HP25" s="356">
        <f t="shared" si="88"/>
        <v>0</v>
      </c>
      <c r="HQ25" s="356">
        <f t="shared" si="89"/>
        <v>0</v>
      </c>
      <c r="HR25" s="356">
        <f t="shared" si="90"/>
        <v>0</v>
      </c>
      <c r="HS25" s="356">
        <f t="shared" si="91"/>
        <v>0</v>
      </c>
      <c r="IB25" s="306" t="s">
        <v>805</v>
      </c>
      <c r="IC25" s="306" t="s">
        <v>257</v>
      </c>
      <c r="ID25" s="306" t="s">
        <v>1056</v>
      </c>
      <c r="IE25" s="306" t="s">
        <v>1057</v>
      </c>
      <c r="IF25" s="510">
        <v>0</v>
      </c>
      <c r="IG25" s="510">
        <v>0</v>
      </c>
      <c r="IH25" s="510">
        <v>0</v>
      </c>
      <c r="II25" s="395">
        <f t="shared" si="93"/>
        <v>0</v>
      </c>
      <c r="IJ25" s="395">
        <f t="shared" si="94"/>
        <v>0</v>
      </c>
      <c r="IK25" s="395">
        <f t="shared" si="95"/>
        <v>0</v>
      </c>
      <c r="IM25" s="355" t="s">
        <v>949</v>
      </c>
      <c r="IN25" s="356">
        <v>80000000</v>
      </c>
      <c r="IO25" s="356">
        <v>0</v>
      </c>
      <c r="IP25" s="356">
        <v>0</v>
      </c>
      <c r="IQ25" s="356">
        <v>80000000</v>
      </c>
      <c r="IR25" s="356">
        <v>0</v>
      </c>
      <c r="IS25" s="356">
        <v>0</v>
      </c>
      <c r="IT25" s="395">
        <f t="shared" si="96"/>
        <v>80000</v>
      </c>
      <c r="IU25" s="395">
        <f t="shared" si="97"/>
        <v>0</v>
      </c>
      <c r="IV25" s="395">
        <f t="shared" si="98"/>
        <v>0</v>
      </c>
      <c r="IW25" s="395">
        <f t="shared" si="99"/>
        <v>80000</v>
      </c>
      <c r="IX25" s="395">
        <f t="shared" si="100"/>
        <v>0</v>
      </c>
      <c r="IY25" s="395">
        <f t="shared" si="101"/>
        <v>0</v>
      </c>
      <c r="JH25" s="305" t="s">
        <v>805</v>
      </c>
      <c r="JI25" s="305" t="s">
        <v>257</v>
      </c>
      <c r="JJ25" s="305" t="s">
        <v>1056</v>
      </c>
      <c r="JK25" s="306" t="s">
        <v>1057</v>
      </c>
      <c r="JL25" s="307">
        <v>0</v>
      </c>
      <c r="JM25" s="307">
        <v>0</v>
      </c>
      <c r="JN25" s="307">
        <v>498127</v>
      </c>
      <c r="JO25" s="395">
        <f t="shared" si="103"/>
        <v>0</v>
      </c>
      <c r="JP25" s="395">
        <f t="shared" si="104"/>
        <v>0</v>
      </c>
      <c r="JQ25" s="395">
        <f t="shared" si="105"/>
        <v>498.12700000000001</v>
      </c>
    </row>
    <row r="26" spans="1:293" x14ac:dyDescent="0.25">
      <c r="A26" s="305" t="s">
        <v>443</v>
      </c>
      <c r="B26" s="306" t="s">
        <v>446</v>
      </c>
      <c r="C26" s="306" t="s">
        <v>376</v>
      </c>
      <c r="D26" s="306" t="s">
        <v>376</v>
      </c>
      <c r="E26" s="510">
        <v>380000000</v>
      </c>
      <c r="F26" s="510">
        <v>0</v>
      </c>
      <c r="G26" s="510">
        <v>0</v>
      </c>
      <c r="H26" s="307">
        <f t="shared" si="21"/>
        <v>380000</v>
      </c>
      <c r="I26" s="307">
        <f t="shared" si="22"/>
        <v>0</v>
      </c>
      <c r="J26" s="307">
        <f t="shared" si="23"/>
        <v>0</v>
      </c>
      <c r="AK26" s="716" t="s">
        <v>363</v>
      </c>
      <c r="AL26" s="716" t="s">
        <v>382</v>
      </c>
      <c r="AM26" s="716" t="s">
        <v>919</v>
      </c>
      <c r="AN26" s="716" t="s">
        <v>276</v>
      </c>
      <c r="AO26" s="307">
        <v>7821000</v>
      </c>
      <c r="AP26" s="307">
        <v>0</v>
      </c>
      <c r="AQ26" s="307">
        <v>0</v>
      </c>
      <c r="AR26" s="307">
        <f t="shared" si="3"/>
        <v>7821</v>
      </c>
      <c r="AS26" s="307">
        <f t="shared" si="4"/>
        <v>0</v>
      </c>
      <c r="AT26" s="307">
        <f t="shared" si="5"/>
        <v>0</v>
      </c>
      <c r="BQ26" s="716" t="s">
        <v>363</v>
      </c>
      <c r="BR26" s="716" t="s">
        <v>382</v>
      </c>
      <c r="BS26" s="716" t="s">
        <v>364</v>
      </c>
      <c r="BT26" s="716" t="s">
        <v>365</v>
      </c>
      <c r="BU26" s="717">
        <v>240000000</v>
      </c>
      <c r="BV26" s="717">
        <v>0</v>
      </c>
      <c r="BW26" s="717">
        <v>0</v>
      </c>
      <c r="BX26" s="395">
        <f t="shared" si="40"/>
        <v>240000</v>
      </c>
      <c r="BY26" s="395">
        <f t="shared" si="41"/>
        <v>0</v>
      </c>
      <c r="BZ26" s="395">
        <f t="shared" si="42"/>
        <v>0</v>
      </c>
      <c r="CY26" s="716" t="s">
        <v>363</v>
      </c>
      <c r="CZ26" s="716" t="s">
        <v>382</v>
      </c>
      <c r="DA26" s="716" t="s">
        <v>364</v>
      </c>
      <c r="DB26" s="716" t="s">
        <v>365</v>
      </c>
      <c r="DC26" s="717">
        <v>240000000</v>
      </c>
      <c r="DD26" s="717">
        <v>0</v>
      </c>
      <c r="DE26" s="717">
        <v>0</v>
      </c>
      <c r="DF26" s="395">
        <f t="shared" si="51"/>
        <v>240000</v>
      </c>
      <c r="DG26" s="395">
        <f t="shared" si="52"/>
        <v>0</v>
      </c>
      <c r="DH26" s="395">
        <f t="shared" si="53"/>
        <v>0</v>
      </c>
      <c r="EG26" s="305" t="s">
        <v>363</v>
      </c>
      <c r="EH26" s="305" t="s">
        <v>382</v>
      </c>
      <c r="EI26" s="305" t="s">
        <v>364</v>
      </c>
      <c r="EJ26" s="305" t="s">
        <v>365</v>
      </c>
      <c r="EK26" s="307">
        <v>240000000</v>
      </c>
      <c r="EL26" s="307">
        <v>0</v>
      </c>
      <c r="EM26" s="307">
        <v>0</v>
      </c>
      <c r="EN26" s="307">
        <f t="shared" si="62"/>
        <v>240000</v>
      </c>
      <c r="EO26" s="307">
        <f t="shared" si="63"/>
        <v>0</v>
      </c>
      <c r="EP26" s="307">
        <f t="shared" si="64"/>
        <v>0</v>
      </c>
      <c r="EQ26" s="307"/>
      <c r="FO26" s="305" t="s">
        <v>363</v>
      </c>
      <c r="FP26" s="306" t="s">
        <v>382</v>
      </c>
      <c r="FQ26" s="305" t="s">
        <v>364</v>
      </c>
      <c r="FR26" s="306" t="s">
        <v>365</v>
      </c>
      <c r="FS26" s="307">
        <v>240000000</v>
      </c>
      <c r="FT26" s="307">
        <v>0</v>
      </c>
      <c r="FU26" s="307">
        <v>0</v>
      </c>
      <c r="FV26" s="395">
        <f t="shared" si="73"/>
        <v>240000</v>
      </c>
      <c r="FW26" s="395">
        <f t="shared" si="74"/>
        <v>0</v>
      </c>
      <c r="FX26" s="395">
        <f t="shared" si="75"/>
        <v>0</v>
      </c>
      <c r="GV26" s="306" t="s">
        <v>805</v>
      </c>
      <c r="GW26" s="306" t="s">
        <v>257</v>
      </c>
      <c r="GX26" s="306" t="s">
        <v>1080</v>
      </c>
      <c r="GY26" s="306" t="s">
        <v>1081</v>
      </c>
      <c r="GZ26" s="307">
        <v>0</v>
      </c>
      <c r="HA26" s="307">
        <v>21859530</v>
      </c>
      <c r="HB26" s="307">
        <v>113064083</v>
      </c>
      <c r="HC26" s="395">
        <f t="shared" si="83"/>
        <v>0</v>
      </c>
      <c r="HD26" s="395">
        <f t="shared" si="84"/>
        <v>21859.53</v>
      </c>
      <c r="HE26" s="395">
        <f t="shared" si="85"/>
        <v>113064.083</v>
      </c>
      <c r="IB26" s="306" t="s">
        <v>805</v>
      </c>
      <c r="IC26" s="306" t="s">
        <v>257</v>
      </c>
      <c r="ID26" s="306" t="s">
        <v>376</v>
      </c>
      <c r="IE26" s="306" t="s">
        <v>376</v>
      </c>
      <c r="IF26" s="510">
        <v>0</v>
      </c>
      <c r="IG26" s="510">
        <v>0</v>
      </c>
      <c r="IH26" s="510">
        <v>0</v>
      </c>
      <c r="II26" s="395">
        <f t="shared" si="93"/>
        <v>0</v>
      </c>
      <c r="IJ26" s="395">
        <f t="shared" si="94"/>
        <v>0</v>
      </c>
      <c r="IK26" s="395">
        <f t="shared" si="95"/>
        <v>0</v>
      </c>
      <c r="IM26" s="355" t="s">
        <v>351</v>
      </c>
      <c r="IN26" s="356">
        <v>1220373000</v>
      </c>
      <c r="IO26" s="356">
        <v>1220373365</v>
      </c>
      <c r="IP26" s="356">
        <v>1220373365</v>
      </c>
      <c r="IQ26" s="356">
        <v>-365</v>
      </c>
      <c r="IR26" s="356">
        <v>1194159005</v>
      </c>
      <c r="IS26" s="356">
        <v>26214360</v>
      </c>
      <c r="IT26" s="395">
        <f t="shared" si="96"/>
        <v>1220373</v>
      </c>
      <c r="IU26" s="395">
        <f t="shared" si="97"/>
        <v>1220373.365</v>
      </c>
      <c r="IV26" s="395">
        <f t="shared" si="98"/>
        <v>1220373.365</v>
      </c>
      <c r="IW26" s="395">
        <f t="shared" si="99"/>
        <v>-0.36499999999999999</v>
      </c>
      <c r="IX26" s="395">
        <f t="shared" si="100"/>
        <v>1194159.0049999999</v>
      </c>
      <c r="IY26" s="395">
        <f t="shared" si="101"/>
        <v>26214.36</v>
      </c>
      <c r="JH26" s="305" t="s">
        <v>805</v>
      </c>
      <c r="JI26" s="305" t="s">
        <v>257</v>
      </c>
      <c r="JJ26" s="305" t="s">
        <v>1086</v>
      </c>
      <c r="JK26" s="306" t="s">
        <v>1087</v>
      </c>
      <c r="JL26" s="307">
        <v>0</v>
      </c>
      <c r="JM26" s="307">
        <v>0</v>
      </c>
      <c r="JN26" s="307">
        <v>7868839</v>
      </c>
      <c r="JO26" s="395">
        <f t="shared" si="103"/>
        <v>0</v>
      </c>
      <c r="JP26" s="395">
        <f t="shared" si="104"/>
        <v>0</v>
      </c>
      <c r="JQ26" s="395">
        <f t="shared" si="105"/>
        <v>7868.8389999999999</v>
      </c>
    </row>
    <row r="27" spans="1:293" x14ac:dyDescent="0.25">
      <c r="A27" s="305" t="s">
        <v>535</v>
      </c>
      <c r="B27" s="306" t="s">
        <v>536</v>
      </c>
      <c r="C27" s="306" t="s">
        <v>376</v>
      </c>
      <c r="D27" s="306" t="s">
        <v>376</v>
      </c>
      <c r="E27" s="510">
        <v>54530000</v>
      </c>
      <c r="F27" s="510">
        <v>0</v>
      </c>
      <c r="G27" s="510">
        <v>0</v>
      </c>
      <c r="H27" s="307">
        <f t="shared" si="21"/>
        <v>54530</v>
      </c>
      <c r="I27" s="307">
        <f t="shared" si="22"/>
        <v>0</v>
      </c>
      <c r="J27" s="307">
        <f t="shared" si="23"/>
        <v>0</v>
      </c>
      <c r="AK27" s="716" t="s">
        <v>363</v>
      </c>
      <c r="AL27" s="716" t="s">
        <v>382</v>
      </c>
      <c r="AM27" s="716" t="s">
        <v>919</v>
      </c>
      <c r="AN27" s="716" t="s">
        <v>276</v>
      </c>
      <c r="AO27" s="307">
        <v>0</v>
      </c>
      <c r="AP27" s="307">
        <v>0</v>
      </c>
      <c r="AQ27" s="307">
        <v>595000</v>
      </c>
      <c r="AR27" s="307">
        <f t="shared" si="3"/>
        <v>0</v>
      </c>
      <c r="AS27" s="307">
        <f t="shared" si="4"/>
        <v>0</v>
      </c>
      <c r="AT27" s="307">
        <f t="shared" si="5"/>
        <v>595</v>
      </c>
      <c r="BG27" s="719"/>
      <c r="BQ27" s="716" t="s">
        <v>363</v>
      </c>
      <c r="BR27" s="716" t="s">
        <v>382</v>
      </c>
      <c r="BS27" s="716" t="s">
        <v>556</v>
      </c>
      <c r="BT27" s="716" t="s">
        <v>557</v>
      </c>
      <c r="BU27" s="717">
        <v>74038000</v>
      </c>
      <c r="BV27" s="717">
        <v>0</v>
      </c>
      <c r="BW27" s="717">
        <v>0</v>
      </c>
      <c r="BX27" s="395">
        <f t="shared" si="40"/>
        <v>74038</v>
      </c>
      <c r="BY27" s="395">
        <f t="shared" si="41"/>
        <v>0</v>
      </c>
      <c r="BZ27" s="395">
        <f t="shared" si="42"/>
        <v>0</v>
      </c>
      <c r="CY27" s="716" t="s">
        <v>363</v>
      </c>
      <c r="CZ27" s="716" t="s">
        <v>382</v>
      </c>
      <c r="DA27" s="716" t="s">
        <v>556</v>
      </c>
      <c r="DB27" s="716" t="s">
        <v>557</v>
      </c>
      <c r="DC27" s="717">
        <v>74038000</v>
      </c>
      <c r="DD27" s="717">
        <v>0</v>
      </c>
      <c r="DE27" s="717">
        <v>0</v>
      </c>
      <c r="DF27" s="395">
        <f t="shared" si="51"/>
        <v>74038</v>
      </c>
      <c r="DG27" s="395">
        <f t="shared" si="52"/>
        <v>0</v>
      </c>
      <c r="DH27" s="395">
        <f t="shared" si="53"/>
        <v>0</v>
      </c>
      <c r="EG27" s="305" t="s">
        <v>363</v>
      </c>
      <c r="EH27" s="305" t="s">
        <v>382</v>
      </c>
      <c r="EI27" s="305" t="s">
        <v>556</v>
      </c>
      <c r="EJ27" s="305" t="s">
        <v>557</v>
      </c>
      <c r="EK27" s="307">
        <v>74038000</v>
      </c>
      <c r="EL27" s="307">
        <v>0</v>
      </c>
      <c r="EM27" s="307">
        <v>0</v>
      </c>
      <c r="EN27" s="307">
        <f t="shared" si="62"/>
        <v>74038</v>
      </c>
      <c r="EO27" s="307">
        <f t="shared" si="63"/>
        <v>0</v>
      </c>
      <c r="EP27" s="307">
        <f t="shared" si="64"/>
        <v>0</v>
      </c>
      <c r="EQ27" s="307"/>
      <c r="FO27" s="305" t="s">
        <v>363</v>
      </c>
      <c r="FP27" s="306" t="s">
        <v>382</v>
      </c>
      <c r="FQ27" s="305" t="s">
        <v>556</v>
      </c>
      <c r="FR27" s="306" t="s">
        <v>557</v>
      </c>
      <c r="FS27" s="307">
        <v>74038000</v>
      </c>
      <c r="FT27" s="307">
        <v>0</v>
      </c>
      <c r="FU27" s="307">
        <v>0</v>
      </c>
      <c r="FV27" s="395">
        <f t="shared" si="73"/>
        <v>74038</v>
      </c>
      <c r="FW27" s="395">
        <f t="shared" si="74"/>
        <v>0</v>
      </c>
      <c r="FX27" s="395">
        <f t="shared" si="75"/>
        <v>0</v>
      </c>
      <c r="GV27" s="306" t="s">
        <v>363</v>
      </c>
      <c r="GW27" s="306" t="s">
        <v>382</v>
      </c>
      <c r="GX27" s="306" t="s">
        <v>385</v>
      </c>
      <c r="GY27" s="306" t="s">
        <v>234</v>
      </c>
      <c r="GZ27" s="307">
        <v>1013801000</v>
      </c>
      <c r="HA27" s="307">
        <v>0</v>
      </c>
      <c r="HB27" s="307">
        <v>0</v>
      </c>
      <c r="HC27" s="395">
        <f t="shared" si="83"/>
        <v>1013801</v>
      </c>
      <c r="HD27" s="395">
        <f t="shared" si="84"/>
        <v>0</v>
      </c>
      <c r="HE27" s="395">
        <f t="shared" si="85"/>
        <v>0</v>
      </c>
      <c r="IB27" s="306" t="s">
        <v>363</v>
      </c>
      <c r="IC27" s="306" t="s">
        <v>382</v>
      </c>
      <c r="ID27" s="306" t="s">
        <v>385</v>
      </c>
      <c r="IE27" s="306" t="s">
        <v>234</v>
      </c>
      <c r="IF27" s="510">
        <v>1013801000</v>
      </c>
      <c r="IG27" s="510">
        <v>0</v>
      </c>
      <c r="IH27" s="510">
        <v>0</v>
      </c>
      <c r="II27" s="395">
        <f t="shared" si="93"/>
        <v>1013801</v>
      </c>
      <c r="IJ27" s="395">
        <f t="shared" si="94"/>
        <v>0</v>
      </c>
      <c r="IK27" s="395">
        <f t="shared" si="95"/>
        <v>0</v>
      </c>
      <c r="IM27" s="355" t="s">
        <v>356</v>
      </c>
      <c r="IN27" s="356">
        <v>1220373000</v>
      </c>
      <c r="IO27" s="356">
        <v>1220373365</v>
      </c>
      <c r="IP27" s="356">
        <v>1220373365</v>
      </c>
      <c r="IQ27" s="356">
        <v>-365</v>
      </c>
      <c r="IR27" s="356">
        <v>1194159005</v>
      </c>
      <c r="IS27" s="356">
        <v>26214360</v>
      </c>
      <c r="IT27" s="395">
        <f t="shared" si="96"/>
        <v>1220373</v>
      </c>
      <c r="IU27" s="395">
        <f t="shared" si="97"/>
        <v>1220373.365</v>
      </c>
      <c r="IV27" s="395">
        <f t="shared" si="98"/>
        <v>1220373.365</v>
      </c>
      <c r="IW27" s="395">
        <f t="shared" si="99"/>
        <v>-0.36499999999999999</v>
      </c>
      <c r="IX27" s="395">
        <f t="shared" si="100"/>
        <v>1194159.0049999999</v>
      </c>
      <c r="IY27" s="395">
        <f t="shared" si="101"/>
        <v>26214.36</v>
      </c>
      <c r="JH27" s="305" t="s">
        <v>363</v>
      </c>
      <c r="JI27" s="305" t="s">
        <v>382</v>
      </c>
      <c r="JJ27" s="305" t="s">
        <v>385</v>
      </c>
      <c r="JK27" s="306" t="s">
        <v>234</v>
      </c>
      <c r="JL27" s="307">
        <v>901622000</v>
      </c>
      <c r="JM27" s="307">
        <v>0</v>
      </c>
      <c r="JN27" s="307">
        <v>0</v>
      </c>
      <c r="JO27" s="395">
        <f t="shared" si="103"/>
        <v>901622</v>
      </c>
      <c r="JP27" s="395">
        <f t="shared" si="104"/>
        <v>0</v>
      </c>
      <c r="JQ27" s="395">
        <f t="shared" si="105"/>
        <v>0</v>
      </c>
    </row>
    <row r="28" spans="1:293" x14ac:dyDescent="0.25">
      <c r="A28" s="305" t="s">
        <v>537</v>
      </c>
      <c r="B28" s="306" t="s">
        <v>538</v>
      </c>
      <c r="C28" s="306" t="s">
        <v>376</v>
      </c>
      <c r="D28" s="306" t="s">
        <v>376</v>
      </c>
      <c r="E28" s="510">
        <v>70000000</v>
      </c>
      <c r="F28" s="510">
        <v>0</v>
      </c>
      <c r="G28" s="510">
        <v>0</v>
      </c>
      <c r="H28" s="307">
        <f t="shared" si="21"/>
        <v>70000</v>
      </c>
      <c r="I28" s="307">
        <f t="shared" si="22"/>
        <v>0</v>
      </c>
      <c r="J28" s="307">
        <f t="shared" si="23"/>
        <v>0</v>
      </c>
      <c r="AK28" s="716" t="s">
        <v>363</v>
      </c>
      <c r="AL28" s="716" t="s">
        <v>382</v>
      </c>
      <c r="AM28" s="716" t="s">
        <v>383</v>
      </c>
      <c r="AN28" s="716" t="s">
        <v>384</v>
      </c>
      <c r="AO28" s="307">
        <v>0</v>
      </c>
      <c r="AP28" s="307">
        <v>0</v>
      </c>
      <c r="AQ28" s="307">
        <v>0</v>
      </c>
      <c r="AR28" s="307">
        <f t="shared" si="3"/>
        <v>0</v>
      </c>
      <c r="AS28" s="307">
        <f t="shared" si="4"/>
        <v>0</v>
      </c>
      <c r="AT28" s="307">
        <f t="shared" si="5"/>
        <v>0</v>
      </c>
      <c r="BH28" s="719"/>
      <c r="BQ28" s="716" t="s">
        <v>363</v>
      </c>
      <c r="BR28" s="716" t="s">
        <v>382</v>
      </c>
      <c r="BS28" s="716" t="s">
        <v>919</v>
      </c>
      <c r="BT28" s="716" t="s">
        <v>276</v>
      </c>
      <c r="BU28" s="717">
        <v>7821000</v>
      </c>
      <c r="BV28" s="717">
        <v>0</v>
      </c>
      <c r="BW28" s="717">
        <v>0</v>
      </c>
      <c r="BX28" s="395">
        <f t="shared" si="40"/>
        <v>7821</v>
      </c>
      <c r="BY28" s="395">
        <f t="shared" si="41"/>
        <v>0</v>
      </c>
      <c r="BZ28" s="395">
        <f t="shared" si="42"/>
        <v>0</v>
      </c>
      <c r="CY28" s="716" t="s">
        <v>363</v>
      </c>
      <c r="CZ28" s="716" t="s">
        <v>382</v>
      </c>
      <c r="DA28" s="716" t="s">
        <v>919</v>
      </c>
      <c r="DB28" s="716" t="s">
        <v>276</v>
      </c>
      <c r="DC28" s="717">
        <v>7821000</v>
      </c>
      <c r="DD28" s="717">
        <v>0</v>
      </c>
      <c r="DE28" s="717">
        <v>0</v>
      </c>
      <c r="DF28" s="395">
        <f t="shared" si="51"/>
        <v>7821</v>
      </c>
      <c r="DG28" s="395">
        <f t="shared" si="52"/>
        <v>0</v>
      </c>
      <c r="DH28" s="395">
        <f t="shared" si="53"/>
        <v>0</v>
      </c>
      <c r="EG28" s="305" t="s">
        <v>363</v>
      </c>
      <c r="EH28" s="305" t="s">
        <v>382</v>
      </c>
      <c r="EI28" s="305" t="s">
        <v>919</v>
      </c>
      <c r="EJ28" s="305" t="s">
        <v>276</v>
      </c>
      <c r="EK28" s="307">
        <v>7821000</v>
      </c>
      <c r="EL28" s="307">
        <v>0</v>
      </c>
      <c r="EM28" s="307">
        <v>0</v>
      </c>
      <c r="EN28" s="307">
        <f t="shared" si="62"/>
        <v>7821</v>
      </c>
      <c r="EO28" s="307">
        <f t="shared" si="63"/>
        <v>0</v>
      </c>
      <c r="EP28" s="307">
        <f t="shared" si="64"/>
        <v>0</v>
      </c>
      <c r="EQ28" s="307"/>
      <c r="FO28" s="305" t="s">
        <v>363</v>
      </c>
      <c r="FP28" s="306" t="s">
        <v>382</v>
      </c>
      <c r="FQ28" s="305" t="s">
        <v>919</v>
      </c>
      <c r="FR28" s="306" t="s">
        <v>276</v>
      </c>
      <c r="FS28" s="307">
        <v>7821000</v>
      </c>
      <c r="FT28" s="307">
        <v>0</v>
      </c>
      <c r="FU28" s="307">
        <v>0</v>
      </c>
      <c r="FV28" s="395">
        <f t="shared" si="73"/>
        <v>7821</v>
      </c>
      <c r="FW28" s="395">
        <f t="shared" si="74"/>
        <v>0</v>
      </c>
      <c r="FX28" s="395">
        <f t="shared" si="75"/>
        <v>0</v>
      </c>
      <c r="GV28" s="306" t="s">
        <v>363</v>
      </c>
      <c r="GW28" s="306" t="s">
        <v>382</v>
      </c>
      <c r="GX28" s="306" t="s">
        <v>364</v>
      </c>
      <c r="GY28" s="306" t="s">
        <v>365</v>
      </c>
      <c r="GZ28" s="307">
        <v>240000000</v>
      </c>
      <c r="HA28" s="307">
        <v>0</v>
      </c>
      <c r="HB28" s="307">
        <v>0</v>
      </c>
      <c r="HC28" s="395">
        <f t="shared" si="83"/>
        <v>240000</v>
      </c>
      <c r="HD28" s="395">
        <f t="shared" si="84"/>
        <v>0</v>
      </c>
      <c r="HE28" s="395">
        <f t="shared" si="85"/>
        <v>0</v>
      </c>
      <c r="IB28" s="306" t="s">
        <v>363</v>
      </c>
      <c r="IC28" s="306" t="s">
        <v>382</v>
      </c>
      <c r="ID28" s="306" t="s">
        <v>364</v>
      </c>
      <c r="IE28" s="306" t="s">
        <v>365</v>
      </c>
      <c r="IF28" s="510">
        <v>240000000</v>
      </c>
      <c r="IG28" s="510">
        <v>0</v>
      </c>
      <c r="IH28" s="510">
        <v>0</v>
      </c>
      <c r="II28" s="395">
        <f t="shared" si="93"/>
        <v>240000</v>
      </c>
      <c r="IJ28" s="395">
        <f t="shared" si="94"/>
        <v>0</v>
      </c>
      <c r="IK28" s="395">
        <f t="shared" si="95"/>
        <v>0</v>
      </c>
      <c r="JH28" s="305" t="s">
        <v>363</v>
      </c>
      <c r="JI28" s="305" t="s">
        <v>382</v>
      </c>
      <c r="JJ28" s="305" t="s">
        <v>364</v>
      </c>
      <c r="JK28" s="306" t="s">
        <v>365</v>
      </c>
      <c r="JL28" s="307">
        <v>360000000</v>
      </c>
      <c r="JM28" s="307">
        <v>0</v>
      </c>
      <c r="JN28" s="307">
        <v>0</v>
      </c>
      <c r="JO28" s="395">
        <f t="shared" si="103"/>
        <v>360000</v>
      </c>
      <c r="JP28" s="395">
        <f t="shared" si="104"/>
        <v>0</v>
      </c>
      <c r="JQ28" s="395">
        <f t="shared" si="105"/>
        <v>0</v>
      </c>
    </row>
    <row r="29" spans="1:293" x14ac:dyDescent="0.25">
      <c r="A29" s="305" t="s">
        <v>380</v>
      </c>
      <c r="B29" s="306" t="s">
        <v>121</v>
      </c>
      <c r="C29" s="306" t="s">
        <v>376</v>
      </c>
      <c r="D29" s="306" t="s">
        <v>376</v>
      </c>
      <c r="E29" s="510">
        <v>10000</v>
      </c>
      <c r="F29" s="510">
        <v>0</v>
      </c>
      <c r="G29" s="510">
        <v>0</v>
      </c>
      <c r="H29" s="307">
        <f t="shared" si="21"/>
        <v>10</v>
      </c>
      <c r="I29" s="307">
        <f t="shared" si="22"/>
        <v>0</v>
      </c>
      <c r="J29" s="307">
        <f t="shared" si="23"/>
        <v>0</v>
      </c>
      <c r="AK29" s="716" t="s">
        <v>363</v>
      </c>
      <c r="AL29" s="716" t="s">
        <v>382</v>
      </c>
      <c r="AM29" s="716" t="s">
        <v>556</v>
      </c>
      <c r="AN29" s="716" t="s">
        <v>557</v>
      </c>
      <c r="AO29" s="307">
        <v>74038000</v>
      </c>
      <c r="AP29" s="307">
        <v>0</v>
      </c>
      <c r="AQ29" s="307">
        <v>0</v>
      </c>
      <c r="AR29" s="307">
        <f t="shared" si="3"/>
        <v>74038</v>
      </c>
      <c r="AS29" s="307">
        <f t="shared" si="4"/>
        <v>0</v>
      </c>
      <c r="AT29" s="307">
        <f t="shared" si="5"/>
        <v>0</v>
      </c>
      <c r="BQ29" s="716" t="s">
        <v>363</v>
      </c>
      <c r="BR29" s="716" t="s">
        <v>382</v>
      </c>
      <c r="BS29" s="716" t="s">
        <v>383</v>
      </c>
      <c r="BT29" s="716" t="s">
        <v>384</v>
      </c>
      <c r="BU29" s="717">
        <v>0</v>
      </c>
      <c r="BV29" s="717">
        <v>0</v>
      </c>
      <c r="BW29" s="717">
        <v>0</v>
      </c>
      <c r="BX29" s="395">
        <f t="shared" si="40"/>
        <v>0</v>
      </c>
      <c r="BY29" s="395">
        <f t="shared" si="41"/>
        <v>0</v>
      </c>
      <c r="BZ29" s="395">
        <f t="shared" si="42"/>
        <v>0</v>
      </c>
      <c r="CY29" s="716" t="s">
        <v>363</v>
      </c>
      <c r="CZ29" s="716" t="s">
        <v>382</v>
      </c>
      <c r="DA29" s="716" t="s">
        <v>556</v>
      </c>
      <c r="DB29" s="716" t="s">
        <v>557</v>
      </c>
      <c r="DC29" s="717">
        <v>0</v>
      </c>
      <c r="DD29" s="717">
        <v>0</v>
      </c>
      <c r="DE29" s="717">
        <v>31380000</v>
      </c>
      <c r="DF29" s="395">
        <f t="shared" si="51"/>
        <v>0</v>
      </c>
      <c r="DG29" s="395">
        <f t="shared" si="52"/>
        <v>0</v>
      </c>
      <c r="DH29" s="395">
        <f t="shared" si="53"/>
        <v>31380</v>
      </c>
      <c r="EG29" s="305" t="s">
        <v>363</v>
      </c>
      <c r="EH29" s="305" t="s">
        <v>382</v>
      </c>
      <c r="EI29" s="305" t="s">
        <v>556</v>
      </c>
      <c r="EJ29" s="305" t="s">
        <v>557</v>
      </c>
      <c r="EK29" s="307">
        <v>0</v>
      </c>
      <c r="EL29" s="307">
        <v>0</v>
      </c>
      <c r="EM29" s="307">
        <v>31380000</v>
      </c>
      <c r="EN29" s="307">
        <f t="shared" si="62"/>
        <v>0</v>
      </c>
      <c r="EO29" s="307">
        <f t="shared" si="63"/>
        <v>0</v>
      </c>
      <c r="EP29" s="307">
        <f t="shared" si="64"/>
        <v>31380</v>
      </c>
      <c r="EQ29" s="307"/>
      <c r="FO29" s="305" t="s">
        <v>363</v>
      </c>
      <c r="FP29" s="306" t="s">
        <v>382</v>
      </c>
      <c r="FQ29" s="305" t="s">
        <v>383</v>
      </c>
      <c r="FR29" s="306" t="s">
        <v>384</v>
      </c>
      <c r="FS29" s="307">
        <v>0</v>
      </c>
      <c r="FT29" s="307">
        <v>0</v>
      </c>
      <c r="FU29" s="307">
        <v>0</v>
      </c>
      <c r="FV29" s="395">
        <f t="shared" si="73"/>
        <v>0</v>
      </c>
      <c r="FW29" s="395">
        <f t="shared" si="74"/>
        <v>0</v>
      </c>
      <c r="FX29" s="395">
        <f t="shared" si="75"/>
        <v>0</v>
      </c>
      <c r="GV29" s="306" t="s">
        <v>363</v>
      </c>
      <c r="GW29" s="306" t="s">
        <v>382</v>
      </c>
      <c r="GX29" s="306" t="s">
        <v>556</v>
      </c>
      <c r="GY29" s="306" t="s">
        <v>557</v>
      </c>
      <c r="GZ29" s="307">
        <v>74038000</v>
      </c>
      <c r="HA29" s="307">
        <v>0</v>
      </c>
      <c r="HB29" s="307">
        <v>0</v>
      </c>
      <c r="HC29" s="395">
        <f t="shared" si="83"/>
        <v>74038</v>
      </c>
      <c r="HD29" s="395">
        <f t="shared" si="84"/>
        <v>0</v>
      </c>
      <c r="HE29" s="395">
        <f t="shared" si="85"/>
        <v>0</v>
      </c>
      <c r="IB29" s="306" t="s">
        <v>363</v>
      </c>
      <c r="IC29" s="306" t="s">
        <v>382</v>
      </c>
      <c r="ID29" s="306" t="s">
        <v>556</v>
      </c>
      <c r="IE29" s="306" t="s">
        <v>557</v>
      </c>
      <c r="IF29" s="510">
        <v>74038000</v>
      </c>
      <c r="IG29" s="510">
        <v>0</v>
      </c>
      <c r="IH29" s="510">
        <v>0</v>
      </c>
      <c r="II29" s="395">
        <f t="shared" si="93"/>
        <v>74038</v>
      </c>
      <c r="IJ29" s="395">
        <f t="shared" si="94"/>
        <v>0</v>
      </c>
      <c r="IK29" s="395">
        <f t="shared" si="95"/>
        <v>0</v>
      </c>
      <c r="JH29" s="305" t="s">
        <v>363</v>
      </c>
      <c r="JI29" s="305" t="s">
        <v>382</v>
      </c>
      <c r="JJ29" s="305" t="s">
        <v>556</v>
      </c>
      <c r="JK29" s="306" t="s">
        <v>557</v>
      </c>
      <c r="JL29" s="307">
        <v>73443000</v>
      </c>
      <c r="JM29" s="307">
        <v>0</v>
      </c>
      <c r="JN29" s="307">
        <v>0</v>
      </c>
      <c r="JO29" s="395">
        <f t="shared" si="103"/>
        <v>73443</v>
      </c>
      <c r="JP29" s="395">
        <f t="shared" si="104"/>
        <v>0</v>
      </c>
      <c r="JQ29" s="395">
        <f t="shared" si="105"/>
        <v>0</v>
      </c>
    </row>
    <row r="30" spans="1:293" x14ac:dyDescent="0.25">
      <c r="A30" s="305" t="s">
        <v>380</v>
      </c>
      <c r="B30" s="306" t="s">
        <v>121</v>
      </c>
      <c r="C30" s="306" t="s">
        <v>376</v>
      </c>
      <c r="D30" s="306" t="s">
        <v>376</v>
      </c>
      <c r="E30" s="510">
        <v>0</v>
      </c>
      <c r="F30" s="510">
        <v>3200000</v>
      </c>
      <c r="G30" s="510">
        <v>3200000</v>
      </c>
      <c r="H30" s="307">
        <f t="shared" si="21"/>
        <v>0</v>
      </c>
      <c r="I30" s="307">
        <f t="shared" si="22"/>
        <v>3200</v>
      </c>
      <c r="J30" s="307">
        <f t="shared" si="23"/>
        <v>3200</v>
      </c>
      <c r="AK30" s="716" t="s">
        <v>807</v>
      </c>
      <c r="AL30" s="716" t="s">
        <v>719</v>
      </c>
      <c r="AM30" s="716" t="s">
        <v>376</v>
      </c>
      <c r="AN30" s="716" t="s">
        <v>376</v>
      </c>
      <c r="AO30" s="307">
        <v>1000</v>
      </c>
      <c r="AP30" s="307">
        <v>0</v>
      </c>
      <c r="AQ30" s="307">
        <v>0</v>
      </c>
      <c r="AR30" s="307">
        <f t="shared" si="3"/>
        <v>1</v>
      </c>
      <c r="AS30" s="307">
        <f t="shared" si="4"/>
        <v>0</v>
      </c>
      <c r="AT30" s="307">
        <f t="shared" si="5"/>
        <v>0</v>
      </c>
      <c r="BQ30" s="716" t="s">
        <v>363</v>
      </c>
      <c r="BR30" s="716" t="s">
        <v>382</v>
      </c>
      <c r="BS30" s="716" t="s">
        <v>919</v>
      </c>
      <c r="BT30" s="716" t="s">
        <v>276</v>
      </c>
      <c r="BU30" s="717">
        <v>0</v>
      </c>
      <c r="BV30" s="717">
        <v>0</v>
      </c>
      <c r="BW30" s="717">
        <v>595000</v>
      </c>
      <c r="BX30" s="395">
        <f t="shared" si="40"/>
        <v>0</v>
      </c>
      <c r="BY30" s="395">
        <f t="shared" si="41"/>
        <v>0</v>
      </c>
      <c r="BZ30" s="395">
        <f t="shared" si="42"/>
        <v>595</v>
      </c>
      <c r="CY30" s="716" t="s">
        <v>363</v>
      </c>
      <c r="CZ30" s="716" t="s">
        <v>382</v>
      </c>
      <c r="DA30" s="716" t="s">
        <v>383</v>
      </c>
      <c r="DB30" s="716" t="s">
        <v>384</v>
      </c>
      <c r="DC30" s="717">
        <v>0</v>
      </c>
      <c r="DD30" s="717">
        <v>0</v>
      </c>
      <c r="DE30" s="717">
        <v>0</v>
      </c>
      <c r="DF30" s="395">
        <f t="shared" si="51"/>
        <v>0</v>
      </c>
      <c r="DG30" s="395">
        <f t="shared" si="52"/>
        <v>0</v>
      </c>
      <c r="DH30" s="395">
        <f t="shared" si="53"/>
        <v>0</v>
      </c>
      <c r="EG30" s="305" t="s">
        <v>363</v>
      </c>
      <c r="EH30" s="305" t="s">
        <v>382</v>
      </c>
      <c r="EI30" s="305" t="s">
        <v>919</v>
      </c>
      <c r="EJ30" s="305" t="s">
        <v>276</v>
      </c>
      <c r="EK30" s="307">
        <v>0</v>
      </c>
      <c r="EL30" s="307">
        <v>0</v>
      </c>
      <c r="EM30" s="307">
        <v>595000</v>
      </c>
      <c r="EN30" s="307">
        <f t="shared" si="62"/>
        <v>0</v>
      </c>
      <c r="EO30" s="307">
        <f t="shared" si="63"/>
        <v>0</v>
      </c>
      <c r="EP30" s="307">
        <f t="shared" si="64"/>
        <v>595</v>
      </c>
      <c r="EQ30" s="307"/>
      <c r="FO30" s="305" t="s">
        <v>363</v>
      </c>
      <c r="FP30" s="306" t="s">
        <v>382</v>
      </c>
      <c r="FQ30" s="305" t="s">
        <v>556</v>
      </c>
      <c r="FR30" s="306" t="s">
        <v>557</v>
      </c>
      <c r="FS30" s="307">
        <v>0</v>
      </c>
      <c r="FT30" s="307">
        <v>0</v>
      </c>
      <c r="FU30" s="307">
        <v>31380000</v>
      </c>
      <c r="FV30" s="395">
        <f t="shared" si="73"/>
        <v>0</v>
      </c>
      <c r="FW30" s="395">
        <f t="shared" si="74"/>
        <v>0</v>
      </c>
      <c r="FX30" s="395">
        <f t="shared" si="75"/>
        <v>31380</v>
      </c>
      <c r="GV30" s="306" t="s">
        <v>363</v>
      </c>
      <c r="GW30" s="306" t="s">
        <v>382</v>
      </c>
      <c r="GX30" s="306" t="s">
        <v>919</v>
      </c>
      <c r="GY30" s="306" t="s">
        <v>276</v>
      </c>
      <c r="GZ30" s="307">
        <v>7821000</v>
      </c>
      <c r="HA30" s="307">
        <v>0</v>
      </c>
      <c r="HB30" s="307">
        <v>0</v>
      </c>
      <c r="HC30" s="395">
        <f t="shared" si="83"/>
        <v>7821</v>
      </c>
      <c r="HD30" s="395">
        <f t="shared" si="84"/>
        <v>0</v>
      </c>
      <c r="HE30" s="395">
        <f t="shared" si="85"/>
        <v>0</v>
      </c>
      <c r="IB30" s="306" t="s">
        <v>363</v>
      </c>
      <c r="IC30" s="306" t="s">
        <v>382</v>
      </c>
      <c r="ID30" s="306" t="s">
        <v>919</v>
      </c>
      <c r="IE30" s="306" t="s">
        <v>276</v>
      </c>
      <c r="IF30" s="510">
        <v>7821000</v>
      </c>
      <c r="IG30" s="510">
        <v>0</v>
      </c>
      <c r="IH30" s="510">
        <v>0</v>
      </c>
      <c r="II30" s="395">
        <f t="shared" si="93"/>
        <v>7821</v>
      </c>
      <c r="IJ30" s="395">
        <f t="shared" si="94"/>
        <v>0</v>
      </c>
      <c r="IK30" s="395">
        <f t="shared" si="95"/>
        <v>0</v>
      </c>
      <c r="JH30" s="305" t="s">
        <v>363</v>
      </c>
      <c r="JI30" s="305" t="s">
        <v>382</v>
      </c>
      <c r="JJ30" s="305" t="s">
        <v>919</v>
      </c>
      <c r="JK30" s="306" t="s">
        <v>276</v>
      </c>
      <c r="JL30" s="307">
        <v>595000</v>
      </c>
      <c r="JM30" s="307">
        <v>0</v>
      </c>
      <c r="JN30" s="307">
        <v>0</v>
      </c>
      <c r="JO30" s="395">
        <f t="shared" si="103"/>
        <v>595</v>
      </c>
      <c r="JP30" s="395">
        <f t="shared" si="104"/>
        <v>0</v>
      </c>
      <c r="JQ30" s="395">
        <f t="shared" si="105"/>
        <v>0</v>
      </c>
    </row>
    <row r="31" spans="1:293" x14ac:dyDescent="0.25">
      <c r="A31" s="305" t="s">
        <v>380</v>
      </c>
      <c r="B31" s="306" t="s">
        <v>121</v>
      </c>
      <c r="C31" s="306" t="s">
        <v>376</v>
      </c>
      <c r="D31" s="306" t="s">
        <v>376</v>
      </c>
      <c r="E31" s="510">
        <v>0</v>
      </c>
      <c r="F31" s="510">
        <v>0</v>
      </c>
      <c r="G31" s="510">
        <v>0</v>
      </c>
      <c r="H31" s="307">
        <f t="shared" si="21"/>
        <v>0</v>
      </c>
      <c r="I31" s="307">
        <f t="shared" si="22"/>
        <v>0</v>
      </c>
      <c r="J31" s="307">
        <f t="shared" si="23"/>
        <v>0</v>
      </c>
      <c r="AK31" s="716" t="s">
        <v>740</v>
      </c>
      <c r="AL31" s="716" t="s">
        <v>741</v>
      </c>
      <c r="AM31" s="716" t="s">
        <v>376</v>
      </c>
      <c r="AN31" s="716" t="s">
        <v>376</v>
      </c>
      <c r="AO31" s="307">
        <v>1000</v>
      </c>
      <c r="AP31" s="307">
        <v>0</v>
      </c>
      <c r="AQ31" s="307">
        <v>0</v>
      </c>
      <c r="AR31" s="307">
        <f t="shared" si="3"/>
        <v>1</v>
      </c>
      <c r="AS31" s="307">
        <f t="shared" si="4"/>
        <v>0</v>
      </c>
      <c r="AT31" s="307">
        <f t="shared" si="5"/>
        <v>0</v>
      </c>
      <c r="BQ31" s="716" t="s">
        <v>363</v>
      </c>
      <c r="BR31" s="716" t="s">
        <v>382</v>
      </c>
      <c r="BS31" s="716" t="s">
        <v>385</v>
      </c>
      <c r="BT31" s="716" t="s">
        <v>234</v>
      </c>
      <c r="BU31" s="717">
        <v>0</v>
      </c>
      <c r="BV31" s="717">
        <v>0</v>
      </c>
      <c r="BW31" s="717">
        <v>21450000</v>
      </c>
      <c r="BX31" s="395">
        <f t="shared" si="40"/>
        <v>0</v>
      </c>
      <c r="BY31" s="395">
        <f t="shared" si="41"/>
        <v>0</v>
      </c>
      <c r="BZ31" s="395">
        <f t="shared" si="42"/>
        <v>21450</v>
      </c>
      <c r="CY31" s="716" t="s">
        <v>363</v>
      </c>
      <c r="CZ31" s="716" t="s">
        <v>382</v>
      </c>
      <c r="DA31" s="716" t="s">
        <v>385</v>
      </c>
      <c r="DB31" s="716" t="s">
        <v>234</v>
      </c>
      <c r="DC31" s="717">
        <v>0</v>
      </c>
      <c r="DD31" s="717">
        <v>0</v>
      </c>
      <c r="DE31" s="717">
        <v>101723400</v>
      </c>
      <c r="DF31" s="395">
        <f t="shared" si="51"/>
        <v>0</v>
      </c>
      <c r="DG31" s="395">
        <f t="shared" si="52"/>
        <v>0</v>
      </c>
      <c r="DH31" s="395">
        <f t="shared" si="53"/>
        <v>101723.4</v>
      </c>
      <c r="EG31" s="305" t="s">
        <v>363</v>
      </c>
      <c r="EH31" s="305" t="s">
        <v>382</v>
      </c>
      <c r="EI31" s="305" t="s">
        <v>385</v>
      </c>
      <c r="EJ31" s="305" t="s">
        <v>234</v>
      </c>
      <c r="EK31" s="307">
        <v>0</v>
      </c>
      <c r="EL31" s="307">
        <v>0</v>
      </c>
      <c r="EM31" s="307">
        <v>101723400</v>
      </c>
      <c r="EN31" s="307">
        <f t="shared" si="62"/>
        <v>0</v>
      </c>
      <c r="EO31" s="307">
        <f t="shared" si="63"/>
        <v>0</v>
      </c>
      <c r="EP31" s="307">
        <f t="shared" si="64"/>
        <v>101723.4</v>
      </c>
      <c r="EQ31" s="307"/>
      <c r="FO31" s="305" t="s">
        <v>363</v>
      </c>
      <c r="FP31" s="306" t="s">
        <v>382</v>
      </c>
      <c r="FQ31" s="305" t="s">
        <v>919</v>
      </c>
      <c r="FR31" s="306" t="s">
        <v>276</v>
      </c>
      <c r="FS31" s="307">
        <v>0</v>
      </c>
      <c r="FT31" s="307">
        <v>0</v>
      </c>
      <c r="FU31" s="307">
        <v>595000</v>
      </c>
      <c r="FV31" s="395">
        <f t="shared" si="73"/>
        <v>0</v>
      </c>
      <c r="FW31" s="395">
        <f t="shared" si="74"/>
        <v>0</v>
      </c>
      <c r="FX31" s="395">
        <f t="shared" si="75"/>
        <v>595</v>
      </c>
      <c r="GV31" s="306" t="s">
        <v>363</v>
      </c>
      <c r="GW31" s="306" t="s">
        <v>382</v>
      </c>
      <c r="GX31" s="306" t="s">
        <v>385</v>
      </c>
      <c r="GY31" s="306" t="s">
        <v>234</v>
      </c>
      <c r="GZ31" s="307">
        <v>0</v>
      </c>
      <c r="HA31" s="307">
        <v>21450000</v>
      </c>
      <c r="HB31" s="307">
        <v>307973400</v>
      </c>
      <c r="HC31" s="395">
        <f t="shared" si="83"/>
        <v>0</v>
      </c>
      <c r="HD31" s="395">
        <f t="shared" si="84"/>
        <v>21450</v>
      </c>
      <c r="HE31" s="395">
        <f t="shared" si="85"/>
        <v>307973.40000000002</v>
      </c>
      <c r="IB31" s="306" t="s">
        <v>363</v>
      </c>
      <c r="IC31" s="306" t="s">
        <v>382</v>
      </c>
      <c r="ID31" s="306" t="s">
        <v>385</v>
      </c>
      <c r="IE31" s="306" t="s">
        <v>234</v>
      </c>
      <c r="IF31" s="510">
        <v>0</v>
      </c>
      <c r="IG31" s="510">
        <v>140320500</v>
      </c>
      <c r="IH31" s="510">
        <v>651673400</v>
      </c>
      <c r="II31" s="395">
        <f t="shared" si="93"/>
        <v>0</v>
      </c>
      <c r="IJ31" s="395">
        <f t="shared" si="94"/>
        <v>140320.5</v>
      </c>
      <c r="IK31" s="395">
        <f t="shared" si="95"/>
        <v>651673.4</v>
      </c>
      <c r="JH31" s="305" t="s">
        <v>363</v>
      </c>
      <c r="JI31" s="305" t="s">
        <v>382</v>
      </c>
      <c r="JJ31" s="305" t="s">
        <v>383</v>
      </c>
      <c r="JK31" s="306" t="s">
        <v>384</v>
      </c>
      <c r="JL31" s="307">
        <v>0</v>
      </c>
      <c r="JM31" s="307">
        <v>0</v>
      </c>
      <c r="JN31" s="307">
        <v>0</v>
      </c>
      <c r="JO31" s="395">
        <f t="shared" si="103"/>
        <v>0</v>
      </c>
      <c r="JP31" s="395">
        <f t="shared" si="104"/>
        <v>0</v>
      </c>
      <c r="JQ31" s="395">
        <f t="shared" si="105"/>
        <v>0</v>
      </c>
    </row>
    <row r="32" spans="1:293" s="350" customFormat="1" x14ac:dyDescent="0.25">
      <c r="A32" s="371" t="s">
        <v>380</v>
      </c>
      <c r="B32" s="346" t="s">
        <v>121</v>
      </c>
      <c r="C32" s="346" t="s">
        <v>376</v>
      </c>
      <c r="D32" s="346" t="s">
        <v>376</v>
      </c>
      <c r="E32" s="377">
        <v>0</v>
      </c>
      <c r="F32" s="377">
        <v>1217173365</v>
      </c>
      <c r="G32" s="377">
        <v>1217173365</v>
      </c>
      <c r="H32" s="347">
        <f t="shared" si="21"/>
        <v>0</v>
      </c>
      <c r="I32" s="347">
        <f t="shared" si="22"/>
        <v>1217173.365</v>
      </c>
      <c r="J32" s="347">
        <f t="shared" si="23"/>
        <v>1217173.365</v>
      </c>
      <c r="AK32" s="350" t="s">
        <v>789</v>
      </c>
      <c r="AL32" s="350" t="s">
        <v>728</v>
      </c>
      <c r="AM32" s="350" t="s">
        <v>376</v>
      </c>
      <c r="AN32" s="350" t="s">
        <v>376</v>
      </c>
      <c r="AO32" s="347">
        <v>1000</v>
      </c>
      <c r="AP32" s="347">
        <v>0</v>
      </c>
      <c r="AQ32" s="347">
        <v>0</v>
      </c>
      <c r="AR32" s="347">
        <f t="shared" si="3"/>
        <v>1</v>
      </c>
      <c r="AS32" s="347">
        <f t="shared" si="4"/>
        <v>0</v>
      </c>
      <c r="AT32" s="347">
        <f t="shared" si="5"/>
        <v>0</v>
      </c>
      <c r="BK32" s="346"/>
      <c r="BM32" s="346"/>
      <c r="BQ32" s="350" t="s">
        <v>807</v>
      </c>
      <c r="BR32" s="350" t="s">
        <v>719</v>
      </c>
      <c r="BS32" s="350" t="s">
        <v>376</v>
      </c>
      <c r="BT32" s="350" t="s">
        <v>376</v>
      </c>
      <c r="BU32" s="395">
        <v>1000</v>
      </c>
      <c r="BV32" s="395">
        <v>0</v>
      </c>
      <c r="BW32" s="395">
        <v>0</v>
      </c>
      <c r="BX32" s="395">
        <f t="shared" si="40"/>
        <v>1</v>
      </c>
      <c r="BY32" s="395">
        <f t="shared" si="41"/>
        <v>0</v>
      </c>
      <c r="BZ32" s="395">
        <f t="shared" si="42"/>
        <v>0</v>
      </c>
      <c r="CC32" s="395"/>
      <c r="CD32" s="395"/>
      <c r="CE32" s="395"/>
      <c r="CF32" s="395"/>
      <c r="CG32" s="395"/>
      <c r="CH32" s="395"/>
      <c r="CI32" s="395"/>
      <c r="CY32" s="350" t="s">
        <v>363</v>
      </c>
      <c r="CZ32" s="350" t="s">
        <v>382</v>
      </c>
      <c r="DA32" s="350" t="s">
        <v>919</v>
      </c>
      <c r="DB32" s="350" t="s">
        <v>276</v>
      </c>
      <c r="DC32" s="395">
        <v>0</v>
      </c>
      <c r="DD32" s="395">
        <v>0</v>
      </c>
      <c r="DE32" s="395">
        <v>595000</v>
      </c>
      <c r="DF32" s="395">
        <f t="shared" si="51"/>
        <v>0</v>
      </c>
      <c r="DG32" s="395">
        <f t="shared" si="52"/>
        <v>0</v>
      </c>
      <c r="DH32" s="395">
        <f t="shared" si="53"/>
        <v>595</v>
      </c>
      <c r="EG32" s="305" t="s">
        <v>363</v>
      </c>
      <c r="EH32" s="305" t="s">
        <v>382</v>
      </c>
      <c r="EI32" s="305" t="s">
        <v>383</v>
      </c>
      <c r="EJ32" s="305" t="s">
        <v>384</v>
      </c>
      <c r="EK32" s="307">
        <v>0</v>
      </c>
      <c r="EL32" s="307">
        <v>0</v>
      </c>
      <c r="EM32" s="307">
        <v>0</v>
      </c>
      <c r="EN32" s="307">
        <f t="shared" si="62"/>
        <v>0</v>
      </c>
      <c r="EO32" s="307">
        <f t="shared" si="63"/>
        <v>0</v>
      </c>
      <c r="EP32" s="307">
        <f t="shared" si="64"/>
        <v>0</v>
      </c>
      <c r="EQ32" s="307"/>
      <c r="FO32" s="305" t="s">
        <v>363</v>
      </c>
      <c r="FP32" s="306" t="s">
        <v>382</v>
      </c>
      <c r="FQ32" s="305" t="s">
        <v>385</v>
      </c>
      <c r="FR32" s="306" t="s">
        <v>234</v>
      </c>
      <c r="FS32" s="307">
        <v>0</v>
      </c>
      <c r="FT32" s="307">
        <v>21450000</v>
      </c>
      <c r="FU32" s="307">
        <v>101723400</v>
      </c>
      <c r="FV32" s="395">
        <f t="shared" si="73"/>
        <v>0</v>
      </c>
      <c r="FW32" s="395">
        <f t="shared" si="74"/>
        <v>21450</v>
      </c>
      <c r="FX32" s="395">
        <f t="shared" si="75"/>
        <v>101723.4</v>
      </c>
      <c r="GO32" s="346"/>
      <c r="GQ32" s="346"/>
      <c r="GV32" s="306" t="s">
        <v>363</v>
      </c>
      <c r="GW32" s="306" t="s">
        <v>382</v>
      </c>
      <c r="GX32" s="306" t="s">
        <v>376</v>
      </c>
      <c r="GY32" s="306" t="s">
        <v>376</v>
      </c>
      <c r="GZ32" s="307">
        <v>0</v>
      </c>
      <c r="HA32" s="307">
        <v>0</v>
      </c>
      <c r="HB32" s="307">
        <v>0</v>
      </c>
      <c r="HC32" s="395">
        <f t="shared" si="83"/>
        <v>0</v>
      </c>
      <c r="HD32" s="395">
        <f t="shared" si="84"/>
        <v>0</v>
      </c>
      <c r="HE32" s="395">
        <f t="shared" si="85"/>
        <v>0</v>
      </c>
      <c r="IB32" s="306" t="s">
        <v>363</v>
      </c>
      <c r="IC32" s="306" t="s">
        <v>382</v>
      </c>
      <c r="ID32" s="306" t="s">
        <v>919</v>
      </c>
      <c r="IE32" s="306" t="s">
        <v>276</v>
      </c>
      <c r="IF32" s="510">
        <v>0</v>
      </c>
      <c r="IG32" s="510">
        <v>0</v>
      </c>
      <c r="IH32" s="510">
        <v>595000</v>
      </c>
      <c r="II32" s="395">
        <f t="shared" si="93"/>
        <v>0</v>
      </c>
      <c r="IJ32" s="395">
        <f t="shared" si="94"/>
        <v>0</v>
      </c>
      <c r="IK32" s="395">
        <f t="shared" si="95"/>
        <v>595</v>
      </c>
      <c r="JH32" s="305" t="s">
        <v>363</v>
      </c>
      <c r="JI32" s="305" t="s">
        <v>382</v>
      </c>
      <c r="JJ32" s="305" t="s">
        <v>376</v>
      </c>
      <c r="JK32" s="306" t="s">
        <v>376</v>
      </c>
      <c r="JL32" s="307">
        <v>0</v>
      </c>
      <c r="JM32" s="307">
        <v>0</v>
      </c>
      <c r="JN32" s="307">
        <v>0</v>
      </c>
      <c r="JO32" s="395">
        <f t="shared" si="103"/>
        <v>0</v>
      </c>
      <c r="JP32" s="395">
        <f t="shared" si="104"/>
        <v>0</v>
      </c>
      <c r="JQ32" s="395">
        <f t="shared" si="105"/>
        <v>0</v>
      </c>
    </row>
    <row r="33" spans="2:277" s="350" customFormat="1" x14ac:dyDescent="0.25">
      <c r="B33" s="346"/>
      <c r="C33" s="346"/>
      <c r="D33" s="346"/>
      <c r="E33" s="371"/>
      <c r="F33" s="371"/>
      <c r="G33" s="371"/>
      <c r="AK33" s="350" t="s">
        <v>808</v>
      </c>
      <c r="AL33" s="350" t="s">
        <v>729</v>
      </c>
      <c r="AM33" s="350" t="s">
        <v>376</v>
      </c>
      <c r="AN33" s="350" t="s">
        <v>376</v>
      </c>
      <c r="AO33" s="347">
        <v>1000</v>
      </c>
      <c r="AP33" s="347">
        <v>0</v>
      </c>
      <c r="AQ33" s="347">
        <v>0</v>
      </c>
      <c r="AR33" s="347">
        <f t="shared" si="3"/>
        <v>1</v>
      </c>
      <c r="AS33" s="347">
        <f t="shared" si="4"/>
        <v>0</v>
      </c>
      <c r="AT33" s="347">
        <f t="shared" si="5"/>
        <v>0</v>
      </c>
      <c r="BK33" s="346"/>
      <c r="BM33" s="346"/>
      <c r="BQ33" s="350" t="s">
        <v>740</v>
      </c>
      <c r="BR33" s="350" t="s">
        <v>741</v>
      </c>
      <c r="BS33" s="350" t="s">
        <v>376</v>
      </c>
      <c r="BT33" s="350" t="s">
        <v>376</v>
      </c>
      <c r="BU33" s="395">
        <v>1000</v>
      </c>
      <c r="BV33" s="395">
        <v>0</v>
      </c>
      <c r="BW33" s="395">
        <v>0</v>
      </c>
      <c r="BX33" s="395">
        <f t="shared" si="40"/>
        <v>1</v>
      </c>
      <c r="BY33" s="395">
        <f t="shared" si="41"/>
        <v>0</v>
      </c>
      <c r="BZ33" s="395">
        <f t="shared" si="42"/>
        <v>0</v>
      </c>
      <c r="CC33" s="395"/>
      <c r="CD33" s="395"/>
      <c r="CE33" s="395"/>
      <c r="CF33" s="395"/>
      <c r="CG33" s="395"/>
      <c r="CH33" s="395"/>
      <c r="CI33" s="395"/>
      <c r="CY33" s="350" t="s">
        <v>807</v>
      </c>
      <c r="CZ33" s="350" t="s">
        <v>719</v>
      </c>
      <c r="DA33" s="350" t="s">
        <v>376</v>
      </c>
      <c r="DB33" s="350" t="s">
        <v>376</v>
      </c>
      <c r="DC33" s="395">
        <v>1000</v>
      </c>
      <c r="DD33" s="395">
        <v>0</v>
      </c>
      <c r="DE33" s="395">
        <v>0</v>
      </c>
      <c r="DF33" s="395">
        <f t="shared" si="51"/>
        <v>1</v>
      </c>
      <c r="DG33" s="395">
        <f t="shared" si="52"/>
        <v>0</v>
      </c>
      <c r="DH33" s="395">
        <f t="shared" si="53"/>
        <v>0</v>
      </c>
      <c r="EG33" s="305" t="s">
        <v>807</v>
      </c>
      <c r="EH33" s="305" t="s">
        <v>719</v>
      </c>
      <c r="EI33" s="305" t="s">
        <v>376</v>
      </c>
      <c r="EJ33" s="305" t="s">
        <v>376</v>
      </c>
      <c r="EK33" s="307">
        <v>1000</v>
      </c>
      <c r="EL33" s="307">
        <v>0</v>
      </c>
      <c r="EM33" s="307">
        <v>0</v>
      </c>
      <c r="EN33" s="307">
        <f t="shared" si="62"/>
        <v>1</v>
      </c>
      <c r="EO33" s="307">
        <f t="shared" si="63"/>
        <v>0</v>
      </c>
      <c r="EP33" s="307">
        <f t="shared" si="64"/>
        <v>0</v>
      </c>
      <c r="EQ33" s="307"/>
      <c r="FO33" s="305" t="s">
        <v>363</v>
      </c>
      <c r="FP33" s="306" t="s">
        <v>382</v>
      </c>
      <c r="FQ33" s="305" t="s">
        <v>376</v>
      </c>
      <c r="FR33" s="306" t="s">
        <v>376</v>
      </c>
      <c r="FS33" s="307">
        <v>0</v>
      </c>
      <c r="FT33" s="307">
        <v>0</v>
      </c>
      <c r="FU33" s="307">
        <v>0</v>
      </c>
      <c r="FV33" s="395">
        <f t="shared" si="73"/>
        <v>0</v>
      </c>
      <c r="FW33" s="395">
        <f t="shared" si="74"/>
        <v>0</v>
      </c>
      <c r="FX33" s="395">
        <f t="shared" si="75"/>
        <v>0</v>
      </c>
      <c r="GO33" s="346"/>
      <c r="GQ33" s="346"/>
      <c r="GV33" s="306" t="s">
        <v>363</v>
      </c>
      <c r="GW33" s="306" t="s">
        <v>382</v>
      </c>
      <c r="GX33" s="306" t="s">
        <v>556</v>
      </c>
      <c r="GY33" s="306" t="s">
        <v>557</v>
      </c>
      <c r="GZ33" s="307">
        <v>0</v>
      </c>
      <c r="HA33" s="307">
        <v>15000000</v>
      </c>
      <c r="HB33" s="307">
        <v>31380000</v>
      </c>
      <c r="HC33" s="395">
        <f t="shared" si="83"/>
        <v>0</v>
      </c>
      <c r="HD33" s="395">
        <f t="shared" si="84"/>
        <v>15000</v>
      </c>
      <c r="HE33" s="395">
        <f t="shared" si="85"/>
        <v>31380</v>
      </c>
      <c r="IB33" s="306" t="s">
        <v>363</v>
      </c>
      <c r="IC33" s="306" t="s">
        <v>382</v>
      </c>
      <c r="ID33" s="306" t="s">
        <v>556</v>
      </c>
      <c r="IE33" s="306" t="s">
        <v>557</v>
      </c>
      <c r="IF33" s="510">
        <v>0</v>
      </c>
      <c r="IG33" s="510">
        <v>16380000</v>
      </c>
      <c r="IH33" s="510">
        <v>31380000</v>
      </c>
      <c r="II33" s="395">
        <f t="shared" si="93"/>
        <v>0</v>
      </c>
      <c r="IJ33" s="395">
        <f t="shared" si="94"/>
        <v>16380</v>
      </c>
      <c r="IK33" s="395">
        <f t="shared" si="95"/>
        <v>31380</v>
      </c>
      <c r="JH33" s="305" t="s">
        <v>363</v>
      </c>
      <c r="JI33" s="305" t="s">
        <v>382</v>
      </c>
      <c r="JJ33" s="305" t="s">
        <v>919</v>
      </c>
      <c r="JK33" s="306" t="s">
        <v>276</v>
      </c>
      <c r="JL33" s="307">
        <v>0</v>
      </c>
      <c r="JM33" s="307">
        <v>0</v>
      </c>
      <c r="JN33" s="307">
        <v>595000</v>
      </c>
      <c r="JO33" s="395">
        <f t="shared" si="103"/>
        <v>0</v>
      </c>
      <c r="JP33" s="395">
        <f t="shared" si="104"/>
        <v>0</v>
      </c>
      <c r="JQ33" s="395">
        <f t="shared" si="105"/>
        <v>595</v>
      </c>
    </row>
    <row r="34" spans="2:277" s="350" customFormat="1" x14ac:dyDescent="0.25">
      <c r="B34" s="346"/>
      <c r="C34" s="346"/>
      <c r="D34" s="346"/>
      <c r="E34" s="371"/>
      <c r="F34" s="371"/>
      <c r="G34" s="371"/>
      <c r="AK34" s="350" t="s">
        <v>725</v>
      </c>
      <c r="AL34" s="350" t="s">
        <v>49</v>
      </c>
      <c r="AM34" s="350" t="s">
        <v>376</v>
      </c>
      <c r="AN34" s="350" t="s">
        <v>376</v>
      </c>
      <c r="AO34" s="347">
        <v>16000</v>
      </c>
      <c r="AP34" s="347">
        <v>0</v>
      </c>
      <c r="AQ34" s="347">
        <v>0</v>
      </c>
      <c r="AR34" s="347">
        <f t="shared" si="3"/>
        <v>16</v>
      </c>
      <c r="AS34" s="347">
        <f t="shared" si="4"/>
        <v>0</v>
      </c>
      <c r="AT34" s="347">
        <f t="shared" si="5"/>
        <v>0</v>
      </c>
      <c r="BK34" s="346"/>
      <c r="BM34" s="346"/>
      <c r="BQ34" s="350" t="s">
        <v>789</v>
      </c>
      <c r="BR34" s="350" t="s">
        <v>728</v>
      </c>
      <c r="BS34" s="350" t="s">
        <v>376</v>
      </c>
      <c r="BT34" s="350" t="s">
        <v>376</v>
      </c>
      <c r="BU34" s="395">
        <v>1000</v>
      </c>
      <c r="BV34" s="395">
        <v>0</v>
      </c>
      <c r="BW34" s="395">
        <v>0</v>
      </c>
      <c r="BX34" s="395">
        <f t="shared" si="40"/>
        <v>1</v>
      </c>
      <c r="BY34" s="395">
        <f t="shared" si="41"/>
        <v>0</v>
      </c>
      <c r="BZ34" s="395">
        <f t="shared" si="42"/>
        <v>0</v>
      </c>
      <c r="CC34" s="395"/>
      <c r="CD34" s="395"/>
      <c r="CE34" s="395"/>
      <c r="CF34" s="395"/>
      <c r="CG34" s="395"/>
      <c r="CH34" s="395"/>
      <c r="CI34" s="395"/>
      <c r="CY34" s="350" t="s">
        <v>740</v>
      </c>
      <c r="CZ34" s="350" t="s">
        <v>741</v>
      </c>
      <c r="DA34" s="350" t="s">
        <v>376</v>
      </c>
      <c r="DB34" s="350" t="s">
        <v>376</v>
      </c>
      <c r="DC34" s="395">
        <v>1000</v>
      </c>
      <c r="DD34" s="395">
        <v>0</v>
      </c>
      <c r="DE34" s="395">
        <v>0</v>
      </c>
      <c r="DF34" s="395">
        <f t="shared" si="51"/>
        <v>1</v>
      </c>
      <c r="DG34" s="395">
        <f t="shared" si="52"/>
        <v>0</v>
      </c>
      <c r="DH34" s="395">
        <f t="shared" si="53"/>
        <v>0</v>
      </c>
      <c r="EG34" s="305" t="s">
        <v>740</v>
      </c>
      <c r="EH34" s="305" t="s">
        <v>741</v>
      </c>
      <c r="EI34" s="305" t="s">
        <v>376</v>
      </c>
      <c r="EJ34" s="305" t="s">
        <v>376</v>
      </c>
      <c r="EK34" s="307">
        <v>1000</v>
      </c>
      <c r="EL34" s="307">
        <v>0</v>
      </c>
      <c r="EM34" s="307">
        <v>0</v>
      </c>
      <c r="EN34" s="307">
        <f t="shared" si="62"/>
        <v>1</v>
      </c>
      <c r="EO34" s="307">
        <f t="shared" si="63"/>
        <v>0</v>
      </c>
      <c r="EP34" s="307">
        <f t="shared" si="64"/>
        <v>0</v>
      </c>
      <c r="EQ34" s="307"/>
      <c r="FO34" s="305" t="s">
        <v>807</v>
      </c>
      <c r="FP34" s="306" t="s">
        <v>719</v>
      </c>
      <c r="FQ34" s="305" t="s">
        <v>376</v>
      </c>
      <c r="FR34" s="306" t="s">
        <v>376</v>
      </c>
      <c r="FS34" s="307">
        <v>1000</v>
      </c>
      <c r="FT34" s="307">
        <v>0</v>
      </c>
      <c r="FU34" s="307">
        <v>0</v>
      </c>
      <c r="FV34" s="395">
        <f t="shared" si="73"/>
        <v>1</v>
      </c>
      <c r="FW34" s="395">
        <f t="shared" si="74"/>
        <v>0</v>
      </c>
      <c r="FX34" s="395">
        <f t="shared" si="75"/>
        <v>0</v>
      </c>
      <c r="GO34" s="346"/>
      <c r="GQ34" s="346"/>
      <c r="GV34" s="306" t="s">
        <v>363</v>
      </c>
      <c r="GW34" s="306" t="s">
        <v>382</v>
      </c>
      <c r="GX34" s="306" t="s">
        <v>919</v>
      </c>
      <c r="GY34" s="306" t="s">
        <v>276</v>
      </c>
      <c r="GZ34" s="307">
        <v>0</v>
      </c>
      <c r="HA34" s="307">
        <v>0</v>
      </c>
      <c r="HB34" s="307">
        <v>595000</v>
      </c>
      <c r="HC34" s="395">
        <f t="shared" si="83"/>
        <v>0</v>
      </c>
      <c r="HD34" s="395">
        <f t="shared" si="84"/>
        <v>0</v>
      </c>
      <c r="HE34" s="395">
        <f t="shared" si="85"/>
        <v>595</v>
      </c>
      <c r="IB34" s="306" t="s">
        <v>363</v>
      </c>
      <c r="IC34" s="306" t="s">
        <v>382</v>
      </c>
      <c r="ID34" s="306" t="s">
        <v>383</v>
      </c>
      <c r="IE34" s="306" t="s">
        <v>384</v>
      </c>
      <c r="IF34" s="510">
        <v>0</v>
      </c>
      <c r="IG34" s="510">
        <v>0</v>
      </c>
      <c r="IH34" s="510">
        <v>0</v>
      </c>
      <c r="II34" s="395">
        <f t="shared" si="93"/>
        <v>0</v>
      </c>
      <c r="IJ34" s="395">
        <f t="shared" si="94"/>
        <v>0</v>
      </c>
      <c r="IK34" s="395">
        <f t="shared" si="95"/>
        <v>0</v>
      </c>
      <c r="JH34" s="305" t="s">
        <v>363</v>
      </c>
      <c r="JI34" s="305" t="s">
        <v>382</v>
      </c>
      <c r="JJ34" s="305" t="s">
        <v>385</v>
      </c>
      <c r="JK34" s="306" t="s">
        <v>234</v>
      </c>
      <c r="JL34" s="307">
        <v>0</v>
      </c>
      <c r="JM34" s="307">
        <v>276418000</v>
      </c>
      <c r="JN34" s="307">
        <v>665173400</v>
      </c>
      <c r="JO34" s="395">
        <f t="shared" si="103"/>
        <v>0</v>
      </c>
      <c r="JP34" s="395">
        <f t="shared" si="104"/>
        <v>276418</v>
      </c>
      <c r="JQ34" s="395">
        <f t="shared" si="105"/>
        <v>665173.4</v>
      </c>
    </row>
    <row r="35" spans="2:277" s="350" customFormat="1" x14ac:dyDescent="0.25">
      <c r="B35" s="346"/>
      <c r="C35" s="346"/>
      <c r="D35" s="346"/>
      <c r="E35" s="371"/>
      <c r="F35" s="371"/>
      <c r="G35" s="371"/>
      <c r="AK35" s="350" t="s">
        <v>389</v>
      </c>
      <c r="AL35" s="350" t="s">
        <v>390</v>
      </c>
      <c r="AM35" s="350" t="s">
        <v>376</v>
      </c>
      <c r="AN35" s="350" t="s">
        <v>376</v>
      </c>
      <c r="AO35" s="347">
        <v>1258405000</v>
      </c>
      <c r="AP35" s="347">
        <v>0</v>
      </c>
      <c r="AQ35" s="347">
        <v>0</v>
      </c>
      <c r="AR35" s="347">
        <f t="shared" si="3"/>
        <v>1258405</v>
      </c>
      <c r="AS35" s="347">
        <f t="shared" si="4"/>
        <v>0</v>
      </c>
      <c r="AT35" s="347">
        <f t="shared" si="5"/>
        <v>0</v>
      </c>
      <c r="BK35" s="346"/>
      <c r="BM35" s="346"/>
      <c r="BQ35" s="350" t="s">
        <v>808</v>
      </c>
      <c r="BR35" s="350" t="s">
        <v>729</v>
      </c>
      <c r="BS35" s="350" t="s">
        <v>376</v>
      </c>
      <c r="BT35" s="350" t="s">
        <v>376</v>
      </c>
      <c r="BU35" s="395">
        <v>1000</v>
      </c>
      <c r="BV35" s="395">
        <v>0</v>
      </c>
      <c r="BW35" s="395">
        <v>0</v>
      </c>
      <c r="BX35" s="395">
        <f t="shared" si="40"/>
        <v>1</v>
      </c>
      <c r="BY35" s="395">
        <f t="shared" si="41"/>
        <v>0</v>
      </c>
      <c r="BZ35" s="395">
        <f t="shared" si="42"/>
        <v>0</v>
      </c>
      <c r="CC35" s="395"/>
      <c r="CD35" s="395"/>
      <c r="CE35" s="395"/>
      <c r="CF35" s="395"/>
      <c r="CG35" s="395"/>
      <c r="CH35" s="395"/>
      <c r="CI35" s="395"/>
      <c r="CY35" s="350" t="s">
        <v>789</v>
      </c>
      <c r="CZ35" s="350" t="s">
        <v>728</v>
      </c>
      <c r="DA35" s="350" t="s">
        <v>376</v>
      </c>
      <c r="DB35" s="350" t="s">
        <v>376</v>
      </c>
      <c r="DC35" s="395">
        <v>1000</v>
      </c>
      <c r="DD35" s="395">
        <v>0</v>
      </c>
      <c r="DE35" s="395">
        <v>0</v>
      </c>
      <c r="DF35" s="395">
        <f t="shared" si="51"/>
        <v>1</v>
      </c>
      <c r="DG35" s="395">
        <f t="shared" si="52"/>
        <v>0</v>
      </c>
      <c r="DH35" s="395">
        <f t="shared" si="53"/>
        <v>0</v>
      </c>
      <c r="EG35" s="305" t="s">
        <v>789</v>
      </c>
      <c r="EH35" s="305" t="s">
        <v>728</v>
      </c>
      <c r="EI35" s="305" t="s">
        <v>376</v>
      </c>
      <c r="EJ35" s="305" t="s">
        <v>376</v>
      </c>
      <c r="EK35" s="307">
        <v>1000</v>
      </c>
      <c r="EL35" s="307">
        <v>0</v>
      </c>
      <c r="EM35" s="307">
        <v>0</v>
      </c>
      <c r="EN35" s="307">
        <f t="shared" si="62"/>
        <v>1</v>
      </c>
      <c r="EO35" s="307">
        <f t="shared" si="63"/>
        <v>0</v>
      </c>
      <c r="EP35" s="307">
        <f t="shared" si="64"/>
        <v>0</v>
      </c>
      <c r="EQ35" s="307"/>
      <c r="FO35" s="305" t="s">
        <v>740</v>
      </c>
      <c r="FP35" s="306" t="s">
        <v>741</v>
      </c>
      <c r="FQ35" s="305" t="s">
        <v>376</v>
      </c>
      <c r="FR35" s="306" t="s">
        <v>376</v>
      </c>
      <c r="FS35" s="307">
        <v>1000</v>
      </c>
      <c r="FT35" s="307">
        <v>0</v>
      </c>
      <c r="FU35" s="307">
        <v>0</v>
      </c>
      <c r="FV35" s="395">
        <f t="shared" si="73"/>
        <v>1</v>
      </c>
      <c r="FW35" s="395">
        <f t="shared" si="74"/>
        <v>0</v>
      </c>
      <c r="FX35" s="395">
        <f t="shared" si="75"/>
        <v>0</v>
      </c>
      <c r="GO35" s="346"/>
      <c r="GQ35" s="346"/>
      <c r="GV35" s="306" t="s">
        <v>363</v>
      </c>
      <c r="GW35" s="306" t="s">
        <v>382</v>
      </c>
      <c r="GX35" s="306" t="s">
        <v>383</v>
      </c>
      <c r="GY35" s="306" t="s">
        <v>384</v>
      </c>
      <c r="GZ35" s="307">
        <v>0</v>
      </c>
      <c r="HA35" s="307">
        <v>0</v>
      </c>
      <c r="HB35" s="307">
        <v>0</v>
      </c>
      <c r="HC35" s="395">
        <f t="shared" si="83"/>
        <v>0</v>
      </c>
      <c r="HD35" s="395">
        <f t="shared" si="84"/>
        <v>0</v>
      </c>
      <c r="HE35" s="395">
        <f t="shared" si="85"/>
        <v>0</v>
      </c>
      <c r="IB35" s="306" t="s">
        <v>363</v>
      </c>
      <c r="IC35" s="306" t="s">
        <v>382</v>
      </c>
      <c r="ID35" s="306" t="s">
        <v>376</v>
      </c>
      <c r="IE35" s="306" t="s">
        <v>376</v>
      </c>
      <c r="IF35" s="510">
        <v>0</v>
      </c>
      <c r="IG35" s="510">
        <v>0</v>
      </c>
      <c r="IH35" s="510">
        <v>0</v>
      </c>
      <c r="II35" s="395">
        <f t="shared" si="93"/>
        <v>0</v>
      </c>
      <c r="IJ35" s="395">
        <f t="shared" si="94"/>
        <v>0</v>
      </c>
      <c r="IK35" s="395">
        <f t="shared" si="95"/>
        <v>0</v>
      </c>
      <c r="JH35" s="305" t="s">
        <v>363</v>
      </c>
      <c r="JI35" s="305" t="s">
        <v>382</v>
      </c>
      <c r="JJ35" s="305" t="s">
        <v>556</v>
      </c>
      <c r="JK35" s="306" t="s">
        <v>557</v>
      </c>
      <c r="JL35" s="307">
        <v>0</v>
      </c>
      <c r="JM35" s="307">
        <v>22380000</v>
      </c>
      <c r="JN35" s="307">
        <v>31380000</v>
      </c>
      <c r="JO35" s="395">
        <f t="shared" si="103"/>
        <v>0</v>
      </c>
      <c r="JP35" s="395">
        <f t="shared" si="104"/>
        <v>22380</v>
      </c>
      <c r="JQ35" s="395">
        <f t="shared" si="105"/>
        <v>31380</v>
      </c>
    </row>
    <row r="36" spans="2:277" s="350" customFormat="1" x14ac:dyDescent="0.25">
      <c r="B36" s="346"/>
      <c r="C36" s="346"/>
      <c r="D36" s="346"/>
      <c r="E36" s="371"/>
      <c r="F36" s="371"/>
      <c r="G36" s="371"/>
      <c r="AK36" s="350" t="s">
        <v>389</v>
      </c>
      <c r="AL36" s="350" t="s">
        <v>390</v>
      </c>
      <c r="AM36" s="350" t="s">
        <v>376</v>
      </c>
      <c r="AN36" s="350" t="s">
        <v>376</v>
      </c>
      <c r="AO36" s="347">
        <v>0</v>
      </c>
      <c r="AP36" s="347">
        <v>2481383</v>
      </c>
      <c r="AQ36" s="347">
        <v>1140166968</v>
      </c>
      <c r="AR36" s="347">
        <f t="shared" si="3"/>
        <v>0</v>
      </c>
      <c r="AS36" s="347">
        <f t="shared" si="4"/>
        <v>2481.3829999999998</v>
      </c>
      <c r="AT36" s="347">
        <f t="shared" si="5"/>
        <v>1140166.9680000001</v>
      </c>
      <c r="BK36" s="346"/>
      <c r="BM36" s="346"/>
      <c r="BQ36" s="350" t="s">
        <v>725</v>
      </c>
      <c r="BR36" s="350" t="s">
        <v>49</v>
      </c>
      <c r="BS36" s="350" t="s">
        <v>376</v>
      </c>
      <c r="BT36" s="350" t="s">
        <v>376</v>
      </c>
      <c r="BU36" s="395">
        <v>16000</v>
      </c>
      <c r="BV36" s="395">
        <v>0</v>
      </c>
      <c r="BW36" s="395">
        <v>0</v>
      </c>
      <c r="BX36" s="395">
        <f t="shared" si="40"/>
        <v>16</v>
      </c>
      <c r="BY36" s="395">
        <f t="shared" si="41"/>
        <v>0</v>
      </c>
      <c r="BZ36" s="395">
        <f t="shared" si="42"/>
        <v>0</v>
      </c>
      <c r="CC36" s="395"/>
      <c r="CD36" s="395"/>
      <c r="CE36" s="395"/>
      <c r="CF36" s="395"/>
      <c r="CG36" s="395"/>
      <c r="CH36" s="395"/>
      <c r="CI36" s="395"/>
      <c r="CY36" s="350" t="s">
        <v>808</v>
      </c>
      <c r="CZ36" s="350" t="s">
        <v>729</v>
      </c>
      <c r="DA36" s="350" t="s">
        <v>376</v>
      </c>
      <c r="DB36" s="350" t="s">
        <v>376</v>
      </c>
      <c r="DC36" s="395">
        <v>1000</v>
      </c>
      <c r="DD36" s="395">
        <v>0</v>
      </c>
      <c r="DE36" s="395">
        <v>0</v>
      </c>
      <c r="DF36" s="395">
        <f t="shared" si="51"/>
        <v>1</v>
      </c>
      <c r="DG36" s="395">
        <f t="shared" si="52"/>
        <v>0</v>
      </c>
      <c r="DH36" s="395">
        <f t="shared" si="53"/>
        <v>0</v>
      </c>
      <c r="EG36" s="305" t="s">
        <v>808</v>
      </c>
      <c r="EH36" s="305" t="s">
        <v>729</v>
      </c>
      <c r="EI36" s="305" t="s">
        <v>376</v>
      </c>
      <c r="EJ36" s="305" t="s">
        <v>376</v>
      </c>
      <c r="EK36" s="307">
        <v>1000</v>
      </c>
      <c r="EL36" s="307">
        <v>0</v>
      </c>
      <c r="EM36" s="307">
        <v>0</v>
      </c>
      <c r="EN36" s="307">
        <f t="shared" si="62"/>
        <v>1</v>
      </c>
      <c r="EO36" s="307">
        <f t="shared" si="63"/>
        <v>0</v>
      </c>
      <c r="EP36" s="307">
        <f t="shared" si="64"/>
        <v>0</v>
      </c>
      <c r="EQ36" s="307"/>
      <c r="FO36" s="305" t="s">
        <v>789</v>
      </c>
      <c r="FP36" s="306" t="s">
        <v>728</v>
      </c>
      <c r="FQ36" s="305" t="s">
        <v>376</v>
      </c>
      <c r="FR36" s="306" t="s">
        <v>376</v>
      </c>
      <c r="FS36" s="307">
        <v>1000</v>
      </c>
      <c r="FT36" s="307">
        <v>0</v>
      </c>
      <c r="FU36" s="307">
        <v>0</v>
      </c>
      <c r="FV36" s="395">
        <f t="shared" si="73"/>
        <v>1</v>
      </c>
      <c r="FW36" s="395">
        <f t="shared" si="74"/>
        <v>0</v>
      </c>
      <c r="FX36" s="395">
        <f t="shared" si="75"/>
        <v>0</v>
      </c>
      <c r="GO36" s="346"/>
      <c r="GQ36" s="346"/>
      <c r="GV36" s="306" t="s">
        <v>807</v>
      </c>
      <c r="GW36" s="306" t="s">
        <v>719</v>
      </c>
      <c r="GX36" s="306" t="s">
        <v>376</v>
      </c>
      <c r="GY36" s="306" t="s">
        <v>376</v>
      </c>
      <c r="GZ36" s="307">
        <v>1000</v>
      </c>
      <c r="HA36" s="307">
        <v>0</v>
      </c>
      <c r="HB36" s="307">
        <v>0</v>
      </c>
      <c r="HC36" s="395">
        <f t="shared" si="83"/>
        <v>1</v>
      </c>
      <c r="HD36" s="395">
        <f t="shared" si="84"/>
        <v>0</v>
      </c>
      <c r="HE36" s="395">
        <f t="shared" si="85"/>
        <v>0</v>
      </c>
      <c r="IB36" s="306" t="s">
        <v>807</v>
      </c>
      <c r="IC36" s="306" t="s">
        <v>719</v>
      </c>
      <c r="ID36" s="306" t="s">
        <v>376</v>
      </c>
      <c r="IE36" s="306" t="s">
        <v>376</v>
      </c>
      <c r="IF36" s="510">
        <v>1000</v>
      </c>
      <c r="IG36" s="510">
        <v>0</v>
      </c>
      <c r="IH36" s="510">
        <v>0</v>
      </c>
      <c r="II36" s="395">
        <f t="shared" si="93"/>
        <v>1</v>
      </c>
      <c r="IJ36" s="395">
        <f t="shared" si="94"/>
        <v>0</v>
      </c>
      <c r="IK36" s="395">
        <f t="shared" si="95"/>
        <v>0</v>
      </c>
      <c r="JH36" s="305" t="s">
        <v>807</v>
      </c>
      <c r="JI36" s="305" t="s">
        <v>719</v>
      </c>
      <c r="JJ36" s="305" t="s">
        <v>376</v>
      </c>
      <c r="JK36" s="306" t="s">
        <v>376</v>
      </c>
      <c r="JL36" s="307">
        <v>1000</v>
      </c>
      <c r="JM36" s="307">
        <v>0</v>
      </c>
      <c r="JN36" s="307">
        <v>0</v>
      </c>
      <c r="JO36" s="395">
        <f t="shared" si="103"/>
        <v>1</v>
      </c>
      <c r="JP36" s="395">
        <f t="shared" si="104"/>
        <v>0</v>
      </c>
      <c r="JQ36" s="395">
        <f t="shared" si="105"/>
        <v>0</v>
      </c>
    </row>
    <row r="37" spans="2:277" s="350" customFormat="1" x14ac:dyDescent="0.25">
      <c r="B37" s="346"/>
      <c r="C37" s="346"/>
      <c r="D37" s="346"/>
      <c r="E37" s="371"/>
      <c r="F37" s="371"/>
      <c r="G37" s="371"/>
      <c r="AK37" s="350" t="s">
        <v>391</v>
      </c>
      <c r="AL37" s="350" t="s">
        <v>392</v>
      </c>
      <c r="AM37" s="350" t="s">
        <v>376</v>
      </c>
      <c r="AN37" s="350" t="s">
        <v>376</v>
      </c>
      <c r="AO37" s="347">
        <v>160453000</v>
      </c>
      <c r="AP37" s="347">
        <v>0</v>
      </c>
      <c r="AQ37" s="347">
        <v>0</v>
      </c>
      <c r="AR37" s="347">
        <f t="shared" si="3"/>
        <v>160453</v>
      </c>
      <c r="AS37" s="347">
        <f t="shared" si="4"/>
        <v>0</v>
      </c>
      <c r="AT37" s="347">
        <f t="shared" si="5"/>
        <v>0</v>
      </c>
      <c r="BK37" s="346"/>
      <c r="BM37" s="346"/>
      <c r="BQ37" s="350" t="s">
        <v>389</v>
      </c>
      <c r="BR37" s="350" t="s">
        <v>390</v>
      </c>
      <c r="BS37" s="350" t="s">
        <v>376</v>
      </c>
      <c r="BT37" s="350" t="s">
        <v>376</v>
      </c>
      <c r="BU37" s="395">
        <v>1258405000</v>
      </c>
      <c r="BV37" s="395">
        <v>0</v>
      </c>
      <c r="BW37" s="395">
        <v>0</v>
      </c>
      <c r="BX37" s="395">
        <f t="shared" si="40"/>
        <v>1258405</v>
      </c>
      <c r="BY37" s="395">
        <f t="shared" si="41"/>
        <v>0</v>
      </c>
      <c r="BZ37" s="395">
        <f t="shared" si="42"/>
        <v>0</v>
      </c>
      <c r="CC37" s="395"/>
      <c r="CD37" s="395"/>
      <c r="CE37" s="395"/>
      <c r="CF37" s="395"/>
      <c r="CG37" s="395"/>
      <c r="CH37" s="395"/>
      <c r="CI37" s="395"/>
      <c r="CY37" s="350" t="s">
        <v>725</v>
      </c>
      <c r="CZ37" s="350" t="s">
        <v>49</v>
      </c>
      <c r="DA37" s="350" t="s">
        <v>376</v>
      </c>
      <c r="DB37" s="350" t="s">
        <v>376</v>
      </c>
      <c r="DC37" s="395">
        <v>16000</v>
      </c>
      <c r="DD37" s="395">
        <v>0</v>
      </c>
      <c r="DE37" s="395">
        <v>0</v>
      </c>
      <c r="DF37" s="395">
        <f t="shared" si="51"/>
        <v>16</v>
      </c>
      <c r="DG37" s="395">
        <f t="shared" si="52"/>
        <v>0</v>
      </c>
      <c r="DH37" s="395">
        <f t="shared" si="53"/>
        <v>0</v>
      </c>
      <c r="EG37" s="305" t="s">
        <v>725</v>
      </c>
      <c r="EH37" s="305" t="s">
        <v>49</v>
      </c>
      <c r="EI37" s="305" t="s">
        <v>376</v>
      </c>
      <c r="EJ37" s="305" t="s">
        <v>376</v>
      </c>
      <c r="EK37" s="307">
        <v>16000</v>
      </c>
      <c r="EL37" s="307">
        <v>0</v>
      </c>
      <c r="EM37" s="307">
        <v>0</v>
      </c>
      <c r="EN37" s="307">
        <f t="shared" si="62"/>
        <v>16</v>
      </c>
      <c r="EO37" s="307">
        <f t="shared" si="63"/>
        <v>0</v>
      </c>
      <c r="EP37" s="307">
        <f t="shared" si="64"/>
        <v>0</v>
      </c>
      <c r="EQ37" s="307"/>
      <c r="FO37" s="305" t="s">
        <v>808</v>
      </c>
      <c r="FP37" s="306" t="s">
        <v>729</v>
      </c>
      <c r="FQ37" s="305" t="s">
        <v>376</v>
      </c>
      <c r="FR37" s="306" t="s">
        <v>376</v>
      </c>
      <c r="FS37" s="307">
        <v>1000</v>
      </c>
      <c r="FT37" s="307">
        <v>0</v>
      </c>
      <c r="FU37" s="307">
        <v>0</v>
      </c>
      <c r="FV37" s="395">
        <f t="shared" si="73"/>
        <v>1</v>
      </c>
      <c r="FW37" s="395">
        <f t="shared" si="74"/>
        <v>0</v>
      </c>
      <c r="FX37" s="395">
        <f t="shared" si="75"/>
        <v>0</v>
      </c>
      <c r="GO37" s="346"/>
      <c r="GQ37" s="346"/>
      <c r="GV37" s="306" t="s">
        <v>740</v>
      </c>
      <c r="GW37" s="306" t="s">
        <v>741</v>
      </c>
      <c r="GX37" s="306" t="s">
        <v>376</v>
      </c>
      <c r="GY37" s="306" t="s">
        <v>376</v>
      </c>
      <c r="GZ37" s="307">
        <v>1000</v>
      </c>
      <c r="HA37" s="307">
        <v>0</v>
      </c>
      <c r="HB37" s="307">
        <v>0</v>
      </c>
      <c r="HC37" s="395">
        <f t="shared" si="83"/>
        <v>1</v>
      </c>
      <c r="HD37" s="395">
        <f t="shared" si="84"/>
        <v>0</v>
      </c>
      <c r="HE37" s="395">
        <f t="shared" si="85"/>
        <v>0</v>
      </c>
      <c r="IB37" s="306" t="s">
        <v>740</v>
      </c>
      <c r="IC37" s="306" t="s">
        <v>741</v>
      </c>
      <c r="ID37" s="306" t="s">
        <v>376</v>
      </c>
      <c r="IE37" s="306" t="s">
        <v>376</v>
      </c>
      <c r="IF37" s="510">
        <v>1000</v>
      </c>
      <c r="IG37" s="510">
        <v>0</v>
      </c>
      <c r="IH37" s="510">
        <v>0</v>
      </c>
      <c r="II37" s="395">
        <f t="shared" si="93"/>
        <v>1</v>
      </c>
      <c r="IJ37" s="395">
        <f t="shared" si="94"/>
        <v>0</v>
      </c>
      <c r="IK37" s="395">
        <f t="shared" si="95"/>
        <v>0</v>
      </c>
      <c r="JH37" s="305" t="s">
        <v>740</v>
      </c>
      <c r="JI37" s="305" t="s">
        <v>741</v>
      </c>
      <c r="JJ37" s="305" t="s">
        <v>376</v>
      </c>
      <c r="JK37" s="306" t="s">
        <v>376</v>
      </c>
      <c r="JL37" s="307">
        <v>1000</v>
      </c>
      <c r="JM37" s="307">
        <v>0</v>
      </c>
      <c r="JN37" s="307">
        <v>0</v>
      </c>
      <c r="JO37" s="395">
        <f t="shared" si="103"/>
        <v>1</v>
      </c>
      <c r="JP37" s="395">
        <f t="shared" si="104"/>
        <v>0</v>
      </c>
      <c r="JQ37" s="395">
        <f t="shared" si="105"/>
        <v>0</v>
      </c>
    </row>
    <row r="38" spans="2:277" s="350" customFormat="1" x14ac:dyDescent="0.25">
      <c r="B38" s="346"/>
      <c r="C38" s="346"/>
      <c r="D38" s="346"/>
      <c r="E38" s="371"/>
      <c r="F38" s="371"/>
      <c r="G38" s="371"/>
      <c r="AK38" s="350" t="s">
        <v>391</v>
      </c>
      <c r="AL38" s="350" t="s">
        <v>392</v>
      </c>
      <c r="AM38" s="350" t="s">
        <v>376</v>
      </c>
      <c r="AN38" s="350" t="s">
        <v>376</v>
      </c>
      <c r="AO38" s="347">
        <v>0</v>
      </c>
      <c r="AP38" s="347">
        <v>0</v>
      </c>
      <c r="AQ38" s="347">
        <v>42723860</v>
      </c>
      <c r="AR38" s="347">
        <f t="shared" si="3"/>
        <v>0</v>
      </c>
      <c r="AS38" s="347">
        <f t="shared" si="4"/>
        <v>0</v>
      </c>
      <c r="AT38" s="347">
        <f t="shared" si="5"/>
        <v>42723.86</v>
      </c>
      <c r="BK38" s="346"/>
      <c r="BM38" s="346"/>
      <c r="BQ38" s="350" t="s">
        <v>389</v>
      </c>
      <c r="BR38" s="350" t="s">
        <v>390</v>
      </c>
      <c r="BS38" s="350" t="s">
        <v>376</v>
      </c>
      <c r="BT38" s="350" t="s">
        <v>376</v>
      </c>
      <c r="BU38" s="395">
        <v>0</v>
      </c>
      <c r="BV38" s="395">
        <v>12561338</v>
      </c>
      <c r="BW38" s="395">
        <v>1140166968</v>
      </c>
      <c r="BX38" s="395">
        <f t="shared" si="40"/>
        <v>0</v>
      </c>
      <c r="BY38" s="395">
        <f t="shared" si="41"/>
        <v>12561.338</v>
      </c>
      <c r="BZ38" s="395">
        <f t="shared" si="42"/>
        <v>1140166.9680000001</v>
      </c>
      <c r="CC38" s="395"/>
      <c r="CD38" s="395"/>
      <c r="CE38" s="395"/>
      <c r="CF38" s="395"/>
      <c r="CG38" s="395"/>
      <c r="CH38" s="395"/>
      <c r="CI38" s="395"/>
      <c r="CY38" s="350" t="s">
        <v>389</v>
      </c>
      <c r="CZ38" s="350" t="s">
        <v>390</v>
      </c>
      <c r="DA38" s="350" t="s">
        <v>376</v>
      </c>
      <c r="DB38" s="350" t="s">
        <v>376</v>
      </c>
      <c r="DC38" s="395">
        <v>1443388000</v>
      </c>
      <c r="DD38" s="395">
        <v>0</v>
      </c>
      <c r="DE38" s="395">
        <v>0</v>
      </c>
      <c r="DF38" s="395">
        <f t="shared" si="51"/>
        <v>1443388</v>
      </c>
      <c r="DG38" s="395">
        <f t="shared" si="52"/>
        <v>0</v>
      </c>
      <c r="DH38" s="395">
        <f t="shared" si="53"/>
        <v>0</v>
      </c>
      <c r="EG38" s="305" t="s">
        <v>389</v>
      </c>
      <c r="EH38" s="305" t="s">
        <v>390</v>
      </c>
      <c r="EI38" s="305" t="s">
        <v>376</v>
      </c>
      <c r="EJ38" s="305" t="s">
        <v>376</v>
      </c>
      <c r="EK38" s="307">
        <v>1443388000</v>
      </c>
      <c r="EL38" s="307">
        <v>0</v>
      </c>
      <c r="EM38" s="307">
        <v>0</v>
      </c>
      <c r="EN38" s="307">
        <f t="shared" si="62"/>
        <v>1443388</v>
      </c>
      <c r="EO38" s="307">
        <f t="shared" si="63"/>
        <v>0</v>
      </c>
      <c r="EP38" s="307">
        <f t="shared" si="64"/>
        <v>0</v>
      </c>
      <c r="EQ38" s="307"/>
      <c r="FO38" s="305" t="s">
        <v>725</v>
      </c>
      <c r="FP38" s="306" t="s">
        <v>49</v>
      </c>
      <c r="FQ38" s="305" t="s">
        <v>376</v>
      </c>
      <c r="FR38" s="306" t="s">
        <v>376</v>
      </c>
      <c r="FS38" s="307">
        <v>16000</v>
      </c>
      <c r="FT38" s="307">
        <v>0</v>
      </c>
      <c r="FU38" s="307">
        <v>0</v>
      </c>
      <c r="FV38" s="395">
        <f t="shared" si="73"/>
        <v>16</v>
      </c>
      <c r="FW38" s="395">
        <f t="shared" si="74"/>
        <v>0</v>
      </c>
      <c r="FX38" s="395">
        <f t="shared" si="75"/>
        <v>0</v>
      </c>
      <c r="GO38" s="346"/>
      <c r="GQ38" s="346"/>
      <c r="GV38" s="306" t="s">
        <v>789</v>
      </c>
      <c r="GW38" s="306" t="s">
        <v>728</v>
      </c>
      <c r="GX38" s="306" t="s">
        <v>376</v>
      </c>
      <c r="GY38" s="306" t="s">
        <v>376</v>
      </c>
      <c r="GZ38" s="307">
        <v>1000</v>
      </c>
      <c r="HA38" s="307">
        <v>0</v>
      </c>
      <c r="HB38" s="307">
        <v>0</v>
      </c>
      <c r="HC38" s="395">
        <f t="shared" si="83"/>
        <v>1</v>
      </c>
      <c r="HD38" s="395">
        <f t="shared" si="84"/>
        <v>0</v>
      </c>
      <c r="HE38" s="395">
        <f t="shared" si="85"/>
        <v>0</v>
      </c>
      <c r="IB38" s="306" t="s">
        <v>789</v>
      </c>
      <c r="IC38" s="306" t="s">
        <v>728</v>
      </c>
      <c r="ID38" s="306" t="s">
        <v>376</v>
      </c>
      <c r="IE38" s="306" t="s">
        <v>376</v>
      </c>
      <c r="IF38" s="510">
        <v>1000</v>
      </c>
      <c r="IG38" s="510">
        <v>0</v>
      </c>
      <c r="IH38" s="510">
        <v>0</v>
      </c>
      <c r="II38" s="395">
        <f t="shared" si="93"/>
        <v>1</v>
      </c>
      <c r="IJ38" s="395">
        <f t="shared" si="94"/>
        <v>0</v>
      </c>
      <c r="IK38" s="395">
        <f t="shared" si="95"/>
        <v>0</v>
      </c>
      <c r="JH38" s="305" t="s">
        <v>789</v>
      </c>
      <c r="JI38" s="305" t="s">
        <v>728</v>
      </c>
      <c r="JJ38" s="305" t="s">
        <v>376</v>
      </c>
      <c r="JK38" s="306" t="s">
        <v>376</v>
      </c>
      <c r="JL38" s="307">
        <v>1000</v>
      </c>
      <c r="JM38" s="307">
        <v>0</v>
      </c>
      <c r="JN38" s="307">
        <v>0</v>
      </c>
      <c r="JO38" s="395">
        <f t="shared" si="103"/>
        <v>1</v>
      </c>
      <c r="JP38" s="395">
        <f t="shared" si="104"/>
        <v>0</v>
      </c>
      <c r="JQ38" s="395">
        <f t="shared" si="105"/>
        <v>0</v>
      </c>
    </row>
    <row r="39" spans="2:277" s="350" customFormat="1" x14ac:dyDescent="0.25">
      <c r="B39" s="346"/>
      <c r="C39" s="346"/>
      <c r="D39" s="346"/>
      <c r="E39" s="371"/>
      <c r="F39" s="371"/>
      <c r="G39" s="371"/>
      <c r="AK39" s="350" t="s">
        <v>443</v>
      </c>
      <c r="AL39" s="350" t="s">
        <v>446</v>
      </c>
      <c r="AM39" s="350" t="s">
        <v>376</v>
      </c>
      <c r="AN39" s="350" t="s">
        <v>376</v>
      </c>
      <c r="AO39" s="347">
        <v>380000000</v>
      </c>
      <c r="AP39" s="347">
        <v>0</v>
      </c>
      <c r="AQ39" s="347">
        <v>0</v>
      </c>
      <c r="AR39" s="347">
        <f t="shared" si="3"/>
        <v>380000</v>
      </c>
      <c r="AS39" s="347">
        <f t="shared" si="4"/>
        <v>0</v>
      </c>
      <c r="AT39" s="347">
        <f t="shared" si="5"/>
        <v>0</v>
      </c>
      <c r="BK39" s="346"/>
      <c r="BM39" s="346"/>
      <c r="BQ39" s="350" t="s">
        <v>391</v>
      </c>
      <c r="BR39" s="350" t="s">
        <v>392</v>
      </c>
      <c r="BS39" s="350" t="s">
        <v>376</v>
      </c>
      <c r="BT39" s="350" t="s">
        <v>376</v>
      </c>
      <c r="BU39" s="395">
        <v>160453000</v>
      </c>
      <c r="BV39" s="395">
        <v>0</v>
      </c>
      <c r="BW39" s="395">
        <v>0</v>
      </c>
      <c r="BX39" s="395">
        <f t="shared" si="40"/>
        <v>160453</v>
      </c>
      <c r="BY39" s="395">
        <f t="shared" si="41"/>
        <v>0</v>
      </c>
      <c r="BZ39" s="395">
        <f t="shared" si="42"/>
        <v>0</v>
      </c>
      <c r="CC39" s="395"/>
      <c r="CD39" s="395"/>
      <c r="CE39" s="395"/>
      <c r="CF39" s="395"/>
      <c r="CG39" s="395"/>
      <c r="CH39" s="395"/>
      <c r="CI39" s="395"/>
      <c r="CY39" s="350" t="s">
        <v>389</v>
      </c>
      <c r="CZ39" s="350" t="s">
        <v>390</v>
      </c>
      <c r="DA39" s="350" t="s">
        <v>376</v>
      </c>
      <c r="DB39" s="350" t="s">
        <v>376</v>
      </c>
      <c r="DC39" s="395">
        <v>0</v>
      </c>
      <c r="DD39" s="395">
        <v>66954712</v>
      </c>
      <c r="DE39" s="395">
        <v>1140166968</v>
      </c>
      <c r="DF39" s="395">
        <f t="shared" si="51"/>
        <v>0</v>
      </c>
      <c r="DG39" s="395">
        <f t="shared" si="52"/>
        <v>66954.712</v>
      </c>
      <c r="DH39" s="395">
        <f t="shared" si="53"/>
        <v>1140166.9680000001</v>
      </c>
      <c r="EG39" s="305" t="s">
        <v>389</v>
      </c>
      <c r="EH39" s="305" t="s">
        <v>390</v>
      </c>
      <c r="EI39" s="305" t="s">
        <v>376</v>
      </c>
      <c r="EJ39" s="305" t="s">
        <v>376</v>
      </c>
      <c r="EK39" s="307">
        <v>0</v>
      </c>
      <c r="EL39" s="307">
        <v>77207836</v>
      </c>
      <c r="EM39" s="307">
        <v>1140166968</v>
      </c>
      <c r="EN39" s="307">
        <f t="shared" si="62"/>
        <v>0</v>
      </c>
      <c r="EO39" s="307">
        <f t="shared" si="63"/>
        <v>77207.835999999996</v>
      </c>
      <c r="EP39" s="307">
        <f t="shared" si="64"/>
        <v>1140166.9680000001</v>
      </c>
      <c r="EQ39" s="307"/>
      <c r="FO39" s="305" t="s">
        <v>389</v>
      </c>
      <c r="FP39" s="306" t="s">
        <v>390</v>
      </c>
      <c r="FQ39" s="305" t="s">
        <v>376</v>
      </c>
      <c r="FR39" s="306" t="s">
        <v>376</v>
      </c>
      <c r="FS39" s="307">
        <v>1443388000</v>
      </c>
      <c r="FT39" s="307">
        <v>0</v>
      </c>
      <c r="FU39" s="307">
        <v>0</v>
      </c>
      <c r="FV39" s="395">
        <f t="shared" si="73"/>
        <v>1443388</v>
      </c>
      <c r="FW39" s="395">
        <f t="shared" si="74"/>
        <v>0</v>
      </c>
      <c r="FX39" s="395">
        <f t="shared" si="75"/>
        <v>0</v>
      </c>
      <c r="GO39" s="346"/>
      <c r="GQ39" s="346"/>
      <c r="GV39" s="306" t="s">
        <v>789</v>
      </c>
      <c r="GW39" s="306" t="s">
        <v>728</v>
      </c>
      <c r="GX39" s="306" t="s">
        <v>376</v>
      </c>
      <c r="GY39" s="306" t="s">
        <v>376</v>
      </c>
      <c r="GZ39" s="307">
        <v>0</v>
      </c>
      <c r="HA39" s="307">
        <v>762822</v>
      </c>
      <c r="HB39" s="307">
        <v>762822</v>
      </c>
      <c r="HC39" s="395">
        <f t="shared" si="83"/>
        <v>0</v>
      </c>
      <c r="HD39" s="395">
        <f t="shared" si="84"/>
        <v>762.822</v>
      </c>
      <c r="HE39" s="395">
        <f t="shared" si="85"/>
        <v>762.822</v>
      </c>
      <c r="IB39" s="306" t="s">
        <v>789</v>
      </c>
      <c r="IC39" s="306" t="s">
        <v>728</v>
      </c>
      <c r="ID39" s="306" t="s">
        <v>376</v>
      </c>
      <c r="IE39" s="306" t="s">
        <v>376</v>
      </c>
      <c r="IF39" s="510">
        <v>0</v>
      </c>
      <c r="IG39" s="510">
        <v>762822</v>
      </c>
      <c r="IH39" s="510">
        <v>762822</v>
      </c>
      <c r="II39" s="395">
        <f t="shared" si="93"/>
        <v>0</v>
      </c>
      <c r="IJ39" s="395">
        <f t="shared" si="94"/>
        <v>762.822</v>
      </c>
      <c r="IK39" s="395">
        <f t="shared" si="95"/>
        <v>762.822</v>
      </c>
      <c r="JH39" s="305" t="s">
        <v>789</v>
      </c>
      <c r="JI39" s="305" t="s">
        <v>728</v>
      </c>
      <c r="JJ39" s="305" t="s">
        <v>376</v>
      </c>
      <c r="JK39" s="306" t="s">
        <v>376</v>
      </c>
      <c r="JL39" s="307">
        <v>0</v>
      </c>
      <c r="JM39" s="307">
        <v>762822</v>
      </c>
      <c r="JN39" s="307">
        <v>762822</v>
      </c>
      <c r="JO39" s="395">
        <f t="shared" si="103"/>
        <v>0</v>
      </c>
      <c r="JP39" s="395">
        <f t="shared" si="104"/>
        <v>762.822</v>
      </c>
      <c r="JQ39" s="395">
        <f t="shared" si="105"/>
        <v>762.822</v>
      </c>
    </row>
    <row r="40" spans="2:277" s="350" customFormat="1" x14ac:dyDescent="0.25">
      <c r="B40" s="346"/>
      <c r="C40" s="346"/>
      <c r="D40" s="346"/>
      <c r="E40" s="371"/>
      <c r="F40" s="371"/>
      <c r="G40" s="371"/>
      <c r="AK40" s="350" t="s">
        <v>535</v>
      </c>
      <c r="AL40" s="350" t="s">
        <v>536</v>
      </c>
      <c r="AM40" s="350" t="s">
        <v>376</v>
      </c>
      <c r="AN40" s="350" t="s">
        <v>376</v>
      </c>
      <c r="AO40" s="347">
        <v>54530000</v>
      </c>
      <c r="AP40" s="347">
        <v>0</v>
      </c>
      <c r="AQ40" s="347">
        <v>0</v>
      </c>
      <c r="AR40" s="347">
        <f t="shared" si="3"/>
        <v>54530</v>
      </c>
      <c r="AS40" s="347">
        <f t="shared" si="4"/>
        <v>0</v>
      </c>
      <c r="AT40" s="347">
        <f t="shared" si="5"/>
        <v>0</v>
      </c>
      <c r="BK40" s="346"/>
      <c r="BM40" s="346"/>
      <c r="BQ40" s="350" t="s">
        <v>391</v>
      </c>
      <c r="BR40" s="350" t="s">
        <v>392</v>
      </c>
      <c r="BS40" s="350" t="s">
        <v>376</v>
      </c>
      <c r="BT40" s="350" t="s">
        <v>376</v>
      </c>
      <c r="BU40" s="395">
        <v>0</v>
      </c>
      <c r="BV40" s="395">
        <v>11498213</v>
      </c>
      <c r="BW40" s="395">
        <v>75223860</v>
      </c>
      <c r="BX40" s="395">
        <f t="shared" si="40"/>
        <v>0</v>
      </c>
      <c r="BY40" s="395">
        <f t="shared" si="41"/>
        <v>11498.213</v>
      </c>
      <c r="BZ40" s="395">
        <f t="shared" si="42"/>
        <v>75223.86</v>
      </c>
      <c r="CC40" s="395"/>
      <c r="CD40" s="395"/>
      <c r="CE40" s="395"/>
      <c r="CF40" s="395"/>
      <c r="CG40" s="395"/>
      <c r="CH40" s="395"/>
      <c r="CI40" s="395"/>
      <c r="CY40" s="350" t="s">
        <v>391</v>
      </c>
      <c r="CZ40" s="350" t="s">
        <v>392</v>
      </c>
      <c r="DA40" s="350" t="s">
        <v>376</v>
      </c>
      <c r="DB40" s="350" t="s">
        <v>376</v>
      </c>
      <c r="DC40" s="395">
        <v>180000000</v>
      </c>
      <c r="DD40" s="395">
        <v>0</v>
      </c>
      <c r="DE40" s="395">
        <v>0</v>
      </c>
      <c r="DF40" s="395">
        <f t="shared" si="51"/>
        <v>180000</v>
      </c>
      <c r="DG40" s="395">
        <f t="shared" si="52"/>
        <v>0</v>
      </c>
      <c r="DH40" s="395">
        <f t="shared" si="53"/>
        <v>0</v>
      </c>
      <c r="EG40" s="305" t="s">
        <v>391</v>
      </c>
      <c r="EH40" s="305" t="s">
        <v>392</v>
      </c>
      <c r="EI40" s="305" t="s">
        <v>376</v>
      </c>
      <c r="EJ40" s="305" t="s">
        <v>376</v>
      </c>
      <c r="EK40" s="307">
        <v>180000000</v>
      </c>
      <c r="EL40" s="307">
        <v>0</v>
      </c>
      <c r="EM40" s="307">
        <v>0</v>
      </c>
      <c r="EN40" s="307">
        <f t="shared" si="62"/>
        <v>180000</v>
      </c>
      <c r="EO40" s="307">
        <f t="shared" si="63"/>
        <v>0</v>
      </c>
      <c r="EP40" s="307">
        <f t="shared" si="64"/>
        <v>0</v>
      </c>
      <c r="EQ40" s="307"/>
      <c r="FO40" s="305" t="s">
        <v>389</v>
      </c>
      <c r="FP40" s="306" t="s">
        <v>390</v>
      </c>
      <c r="FQ40" s="305" t="s">
        <v>376</v>
      </c>
      <c r="FR40" s="306" t="s">
        <v>376</v>
      </c>
      <c r="FS40" s="307">
        <v>0</v>
      </c>
      <c r="FT40" s="307">
        <v>256395875</v>
      </c>
      <c r="FU40" s="307">
        <v>1140166968</v>
      </c>
      <c r="FV40" s="395">
        <f t="shared" si="73"/>
        <v>0</v>
      </c>
      <c r="FW40" s="395">
        <f t="shared" si="74"/>
        <v>256395.875</v>
      </c>
      <c r="FX40" s="395">
        <f t="shared" si="75"/>
        <v>1140166.9680000001</v>
      </c>
      <c r="GO40" s="346"/>
      <c r="GQ40" s="346"/>
      <c r="GV40" s="306" t="s">
        <v>808</v>
      </c>
      <c r="GW40" s="306" t="s">
        <v>729</v>
      </c>
      <c r="GX40" s="306" t="s">
        <v>376</v>
      </c>
      <c r="GY40" s="306" t="s">
        <v>376</v>
      </c>
      <c r="GZ40" s="307">
        <v>1000</v>
      </c>
      <c r="HA40" s="307">
        <v>0</v>
      </c>
      <c r="HB40" s="307">
        <v>0</v>
      </c>
      <c r="HC40" s="395">
        <f t="shared" si="83"/>
        <v>1</v>
      </c>
      <c r="HD40" s="395">
        <f t="shared" si="84"/>
        <v>0</v>
      </c>
      <c r="HE40" s="395">
        <f t="shared" si="85"/>
        <v>0</v>
      </c>
      <c r="IB40" s="306" t="s">
        <v>808</v>
      </c>
      <c r="IC40" s="306" t="s">
        <v>729</v>
      </c>
      <c r="ID40" s="306" t="s">
        <v>376</v>
      </c>
      <c r="IE40" s="306" t="s">
        <v>376</v>
      </c>
      <c r="IF40" s="510">
        <v>1000</v>
      </c>
      <c r="IG40" s="510">
        <v>0</v>
      </c>
      <c r="IH40" s="510">
        <v>0</v>
      </c>
      <c r="II40" s="395">
        <f t="shared" si="93"/>
        <v>1</v>
      </c>
      <c r="IJ40" s="395">
        <f t="shared" si="94"/>
        <v>0</v>
      </c>
      <c r="IK40" s="395">
        <f t="shared" si="95"/>
        <v>0</v>
      </c>
      <c r="JH40" s="305" t="s">
        <v>808</v>
      </c>
      <c r="JI40" s="305" t="s">
        <v>729</v>
      </c>
      <c r="JJ40" s="305" t="s">
        <v>376</v>
      </c>
      <c r="JK40" s="306" t="s">
        <v>376</v>
      </c>
      <c r="JL40" s="307">
        <v>1000</v>
      </c>
      <c r="JM40" s="307">
        <v>0</v>
      </c>
      <c r="JN40" s="307">
        <v>0</v>
      </c>
      <c r="JO40" s="395">
        <f t="shared" si="103"/>
        <v>1</v>
      </c>
      <c r="JP40" s="395">
        <f t="shared" si="104"/>
        <v>0</v>
      </c>
      <c r="JQ40" s="395">
        <f t="shared" si="105"/>
        <v>0</v>
      </c>
    </row>
    <row r="41" spans="2:277" s="350" customFormat="1" x14ac:dyDescent="0.25">
      <c r="B41" s="346"/>
      <c r="C41" s="346"/>
      <c r="D41" s="346"/>
      <c r="E41" s="371"/>
      <c r="F41" s="371"/>
      <c r="G41" s="371"/>
      <c r="AK41" s="350" t="s">
        <v>537</v>
      </c>
      <c r="AL41" s="350" t="s">
        <v>538</v>
      </c>
      <c r="AM41" s="350" t="s">
        <v>376</v>
      </c>
      <c r="AN41" s="350" t="s">
        <v>376</v>
      </c>
      <c r="AO41" s="347">
        <v>70000000</v>
      </c>
      <c r="AP41" s="347">
        <v>0</v>
      </c>
      <c r="AQ41" s="347">
        <v>0</v>
      </c>
      <c r="AR41" s="347">
        <f t="shared" si="3"/>
        <v>70000</v>
      </c>
      <c r="AS41" s="347">
        <f t="shared" si="4"/>
        <v>0</v>
      </c>
      <c r="AT41" s="347">
        <f t="shared" si="5"/>
        <v>0</v>
      </c>
      <c r="BK41" s="346"/>
      <c r="BM41" s="346"/>
      <c r="BQ41" s="350" t="s">
        <v>443</v>
      </c>
      <c r="BR41" s="350" t="s">
        <v>446</v>
      </c>
      <c r="BS41" s="350" t="s">
        <v>376</v>
      </c>
      <c r="BT41" s="350" t="s">
        <v>376</v>
      </c>
      <c r="BU41" s="395">
        <v>380000000</v>
      </c>
      <c r="BV41" s="395">
        <v>0</v>
      </c>
      <c r="BW41" s="395">
        <v>0</v>
      </c>
      <c r="BX41" s="395">
        <f t="shared" si="40"/>
        <v>380000</v>
      </c>
      <c r="BY41" s="395">
        <f t="shared" si="41"/>
        <v>0</v>
      </c>
      <c r="BZ41" s="395">
        <f t="shared" si="42"/>
        <v>0</v>
      </c>
      <c r="CC41" s="395"/>
      <c r="CD41" s="395"/>
      <c r="CE41" s="395"/>
      <c r="CF41" s="395"/>
      <c r="CG41" s="395"/>
      <c r="CH41" s="395"/>
      <c r="CI41" s="395"/>
      <c r="CY41" s="350" t="s">
        <v>391</v>
      </c>
      <c r="CZ41" s="350" t="s">
        <v>392</v>
      </c>
      <c r="DA41" s="350" t="s">
        <v>376</v>
      </c>
      <c r="DB41" s="350" t="s">
        <v>376</v>
      </c>
      <c r="DC41" s="395">
        <v>0</v>
      </c>
      <c r="DD41" s="395">
        <v>25863518</v>
      </c>
      <c r="DE41" s="395">
        <v>75223860</v>
      </c>
      <c r="DF41" s="395">
        <f t="shared" si="51"/>
        <v>0</v>
      </c>
      <c r="DG41" s="395">
        <f t="shared" si="52"/>
        <v>25863.518</v>
      </c>
      <c r="DH41" s="395">
        <f t="shared" si="53"/>
        <v>75223.86</v>
      </c>
      <c r="EG41" s="305" t="s">
        <v>391</v>
      </c>
      <c r="EH41" s="305" t="s">
        <v>392</v>
      </c>
      <c r="EI41" s="305" t="s">
        <v>376</v>
      </c>
      <c r="EJ41" s="305" t="s">
        <v>376</v>
      </c>
      <c r="EK41" s="307">
        <v>0</v>
      </c>
      <c r="EL41" s="307">
        <v>36040739</v>
      </c>
      <c r="EM41" s="307">
        <v>75223860</v>
      </c>
      <c r="EN41" s="307">
        <f t="shared" si="62"/>
        <v>0</v>
      </c>
      <c r="EO41" s="307">
        <f t="shared" si="63"/>
        <v>36040.739000000001</v>
      </c>
      <c r="EP41" s="307">
        <f t="shared" si="64"/>
        <v>75223.86</v>
      </c>
      <c r="EQ41" s="307"/>
      <c r="FO41" s="305" t="s">
        <v>391</v>
      </c>
      <c r="FP41" s="306" t="s">
        <v>392</v>
      </c>
      <c r="FQ41" s="305" t="s">
        <v>376</v>
      </c>
      <c r="FR41" s="306" t="s">
        <v>376</v>
      </c>
      <c r="FS41" s="307">
        <v>180000000</v>
      </c>
      <c r="FT41" s="307">
        <v>0</v>
      </c>
      <c r="FU41" s="307">
        <v>0</v>
      </c>
      <c r="FV41" s="395">
        <f t="shared" si="73"/>
        <v>180000</v>
      </c>
      <c r="FW41" s="395">
        <f t="shared" si="74"/>
        <v>0</v>
      </c>
      <c r="FX41" s="395">
        <f t="shared" si="75"/>
        <v>0</v>
      </c>
      <c r="GO41" s="346"/>
      <c r="GQ41" s="346"/>
      <c r="GV41" s="306" t="s">
        <v>725</v>
      </c>
      <c r="GW41" s="306" t="s">
        <v>49</v>
      </c>
      <c r="GX41" s="306" t="s">
        <v>376</v>
      </c>
      <c r="GY41" s="306" t="s">
        <v>376</v>
      </c>
      <c r="GZ41" s="307">
        <v>16000</v>
      </c>
      <c r="HA41" s="307">
        <v>0</v>
      </c>
      <c r="HB41" s="307">
        <v>0</v>
      </c>
      <c r="HC41" s="395">
        <f t="shared" si="83"/>
        <v>16</v>
      </c>
      <c r="HD41" s="395">
        <f t="shared" si="84"/>
        <v>0</v>
      </c>
      <c r="HE41" s="395">
        <f t="shared" si="85"/>
        <v>0</v>
      </c>
      <c r="IB41" s="306" t="s">
        <v>725</v>
      </c>
      <c r="IC41" s="306" t="s">
        <v>49</v>
      </c>
      <c r="ID41" s="306" t="s">
        <v>376</v>
      </c>
      <c r="IE41" s="306" t="s">
        <v>376</v>
      </c>
      <c r="IF41" s="510">
        <v>16000</v>
      </c>
      <c r="IG41" s="510">
        <v>0</v>
      </c>
      <c r="IH41" s="510">
        <v>0</v>
      </c>
      <c r="II41" s="395">
        <f t="shared" si="93"/>
        <v>16</v>
      </c>
      <c r="IJ41" s="395">
        <f t="shared" si="94"/>
        <v>0</v>
      </c>
      <c r="IK41" s="395">
        <f t="shared" si="95"/>
        <v>0</v>
      </c>
      <c r="JH41" s="305" t="s">
        <v>725</v>
      </c>
      <c r="JI41" s="305" t="s">
        <v>49</v>
      </c>
      <c r="JJ41" s="305" t="s">
        <v>376</v>
      </c>
      <c r="JK41" s="306" t="s">
        <v>376</v>
      </c>
      <c r="JL41" s="307">
        <v>16000</v>
      </c>
      <c r="JM41" s="307">
        <v>0</v>
      </c>
      <c r="JN41" s="307">
        <v>0</v>
      </c>
      <c r="JO41" s="395">
        <f t="shared" si="103"/>
        <v>16</v>
      </c>
      <c r="JP41" s="395">
        <f t="shared" si="104"/>
        <v>0</v>
      </c>
      <c r="JQ41" s="395">
        <f t="shared" si="105"/>
        <v>0</v>
      </c>
    </row>
    <row r="42" spans="2:277" s="350" customFormat="1" x14ac:dyDescent="0.25">
      <c r="B42" s="346"/>
      <c r="C42" s="346"/>
      <c r="D42" s="346"/>
      <c r="E42" s="371"/>
      <c r="F42" s="371"/>
      <c r="G42" s="371"/>
      <c r="AK42" s="350" t="s">
        <v>380</v>
      </c>
      <c r="AL42" s="350" t="s">
        <v>121</v>
      </c>
      <c r="AM42" s="350" t="s">
        <v>376</v>
      </c>
      <c r="AN42" s="350" t="s">
        <v>376</v>
      </c>
      <c r="AO42" s="347">
        <v>10000</v>
      </c>
      <c r="AP42" s="347">
        <v>0</v>
      </c>
      <c r="AQ42" s="347">
        <v>0</v>
      </c>
      <c r="AR42" s="347">
        <f t="shared" si="3"/>
        <v>10</v>
      </c>
      <c r="AS42" s="347">
        <f t="shared" si="4"/>
        <v>0</v>
      </c>
      <c r="AT42" s="347">
        <f t="shared" si="5"/>
        <v>0</v>
      </c>
      <c r="BK42" s="346"/>
      <c r="BM42" s="346"/>
      <c r="BQ42" s="350" t="s">
        <v>535</v>
      </c>
      <c r="BR42" s="350" t="s">
        <v>536</v>
      </c>
      <c r="BS42" s="350" t="s">
        <v>376</v>
      </c>
      <c r="BT42" s="350" t="s">
        <v>376</v>
      </c>
      <c r="BU42" s="395">
        <v>54530000</v>
      </c>
      <c r="BV42" s="395">
        <v>0</v>
      </c>
      <c r="BW42" s="395">
        <v>0</v>
      </c>
      <c r="BX42" s="395">
        <f t="shared" si="40"/>
        <v>54530</v>
      </c>
      <c r="BY42" s="395">
        <f t="shared" si="41"/>
        <v>0</v>
      </c>
      <c r="BZ42" s="395">
        <f t="shared" si="42"/>
        <v>0</v>
      </c>
      <c r="CC42" s="395"/>
      <c r="CD42" s="395"/>
      <c r="CE42" s="395"/>
      <c r="CF42" s="395"/>
      <c r="CG42" s="395"/>
      <c r="CH42" s="395"/>
      <c r="CI42" s="395"/>
      <c r="CY42" s="350" t="s">
        <v>443</v>
      </c>
      <c r="CZ42" s="350" t="s">
        <v>446</v>
      </c>
      <c r="DA42" s="350" t="s">
        <v>376</v>
      </c>
      <c r="DB42" s="350" t="s">
        <v>376</v>
      </c>
      <c r="DC42" s="395">
        <v>150000000</v>
      </c>
      <c r="DD42" s="395">
        <v>0</v>
      </c>
      <c r="DE42" s="395">
        <v>0</v>
      </c>
      <c r="DF42" s="395">
        <f t="shared" si="51"/>
        <v>150000</v>
      </c>
      <c r="DG42" s="395">
        <f t="shared" si="52"/>
        <v>0</v>
      </c>
      <c r="DH42" s="395">
        <f t="shared" si="53"/>
        <v>0</v>
      </c>
      <c r="EG42" s="305" t="s">
        <v>443</v>
      </c>
      <c r="EH42" s="305" t="s">
        <v>446</v>
      </c>
      <c r="EI42" s="305" t="s">
        <v>376</v>
      </c>
      <c r="EJ42" s="305" t="s">
        <v>376</v>
      </c>
      <c r="EK42" s="307">
        <v>150000000</v>
      </c>
      <c r="EL42" s="307">
        <v>0</v>
      </c>
      <c r="EM42" s="307">
        <v>0</v>
      </c>
      <c r="EN42" s="307">
        <f t="shared" si="62"/>
        <v>150000</v>
      </c>
      <c r="EO42" s="307">
        <f t="shared" si="63"/>
        <v>0</v>
      </c>
      <c r="EP42" s="307">
        <f t="shared" si="64"/>
        <v>0</v>
      </c>
      <c r="EQ42" s="307"/>
      <c r="FO42" s="305" t="s">
        <v>391</v>
      </c>
      <c r="FP42" s="306" t="s">
        <v>392</v>
      </c>
      <c r="FQ42" s="305" t="s">
        <v>376</v>
      </c>
      <c r="FR42" s="306" t="s">
        <v>376</v>
      </c>
      <c r="FS42" s="307">
        <v>0</v>
      </c>
      <c r="FT42" s="307">
        <v>36040739</v>
      </c>
      <c r="FU42" s="307">
        <v>75223860</v>
      </c>
      <c r="FV42" s="395">
        <f t="shared" si="73"/>
        <v>0</v>
      </c>
      <c r="FW42" s="395">
        <f t="shared" si="74"/>
        <v>36040.739000000001</v>
      </c>
      <c r="FX42" s="395">
        <f t="shared" si="75"/>
        <v>75223.86</v>
      </c>
      <c r="GO42" s="346"/>
      <c r="GQ42" s="346"/>
      <c r="GV42" s="306" t="s">
        <v>389</v>
      </c>
      <c r="GW42" s="306" t="s">
        <v>390</v>
      </c>
      <c r="GX42" s="306" t="s">
        <v>376</v>
      </c>
      <c r="GY42" s="306" t="s">
        <v>376</v>
      </c>
      <c r="GZ42" s="307">
        <v>1443388000</v>
      </c>
      <c r="HA42" s="307">
        <v>0</v>
      </c>
      <c r="HB42" s="307">
        <v>0</v>
      </c>
      <c r="HC42" s="395">
        <f t="shared" si="83"/>
        <v>1443388</v>
      </c>
      <c r="HD42" s="395">
        <f t="shared" si="84"/>
        <v>0</v>
      </c>
      <c r="HE42" s="395">
        <f t="shared" si="85"/>
        <v>0</v>
      </c>
      <c r="IB42" s="306" t="s">
        <v>389</v>
      </c>
      <c r="IC42" s="306" t="s">
        <v>390</v>
      </c>
      <c r="ID42" s="306" t="s">
        <v>376</v>
      </c>
      <c r="IE42" s="306" t="s">
        <v>376</v>
      </c>
      <c r="IF42" s="510">
        <v>1443388000</v>
      </c>
      <c r="IG42" s="510">
        <v>0</v>
      </c>
      <c r="IH42" s="510">
        <v>0</v>
      </c>
      <c r="II42" s="395">
        <f t="shared" si="93"/>
        <v>1443388</v>
      </c>
      <c r="IJ42" s="395">
        <f t="shared" si="94"/>
        <v>0</v>
      </c>
      <c r="IK42" s="395">
        <f t="shared" si="95"/>
        <v>0</v>
      </c>
      <c r="JH42" s="305" t="s">
        <v>389</v>
      </c>
      <c r="JI42" s="305" t="s">
        <v>390</v>
      </c>
      <c r="JJ42" s="305" t="s">
        <v>376</v>
      </c>
      <c r="JK42" s="306" t="s">
        <v>376</v>
      </c>
      <c r="JL42" s="307">
        <v>1443388000</v>
      </c>
      <c r="JM42" s="307">
        <v>0</v>
      </c>
      <c r="JN42" s="307">
        <v>0</v>
      </c>
      <c r="JO42" s="395">
        <f t="shared" si="103"/>
        <v>1443388</v>
      </c>
      <c r="JP42" s="395">
        <f t="shared" si="104"/>
        <v>0</v>
      </c>
      <c r="JQ42" s="395">
        <f t="shared" si="105"/>
        <v>0</v>
      </c>
    </row>
    <row r="43" spans="2:277" s="350" customFormat="1" x14ac:dyDescent="0.25">
      <c r="B43" s="346"/>
      <c r="C43" s="346"/>
      <c r="D43" s="346"/>
      <c r="E43" s="371"/>
      <c r="F43" s="371"/>
      <c r="G43" s="371"/>
      <c r="AK43" s="350" t="s">
        <v>380</v>
      </c>
      <c r="AL43" s="350" t="s">
        <v>121</v>
      </c>
      <c r="AM43" s="350" t="s">
        <v>376</v>
      </c>
      <c r="AN43" s="350" t="s">
        <v>376</v>
      </c>
      <c r="AO43" s="347">
        <v>0</v>
      </c>
      <c r="AP43" s="347">
        <v>3200000</v>
      </c>
      <c r="AQ43" s="347">
        <v>3200000</v>
      </c>
      <c r="AR43" s="347">
        <f t="shared" si="3"/>
        <v>0</v>
      </c>
      <c r="AS43" s="347">
        <f t="shared" si="4"/>
        <v>3200</v>
      </c>
      <c r="AT43" s="347">
        <f t="shared" si="5"/>
        <v>3200</v>
      </c>
      <c r="BK43" s="346"/>
      <c r="BM43" s="346"/>
      <c r="BQ43" s="350" t="s">
        <v>537</v>
      </c>
      <c r="BR43" s="350" t="s">
        <v>538</v>
      </c>
      <c r="BS43" s="350" t="s">
        <v>376</v>
      </c>
      <c r="BT43" s="350" t="s">
        <v>376</v>
      </c>
      <c r="BU43" s="395">
        <v>70000000</v>
      </c>
      <c r="BV43" s="395">
        <v>0</v>
      </c>
      <c r="BW43" s="395">
        <v>0</v>
      </c>
      <c r="BX43" s="395">
        <f t="shared" si="40"/>
        <v>70000</v>
      </c>
      <c r="BY43" s="395">
        <f t="shared" si="41"/>
        <v>0</v>
      </c>
      <c r="BZ43" s="395">
        <f t="shared" si="42"/>
        <v>0</v>
      </c>
      <c r="CC43" s="395"/>
      <c r="CD43" s="395"/>
      <c r="CE43" s="395"/>
      <c r="CF43" s="395"/>
      <c r="CG43" s="395"/>
      <c r="CH43" s="395"/>
      <c r="CI43" s="395"/>
      <c r="CY43" s="350" t="s">
        <v>535</v>
      </c>
      <c r="CZ43" s="350" t="s">
        <v>536</v>
      </c>
      <c r="DA43" s="350" t="s">
        <v>376</v>
      </c>
      <c r="DB43" s="350" t="s">
        <v>376</v>
      </c>
      <c r="DC43" s="395">
        <v>70000000</v>
      </c>
      <c r="DD43" s="395">
        <v>0</v>
      </c>
      <c r="DE43" s="395">
        <v>0</v>
      </c>
      <c r="DF43" s="395">
        <f t="shared" si="51"/>
        <v>70000</v>
      </c>
      <c r="DG43" s="395">
        <f t="shared" si="52"/>
        <v>0</v>
      </c>
      <c r="DH43" s="395">
        <f t="shared" si="53"/>
        <v>0</v>
      </c>
      <c r="EG43" s="305" t="s">
        <v>535</v>
      </c>
      <c r="EH43" s="305" t="s">
        <v>536</v>
      </c>
      <c r="EI43" s="305" t="s">
        <v>376</v>
      </c>
      <c r="EJ43" s="305" t="s">
        <v>376</v>
      </c>
      <c r="EK43" s="307">
        <v>70000000</v>
      </c>
      <c r="EL43" s="307">
        <v>0</v>
      </c>
      <c r="EM43" s="307">
        <v>0</v>
      </c>
      <c r="EN43" s="307">
        <f t="shared" si="62"/>
        <v>70000</v>
      </c>
      <c r="EO43" s="307">
        <f t="shared" si="63"/>
        <v>0</v>
      </c>
      <c r="EP43" s="307">
        <f t="shared" si="64"/>
        <v>0</v>
      </c>
      <c r="EQ43" s="307"/>
      <c r="FO43" s="305" t="s">
        <v>443</v>
      </c>
      <c r="FP43" s="306" t="s">
        <v>446</v>
      </c>
      <c r="FQ43" s="305" t="s">
        <v>376</v>
      </c>
      <c r="FR43" s="306" t="s">
        <v>376</v>
      </c>
      <c r="FS43" s="307">
        <v>150000000</v>
      </c>
      <c r="FT43" s="307">
        <v>0</v>
      </c>
      <c r="FU43" s="307">
        <v>0</v>
      </c>
      <c r="FV43" s="395">
        <f t="shared" si="73"/>
        <v>150000</v>
      </c>
      <c r="FW43" s="395">
        <f t="shared" si="74"/>
        <v>0</v>
      </c>
      <c r="FX43" s="395">
        <f t="shared" si="75"/>
        <v>0</v>
      </c>
      <c r="GO43" s="346"/>
      <c r="GQ43" s="346"/>
      <c r="GV43" s="306" t="s">
        <v>389</v>
      </c>
      <c r="GW43" s="306" t="s">
        <v>390</v>
      </c>
      <c r="GX43" s="306" t="s">
        <v>376</v>
      </c>
      <c r="GY43" s="306" t="s">
        <v>376</v>
      </c>
      <c r="GZ43" s="307">
        <v>0</v>
      </c>
      <c r="HA43" s="307">
        <v>341064614</v>
      </c>
      <c r="HB43" s="307">
        <v>1140166968</v>
      </c>
      <c r="HC43" s="395">
        <f t="shared" si="83"/>
        <v>0</v>
      </c>
      <c r="HD43" s="395">
        <f t="shared" si="84"/>
        <v>341064.614</v>
      </c>
      <c r="HE43" s="395">
        <f t="shared" si="85"/>
        <v>1140166.9680000001</v>
      </c>
      <c r="IB43" s="306" t="s">
        <v>389</v>
      </c>
      <c r="IC43" s="306" t="s">
        <v>390</v>
      </c>
      <c r="ID43" s="306" t="s">
        <v>376</v>
      </c>
      <c r="IE43" s="306" t="s">
        <v>376</v>
      </c>
      <c r="IF43" s="510">
        <v>0</v>
      </c>
      <c r="IG43" s="510">
        <v>436345462</v>
      </c>
      <c r="IH43" s="510">
        <v>1140770196</v>
      </c>
      <c r="II43" s="395">
        <f t="shared" si="93"/>
        <v>0</v>
      </c>
      <c r="IJ43" s="395">
        <f t="shared" si="94"/>
        <v>436345.462</v>
      </c>
      <c r="IK43" s="395">
        <f t="shared" si="95"/>
        <v>1140770.196</v>
      </c>
      <c r="JH43" s="305" t="s">
        <v>389</v>
      </c>
      <c r="JI43" s="305" t="s">
        <v>390</v>
      </c>
      <c r="JJ43" s="305" t="s">
        <v>376</v>
      </c>
      <c r="JK43" s="306" t="s">
        <v>376</v>
      </c>
      <c r="JL43" s="307">
        <v>0</v>
      </c>
      <c r="JM43" s="307">
        <v>613894198</v>
      </c>
      <c r="JN43" s="307">
        <v>1140770196</v>
      </c>
      <c r="JO43" s="395">
        <f t="shared" si="103"/>
        <v>0</v>
      </c>
      <c r="JP43" s="395">
        <f t="shared" si="104"/>
        <v>613894.19799999997</v>
      </c>
      <c r="JQ43" s="395">
        <f t="shared" si="105"/>
        <v>1140770.196</v>
      </c>
    </row>
    <row r="44" spans="2:277" s="350" customFormat="1" x14ac:dyDescent="0.25">
      <c r="B44" s="346"/>
      <c r="C44" s="346"/>
      <c r="D44" s="346"/>
      <c r="E44" s="371"/>
      <c r="F44" s="371"/>
      <c r="G44" s="371"/>
      <c r="AK44" s="350" t="s">
        <v>380</v>
      </c>
      <c r="AL44" s="350" t="s">
        <v>121</v>
      </c>
      <c r="AM44" s="350" t="s">
        <v>376</v>
      </c>
      <c r="AN44" s="350" t="s">
        <v>376</v>
      </c>
      <c r="AO44" s="347">
        <v>0</v>
      </c>
      <c r="AP44" s="347">
        <v>0</v>
      </c>
      <c r="AQ44" s="347">
        <v>0</v>
      </c>
      <c r="AR44" s="347">
        <f t="shared" si="3"/>
        <v>0</v>
      </c>
      <c r="AS44" s="347">
        <f t="shared" si="4"/>
        <v>0</v>
      </c>
      <c r="AT44" s="347">
        <f t="shared" si="5"/>
        <v>0</v>
      </c>
      <c r="BK44" s="346"/>
      <c r="BM44" s="346"/>
      <c r="BQ44" s="350" t="s">
        <v>380</v>
      </c>
      <c r="BR44" s="350" t="s">
        <v>121</v>
      </c>
      <c r="BS44" s="350" t="s">
        <v>376</v>
      </c>
      <c r="BT44" s="350" t="s">
        <v>376</v>
      </c>
      <c r="BU44" s="395">
        <v>10000</v>
      </c>
      <c r="BV44" s="395">
        <v>0</v>
      </c>
      <c r="BW44" s="395">
        <v>0</v>
      </c>
      <c r="BX44" s="395">
        <f t="shared" si="40"/>
        <v>10</v>
      </c>
      <c r="BY44" s="395">
        <f t="shared" si="41"/>
        <v>0</v>
      </c>
      <c r="BZ44" s="395">
        <f t="shared" si="42"/>
        <v>0</v>
      </c>
      <c r="CC44" s="395"/>
      <c r="CD44" s="395"/>
      <c r="CE44" s="395"/>
      <c r="CF44" s="395"/>
      <c r="CG44" s="395"/>
      <c r="CH44" s="395"/>
      <c r="CI44" s="395"/>
      <c r="CY44" s="350" t="s">
        <v>537</v>
      </c>
      <c r="CZ44" s="350" t="s">
        <v>538</v>
      </c>
      <c r="DA44" s="350" t="s">
        <v>376</v>
      </c>
      <c r="DB44" s="350" t="s">
        <v>376</v>
      </c>
      <c r="DC44" s="395">
        <v>80000000</v>
      </c>
      <c r="DD44" s="395">
        <v>0</v>
      </c>
      <c r="DE44" s="395">
        <v>0</v>
      </c>
      <c r="DF44" s="395">
        <f t="shared" si="51"/>
        <v>80000</v>
      </c>
      <c r="DG44" s="395">
        <f t="shared" si="52"/>
        <v>0</v>
      </c>
      <c r="DH44" s="395">
        <f t="shared" si="53"/>
        <v>0</v>
      </c>
      <c r="EG44" s="305" t="s">
        <v>537</v>
      </c>
      <c r="EH44" s="305" t="s">
        <v>538</v>
      </c>
      <c r="EI44" s="305" t="s">
        <v>376</v>
      </c>
      <c r="EJ44" s="305" t="s">
        <v>376</v>
      </c>
      <c r="EK44" s="307">
        <v>80000000</v>
      </c>
      <c r="EL44" s="307">
        <v>0</v>
      </c>
      <c r="EM44" s="307">
        <v>0</v>
      </c>
      <c r="EN44" s="307">
        <f t="shared" si="62"/>
        <v>80000</v>
      </c>
      <c r="EO44" s="307">
        <f t="shared" si="63"/>
        <v>0</v>
      </c>
      <c r="EP44" s="307">
        <f t="shared" si="64"/>
        <v>0</v>
      </c>
      <c r="EQ44" s="307"/>
      <c r="FO44" s="305" t="s">
        <v>535</v>
      </c>
      <c r="FP44" s="306" t="s">
        <v>536</v>
      </c>
      <c r="FQ44" s="305" t="s">
        <v>376</v>
      </c>
      <c r="FR44" s="306" t="s">
        <v>376</v>
      </c>
      <c r="FS44" s="307">
        <v>70000000</v>
      </c>
      <c r="FT44" s="307">
        <v>0</v>
      </c>
      <c r="FU44" s="307">
        <v>0</v>
      </c>
      <c r="FV44" s="395">
        <f t="shared" si="73"/>
        <v>70000</v>
      </c>
      <c r="FW44" s="395">
        <f t="shared" si="74"/>
        <v>0</v>
      </c>
      <c r="FX44" s="395">
        <f t="shared" si="75"/>
        <v>0</v>
      </c>
      <c r="GO44" s="346"/>
      <c r="GQ44" s="346"/>
      <c r="GV44" s="306" t="s">
        <v>391</v>
      </c>
      <c r="GW44" s="306" t="s">
        <v>392</v>
      </c>
      <c r="GX44" s="306" t="s">
        <v>376</v>
      </c>
      <c r="GY44" s="306" t="s">
        <v>376</v>
      </c>
      <c r="GZ44" s="307">
        <v>180000000</v>
      </c>
      <c r="HA44" s="307">
        <v>0</v>
      </c>
      <c r="HB44" s="307">
        <v>0</v>
      </c>
      <c r="HC44" s="395">
        <f t="shared" si="83"/>
        <v>180000</v>
      </c>
      <c r="HD44" s="395">
        <f t="shared" si="84"/>
        <v>0</v>
      </c>
      <c r="HE44" s="395">
        <f t="shared" si="85"/>
        <v>0</v>
      </c>
      <c r="IB44" s="306" t="s">
        <v>391</v>
      </c>
      <c r="IC44" s="306" t="s">
        <v>392</v>
      </c>
      <c r="ID44" s="306" t="s">
        <v>376</v>
      </c>
      <c r="IE44" s="306" t="s">
        <v>376</v>
      </c>
      <c r="IF44" s="510">
        <v>180000000</v>
      </c>
      <c r="IG44" s="510">
        <v>0</v>
      </c>
      <c r="IH44" s="510">
        <v>0</v>
      </c>
      <c r="II44" s="395">
        <f t="shared" si="93"/>
        <v>180000</v>
      </c>
      <c r="IJ44" s="395">
        <f t="shared" si="94"/>
        <v>0</v>
      </c>
      <c r="IK44" s="395">
        <f t="shared" si="95"/>
        <v>0</v>
      </c>
      <c r="JH44" s="305" t="s">
        <v>391</v>
      </c>
      <c r="JI44" s="305" t="s">
        <v>392</v>
      </c>
      <c r="JJ44" s="305" t="s">
        <v>376</v>
      </c>
      <c r="JK44" s="306" t="s">
        <v>376</v>
      </c>
      <c r="JL44" s="307">
        <v>180000000</v>
      </c>
      <c r="JM44" s="307">
        <v>0</v>
      </c>
      <c r="JN44" s="307">
        <v>0</v>
      </c>
      <c r="JO44" s="395">
        <f t="shared" si="103"/>
        <v>180000</v>
      </c>
      <c r="JP44" s="395">
        <f t="shared" si="104"/>
        <v>0</v>
      </c>
      <c r="JQ44" s="395">
        <f t="shared" si="105"/>
        <v>0</v>
      </c>
    </row>
    <row r="45" spans="2:277" s="350" customFormat="1" x14ac:dyDescent="0.25">
      <c r="B45" s="346"/>
      <c r="C45" s="346"/>
      <c r="D45" s="346"/>
      <c r="E45" s="371"/>
      <c r="F45" s="371"/>
      <c r="G45" s="371"/>
      <c r="AK45" s="350" t="s">
        <v>380</v>
      </c>
      <c r="AL45" s="350" t="s">
        <v>121</v>
      </c>
      <c r="AM45" s="350" t="s">
        <v>376</v>
      </c>
      <c r="AN45" s="350" t="s">
        <v>376</v>
      </c>
      <c r="AO45" s="347">
        <v>0</v>
      </c>
      <c r="AP45" s="347">
        <v>1217173365</v>
      </c>
      <c r="AQ45" s="347">
        <v>1217173365</v>
      </c>
      <c r="AR45" s="347">
        <f t="shared" si="3"/>
        <v>0</v>
      </c>
      <c r="AS45" s="347">
        <f t="shared" si="4"/>
        <v>1217173.365</v>
      </c>
      <c r="AT45" s="347">
        <f t="shared" si="5"/>
        <v>1217173.365</v>
      </c>
      <c r="BK45" s="346"/>
      <c r="BM45" s="346"/>
      <c r="BQ45" s="350" t="s">
        <v>380</v>
      </c>
      <c r="BR45" s="350" t="s">
        <v>121</v>
      </c>
      <c r="BS45" s="350" t="s">
        <v>376</v>
      </c>
      <c r="BT45" s="350" t="s">
        <v>376</v>
      </c>
      <c r="BU45" s="395">
        <v>0</v>
      </c>
      <c r="BV45" s="395">
        <v>3200000</v>
      </c>
      <c r="BW45" s="395">
        <v>3200000</v>
      </c>
      <c r="BX45" s="395">
        <f t="shared" si="40"/>
        <v>0</v>
      </c>
      <c r="BY45" s="395">
        <f t="shared" si="41"/>
        <v>3200</v>
      </c>
      <c r="BZ45" s="395">
        <f t="shared" si="42"/>
        <v>3200</v>
      </c>
      <c r="CC45" s="395"/>
      <c r="CD45" s="395"/>
      <c r="CE45" s="395"/>
      <c r="CF45" s="395"/>
      <c r="CG45" s="395"/>
      <c r="CH45" s="395"/>
      <c r="CI45" s="395"/>
      <c r="CY45" s="350" t="s">
        <v>380</v>
      </c>
      <c r="CZ45" s="350" t="s">
        <v>121</v>
      </c>
      <c r="DA45" s="350" t="s">
        <v>376</v>
      </c>
      <c r="DB45" s="350" t="s">
        <v>376</v>
      </c>
      <c r="DC45" s="395">
        <v>10000</v>
      </c>
      <c r="DD45" s="395">
        <v>0</v>
      </c>
      <c r="DE45" s="395">
        <v>0</v>
      </c>
      <c r="DF45" s="395">
        <f t="shared" si="51"/>
        <v>10</v>
      </c>
      <c r="DG45" s="395">
        <f t="shared" si="52"/>
        <v>0</v>
      </c>
      <c r="DH45" s="395">
        <f t="shared" si="53"/>
        <v>0</v>
      </c>
      <c r="EG45" s="305" t="s">
        <v>380</v>
      </c>
      <c r="EH45" s="305" t="s">
        <v>121</v>
      </c>
      <c r="EI45" s="305" t="s">
        <v>376</v>
      </c>
      <c r="EJ45" s="305" t="s">
        <v>376</v>
      </c>
      <c r="EK45" s="307">
        <v>1220363000</v>
      </c>
      <c r="EL45" s="307">
        <v>0</v>
      </c>
      <c r="EM45" s="307">
        <v>0</v>
      </c>
      <c r="EN45" s="307">
        <f t="shared" si="62"/>
        <v>1220363</v>
      </c>
      <c r="EO45" s="307">
        <f t="shared" si="63"/>
        <v>0</v>
      </c>
      <c r="EP45" s="307">
        <f t="shared" si="64"/>
        <v>0</v>
      </c>
      <c r="EQ45" s="307"/>
      <c r="FO45" s="305" t="s">
        <v>537</v>
      </c>
      <c r="FP45" s="306" t="s">
        <v>538</v>
      </c>
      <c r="FQ45" s="305" t="s">
        <v>376</v>
      </c>
      <c r="FR45" s="306" t="s">
        <v>376</v>
      </c>
      <c r="FS45" s="307">
        <v>80000000</v>
      </c>
      <c r="FT45" s="307">
        <v>0</v>
      </c>
      <c r="FU45" s="307">
        <v>0</v>
      </c>
      <c r="FV45" s="395">
        <f t="shared" si="73"/>
        <v>80000</v>
      </c>
      <c r="FW45" s="395">
        <f t="shared" si="74"/>
        <v>0</v>
      </c>
      <c r="FX45" s="395">
        <f t="shared" si="75"/>
        <v>0</v>
      </c>
      <c r="GO45" s="346"/>
      <c r="GQ45" s="346"/>
      <c r="GV45" s="306" t="s">
        <v>391</v>
      </c>
      <c r="GW45" s="306" t="s">
        <v>392</v>
      </c>
      <c r="GX45" s="306" t="s">
        <v>376</v>
      </c>
      <c r="GY45" s="306" t="s">
        <v>376</v>
      </c>
      <c r="GZ45" s="307">
        <v>0</v>
      </c>
      <c r="HA45" s="307">
        <v>47430547</v>
      </c>
      <c r="HB45" s="307">
        <v>75223860</v>
      </c>
      <c r="HC45" s="395">
        <f t="shared" si="83"/>
        <v>0</v>
      </c>
      <c r="HD45" s="395">
        <f t="shared" si="84"/>
        <v>47430.546999999999</v>
      </c>
      <c r="HE45" s="395">
        <f t="shared" si="85"/>
        <v>75223.86</v>
      </c>
      <c r="IB45" s="306" t="s">
        <v>391</v>
      </c>
      <c r="IC45" s="306" t="s">
        <v>392</v>
      </c>
      <c r="ID45" s="306" t="s">
        <v>376</v>
      </c>
      <c r="IE45" s="306" t="s">
        <v>376</v>
      </c>
      <c r="IF45" s="510">
        <v>0</v>
      </c>
      <c r="IG45" s="510">
        <v>56113088</v>
      </c>
      <c r="IH45" s="510">
        <v>75604322</v>
      </c>
      <c r="II45" s="395">
        <f t="shared" si="93"/>
        <v>0</v>
      </c>
      <c r="IJ45" s="395">
        <f t="shared" si="94"/>
        <v>56113.088000000003</v>
      </c>
      <c r="IK45" s="395">
        <f t="shared" si="95"/>
        <v>75604.322</v>
      </c>
      <c r="JH45" s="305" t="s">
        <v>391</v>
      </c>
      <c r="JI45" s="305" t="s">
        <v>392</v>
      </c>
      <c r="JJ45" s="305" t="s">
        <v>376</v>
      </c>
      <c r="JK45" s="306" t="s">
        <v>376</v>
      </c>
      <c r="JL45" s="307">
        <v>0</v>
      </c>
      <c r="JM45" s="307">
        <v>56113088</v>
      </c>
      <c r="JN45" s="307">
        <v>75604322</v>
      </c>
      <c r="JO45" s="395">
        <f t="shared" si="103"/>
        <v>0</v>
      </c>
      <c r="JP45" s="395">
        <f t="shared" si="104"/>
        <v>56113.088000000003</v>
      </c>
      <c r="JQ45" s="395">
        <f t="shared" si="105"/>
        <v>75604.322</v>
      </c>
    </row>
    <row r="46" spans="2:277" s="350" customFormat="1" x14ac:dyDescent="0.25">
      <c r="B46" s="346"/>
      <c r="C46" s="346"/>
      <c r="D46" s="346"/>
      <c r="E46" s="371"/>
      <c r="F46" s="371"/>
      <c r="G46" s="371"/>
      <c r="AR46" s="399">
        <f>SUM(AR3:AR45)</f>
        <v>6015267</v>
      </c>
      <c r="AS46" s="399">
        <f t="shared" ref="AS46:AT46" si="114">SUM(AS3:AS45)</f>
        <v>1227972.2139999999</v>
      </c>
      <c r="AT46" s="399">
        <f t="shared" si="114"/>
        <v>2681772.14</v>
      </c>
      <c r="BK46" s="346"/>
      <c r="BM46" s="346"/>
      <c r="BQ46" s="350" t="s">
        <v>380</v>
      </c>
      <c r="BR46" s="350" t="s">
        <v>121</v>
      </c>
      <c r="BS46" s="350" t="s">
        <v>376</v>
      </c>
      <c r="BT46" s="350" t="s">
        <v>376</v>
      </c>
      <c r="BU46" s="395">
        <v>0</v>
      </c>
      <c r="BV46" s="395">
        <v>0</v>
      </c>
      <c r="BW46" s="395">
        <v>0</v>
      </c>
      <c r="BX46" s="395">
        <f t="shared" si="40"/>
        <v>0</v>
      </c>
      <c r="BY46" s="395">
        <f t="shared" si="41"/>
        <v>0</v>
      </c>
      <c r="BZ46" s="395">
        <f t="shared" si="42"/>
        <v>0</v>
      </c>
      <c r="CC46" s="395"/>
      <c r="CD46" s="395"/>
      <c r="CE46" s="395"/>
      <c r="CF46" s="395"/>
      <c r="CG46" s="395"/>
      <c r="CH46" s="395"/>
      <c r="CI46" s="395"/>
      <c r="CY46" s="350" t="s">
        <v>380</v>
      </c>
      <c r="CZ46" s="350" t="s">
        <v>121</v>
      </c>
      <c r="DA46" s="350" t="s">
        <v>376</v>
      </c>
      <c r="DB46" s="350" t="s">
        <v>376</v>
      </c>
      <c r="DC46" s="395">
        <v>0</v>
      </c>
      <c r="DD46" s="395">
        <v>3200000</v>
      </c>
      <c r="DE46" s="395">
        <v>3200000</v>
      </c>
      <c r="DF46" s="395">
        <f t="shared" si="51"/>
        <v>0</v>
      </c>
      <c r="DG46" s="395">
        <f t="shared" si="52"/>
        <v>3200</v>
      </c>
      <c r="DH46" s="395">
        <f t="shared" si="53"/>
        <v>3200</v>
      </c>
      <c r="EG46" s="305" t="s">
        <v>380</v>
      </c>
      <c r="EH46" s="305" t="s">
        <v>121</v>
      </c>
      <c r="EI46" s="305" t="s">
        <v>376</v>
      </c>
      <c r="EJ46" s="305" t="s">
        <v>376</v>
      </c>
      <c r="EK46" s="307">
        <v>10000</v>
      </c>
      <c r="EL46" s="307">
        <v>0</v>
      </c>
      <c r="EM46" s="307">
        <v>0</v>
      </c>
      <c r="EN46" s="307">
        <f t="shared" si="62"/>
        <v>10</v>
      </c>
      <c r="EO46" s="307">
        <f t="shared" si="63"/>
        <v>0</v>
      </c>
      <c r="EP46" s="307">
        <f t="shared" si="64"/>
        <v>0</v>
      </c>
      <c r="EQ46" s="307"/>
      <c r="FO46" s="305" t="s">
        <v>380</v>
      </c>
      <c r="FP46" s="306" t="s">
        <v>121</v>
      </c>
      <c r="FQ46" s="305" t="s">
        <v>376</v>
      </c>
      <c r="FR46" s="306" t="s">
        <v>376</v>
      </c>
      <c r="FS46" s="307">
        <v>1220363000</v>
      </c>
      <c r="FT46" s="307">
        <v>0</v>
      </c>
      <c r="FU46" s="307">
        <v>0</v>
      </c>
      <c r="FV46" s="395">
        <f t="shared" si="73"/>
        <v>1220363</v>
      </c>
      <c r="FW46" s="395">
        <f t="shared" si="74"/>
        <v>0</v>
      </c>
      <c r="FX46" s="395">
        <f t="shared" si="75"/>
        <v>0</v>
      </c>
      <c r="GO46" s="346"/>
      <c r="GQ46" s="346"/>
      <c r="GV46" s="306" t="s">
        <v>443</v>
      </c>
      <c r="GW46" s="306" t="s">
        <v>446</v>
      </c>
      <c r="GX46" s="306" t="s">
        <v>376</v>
      </c>
      <c r="GY46" s="306" t="s">
        <v>376</v>
      </c>
      <c r="GZ46" s="307">
        <v>150000000</v>
      </c>
      <c r="HA46" s="307">
        <v>0</v>
      </c>
      <c r="HB46" s="307">
        <v>0</v>
      </c>
      <c r="HC46" s="395">
        <f t="shared" si="83"/>
        <v>150000</v>
      </c>
      <c r="HD46" s="395">
        <f t="shared" si="84"/>
        <v>0</v>
      </c>
      <c r="HE46" s="395">
        <f t="shared" si="85"/>
        <v>0</v>
      </c>
      <c r="IB46" s="306" t="s">
        <v>443</v>
      </c>
      <c r="IC46" s="306" t="s">
        <v>446</v>
      </c>
      <c r="ID46" s="306" t="s">
        <v>376</v>
      </c>
      <c r="IE46" s="306" t="s">
        <v>376</v>
      </c>
      <c r="IF46" s="510">
        <v>150000000</v>
      </c>
      <c r="IG46" s="510">
        <v>0</v>
      </c>
      <c r="IH46" s="510">
        <v>0</v>
      </c>
      <c r="II46" s="395">
        <f t="shared" si="93"/>
        <v>150000</v>
      </c>
      <c r="IJ46" s="395">
        <f t="shared" si="94"/>
        <v>0</v>
      </c>
      <c r="IK46" s="395">
        <f t="shared" si="95"/>
        <v>0</v>
      </c>
      <c r="JH46" s="305" t="s">
        <v>443</v>
      </c>
      <c r="JI46" s="305" t="s">
        <v>446</v>
      </c>
      <c r="JJ46" s="305" t="s">
        <v>376</v>
      </c>
      <c r="JK46" s="306" t="s">
        <v>376</v>
      </c>
      <c r="JL46" s="307">
        <v>150000000</v>
      </c>
      <c r="JM46" s="307">
        <v>0</v>
      </c>
      <c r="JN46" s="307">
        <v>0</v>
      </c>
      <c r="JO46" s="395">
        <f t="shared" si="103"/>
        <v>150000</v>
      </c>
      <c r="JP46" s="395">
        <f t="shared" si="104"/>
        <v>0</v>
      </c>
      <c r="JQ46" s="395">
        <f t="shared" si="105"/>
        <v>0</v>
      </c>
    </row>
    <row r="47" spans="2:277" s="350" customFormat="1" x14ac:dyDescent="0.25">
      <c r="B47" s="346"/>
      <c r="C47" s="346"/>
      <c r="D47" s="346"/>
      <c r="E47" s="371"/>
      <c r="F47" s="371"/>
      <c r="G47" s="371"/>
      <c r="BK47" s="346"/>
      <c r="BM47" s="346"/>
      <c r="BQ47" s="350" t="s">
        <v>380</v>
      </c>
      <c r="BR47" s="350" t="s">
        <v>121</v>
      </c>
      <c r="BS47" s="350" t="s">
        <v>376</v>
      </c>
      <c r="BT47" s="350" t="s">
        <v>376</v>
      </c>
      <c r="BU47" s="395">
        <v>0</v>
      </c>
      <c r="BV47" s="395">
        <v>1217173365</v>
      </c>
      <c r="BW47" s="395">
        <v>1217173365</v>
      </c>
      <c r="BX47" s="395">
        <f t="shared" si="40"/>
        <v>0</v>
      </c>
      <c r="BY47" s="395">
        <f t="shared" si="41"/>
        <v>1217173.365</v>
      </c>
      <c r="BZ47" s="395">
        <f t="shared" si="42"/>
        <v>1217173.365</v>
      </c>
      <c r="CC47" s="395"/>
      <c r="CD47" s="395"/>
      <c r="CE47" s="395"/>
      <c r="CF47" s="395"/>
      <c r="CG47" s="395"/>
      <c r="CH47" s="395"/>
      <c r="CI47" s="395"/>
      <c r="CY47" s="350" t="s">
        <v>380</v>
      </c>
      <c r="CZ47" s="350" t="s">
        <v>121</v>
      </c>
      <c r="DA47" s="350" t="s">
        <v>376</v>
      </c>
      <c r="DB47" s="350" t="s">
        <v>376</v>
      </c>
      <c r="DC47" s="395">
        <v>0</v>
      </c>
      <c r="DD47" s="395">
        <v>0</v>
      </c>
      <c r="DE47" s="395">
        <v>0</v>
      </c>
      <c r="DF47" s="395">
        <f t="shared" si="51"/>
        <v>0</v>
      </c>
      <c r="DG47" s="395">
        <f t="shared" si="52"/>
        <v>0</v>
      </c>
      <c r="DH47" s="395">
        <f t="shared" si="53"/>
        <v>0</v>
      </c>
      <c r="EG47" s="305" t="s">
        <v>380</v>
      </c>
      <c r="EH47" s="305" t="s">
        <v>121</v>
      </c>
      <c r="EI47" s="305" t="s">
        <v>376</v>
      </c>
      <c r="EJ47" s="305" t="s">
        <v>376</v>
      </c>
      <c r="EK47" s="307">
        <v>0</v>
      </c>
      <c r="EL47" s="307">
        <v>1217173365</v>
      </c>
      <c r="EM47" s="307">
        <v>1217173365</v>
      </c>
      <c r="EN47" s="307">
        <f t="shared" si="62"/>
        <v>0</v>
      </c>
      <c r="EO47" s="307">
        <f t="shared" si="63"/>
        <v>1217173.365</v>
      </c>
      <c r="EP47" s="307">
        <f t="shared" si="64"/>
        <v>1217173.365</v>
      </c>
      <c r="EQ47" s="307"/>
      <c r="FO47" s="305" t="s">
        <v>380</v>
      </c>
      <c r="FP47" s="306" t="s">
        <v>121</v>
      </c>
      <c r="FQ47" s="305" t="s">
        <v>376</v>
      </c>
      <c r="FR47" s="306" t="s">
        <v>376</v>
      </c>
      <c r="FS47" s="307">
        <v>10000</v>
      </c>
      <c r="FT47" s="307">
        <v>0</v>
      </c>
      <c r="FU47" s="307">
        <v>0</v>
      </c>
      <c r="FV47" s="395">
        <f t="shared" si="73"/>
        <v>10</v>
      </c>
      <c r="FW47" s="395">
        <f t="shared" si="74"/>
        <v>0</v>
      </c>
      <c r="FX47" s="395">
        <f t="shared" si="75"/>
        <v>0</v>
      </c>
      <c r="GO47" s="346"/>
      <c r="GQ47" s="346"/>
      <c r="GV47" s="306" t="s">
        <v>535</v>
      </c>
      <c r="GW47" s="306" t="s">
        <v>536</v>
      </c>
      <c r="GX47" s="306" t="s">
        <v>376</v>
      </c>
      <c r="GY47" s="306" t="s">
        <v>376</v>
      </c>
      <c r="GZ47" s="307">
        <v>70000000</v>
      </c>
      <c r="HA47" s="307">
        <v>0</v>
      </c>
      <c r="HB47" s="307">
        <v>0</v>
      </c>
      <c r="HC47" s="395">
        <f t="shared" si="83"/>
        <v>70000</v>
      </c>
      <c r="HD47" s="395">
        <f t="shared" si="84"/>
        <v>0</v>
      </c>
      <c r="HE47" s="395">
        <f t="shared" si="85"/>
        <v>0</v>
      </c>
      <c r="IB47" s="306" t="s">
        <v>535</v>
      </c>
      <c r="IC47" s="306" t="s">
        <v>536</v>
      </c>
      <c r="ID47" s="306" t="s">
        <v>376</v>
      </c>
      <c r="IE47" s="306" t="s">
        <v>376</v>
      </c>
      <c r="IF47" s="510">
        <v>70000000</v>
      </c>
      <c r="IG47" s="510">
        <v>0</v>
      </c>
      <c r="IH47" s="510">
        <v>0</v>
      </c>
      <c r="II47" s="395">
        <f t="shared" si="93"/>
        <v>70000</v>
      </c>
      <c r="IJ47" s="395">
        <f t="shared" si="94"/>
        <v>0</v>
      </c>
      <c r="IK47" s="395">
        <f t="shared" si="95"/>
        <v>0</v>
      </c>
      <c r="JH47" s="305" t="s">
        <v>443</v>
      </c>
      <c r="JI47" s="305" t="s">
        <v>446</v>
      </c>
      <c r="JJ47" s="305" t="s">
        <v>376</v>
      </c>
      <c r="JK47" s="306" t="s">
        <v>376</v>
      </c>
      <c r="JL47" s="307">
        <v>0</v>
      </c>
      <c r="JM47" s="307">
        <v>0</v>
      </c>
      <c r="JN47" s="307">
        <v>122926538</v>
      </c>
      <c r="JO47" s="395">
        <f t="shared" si="103"/>
        <v>0</v>
      </c>
      <c r="JP47" s="395">
        <f t="shared" si="104"/>
        <v>0</v>
      </c>
      <c r="JQ47" s="395">
        <f t="shared" si="105"/>
        <v>122926.538</v>
      </c>
    </row>
    <row r="48" spans="2:277" x14ac:dyDescent="0.25">
      <c r="AR48" s="719">
        <f>+AR46-'Prog 02'!I9</f>
        <v>-967008</v>
      </c>
      <c r="AS48" s="719">
        <f ca="1">+AS46-'Prog 02'!J9</f>
        <v>-1634048.7670000002</v>
      </c>
      <c r="AT48" s="719">
        <f>+AT46-'Prog 02'!L9</f>
        <v>-1421224.7079999996</v>
      </c>
      <c r="CY48" s="716" t="s">
        <v>380</v>
      </c>
      <c r="CZ48" s="716" t="s">
        <v>121</v>
      </c>
      <c r="DA48" s="716" t="s">
        <v>376</v>
      </c>
      <c r="DB48" s="716" t="s">
        <v>376</v>
      </c>
      <c r="DC48" s="717">
        <v>0</v>
      </c>
      <c r="DD48" s="717">
        <v>1217173365</v>
      </c>
      <c r="DE48" s="717">
        <v>1217173365</v>
      </c>
      <c r="DF48" s="395">
        <f t="shared" si="51"/>
        <v>0</v>
      </c>
      <c r="DG48" s="395">
        <f t="shared" si="52"/>
        <v>1217173.365</v>
      </c>
      <c r="DH48" s="395">
        <f t="shared" si="53"/>
        <v>1217173.365</v>
      </c>
      <c r="EG48" s="305" t="s">
        <v>380</v>
      </c>
      <c r="EH48" s="305" t="s">
        <v>121</v>
      </c>
      <c r="EI48" s="305" t="s">
        <v>376</v>
      </c>
      <c r="EJ48" s="305" t="s">
        <v>376</v>
      </c>
      <c r="EK48" s="307">
        <v>0</v>
      </c>
      <c r="EL48" s="307">
        <v>3200000</v>
      </c>
      <c r="EM48" s="307">
        <v>3200000</v>
      </c>
      <c r="EN48" s="307">
        <f t="shared" si="62"/>
        <v>0</v>
      </c>
      <c r="EO48" s="307">
        <f t="shared" si="63"/>
        <v>3200</v>
      </c>
      <c r="EP48" s="307">
        <f t="shared" si="64"/>
        <v>3200</v>
      </c>
      <c r="EQ48" s="307"/>
      <c r="FO48" s="305" t="s">
        <v>380</v>
      </c>
      <c r="FP48" s="306" t="s">
        <v>121</v>
      </c>
      <c r="FQ48" s="305" t="s">
        <v>376</v>
      </c>
      <c r="FR48" s="306" t="s">
        <v>376</v>
      </c>
      <c r="FS48" s="307">
        <v>0</v>
      </c>
      <c r="FT48" s="307">
        <v>3200000</v>
      </c>
      <c r="FU48" s="307">
        <v>3200000</v>
      </c>
      <c r="FV48" s="395">
        <f t="shared" si="73"/>
        <v>0</v>
      </c>
      <c r="FW48" s="395">
        <f t="shared" si="74"/>
        <v>3200</v>
      </c>
      <c r="FX48" s="395">
        <f t="shared" si="75"/>
        <v>3200</v>
      </c>
      <c r="GV48" s="306" t="s">
        <v>537</v>
      </c>
      <c r="GW48" s="306" t="s">
        <v>538</v>
      </c>
      <c r="GX48" s="306" t="s">
        <v>376</v>
      </c>
      <c r="GY48" s="306" t="s">
        <v>376</v>
      </c>
      <c r="GZ48" s="307">
        <v>80000000</v>
      </c>
      <c r="HA48" s="307">
        <v>0</v>
      </c>
      <c r="HB48" s="307">
        <v>0</v>
      </c>
      <c r="HC48" s="395">
        <f t="shared" si="83"/>
        <v>80000</v>
      </c>
      <c r="HD48" s="395">
        <f t="shared" si="84"/>
        <v>0</v>
      </c>
      <c r="HE48" s="395">
        <f t="shared" si="85"/>
        <v>0</v>
      </c>
      <c r="IB48" s="306" t="s">
        <v>537</v>
      </c>
      <c r="IC48" s="306" t="s">
        <v>538</v>
      </c>
      <c r="ID48" s="306" t="s">
        <v>376</v>
      </c>
      <c r="IE48" s="306" t="s">
        <v>376</v>
      </c>
      <c r="IF48" s="510">
        <v>80000000</v>
      </c>
      <c r="IG48" s="510">
        <v>0</v>
      </c>
      <c r="IH48" s="510">
        <v>0</v>
      </c>
      <c r="II48" s="395">
        <f t="shared" si="93"/>
        <v>80000</v>
      </c>
      <c r="IJ48" s="395">
        <f t="shared" si="94"/>
        <v>0</v>
      </c>
      <c r="IK48" s="395">
        <f t="shared" si="95"/>
        <v>0</v>
      </c>
      <c r="JH48" s="305" t="s">
        <v>535</v>
      </c>
      <c r="JI48" s="305" t="s">
        <v>536</v>
      </c>
      <c r="JJ48" s="305" t="s">
        <v>376</v>
      </c>
      <c r="JK48" s="306" t="s">
        <v>376</v>
      </c>
      <c r="JL48" s="307">
        <v>70000000</v>
      </c>
      <c r="JM48" s="307">
        <v>0</v>
      </c>
      <c r="JN48" s="307">
        <v>0</v>
      </c>
      <c r="JO48" s="395">
        <f t="shared" si="103"/>
        <v>70000</v>
      </c>
      <c r="JP48" s="395">
        <f t="shared" si="104"/>
        <v>0</v>
      </c>
      <c r="JQ48" s="395">
        <f t="shared" si="105"/>
        <v>0</v>
      </c>
    </row>
    <row r="49" spans="137:277" x14ac:dyDescent="0.25">
      <c r="EG49" s="305" t="s">
        <v>380</v>
      </c>
      <c r="EH49" s="305" t="s">
        <v>121</v>
      </c>
      <c r="EI49" s="305" t="s">
        <v>376</v>
      </c>
      <c r="EJ49" s="305" t="s">
        <v>376</v>
      </c>
      <c r="EK49" s="307">
        <v>0</v>
      </c>
      <c r="EL49" s="307">
        <v>0</v>
      </c>
      <c r="EM49" s="307">
        <v>0</v>
      </c>
      <c r="EN49" s="307">
        <f t="shared" si="62"/>
        <v>0</v>
      </c>
      <c r="EO49" s="307">
        <f t="shared" si="63"/>
        <v>0</v>
      </c>
      <c r="EP49" s="307">
        <f t="shared" si="64"/>
        <v>0</v>
      </c>
      <c r="EQ49" s="307"/>
      <c r="FO49" s="305" t="s">
        <v>380</v>
      </c>
      <c r="FP49" s="306" t="s">
        <v>121</v>
      </c>
      <c r="FQ49" s="305" t="s">
        <v>376</v>
      </c>
      <c r="FR49" s="306" t="s">
        <v>376</v>
      </c>
      <c r="FS49" s="307">
        <v>0</v>
      </c>
      <c r="FT49" s="307">
        <v>0</v>
      </c>
      <c r="FU49" s="307">
        <v>0</v>
      </c>
      <c r="FV49" s="395">
        <f t="shared" si="73"/>
        <v>0</v>
      </c>
      <c r="FW49" s="395">
        <f t="shared" si="74"/>
        <v>0</v>
      </c>
      <c r="FX49" s="395">
        <f t="shared" si="75"/>
        <v>0</v>
      </c>
      <c r="GV49" s="306" t="s">
        <v>380</v>
      </c>
      <c r="GW49" s="306" t="s">
        <v>121</v>
      </c>
      <c r="GX49" s="306" t="s">
        <v>376</v>
      </c>
      <c r="GY49" s="306" t="s">
        <v>376</v>
      </c>
      <c r="GZ49" s="307">
        <v>1220363000</v>
      </c>
      <c r="HA49" s="307">
        <v>0</v>
      </c>
      <c r="HB49" s="307">
        <v>0</v>
      </c>
      <c r="HC49" s="395">
        <f t="shared" si="83"/>
        <v>1220363</v>
      </c>
      <c r="HD49" s="395">
        <f t="shared" si="84"/>
        <v>0</v>
      </c>
      <c r="HE49" s="395">
        <f t="shared" si="85"/>
        <v>0</v>
      </c>
      <c r="IB49" s="306" t="s">
        <v>380</v>
      </c>
      <c r="IC49" s="306" t="s">
        <v>121</v>
      </c>
      <c r="ID49" s="306" t="s">
        <v>376</v>
      </c>
      <c r="IE49" s="306" t="s">
        <v>376</v>
      </c>
      <c r="IF49" s="510">
        <v>1220363000</v>
      </c>
      <c r="IG49" s="510">
        <v>0</v>
      </c>
      <c r="IH49" s="510">
        <v>0</v>
      </c>
      <c r="II49" s="395">
        <f t="shared" si="93"/>
        <v>1220363</v>
      </c>
      <c r="IJ49" s="395">
        <f t="shared" si="94"/>
        <v>0</v>
      </c>
      <c r="IK49" s="395">
        <f t="shared" si="95"/>
        <v>0</v>
      </c>
      <c r="JH49" s="305" t="s">
        <v>537</v>
      </c>
      <c r="JI49" s="305" t="s">
        <v>538</v>
      </c>
      <c r="JJ49" s="305" t="s">
        <v>376</v>
      </c>
      <c r="JK49" s="306" t="s">
        <v>376</v>
      </c>
      <c r="JL49" s="307">
        <v>80000000</v>
      </c>
      <c r="JM49" s="307">
        <v>0</v>
      </c>
      <c r="JN49" s="307">
        <v>0</v>
      </c>
      <c r="JO49" s="395">
        <f t="shared" si="103"/>
        <v>80000</v>
      </c>
      <c r="JP49" s="395">
        <f t="shared" si="104"/>
        <v>0</v>
      </c>
      <c r="JQ49" s="395">
        <f t="shared" si="105"/>
        <v>0</v>
      </c>
    </row>
    <row r="50" spans="137:277" x14ac:dyDescent="0.25">
      <c r="EN50" s="307"/>
      <c r="EO50" s="307"/>
      <c r="EP50" s="307"/>
      <c r="EQ50" s="307"/>
      <c r="FO50" s="305" t="s">
        <v>380</v>
      </c>
      <c r="FP50" s="306" t="s">
        <v>121</v>
      </c>
      <c r="FQ50" s="305" t="s">
        <v>376</v>
      </c>
      <c r="FR50" s="306" t="s">
        <v>376</v>
      </c>
      <c r="FS50" s="307">
        <v>0</v>
      </c>
      <c r="FT50" s="307">
        <v>1217173365</v>
      </c>
      <c r="FU50" s="307">
        <v>1217173365</v>
      </c>
      <c r="FV50" s="395">
        <f t="shared" si="73"/>
        <v>0</v>
      </c>
      <c r="FW50" s="395">
        <f t="shared" si="74"/>
        <v>1217173.365</v>
      </c>
      <c r="FX50" s="395">
        <f t="shared" si="75"/>
        <v>1217173.365</v>
      </c>
      <c r="GV50" s="306" t="s">
        <v>380</v>
      </c>
      <c r="GW50" s="306" t="s">
        <v>121</v>
      </c>
      <c r="GX50" s="306" t="s">
        <v>376</v>
      </c>
      <c r="GY50" s="306" t="s">
        <v>376</v>
      </c>
      <c r="GZ50" s="307">
        <v>10000</v>
      </c>
      <c r="HA50" s="307">
        <v>0</v>
      </c>
      <c r="HB50" s="307">
        <v>0</v>
      </c>
      <c r="HC50" s="395">
        <f t="shared" si="83"/>
        <v>10</v>
      </c>
      <c r="HD50" s="395">
        <f t="shared" si="84"/>
        <v>0</v>
      </c>
      <c r="HE50" s="395">
        <f t="shared" si="85"/>
        <v>0</v>
      </c>
      <c r="IB50" s="306" t="s">
        <v>380</v>
      </c>
      <c r="IC50" s="306" t="s">
        <v>121</v>
      </c>
      <c r="ID50" s="306" t="s">
        <v>376</v>
      </c>
      <c r="IE50" s="306" t="s">
        <v>376</v>
      </c>
      <c r="IF50" s="510">
        <v>10000</v>
      </c>
      <c r="IG50" s="510">
        <v>0</v>
      </c>
      <c r="IH50" s="510">
        <v>0</v>
      </c>
      <c r="II50" s="395">
        <f t="shared" si="93"/>
        <v>10</v>
      </c>
      <c r="IJ50" s="395">
        <f t="shared" si="94"/>
        <v>0</v>
      </c>
      <c r="IK50" s="395">
        <f t="shared" si="95"/>
        <v>0</v>
      </c>
      <c r="JH50" s="305" t="s">
        <v>380</v>
      </c>
      <c r="JI50" s="305" t="s">
        <v>121</v>
      </c>
      <c r="JJ50" s="305" t="s">
        <v>376</v>
      </c>
      <c r="JK50" s="306" t="s">
        <v>376</v>
      </c>
      <c r="JL50" s="307">
        <v>1220363000</v>
      </c>
      <c r="JM50" s="307">
        <v>0</v>
      </c>
      <c r="JN50" s="307">
        <v>0</v>
      </c>
      <c r="JO50" s="395">
        <f t="shared" si="103"/>
        <v>1220363</v>
      </c>
      <c r="JP50" s="395">
        <f t="shared" si="104"/>
        <v>0</v>
      </c>
      <c r="JQ50" s="395">
        <f t="shared" si="105"/>
        <v>0</v>
      </c>
    </row>
    <row r="51" spans="137:277" x14ac:dyDescent="0.25">
      <c r="EN51" s="307"/>
      <c r="EO51" s="307"/>
      <c r="EP51" s="307"/>
      <c r="EQ51" s="307"/>
      <c r="GV51" s="306" t="s">
        <v>380</v>
      </c>
      <c r="GW51" s="306" t="s">
        <v>121</v>
      </c>
      <c r="GX51" s="306" t="s">
        <v>376</v>
      </c>
      <c r="GY51" s="306" t="s">
        <v>376</v>
      </c>
      <c r="GZ51" s="307">
        <v>0</v>
      </c>
      <c r="HA51" s="307">
        <v>1217173365</v>
      </c>
      <c r="HB51" s="307">
        <v>1217173365</v>
      </c>
      <c r="HC51" s="395">
        <f t="shared" si="83"/>
        <v>0</v>
      </c>
      <c r="HD51" s="395">
        <f t="shared" si="84"/>
        <v>1217173.365</v>
      </c>
      <c r="HE51" s="395">
        <f t="shared" si="85"/>
        <v>1217173.365</v>
      </c>
      <c r="IB51" s="306" t="s">
        <v>380</v>
      </c>
      <c r="IC51" s="306" t="s">
        <v>121</v>
      </c>
      <c r="ID51" s="306" t="s">
        <v>376</v>
      </c>
      <c r="IE51" s="306" t="s">
        <v>376</v>
      </c>
      <c r="IF51" s="510">
        <v>0</v>
      </c>
      <c r="IG51" s="510">
        <v>1217173365</v>
      </c>
      <c r="IH51" s="510">
        <v>1217173365</v>
      </c>
      <c r="II51" s="395">
        <f t="shared" si="93"/>
        <v>0</v>
      </c>
      <c r="IJ51" s="395">
        <f t="shared" si="94"/>
        <v>1217173.365</v>
      </c>
      <c r="IK51" s="395">
        <f t="shared" si="95"/>
        <v>1217173.365</v>
      </c>
      <c r="JH51" s="305" t="s">
        <v>380</v>
      </c>
      <c r="JI51" s="305" t="s">
        <v>121</v>
      </c>
      <c r="JJ51" s="305" t="s">
        <v>376</v>
      </c>
      <c r="JK51" s="306" t="s">
        <v>376</v>
      </c>
      <c r="JL51" s="307">
        <v>10000</v>
      </c>
      <c r="JM51" s="307">
        <v>0</v>
      </c>
      <c r="JN51" s="307">
        <v>0</v>
      </c>
      <c r="JO51" s="395">
        <f t="shared" si="103"/>
        <v>10</v>
      </c>
      <c r="JP51" s="395">
        <f t="shared" si="104"/>
        <v>0</v>
      </c>
      <c r="JQ51" s="395">
        <f t="shared" si="105"/>
        <v>0</v>
      </c>
    </row>
    <row r="52" spans="137:277" x14ac:dyDescent="0.25">
      <c r="EN52" s="307"/>
      <c r="EO52" s="307"/>
      <c r="EP52" s="307"/>
      <c r="EQ52" s="307"/>
      <c r="GV52" s="306" t="s">
        <v>380</v>
      </c>
      <c r="GW52" s="306" t="s">
        <v>121</v>
      </c>
      <c r="GX52" s="306" t="s">
        <v>376</v>
      </c>
      <c r="GY52" s="306" t="s">
        <v>376</v>
      </c>
      <c r="GZ52" s="307">
        <v>0</v>
      </c>
      <c r="HA52" s="307">
        <v>3200000</v>
      </c>
      <c r="HB52" s="307">
        <v>3200000</v>
      </c>
      <c r="HC52" s="395">
        <f t="shared" si="83"/>
        <v>0</v>
      </c>
      <c r="HD52" s="395">
        <f t="shared" si="84"/>
        <v>3200</v>
      </c>
      <c r="HE52" s="395">
        <f t="shared" si="85"/>
        <v>3200</v>
      </c>
      <c r="IB52" s="306" t="s">
        <v>380</v>
      </c>
      <c r="IC52" s="306" t="s">
        <v>121</v>
      </c>
      <c r="ID52" s="306" t="s">
        <v>376</v>
      </c>
      <c r="IE52" s="306" t="s">
        <v>376</v>
      </c>
      <c r="IF52" s="510">
        <v>0</v>
      </c>
      <c r="IG52" s="510">
        <v>0</v>
      </c>
      <c r="IH52" s="510">
        <v>0</v>
      </c>
      <c r="II52" s="395">
        <f t="shared" si="93"/>
        <v>0</v>
      </c>
      <c r="IJ52" s="395">
        <f t="shared" si="94"/>
        <v>0</v>
      </c>
      <c r="IK52" s="395">
        <f t="shared" si="95"/>
        <v>0</v>
      </c>
      <c r="JH52" s="305" t="s">
        <v>380</v>
      </c>
      <c r="JI52" s="305" t="s">
        <v>121</v>
      </c>
      <c r="JJ52" s="305" t="s">
        <v>376</v>
      </c>
      <c r="JK52" s="306" t="s">
        <v>376</v>
      </c>
      <c r="JL52" s="307">
        <v>0</v>
      </c>
      <c r="JM52" s="307">
        <v>1215055365</v>
      </c>
      <c r="JN52" s="307">
        <v>1215055365</v>
      </c>
      <c r="JO52" s="395">
        <f t="shared" si="103"/>
        <v>0</v>
      </c>
      <c r="JP52" s="395">
        <f t="shared" si="104"/>
        <v>1215055.365</v>
      </c>
      <c r="JQ52" s="395">
        <f t="shared" si="105"/>
        <v>1215055.365</v>
      </c>
    </row>
    <row r="53" spans="137:277" x14ac:dyDescent="0.25">
      <c r="EN53" s="307"/>
      <c r="EO53" s="307"/>
      <c r="EP53" s="307"/>
      <c r="EQ53" s="307"/>
      <c r="GV53" s="306" t="s">
        <v>380</v>
      </c>
      <c r="GW53" s="306" t="s">
        <v>121</v>
      </c>
      <c r="GX53" s="306" t="s">
        <v>376</v>
      </c>
      <c r="GY53" s="306" t="s">
        <v>376</v>
      </c>
      <c r="GZ53" s="307">
        <v>0</v>
      </c>
      <c r="HA53" s="307">
        <v>0</v>
      </c>
      <c r="HB53" s="307">
        <v>0</v>
      </c>
      <c r="HC53" s="395">
        <f t="shared" si="83"/>
        <v>0</v>
      </c>
      <c r="HD53" s="395">
        <f t="shared" si="84"/>
        <v>0</v>
      </c>
      <c r="HE53" s="395">
        <f t="shared" si="85"/>
        <v>0</v>
      </c>
      <c r="IB53" s="306" t="s">
        <v>380</v>
      </c>
      <c r="IC53" s="306" t="s">
        <v>121</v>
      </c>
      <c r="ID53" s="306" t="s">
        <v>376</v>
      </c>
      <c r="IE53" s="306" t="s">
        <v>376</v>
      </c>
      <c r="IF53" s="510">
        <v>0</v>
      </c>
      <c r="IG53" s="510">
        <v>3200000</v>
      </c>
      <c r="IH53" s="510">
        <v>3200000</v>
      </c>
      <c r="II53" s="395">
        <f t="shared" si="93"/>
        <v>0</v>
      </c>
      <c r="IJ53" s="395">
        <f t="shared" si="94"/>
        <v>3200</v>
      </c>
      <c r="IK53" s="395">
        <f t="shared" si="95"/>
        <v>3200</v>
      </c>
      <c r="JH53" s="305" t="s">
        <v>380</v>
      </c>
      <c r="JI53" s="305" t="s">
        <v>121</v>
      </c>
      <c r="JJ53" s="305" t="s">
        <v>376</v>
      </c>
      <c r="JK53" s="306" t="s">
        <v>376</v>
      </c>
      <c r="JL53" s="307">
        <v>0</v>
      </c>
      <c r="JM53" s="307">
        <v>3200000</v>
      </c>
      <c r="JN53" s="307">
        <v>3200000</v>
      </c>
      <c r="JO53" s="395">
        <f t="shared" si="103"/>
        <v>0</v>
      </c>
      <c r="JP53" s="395">
        <f t="shared" si="104"/>
        <v>3200</v>
      </c>
      <c r="JQ53" s="395">
        <f t="shared" si="105"/>
        <v>3200</v>
      </c>
    </row>
    <row r="54" spans="137:277" x14ac:dyDescent="0.2">
      <c r="EN54" s="307"/>
      <c r="EO54" s="307"/>
      <c r="EP54" s="307"/>
      <c r="EQ54" s="307"/>
      <c r="HC54" s="716"/>
      <c r="JH54" s="305" t="s">
        <v>380</v>
      </c>
      <c r="JI54" s="305" t="s">
        <v>121</v>
      </c>
      <c r="JJ54" s="305" t="s">
        <v>376</v>
      </c>
      <c r="JK54" s="306" t="s">
        <v>376</v>
      </c>
      <c r="JL54" s="307">
        <v>0</v>
      </c>
      <c r="JM54" s="307">
        <v>0</v>
      </c>
      <c r="JN54" s="307">
        <v>0</v>
      </c>
      <c r="JO54" s="395">
        <f t="shared" si="103"/>
        <v>0</v>
      </c>
      <c r="JP54" s="395">
        <f t="shared" si="104"/>
        <v>0</v>
      </c>
      <c r="JQ54" s="395">
        <f t="shared" si="105"/>
        <v>0</v>
      </c>
    </row>
    <row r="55" spans="137:277" x14ac:dyDescent="0.2">
      <c r="EN55" s="307"/>
      <c r="EO55" s="307"/>
      <c r="EP55" s="307"/>
      <c r="EQ55" s="307"/>
      <c r="HC55" s="716"/>
      <c r="JO55" s="716"/>
    </row>
    <row r="56" spans="137:277" x14ac:dyDescent="0.2">
      <c r="EN56" s="307"/>
      <c r="EO56" s="307"/>
      <c r="EP56" s="307"/>
      <c r="EQ56" s="307"/>
      <c r="HC56" s="716"/>
      <c r="JO56" s="716"/>
    </row>
    <row r="57" spans="137:277" x14ac:dyDescent="0.2">
      <c r="EN57" s="307"/>
      <c r="EO57" s="307"/>
      <c r="EP57" s="307"/>
      <c r="EQ57" s="307"/>
      <c r="HC57" s="716"/>
      <c r="JO57" s="716"/>
    </row>
    <row r="58" spans="137:277" x14ac:dyDescent="0.2">
      <c r="EN58" s="307"/>
      <c r="EO58" s="307"/>
      <c r="EP58" s="307"/>
      <c r="EQ58" s="307"/>
      <c r="HC58" s="716"/>
      <c r="JO58" s="716"/>
    </row>
    <row r="59" spans="137:277" x14ac:dyDescent="0.2">
      <c r="EN59" s="307"/>
      <c r="EO59" s="307"/>
      <c r="EP59" s="307"/>
      <c r="EQ59" s="307"/>
      <c r="HC59" s="716"/>
      <c r="JO59" s="716"/>
    </row>
    <row r="60" spans="137:277" x14ac:dyDescent="0.2">
      <c r="EN60" s="307"/>
      <c r="EO60" s="307"/>
      <c r="EP60" s="307"/>
      <c r="EQ60" s="307"/>
      <c r="HC60" s="716"/>
      <c r="JO60" s="716"/>
    </row>
    <row r="61" spans="137:277" x14ac:dyDescent="0.2">
      <c r="EN61" s="307"/>
      <c r="EO61" s="307"/>
      <c r="EP61" s="307"/>
      <c r="EQ61" s="307"/>
      <c r="HC61" s="716"/>
      <c r="JO61" s="716"/>
    </row>
    <row r="62" spans="137:277" x14ac:dyDescent="0.2">
      <c r="EN62" s="307"/>
      <c r="EO62" s="307"/>
      <c r="EP62" s="307"/>
      <c r="EQ62" s="307"/>
      <c r="HC62" s="716"/>
      <c r="JO62" s="716"/>
    </row>
    <row r="63" spans="137:277" x14ac:dyDescent="0.2">
      <c r="EN63" s="307"/>
      <c r="EO63" s="307"/>
      <c r="EP63" s="307"/>
      <c r="EQ63" s="307"/>
      <c r="HC63" s="716"/>
      <c r="JO63" s="716"/>
    </row>
    <row r="64" spans="137:277" x14ac:dyDescent="0.2">
      <c r="EN64" s="307"/>
      <c r="EO64" s="307"/>
      <c r="EP64" s="307"/>
      <c r="EQ64" s="307"/>
      <c r="HC64" s="716"/>
      <c r="JO64" s="716"/>
    </row>
    <row r="65" spans="144:275" x14ac:dyDescent="0.2">
      <c r="EN65" s="307"/>
      <c r="EO65" s="307"/>
      <c r="EP65" s="307"/>
      <c r="EQ65" s="307"/>
      <c r="HC65" s="716"/>
      <c r="JO65" s="716"/>
    </row>
    <row r="66" spans="144:275" x14ac:dyDescent="0.2">
      <c r="EN66" s="307"/>
      <c r="EO66" s="307"/>
      <c r="EP66" s="307"/>
      <c r="EQ66" s="307"/>
      <c r="HC66" s="716"/>
      <c r="JO66" s="716"/>
    </row>
    <row r="67" spans="144:275" x14ac:dyDescent="0.2">
      <c r="EN67" s="307"/>
      <c r="EO67" s="307"/>
      <c r="EP67" s="307"/>
      <c r="EQ67" s="307"/>
      <c r="HC67" s="716"/>
      <c r="JO67" s="716"/>
    </row>
    <row r="68" spans="144:275" x14ac:dyDescent="0.2">
      <c r="EN68" s="307"/>
      <c r="EO68" s="307"/>
      <c r="EP68" s="307"/>
      <c r="EQ68" s="307"/>
      <c r="HC68" s="716"/>
      <c r="JO68" s="716"/>
    </row>
    <row r="69" spans="144:275" x14ac:dyDescent="0.2">
      <c r="EN69" s="307"/>
      <c r="EO69" s="307"/>
      <c r="EP69" s="307"/>
      <c r="EQ69" s="307"/>
      <c r="HC69" s="716"/>
      <c r="JO69" s="716"/>
    </row>
    <row r="70" spans="144:275" x14ac:dyDescent="0.2">
      <c r="EN70" s="307"/>
      <c r="EO70" s="307"/>
      <c r="EP70" s="307"/>
      <c r="EQ70" s="307"/>
      <c r="HC70" s="716"/>
      <c r="JO70" s="716"/>
    </row>
    <row r="71" spans="144:275" x14ac:dyDescent="0.2">
      <c r="EN71" s="307"/>
      <c r="EO71" s="307"/>
      <c r="EP71" s="307"/>
      <c r="EQ71" s="307"/>
      <c r="HC71" s="716"/>
      <c r="JO71" s="716"/>
    </row>
    <row r="72" spans="144:275" x14ac:dyDescent="0.2">
      <c r="EN72" s="307"/>
      <c r="EO72" s="307"/>
      <c r="EP72" s="307"/>
      <c r="EQ72" s="307"/>
      <c r="HC72" s="716"/>
      <c r="JO72" s="716"/>
    </row>
    <row r="73" spans="144:275" x14ac:dyDescent="0.2">
      <c r="EN73" s="307"/>
      <c r="EO73" s="307"/>
      <c r="EP73" s="307"/>
      <c r="EQ73" s="307"/>
      <c r="HC73" s="716"/>
      <c r="JO73" s="716"/>
    </row>
    <row r="74" spans="144:275" x14ac:dyDescent="0.2">
      <c r="EN74" s="307"/>
      <c r="EO74" s="307"/>
      <c r="EP74" s="307"/>
      <c r="EQ74" s="307"/>
      <c r="HC74" s="716"/>
      <c r="JO74" s="716"/>
    </row>
    <row r="75" spans="144:275" x14ac:dyDescent="0.2">
      <c r="EN75" s="307"/>
      <c r="EO75" s="307"/>
      <c r="EP75" s="307"/>
      <c r="EQ75" s="307"/>
      <c r="HC75" s="716"/>
      <c r="JO75" s="716"/>
    </row>
    <row r="76" spans="144:275" x14ac:dyDescent="0.2">
      <c r="EN76" s="307"/>
      <c r="EO76" s="307"/>
      <c r="EP76" s="307"/>
      <c r="EQ76" s="307"/>
      <c r="HC76" s="716"/>
      <c r="JO76" s="716"/>
    </row>
    <row r="77" spans="144:275" x14ac:dyDescent="0.2">
      <c r="EN77" s="307"/>
      <c r="EO77" s="307"/>
      <c r="EP77" s="307"/>
      <c r="EQ77" s="307"/>
      <c r="HC77" s="716"/>
      <c r="JO77" s="716"/>
    </row>
    <row r="78" spans="144:275" x14ac:dyDescent="0.2">
      <c r="EN78" s="307"/>
      <c r="EO78" s="307"/>
      <c r="EP78" s="307"/>
      <c r="EQ78" s="307"/>
      <c r="HC78" s="716"/>
      <c r="JO78" s="716"/>
    </row>
    <row r="79" spans="144:275" x14ac:dyDescent="0.2">
      <c r="EN79" s="307"/>
      <c r="EO79" s="307"/>
      <c r="EP79" s="307"/>
      <c r="EQ79" s="307"/>
      <c r="HC79" s="716"/>
      <c r="JO79" s="716"/>
    </row>
    <row r="80" spans="144:275" x14ac:dyDescent="0.2">
      <c r="EN80" s="307"/>
      <c r="EO80" s="307"/>
      <c r="EP80" s="307"/>
      <c r="EQ80" s="307"/>
      <c r="HC80" s="716"/>
      <c r="JO80" s="716"/>
    </row>
    <row r="81" spans="144:275" x14ac:dyDescent="0.2">
      <c r="EN81" s="307"/>
      <c r="EO81" s="307"/>
      <c r="EP81" s="307"/>
      <c r="EQ81" s="307"/>
      <c r="HC81" s="716"/>
      <c r="JO81" s="716"/>
    </row>
    <row r="82" spans="144:275" x14ac:dyDescent="0.2">
      <c r="EN82" s="307"/>
      <c r="EO82" s="307"/>
      <c r="EP82" s="307"/>
      <c r="EQ82" s="307"/>
      <c r="HC82" s="716"/>
      <c r="JO82" s="716"/>
    </row>
    <row r="83" spans="144:275" x14ac:dyDescent="0.2">
      <c r="EN83" s="307"/>
      <c r="EO83" s="307"/>
      <c r="EP83" s="307"/>
      <c r="EQ83" s="307"/>
      <c r="HC83" s="716"/>
      <c r="JO83" s="716"/>
    </row>
    <row r="84" spans="144:275" x14ac:dyDescent="0.2">
      <c r="EN84" s="307"/>
      <c r="EO84" s="307"/>
      <c r="EP84" s="307"/>
      <c r="EQ84" s="307"/>
      <c r="HC84" s="716"/>
      <c r="JO84" s="716"/>
    </row>
    <row r="85" spans="144:275" x14ac:dyDescent="0.2">
      <c r="EN85" s="307"/>
      <c r="EO85" s="307"/>
      <c r="EP85" s="307"/>
      <c r="EQ85" s="307"/>
      <c r="HC85" s="716"/>
      <c r="JO85" s="716"/>
    </row>
    <row r="86" spans="144:275" x14ac:dyDescent="0.2">
      <c r="EN86" s="307"/>
      <c r="EO86" s="307"/>
      <c r="EP86" s="307"/>
      <c r="EQ86" s="307"/>
      <c r="HC86" s="716"/>
      <c r="JO86" s="716"/>
    </row>
    <row r="87" spans="144:275" x14ac:dyDescent="0.2">
      <c r="EN87" s="307"/>
      <c r="EO87" s="307"/>
      <c r="EP87" s="307"/>
      <c r="EQ87" s="307"/>
      <c r="HC87" s="716"/>
      <c r="JO87" s="716"/>
    </row>
    <row r="88" spans="144:275" x14ac:dyDescent="0.2">
      <c r="EN88" s="307"/>
      <c r="EO88" s="307"/>
      <c r="EP88" s="307"/>
      <c r="EQ88" s="307"/>
      <c r="HC88" s="716"/>
      <c r="JO88" s="716"/>
    </row>
    <row r="89" spans="144:275" x14ac:dyDescent="0.2">
      <c r="EN89" s="307"/>
      <c r="EO89" s="307"/>
      <c r="EP89" s="307"/>
      <c r="EQ89" s="307"/>
      <c r="HC89" s="716"/>
      <c r="JO89" s="716"/>
    </row>
    <row r="90" spans="144:275" x14ac:dyDescent="0.2">
      <c r="EN90" s="307"/>
      <c r="EO90" s="307"/>
      <c r="EP90" s="307"/>
      <c r="EQ90" s="307"/>
      <c r="HC90" s="716"/>
      <c r="JO90" s="716"/>
    </row>
    <row r="91" spans="144:275" x14ac:dyDescent="0.2">
      <c r="EN91" s="307"/>
      <c r="EO91" s="307"/>
      <c r="EP91" s="307"/>
      <c r="EQ91" s="307"/>
      <c r="HC91" s="716"/>
      <c r="JO91" s="716"/>
    </row>
    <row r="92" spans="144:275" x14ac:dyDescent="0.2">
      <c r="EN92" s="307"/>
      <c r="EO92" s="307"/>
      <c r="EP92" s="307"/>
      <c r="EQ92" s="307"/>
      <c r="HC92" s="716"/>
      <c r="JO92" s="716"/>
    </row>
    <row r="93" spans="144:275" x14ac:dyDescent="0.2">
      <c r="EN93" s="307"/>
      <c r="EO93" s="307"/>
      <c r="EP93" s="307"/>
      <c r="EQ93" s="307"/>
      <c r="HC93" s="716"/>
      <c r="JO93" s="716"/>
    </row>
    <row r="94" spans="144:275" x14ac:dyDescent="0.2">
      <c r="EN94" s="307"/>
      <c r="EO94" s="307"/>
      <c r="EP94" s="307"/>
      <c r="EQ94" s="307"/>
      <c r="HC94" s="716"/>
      <c r="JO94" s="716"/>
    </row>
    <row r="95" spans="144:275" x14ac:dyDescent="0.2">
      <c r="EN95" s="307"/>
      <c r="EO95" s="307"/>
      <c r="EP95" s="307"/>
      <c r="EQ95" s="307"/>
      <c r="HC95" s="716"/>
      <c r="JO95" s="716"/>
    </row>
    <row r="96" spans="144:275" x14ac:dyDescent="0.2">
      <c r="EN96" s="307"/>
      <c r="EO96" s="307"/>
      <c r="EP96" s="307"/>
      <c r="EQ96" s="307"/>
      <c r="HC96" s="716"/>
      <c r="JO96" s="716"/>
    </row>
    <row r="97" spans="144:275" x14ac:dyDescent="0.2">
      <c r="EN97" s="307"/>
      <c r="EO97" s="307"/>
      <c r="EP97" s="307"/>
      <c r="EQ97" s="307"/>
      <c r="HC97" s="716"/>
      <c r="JO97" s="716"/>
    </row>
    <row r="98" spans="144:275" x14ac:dyDescent="0.2">
      <c r="EN98" s="307"/>
      <c r="EO98" s="307"/>
      <c r="EP98" s="307"/>
      <c r="EQ98" s="307"/>
      <c r="HC98" s="716"/>
      <c r="JO98" s="716"/>
    </row>
    <row r="99" spans="144:275" x14ac:dyDescent="0.2">
      <c r="EN99" s="307"/>
      <c r="EO99" s="307"/>
      <c r="EP99" s="307"/>
      <c r="EQ99" s="307"/>
      <c r="HC99" s="716"/>
      <c r="JO99" s="716"/>
    </row>
    <row r="100" spans="144:275" x14ac:dyDescent="0.2">
      <c r="EN100" s="307"/>
      <c r="EO100" s="307"/>
      <c r="EP100" s="307"/>
      <c r="EQ100" s="307"/>
      <c r="HC100" s="716"/>
      <c r="JO100" s="716"/>
    </row>
    <row r="101" spans="144:275" x14ac:dyDescent="0.2">
      <c r="EN101" s="307"/>
      <c r="EO101" s="307"/>
      <c r="EP101" s="307"/>
      <c r="EQ101" s="307"/>
      <c r="HC101" s="716"/>
      <c r="JO101" s="716"/>
    </row>
    <row r="102" spans="144:275" x14ac:dyDescent="0.2">
      <c r="EN102" s="307"/>
      <c r="EO102" s="307"/>
      <c r="EP102" s="307"/>
      <c r="EQ102" s="307"/>
      <c r="HC102" s="716"/>
      <c r="JO102" s="716"/>
    </row>
    <row r="103" spans="144:275" x14ac:dyDescent="0.2">
      <c r="EN103" s="307"/>
      <c r="EO103" s="307"/>
      <c r="EP103" s="307"/>
      <c r="EQ103" s="307"/>
      <c r="HC103" s="716"/>
      <c r="JO103" s="716"/>
    </row>
    <row r="104" spans="144:275" x14ac:dyDescent="0.2">
      <c r="EN104" s="307"/>
      <c r="EO104" s="307"/>
      <c r="EP104" s="307"/>
      <c r="EQ104" s="307"/>
      <c r="HC104" s="716"/>
      <c r="JO104" s="716"/>
    </row>
    <row r="105" spans="144:275" x14ac:dyDescent="0.2">
      <c r="EN105" s="307"/>
      <c r="EO105" s="307"/>
      <c r="EP105" s="307"/>
      <c r="EQ105" s="307"/>
      <c r="HC105" s="716"/>
      <c r="JO105" s="716"/>
    </row>
    <row r="106" spans="144:275" x14ac:dyDescent="0.2">
      <c r="EN106" s="307"/>
      <c r="EO106" s="307"/>
      <c r="EP106" s="307"/>
      <c r="EQ106" s="307"/>
      <c r="HC106" s="716"/>
      <c r="JO106" s="716"/>
    </row>
    <row r="107" spans="144:275" x14ac:dyDescent="0.2">
      <c r="EN107" s="307"/>
      <c r="EO107" s="307"/>
      <c r="EP107" s="307"/>
      <c r="EQ107" s="307"/>
      <c r="HC107" s="716"/>
      <c r="JO107" s="716"/>
    </row>
    <row r="108" spans="144:275" x14ac:dyDescent="0.2">
      <c r="EN108" s="307"/>
      <c r="EO108" s="307"/>
      <c r="EP108" s="307"/>
      <c r="EQ108" s="307"/>
      <c r="HC108" s="716"/>
      <c r="JO108" s="716"/>
    </row>
    <row r="109" spans="144:275" x14ac:dyDescent="0.2">
      <c r="EN109" s="307"/>
      <c r="EO109" s="307"/>
      <c r="EP109" s="307"/>
      <c r="EQ109" s="307"/>
      <c r="HC109" s="716"/>
      <c r="JO109" s="716"/>
    </row>
    <row r="110" spans="144:275" x14ac:dyDescent="0.2">
      <c r="EN110" s="307"/>
      <c r="EO110" s="307"/>
      <c r="EP110" s="307"/>
      <c r="EQ110" s="307"/>
      <c r="HC110" s="716"/>
      <c r="JO110" s="716"/>
    </row>
    <row r="111" spans="144:275" x14ac:dyDescent="0.2">
      <c r="EN111" s="307"/>
      <c r="EO111" s="307"/>
      <c r="EP111" s="307"/>
      <c r="EQ111" s="307"/>
      <c r="HC111" s="716"/>
      <c r="JO111" s="716"/>
    </row>
    <row r="112" spans="144:275" x14ac:dyDescent="0.2">
      <c r="EN112" s="307"/>
      <c r="EO112" s="307"/>
      <c r="EP112" s="307"/>
      <c r="EQ112" s="307"/>
      <c r="HC112" s="716"/>
      <c r="JO112" s="716"/>
    </row>
    <row r="113" spans="144:275" x14ac:dyDescent="0.2">
      <c r="EN113" s="307"/>
      <c r="EO113" s="307"/>
      <c r="EP113" s="307"/>
      <c r="EQ113" s="307"/>
      <c r="HC113" s="716"/>
      <c r="JO113" s="716"/>
    </row>
    <row r="114" spans="144:275" x14ac:dyDescent="0.2">
      <c r="EN114" s="307"/>
      <c r="EO114" s="307"/>
      <c r="EP114" s="307"/>
      <c r="EQ114" s="307"/>
      <c r="HC114" s="716"/>
      <c r="JO114" s="716"/>
    </row>
    <row r="115" spans="144:275" x14ac:dyDescent="0.2">
      <c r="EN115" s="307"/>
      <c r="EO115" s="307"/>
      <c r="EP115" s="307"/>
      <c r="EQ115" s="307"/>
      <c r="HC115" s="716"/>
      <c r="JO115" s="716"/>
    </row>
    <row r="116" spans="144:275" x14ac:dyDescent="0.2">
      <c r="EN116" s="307"/>
      <c r="EO116" s="307"/>
      <c r="EP116" s="307"/>
      <c r="EQ116" s="307"/>
      <c r="HC116" s="716"/>
      <c r="JO116" s="716"/>
    </row>
    <row r="117" spans="144:275" x14ac:dyDescent="0.2">
      <c r="EN117" s="307"/>
      <c r="EO117" s="307"/>
      <c r="EP117" s="307"/>
      <c r="EQ117" s="307"/>
      <c r="HC117" s="716"/>
      <c r="JO117" s="716"/>
    </row>
    <row r="118" spans="144:275" x14ac:dyDescent="0.2">
      <c r="EN118" s="307"/>
      <c r="EO118" s="307"/>
      <c r="EP118" s="307"/>
      <c r="EQ118" s="307"/>
      <c r="HC118" s="716"/>
      <c r="JO118" s="716"/>
    </row>
    <row r="119" spans="144:275" x14ac:dyDescent="0.2">
      <c r="EN119" s="307"/>
      <c r="EO119" s="307"/>
      <c r="EP119" s="307"/>
      <c r="EQ119" s="307"/>
      <c r="HC119" s="716"/>
      <c r="JO119" s="716"/>
    </row>
    <row r="120" spans="144:275" x14ac:dyDescent="0.2">
      <c r="EN120" s="307"/>
      <c r="EO120" s="307"/>
      <c r="EP120" s="307"/>
      <c r="EQ120" s="307"/>
      <c r="HC120" s="716"/>
      <c r="JO120" s="716"/>
    </row>
    <row r="121" spans="144:275" x14ac:dyDescent="0.2">
      <c r="EN121" s="307"/>
      <c r="EO121" s="307"/>
      <c r="EP121" s="307"/>
      <c r="EQ121" s="307"/>
      <c r="HC121" s="716"/>
      <c r="JO121" s="716"/>
    </row>
    <row r="122" spans="144:275" x14ac:dyDescent="0.2">
      <c r="EN122" s="307"/>
      <c r="EO122" s="307"/>
      <c r="EP122" s="307"/>
      <c r="EQ122" s="307"/>
      <c r="HC122" s="716"/>
      <c r="JO122" s="716"/>
    </row>
    <row r="123" spans="144:275" x14ac:dyDescent="0.2">
      <c r="EN123" s="307"/>
      <c r="EO123" s="307"/>
      <c r="EP123" s="307"/>
      <c r="EQ123" s="307"/>
      <c r="HC123" s="716"/>
      <c r="JO123" s="716"/>
    </row>
    <row r="124" spans="144:275" x14ac:dyDescent="0.2">
      <c r="EN124" s="307"/>
      <c r="EO124" s="307"/>
      <c r="EP124" s="307"/>
      <c r="EQ124" s="307"/>
      <c r="HC124" s="716"/>
      <c r="JO124" s="716"/>
    </row>
    <row r="125" spans="144:275" x14ac:dyDescent="0.2">
      <c r="EN125" s="307"/>
      <c r="EO125" s="307"/>
      <c r="EP125" s="307"/>
      <c r="EQ125" s="307"/>
      <c r="HC125" s="716"/>
      <c r="JO125" s="716"/>
    </row>
    <row r="126" spans="144:275" x14ac:dyDescent="0.2">
      <c r="EN126" s="307"/>
      <c r="EO126" s="307"/>
      <c r="EP126" s="307"/>
      <c r="EQ126" s="307"/>
      <c r="HC126" s="716"/>
      <c r="JO126" s="716"/>
    </row>
    <row r="127" spans="144:275" x14ac:dyDescent="0.2">
      <c r="EN127" s="307"/>
      <c r="EO127" s="307"/>
      <c r="EP127" s="307"/>
      <c r="EQ127" s="307"/>
      <c r="HC127" s="716"/>
      <c r="JO127" s="716"/>
    </row>
    <row r="128" spans="144:275" x14ac:dyDescent="0.2">
      <c r="EN128" s="307"/>
      <c r="EO128" s="307"/>
      <c r="EP128" s="307"/>
      <c r="EQ128" s="307"/>
      <c r="HC128" s="716"/>
      <c r="JO128" s="716"/>
    </row>
    <row r="129" spans="144:275" x14ac:dyDescent="0.2">
      <c r="EN129" s="307"/>
      <c r="EO129" s="307"/>
      <c r="EP129" s="307"/>
      <c r="EQ129" s="307"/>
      <c r="HC129" s="716"/>
      <c r="JO129" s="716"/>
    </row>
    <row r="130" spans="144:275" x14ac:dyDescent="0.2">
      <c r="EN130" s="307"/>
      <c r="EO130" s="307"/>
      <c r="EP130" s="307"/>
      <c r="EQ130" s="307"/>
      <c r="HC130" s="716"/>
      <c r="JO130" s="716"/>
    </row>
    <row r="131" spans="144:275" x14ac:dyDescent="0.2">
      <c r="EN131" s="307"/>
      <c r="EO131" s="307"/>
      <c r="EP131" s="307"/>
      <c r="EQ131" s="307"/>
      <c r="HC131" s="716"/>
      <c r="JO131" s="716"/>
    </row>
    <row r="132" spans="144:275" x14ac:dyDescent="0.2">
      <c r="EN132" s="307"/>
      <c r="EO132" s="307"/>
      <c r="EP132" s="307"/>
      <c r="EQ132" s="307"/>
      <c r="HC132" s="716"/>
      <c r="JO132" s="716"/>
    </row>
    <row r="133" spans="144:275" x14ac:dyDescent="0.2">
      <c r="EN133" s="307"/>
      <c r="EO133" s="307"/>
      <c r="EP133" s="307"/>
      <c r="EQ133" s="307"/>
      <c r="HC133" s="716"/>
      <c r="JO133" s="716"/>
    </row>
    <row r="134" spans="144:275" x14ac:dyDescent="0.2">
      <c r="EN134" s="307"/>
      <c r="EO134" s="307"/>
      <c r="EP134" s="307"/>
      <c r="EQ134" s="307"/>
      <c r="HC134" s="716"/>
      <c r="JO134" s="716"/>
    </row>
    <row r="135" spans="144:275" x14ac:dyDescent="0.2">
      <c r="EN135" s="307"/>
      <c r="EO135" s="307"/>
      <c r="EP135" s="307"/>
      <c r="EQ135" s="307"/>
      <c r="HC135" s="716"/>
      <c r="JO135" s="716"/>
    </row>
    <row r="136" spans="144:275" x14ac:dyDescent="0.2">
      <c r="EN136" s="307"/>
      <c r="EO136" s="307"/>
      <c r="EP136" s="307"/>
      <c r="EQ136" s="307"/>
      <c r="HC136" s="716"/>
      <c r="JO136" s="716"/>
    </row>
    <row r="137" spans="144:275" x14ac:dyDescent="0.2">
      <c r="EN137" s="307"/>
      <c r="EO137" s="307"/>
      <c r="EP137" s="307"/>
      <c r="EQ137" s="307"/>
      <c r="HC137" s="716"/>
      <c r="JO137" s="716"/>
    </row>
    <row r="138" spans="144:275" x14ac:dyDescent="0.2">
      <c r="EN138" s="307"/>
      <c r="EO138" s="307"/>
      <c r="EP138" s="307"/>
      <c r="EQ138" s="307"/>
      <c r="HC138" s="716"/>
      <c r="JO138" s="716"/>
    </row>
    <row r="139" spans="144:275" x14ac:dyDescent="0.2">
      <c r="EN139" s="307"/>
      <c r="EO139" s="307"/>
      <c r="EP139" s="307"/>
      <c r="EQ139" s="307"/>
      <c r="HC139" s="716"/>
      <c r="JO139" s="716"/>
    </row>
    <row r="140" spans="144:275" x14ac:dyDescent="0.2">
      <c r="EN140" s="307"/>
      <c r="EO140" s="307"/>
      <c r="EP140" s="307"/>
      <c r="EQ140" s="307"/>
      <c r="HC140" s="716"/>
      <c r="JO140" s="716"/>
    </row>
    <row r="141" spans="144:275" x14ac:dyDescent="0.2">
      <c r="EN141" s="307"/>
      <c r="EO141" s="307"/>
      <c r="EP141" s="307"/>
      <c r="EQ141" s="307"/>
      <c r="HC141" s="716"/>
      <c r="JO141" s="716"/>
    </row>
    <row r="142" spans="144:275" x14ac:dyDescent="0.2">
      <c r="EN142" s="307"/>
      <c r="EO142" s="307"/>
      <c r="EP142" s="307"/>
      <c r="EQ142" s="307"/>
      <c r="HC142" s="716"/>
      <c r="JO142" s="716"/>
    </row>
    <row r="143" spans="144:275" x14ac:dyDescent="0.2">
      <c r="EN143" s="307"/>
      <c r="EO143" s="307"/>
      <c r="EP143" s="307"/>
      <c r="EQ143" s="307"/>
      <c r="HC143" s="716"/>
      <c r="JO143" s="716"/>
    </row>
    <row r="144" spans="144:275" x14ac:dyDescent="0.2">
      <c r="EN144" s="307"/>
      <c r="EO144" s="307"/>
      <c r="EP144" s="307"/>
      <c r="EQ144" s="307"/>
      <c r="HC144" s="716"/>
      <c r="JO144" s="716"/>
    </row>
    <row r="145" spans="144:275" x14ac:dyDescent="0.2">
      <c r="EN145" s="307"/>
      <c r="EO145" s="307"/>
      <c r="EP145" s="307"/>
      <c r="EQ145" s="307"/>
      <c r="HC145" s="716"/>
      <c r="JO145" s="716"/>
    </row>
    <row r="146" spans="144:275" x14ac:dyDescent="0.2">
      <c r="EN146" s="307"/>
      <c r="EO146" s="307"/>
      <c r="EP146" s="307"/>
      <c r="EQ146" s="307"/>
      <c r="HC146" s="716"/>
      <c r="JO146" s="716"/>
    </row>
    <row r="147" spans="144:275" x14ac:dyDescent="0.2">
      <c r="EN147" s="307"/>
      <c r="EO147" s="307"/>
      <c r="EP147" s="307"/>
      <c r="EQ147" s="307"/>
      <c r="HC147" s="716"/>
      <c r="JO147" s="716"/>
    </row>
    <row r="148" spans="144:275" x14ac:dyDescent="0.2">
      <c r="EN148" s="307"/>
      <c r="EO148" s="307"/>
      <c r="EP148" s="307"/>
      <c r="EQ148" s="307"/>
      <c r="HC148" s="716"/>
      <c r="JO148" s="716"/>
    </row>
    <row r="149" spans="144:275" x14ac:dyDescent="0.2">
      <c r="EN149" s="307"/>
      <c r="EO149" s="307"/>
      <c r="EP149" s="307"/>
      <c r="EQ149" s="307"/>
      <c r="HC149" s="716"/>
      <c r="JO149" s="716"/>
    </row>
    <row r="150" spans="144:275" x14ac:dyDescent="0.2">
      <c r="EN150" s="307"/>
      <c r="EO150" s="307"/>
      <c r="EP150" s="307"/>
      <c r="EQ150" s="307"/>
      <c r="HC150" s="716"/>
      <c r="JO150" s="716"/>
    </row>
    <row r="151" spans="144:275" x14ac:dyDescent="0.2">
      <c r="EN151" s="307"/>
      <c r="EO151" s="307"/>
      <c r="EP151" s="307"/>
      <c r="EQ151" s="307"/>
      <c r="HC151" s="716"/>
      <c r="JO151" s="716"/>
    </row>
    <row r="152" spans="144:275" x14ac:dyDescent="0.2">
      <c r="EN152" s="307"/>
      <c r="EO152" s="307"/>
      <c r="EP152" s="307"/>
      <c r="EQ152" s="307"/>
      <c r="HC152" s="716"/>
      <c r="JO152" s="716"/>
    </row>
    <row r="153" spans="144:275" x14ac:dyDescent="0.2">
      <c r="EN153" s="307"/>
      <c r="EO153" s="307"/>
      <c r="EP153" s="307"/>
      <c r="EQ153" s="307"/>
      <c r="HC153" s="716"/>
      <c r="JO153" s="716"/>
    </row>
    <row r="154" spans="144:275" x14ac:dyDescent="0.2">
      <c r="EN154" s="307"/>
      <c r="EO154" s="307"/>
      <c r="EP154" s="307"/>
      <c r="EQ154" s="307"/>
      <c r="HC154" s="716"/>
      <c r="JO154" s="716"/>
    </row>
    <row r="155" spans="144:275" x14ac:dyDescent="0.2">
      <c r="EN155" s="307"/>
      <c r="EO155" s="307"/>
      <c r="EP155" s="307"/>
      <c r="EQ155" s="307"/>
      <c r="HC155" s="716"/>
      <c r="JO155" s="716"/>
    </row>
    <row r="156" spans="144:275" x14ac:dyDescent="0.2">
      <c r="EN156" s="307"/>
      <c r="EO156" s="307"/>
      <c r="EP156" s="307"/>
      <c r="EQ156" s="307"/>
      <c r="HC156" s="716"/>
      <c r="JO156" s="716"/>
    </row>
    <row r="157" spans="144:275" x14ac:dyDescent="0.2">
      <c r="EN157" s="307"/>
      <c r="EO157" s="307"/>
      <c r="EP157" s="307"/>
      <c r="EQ157" s="307"/>
      <c r="HC157" s="716"/>
      <c r="JO157" s="716"/>
    </row>
    <row r="158" spans="144:275" x14ac:dyDescent="0.2">
      <c r="EN158" s="307"/>
      <c r="EO158" s="307"/>
      <c r="EP158" s="307"/>
      <c r="EQ158" s="307"/>
      <c r="HC158" s="716"/>
      <c r="JO158" s="716"/>
    </row>
    <row r="159" spans="144:275" x14ac:dyDescent="0.2">
      <c r="EN159" s="307"/>
      <c r="EO159" s="307"/>
      <c r="EP159" s="307"/>
      <c r="EQ159" s="307"/>
      <c r="HC159" s="716"/>
      <c r="JO159" s="716"/>
    </row>
    <row r="160" spans="144:275" x14ac:dyDescent="0.2">
      <c r="EN160" s="307"/>
      <c r="EO160" s="307"/>
      <c r="EP160" s="307"/>
      <c r="EQ160" s="307"/>
      <c r="HC160" s="716"/>
      <c r="JO160" s="716"/>
    </row>
    <row r="161" spans="144:275" x14ac:dyDescent="0.2">
      <c r="EN161" s="307"/>
      <c r="EO161" s="307"/>
      <c r="EP161" s="307"/>
      <c r="EQ161" s="307"/>
      <c r="HC161" s="716"/>
      <c r="JO161" s="716"/>
    </row>
    <row r="162" spans="144:275" x14ac:dyDescent="0.2">
      <c r="EN162" s="307"/>
      <c r="EO162" s="307"/>
      <c r="EP162" s="307"/>
      <c r="EQ162" s="307"/>
      <c r="HC162" s="716"/>
      <c r="JO162" s="716"/>
    </row>
    <row r="163" spans="144:275" x14ac:dyDescent="0.2">
      <c r="EN163" s="307"/>
      <c r="EO163" s="307"/>
      <c r="EP163" s="307"/>
      <c r="EQ163" s="307"/>
      <c r="HC163" s="716"/>
      <c r="JO163" s="716"/>
    </row>
    <row r="164" spans="144:275" x14ac:dyDescent="0.2">
      <c r="EN164" s="307"/>
      <c r="EO164" s="307"/>
      <c r="EP164" s="307"/>
      <c r="EQ164" s="307"/>
      <c r="HC164" s="716"/>
      <c r="JO164" s="716"/>
    </row>
    <row r="165" spans="144:275" x14ac:dyDescent="0.2">
      <c r="EN165" s="307"/>
      <c r="EO165" s="307"/>
      <c r="EP165" s="307"/>
      <c r="EQ165" s="307"/>
      <c r="HC165" s="716"/>
      <c r="JO165" s="716"/>
    </row>
    <row r="166" spans="144:275" x14ac:dyDescent="0.2">
      <c r="EN166" s="307"/>
      <c r="EO166" s="307"/>
      <c r="EP166" s="307"/>
      <c r="EQ166" s="307"/>
      <c r="HC166" s="716"/>
      <c r="JO166" s="716"/>
    </row>
    <row r="167" spans="144:275" x14ac:dyDescent="0.2">
      <c r="EN167" s="307"/>
      <c r="EO167" s="307"/>
      <c r="EP167" s="307"/>
      <c r="EQ167" s="307"/>
      <c r="HC167" s="716"/>
      <c r="JO167" s="716"/>
    </row>
    <row r="168" spans="144:275" x14ac:dyDescent="0.2">
      <c r="EN168" s="307"/>
      <c r="EO168" s="307"/>
      <c r="EP168" s="307"/>
      <c r="EQ168" s="307"/>
      <c r="HC168" s="716"/>
      <c r="JO168" s="716"/>
    </row>
    <row r="169" spans="144:275" x14ac:dyDescent="0.2">
      <c r="EN169" s="307"/>
      <c r="EO169" s="307"/>
      <c r="EP169" s="307"/>
      <c r="EQ169" s="307"/>
      <c r="HC169" s="716"/>
      <c r="JO169" s="716"/>
    </row>
    <row r="170" spans="144:275" x14ac:dyDescent="0.2">
      <c r="EN170" s="307"/>
      <c r="EO170" s="307"/>
      <c r="EP170" s="307"/>
      <c r="EQ170" s="307"/>
      <c r="HC170" s="716"/>
      <c r="JO170" s="716"/>
    </row>
    <row r="171" spans="144:275" x14ac:dyDescent="0.2">
      <c r="EN171" s="307"/>
      <c r="EO171" s="307"/>
      <c r="EP171" s="307"/>
      <c r="EQ171" s="307"/>
      <c r="HC171" s="716"/>
      <c r="JO171" s="716"/>
    </row>
    <row r="172" spans="144:275" x14ac:dyDescent="0.2">
      <c r="EN172" s="307"/>
      <c r="EO172" s="307"/>
      <c r="EP172" s="307"/>
      <c r="EQ172" s="307"/>
      <c r="HC172" s="716"/>
      <c r="JO172" s="716"/>
    </row>
    <row r="173" spans="144:275" x14ac:dyDescent="0.2">
      <c r="EN173" s="307"/>
      <c r="EO173" s="307"/>
      <c r="EP173" s="307"/>
      <c r="EQ173" s="307"/>
      <c r="HC173" s="716"/>
      <c r="JO173" s="716"/>
    </row>
    <row r="174" spans="144:275" x14ac:dyDescent="0.2">
      <c r="EN174" s="307"/>
      <c r="EO174" s="307"/>
      <c r="EP174" s="307"/>
      <c r="EQ174" s="307"/>
      <c r="HC174" s="716"/>
      <c r="JO174" s="716"/>
    </row>
    <row r="175" spans="144:275" x14ac:dyDescent="0.2">
      <c r="EN175" s="307"/>
      <c r="EO175" s="307"/>
      <c r="EP175" s="307"/>
      <c r="EQ175" s="307"/>
      <c r="HC175" s="716"/>
      <c r="JO175" s="716"/>
    </row>
    <row r="176" spans="144:275" x14ac:dyDescent="0.2">
      <c r="EN176" s="307"/>
      <c r="EO176" s="307"/>
      <c r="EP176" s="307"/>
      <c r="EQ176" s="307"/>
      <c r="HC176" s="716"/>
      <c r="JO176" s="716"/>
    </row>
    <row r="177" spans="144:275" x14ac:dyDescent="0.2">
      <c r="EN177" s="307"/>
      <c r="EO177" s="307"/>
      <c r="EP177" s="307"/>
      <c r="EQ177" s="307"/>
      <c r="HC177" s="716"/>
      <c r="JO177" s="716"/>
    </row>
    <row r="178" spans="144:275" x14ac:dyDescent="0.2">
      <c r="EN178" s="307"/>
      <c r="EO178" s="307"/>
      <c r="EP178" s="307"/>
      <c r="EQ178" s="307"/>
      <c r="HC178" s="716"/>
      <c r="JO178" s="716"/>
    </row>
    <row r="179" spans="144:275" x14ac:dyDescent="0.2">
      <c r="EN179" s="307"/>
      <c r="EO179" s="307"/>
      <c r="EP179" s="307"/>
      <c r="EQ179" s="307"/>
      <c r="HC179" s="716"/>
      <c r="JO179" s="716"/>
    </row>
    <row r="180" spans="144:275" x14ac:dyDescent="0.2">
      <c r="EN180" s="307"/>
      <c r="EO180" s="307"/>
      <c r="EP180" s="307"/>
      <c r="EQ180" s="307"/>
      <c r="HC180" s="716"/>
      <c r="JO180" s="716"/>
    </row>
    <row r="181" spans="144:275" x14ac:dyDescent="0.2">
      <c r="EN181" s="307"/>
      <c r="EO181" s="307"/>
      <c r="EP181" s="307"/>
      <c r="EQ181" s="307"/>
      <c r="HC181" s="716"/>
      <c r="JO181" s="716"/>
    </row>
    <row r="182" spans="144:275" x14ac:dyDescent="0.2">
      <c r="EN182" s="307"/>
      <c r="EO182" s="307"/>
      <c r="EP182" s="307"/>
      <c r="EQ182" s="307"/>
      <c r="HC182" s="716"/>
      <c r="JO182" s="716"/>
    </row>
    <row r="183" spans="144:275" x14ac:dyDescent="0.2">
      <c r="EN183" s="307"/>
      <c r="EO183" s="307"/>
      <c r="EP183" s="307"/>
      <c r="EQ183" s="307"/>
      <c r="HC183" s="716"/>
      <c r="JO183" s="716"/>
    </row>
    <row r="184" spans="144:275" x14ac:dyDescent="0.2">
      <c r="EN184" s="307"/>
      <c r="EO184" s="307"/>
      <c r="EP184" s="307"/>
      <c r="EQ184" s="307"/>
      <c r="HC184" s="716"/>
      <c r="JO184" s="716"/>
    </row>
    <row r="185" spans="144:275" x14ac:dyDescent="0.2">
      <c r="EN185" s="307"/>
      <c r="EO185" s="307"/>
      <c r="EP185" s="307"/>
      <c r="EQ185" s="307"/>
      <c r="HC185" s="716"/>
      <c r="JO185" s="716"/>
    </row>
    <row r="186" spans="144:275" x14ac:dyDescent="0.2">
      <c r="EN186" s="307"/>
      <c r="EO186" s="307"/>
      <c r="EP186" s="307"/>
      <c r="EQ186" s="307"/>
      <c r="HC186" s="716"/>
      <c r="JO186" s="716"/>
    </row>
    <row r="187" spans="144:275" x14ac:dyDescent="0.2">
      <c r="EN187" s="307"/>
      <c r="EO187" s="307"/>
      <c r="EP187" s="307"/>
      <c r="EQ187" s="307"/>
      <c r="HC187" s="716"/>
      <c r="JO187" s="716"/>
    </row>
    <row r="188" spans="144:275" x14ac:dyDescent="0.2">
      <c r="EN188" s="307"/>
      <c r="EO188" s="307"/>
      <c r="EP188" s="307"/>
      <c r="EQ188" s="307"/>
      <c r="HC188" s="716"/>
      <c r="JO188" s="716"/>
    </row>
    <row r="189" spans="144:275" x14ac:dyDescent="0.2">
      <c r="EN189" s="307"/>
      <c r="EO189" s="307"/>
      <c r="EP189" s="307"/>
      <c r="EQ189" s="307"/>
      <c r="HC189" s="716"/>
      <c r="JO189" s="716"/>
    </row>
    <row r="190" spans="144:275" x14ac:dyDescent="0.2">
      <c r="EN190" s="307"/>
      <c r="EO190" s="307"/>
      <c r="EP190" s="307"/>
      <c r="EQ190" s="307"/>
      <c r="HC190" s="716"/>
      <c r="JO190" s="716"/>
    </row>
    <row r="191" spans="144:275" x14ac:dyDescent="0.2">
      <c r="EN191" s="307"/>
      <c r="EO191" s="307"/>
      <c r="EP191" s="307"/>
      <c r="EQ191" s="307"/>
      <c r="HC191" s="716"/>
      <c r="JO191" s="716"/>
    </row>
    <row r="192" spans="144:275" x14ac:dyDescent="0.2">
      <c r="EN192" s="307"/>
      <c r="EO192" s="307"/>
      <c r="EP192" s="307"/>
      <c r="EQ192" s="307"/>
      <c r="HC192" s="716"/>
      <c r="JO192" s="716"/>
    </row>
    <row r="193" spans="144:275" x14ac:dyDescent="0.2">
      <c r="EN193" s="307"/>
      <c r="EO193" s="307"/>
      <c r="EP193" s="307"/>
      <c r="EQ193" s="307"/>
      <c r="HC193" s="716"/>
      <c r="JO193" s="716"/>
    </row>
    <row r="194" spans="144:275" x14ac:dyDescent="0.2">
      <c r="EN194" s="307"/>
      <c r="EO194" s="307"/>
      <c r="EP194" s="307"/>
      <c r="EQ194" s="307"/>
      <c r="HC194" s="716"/>
      <c r="JO194" s="716"/>
    </row>
    <row r="195" spans="144:275" x14ac:dyDescent="0.2">
      <c r="EN195" s="307"/>
      <c r="EO195" s="307"/>
      <c r="EP195" s="307"/>
      <c r="EQ195" s="307"/>
      <c r="HC195" s="716"/>
      <c r="JO195" s="716"/>
    </row>
    <row r="196" spans="144:275" x14ac:dyDescent="0.2">
      <c r="EN196" s="307"/>
      <c r="EO196" s="307"/>
      <c r="EP196" s="307"/>
      <c r="EQ196" s="307"/>
      <c r="HC196" s="716"/>
      <c r="JO196" s="716"/>
    </row>
    <row r="197" spans="144:275" x14ac:dyDescent="0.2">
      <c r="EN197" s="307"/>
      <c r="EO197" s="307"/>
      <c r="EP197" s="307"/>
      <c r="EQ197" s="307"/>
      <c r="HC197" s="716"/>
      <c r="JO197" s="716"/>
    </row>
    <row r="198" spans="144:275" x14ac:dyDescent="0.2">
      <c r="EN198" s="307"/>
      <c r="EO198" s="307"/>
      <c r="EP198" s="307"/>
      <c r="EQ198" s="307"/>
      <c r="HC198" s="716"/>
      <c r="JO198" s="716"/>
    </row>
    <row r="199" spans="144:275" x14ac:dyDescent="0.2">
      <c r="EN199" s="307"/>
      <c r="EO199" s="307"/>
      <c r="EP199" s="307"/>
      <c r="EQ199" s="307"/>
      <c r="HC199" s="716"/>
      <c r="JO199" s="716"/>
    </row>
    <row r="200" spans="144:275" x14ac:dyDescent="0.2">
      <c r="EN200" s="307"/>
      <c r="EO200" s="307"/>
      <c r="EP200" s="307"/>
      <c r="EQ200" s="307"/>
      <c r="HC200" s="716"/>
      <c r="JO200" s="716"/>
    </row>
    <row r="201" spans="144:275" x14ac:dyDescent="0.2">
      <c r="EN201" s="307"/>
      <c r="EO201" s="307"/>
      <c r="EP201" s="307"/>
      <c r="EQ201" s="307"/>
      <c r="HC201" s="716"/>
      <c r="JO201" s="716"/>
    </row>
    <row r="202" spans="144:275" x14ac:dyDescent="0.2">
      <c r="EN202" s="307"/>
      <c r="EO202" s="307"/>
      <c r="EP202" s="307"/>
      <c r="EQ202" s="307"/>
      <c r="HC202" s="716"/>
      <c r="JO202" s="716"/>
    </row>
    <row r="203" spans="144:275" x14ac:dyDescent="0.2">
      <c r="EN203" s="307"/>
      <c r="EO203" s="307"/>
      <c r="EP203" s="307"/>
      <c r="EQ203" s="307"/>
      <c r="HC203" s="716"/>
      <c r="JO203" s="716"/>
    </row>
    <row r="204" spans="144:275" x14ac:dyDescent="0.2">
      <c r="EN204" s="307"/>
      <c r="EO204" s="307"/>
      <c r="EP204" s="307"/>
      <c r="EQ204" s="307"/>
      <c r="HC204" s="716"/>
      <c r="JO204" s="716"/>
    </row>
    <row r="205" spans="144:275" x14ac:dyDescent="0.2">
      <c r="EN205" s="307"/>
      <c r="EO205" s="307"/>
      <c r="EP205" s="307"/>
      <c r="EQ205" s="307"/>
      <c r="HC205" s="716"/>
      <c r="JO205" s="716"/>
    </row>
    <row r="206" spans="144:275" x14ac:dyDescent="0.2">
      <c r="EN206" s="307"/>
      <c r="EO206" s="307"/>
      <c r="EP206" s="307"/>
      <c r="EQ206" s="307"/>
      <c r="HC206" s="716"/>
      <c r="JO206" s="716"/>
    </row>
    <row r="207" spans="144:275" x14ac:dyDescent="0.2">
      <c r="EN207" s="307"/>
      <c r="EO207" s="307"/>
      <c r="EP207" s="307"/>
      <c r="EQ207" s="307"/>
      <c r="HC207" s="716"/>
      <c r="JO207" s="716"/>
    </row>
    <row r="208" spans="144:275" x14ac:dyDescent="0.2">
      <c r="EN208" s="307"/>
      <c r="EO208" s="307"/>
      <c r="EP208" s="307"/>
      <c r="EQ208" s="307"/>
      <c r="HC208" s="716"/>
      <c r="JO208" s="716"/>
    </row>
    <row r="209" spans="144:275" x14ac:dyDescent="0.2">
      <c r="EN209" s="307"/>
      <c r="EO209" s="307"/>
      <c r="EP209" s="307"/>
      <c r="EQ209" s="307"/>
      <c r="HC209" s="716"/>
      <c r="JO209" s="716"/>
    </row>
    <row r="210" spans="144:275" x14ac:dyDescent="0.2">
      <c r="EN210" s="307"/>
      <c r="EO210" s="307"/>
      <c r="EP210" s="307"/>
      <c r="EQ210" s="307"/>
      <c r="HC210" s="716"/>
      <c r="JO210" s="716"/>
    </row>
    <row r="211" spans="144:275" x14ac:dyDescent="0.2">
      <c r="EN211" s="307"/>
      <c r="EO211" s="307"/>
      <c r="EP211" s="307"/>
      <c r="EQ211" s="307"/>
      <c r="HC211" s="716"/>
      <c r="JO211" s="716"/>
    </row>
    <row r="212" spans="144:275" x14ac:dyDescent="0.2">
      <c r="EN212" s="307"/>
      <c r="EO212" s="307"/>
      <c r="EP212" s="307"/>
      <c r="EQ212" s="307"/>
      <c r="HC212" s="716"/>
      <c r="JO212" s="716"/>
    </row>
  </sheetData>
  <autoFilter ref="AK2:AT2">
    <sortState ref="AK3:AT45">
      <sortCondition ref="AK2"/>
    </sortState>
  </autoFilter>
  <mergeCells count="27">
    <mergeCell ref="JH1:JO1"/>
    <mergeCell ref="JA1:JD1"/>
    <mergeCell ref="JS1:KE1"/>
    <mergeCell ref="CR1:CU1"/>
    <mergeCell ref="CY1:DF1"/>
    <mergeCell ref="DJ1:DV1"/>
    <mergeCell ref="IM1:IU1"/>
    <mergeCell ref="IB1:IH1"/>
    <mergeCell ref="HU1:HY1"/>
    <mergeCell ref="DZ1:EC1"/>
    <mergeCell ref="EG1:EJ1"/>
    <mergeCell ref="EK1:EN1"/>
    <mergeCell ref="ER1:FC1"/>
    <mergeCell ref="GN1:GR1"/>
    <mergeCell ref="GV1:GY1"/>
    <mergeCell ref="HG1:HN1"/>
    <mergeCell ref="A1:E1"/>
    <mergeCell ref="L1:U1"/>
    <mergeCell ref="Z1:AF1"/>
    <mergeCell ref="AK1:AQ1"/>
    <mergeCell ref="AV1:BB1"/>
    <mergeCell ref="FH1:FK1"/>
    <mergeCell ref="FO1:FU1"/>
    <mergeCell ref="FZ1:GJ1"/>
    <mergeCell ref="BJ1:BM1"/>
    <mergeCell ref="BQ1:BX1"/>
    <mergeCell ref="CB1:CM1"/>
  </mergeCells>
  <pageMargins left="0.7" right="0.7" top="0.75" bottom="0.75" header="0.3" footer="0.3"/>
  <pageSetup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rgb="FF00B050"/>
    <pageSetUpPr fitToPage="1"/>
  </sheetPr>
  <dimension ref="A1:BF98"/>
  <sheetViews>
    <sheetView showGridLines="0" zoomScale="80" zoomScaleNormal="80" zoomScaleSheetLayoutView="52" workbookViewId="0">
      <pane xSplit="1" ySplit="10" topLeftCell="B11" activePane="bottomRight" state="frozen"/>
      <selection pane="topRight" activeCell="B1" sqref="B1"/>
      <selection pane="bottomLeft" activeCell="A11" sqref="A11"/>
      <selection pane="bottomRight" activeCell="J31" sqref="J31"/>
    </sheetView>
  </sheetViews>
  <sheetFormatPr baseColWidth="10" defaultColWidth="11.42578125" defaultRowHeight="12.75" x14ac:dyDescent="0.25"/>
  <cols>
    <col min="1" max="1" width="5.28515625" style="317" customWidth="1"/>
    <col min="2" max="2" width="4.28515625" style="153" customWidth="1"/>
    <col min="3" max="3" width="5" style="4" customWidth="1"/>
    <col min="4" max="4" width="5" style="43" customWidth="1"/>
    <col min="5" max="5" width="6.7109375" style="43" hidden="1" customWidth="1"/>
    <col min="6" max="6" width="14.85546875" style="43" hidden="1" customWidth="1"/>
    <col min="7" max="7" width="56.85546875" style="21" customWidth="1"/>
    <col min="8" max="10" width="28" style="29" customWidth="1"/>
    <col min="11" max="11" width="28" style="456" customWidth="1"/>
    <col min="12" max="12" width="28" style="152" hidden="1" customWidth="1"/>
    <col min="13" max="13" width="28" style="97" hidden="1" customWidth="1"/>
    <col min="14" max="14" width="28" style="154" hidden="1" customWidth="1"/>
    <col min="15" max="15" width="28" style="97" hidden="1" customWidth="1"/>
    <col min="16" max="16" width="28" style="204" hidden="1" customWidth="1"/>
    <col min="17" max="17" width="28" style="166" hidden="1" customWidth="1"/>
    <col min="18" max="18" width="28" style="204" hidden="1" customWidth="1"/>
    <col min="19" max="19" width="28" style="97" hidden="1" customWidth="1"/>
    <col min="20" max="21" width="28" style="87" customWidth="1"/>
    <col min="22" max="22" width="28" style="97" customWidth="1"/>
    <col min="23" max="25" width="28" style="50" hidden="1" customWidth="1"/>
    <col min="26" max="27" width="28" style="29" hidden="1" customWidth="1"/>
    <col min="28" max="29" width="28" style="155" hidden="1" customWidth="1"/>
    <col min="30" max="43" width="28" style="29" hidden="1" customWidth="1"/>
    <col min="44" max="44" width="2.42578125" style="249" customWidth="1"/>
    <col min="45" max="45" width="1.85546875" style="876" customWidth="1"/>
    <col min="46" max="46" width="50" style="876" customWidth="1"/>
    <col min="47" max="49" width="17.28515625" style="876" customWidth="1"/>
    <col min="50" max="50" width="17.28515625" style="51" customWidth="1"/>
    <col min="51" max="51" width="17.28515625" style="21" customWidth="1"/>
    <col min="52" max="52" width="11.42578125" style="21"/>
    <col min="53" max="53" width="12.5703125" style="21" bestFit="1" customWidth="1"/>
    <col min="54" max="16384" width="11.42578125" style="21"/>
  </cols>
  <sheetData>
    <row r="1" spans="1:58" s="51" customFormat="1" ht="20.100000000000001" customHeight="1" x14ac:dyDescent="0.25">
      <c r="A1" s="317"/>
      <c r="B1" s="496"/>
      <c r="C1" s="497"/>
      <c r="D1" s="240"/>
      <c r="E1" s="240"/>
      <c r="F1" s="240"/>
      <c r="H1" s="498"/>
      <c r="I1" s="498"/>
      <c r="J1" s="498"/>
      <c r="K1" s="499"/>
      <c r="L1" s="498"/>
      <c r="M1" s="499"/>
      <c r="N1" s="500"/>
      <c r="O1" s="499"/>
      <c r="P1" s="500"/>
      <c r="Q1" s="499"/>
      <c r="R1" s="500"/>
      <c r="S1" s="501"/>
      <c r="T1" s="498"/>
      <c r="U1" s="498"/>
      <c r="V1" s="501"/>
      <c r="W1" s="249"/>
      <c r="X1" s="249"/>
      <c r="Y1" s="249"/>
      <c r="Z1" s="495"/>
      <c r="AA1" s="495"/>
      <c r="AB1" s="502"/>
      <c r="AC1" s="502"/>
      <c r="AD1" s="495"/>
      <c r="AE1" s="495"/>
      <c r="AF1" s="495"/>
      <c r="AG1" s="495"/>
      <c r="AH1" s="495"/>
      <c r="AI1" s="495"/>
      <c r="AJ1" s="495"/>
      <c r="AK1" s="495"/>
      <c r="AL1" s="495"/>
      <c r="AM1" s="495"/>
      <c r="AN1" s="495"/>
      <c r="AO1" s="495"/>
      <c r="AP1" s="495"/>
      <c r="AQ1" s="495"/>
      <c r="AR1" s="249"/>
      <c r="AS1" s="876"/>
      <c r="AT1" s="876"/>
      <c r="AU1" s="876"/>
      <c r="AV1" s="876"/>
      <c r="AW1" s="876"/>
    </row>
    <row r="2" spans="1:58" ht="10.15" hidden="1" customHeight="1" x14ac:dyDescent="0.25">
      <c r="H2" s="21"/>
      <c r="K2" s="455"/>
      <c r="M2" s="459"/>
      <c r="N2" s="159"/>
      <c r="O2" s="461"/>
      <c r="P2" s="211"/>
      <c r="Q2" s="462"/>
      <c r="R2" s="211"/>
      <c r="S2" s="461"/>
      <c r="T2" s="648"/>
      <c r="U2" s="648"/>
      <c r="V2" s="649"/>
      <c r="W2" s="650"/>
      <c r="X2" s="650"/>
      <c r="Y2" s="650"/>
      <c r="Z2" s="651"/>
      <c r="AA2" s="651"/>
      <c r="AB2" s="652"/>
      <c r="AC2" s="652"/>
      <c r="AP2" s="651"/>
      <c r="AR2" s="251"/>
    </row>
    <row r="3" spans="1:58" s="653" customFormat="1" ht="15" hidden="1" customHeight="1" x14ac:dyDescent="0.25">
      <c r="A3" s="452"/>
      <c r="D3" s="654"/>
      <c r="E3" s="654"/>
      <c r="F3" s="654"/>
      <c r="I3" s="655"/>
      <c r="J3" s="654"/>
      <c r="K3" s="656"/>
      <c r="L3" s="654"/>
      <c r="M3" s="656"/>
      <c r="N3" s="654"/>
      <c r="O3" s="656"/>
      <c r="P3" s="657"/>
      <c r="Q3" s="656"/>
      <c r="R3" s="657"/>
      <c r="S3" s="658"/>
      <c r="T3" s="659"/>
      <c r="U3" s="659"/>
      <c r="V3" s="660"/>
      <c r="W3" s="661"/>
      <c r="X3" s="662"/>
      <c r="Y3" s="662"/>
      <c r="AS3" s="876"/>
      <c r="AT3" s="876"/>
      <c r="AU3" s="876"/>
      <c r="AV3" s="876"/>
      <c r="AW3" s="883"/>
    </row>
    <row r="4" spans="1:58" s="750" customFormat="1" ht="27" customHeight="1" x14ac:dyDescent="0.25">
      <c r="A4" s="317"/>
      <c r="B4" s="1136" t="s">
        <v>639</v>
      </c>
      <c r="C4" s="1137"/>
      <c r="D4" s="1137"/>
      <c r="E4" s="1137"/>
      <c r="F4" s="1137"/>
      <c r="G4" s="1137"/>
      <c r="H4" s="1137"/>
      <c r="I4" s="1137"/>
      <c r="J4" s="1137"/>
      <c r="K4" s="1137"/>
      <c r="L4" s="747"/>
      <c r="M4" s="747"/>
      <c r="N4" s="747"/>
      <c r="O4" s="747"/>
      <c r="P4" s="747"/>
      <c r="Q4" s="747"/>
      <c r="R4" s="747"/>
      <c r="S4" s="747"/>
      <c r="T4" s="747"/>
      <c r="U4" s="747"/>
      <c r="V4" s="748"/>
      <c r="W4" s="1118"/>
      <c r="X4" s="1119"/>
      <c r="Y4" s="1118"/>
      <c r="Z4" s="1119"/>
      <c r="AA4" s="1118"/>
      <c r="AB4" s="1119"/>
      <c r="AC4" s="1118"/>
      <c r="AD4" s="1119"/>
      <c r="AE4" s="1118"/>
      <c r="AF4" s="1119"/>
      <c r="AG4" s="1118"/>
      <c r="AH4" s="1119"/>
      <c r="AI4" s="1118"/>
      <c r="AJ4" s="1119"/>
      <c r="AK4" s="1118"/>
      <c r="AL4" s="1119"/>
      <c r="AM4" s="1118"/>
      <c r="AN4" s="1119"/>
      <c r="AO4" s="749"/>
      <c r="AP4" s="749"/>
      <c r="AQ4" s="749"/>
      <c r="AR4" s="285"/>
      <c r="AS4" s="876"/>
      <c r="AT4" s="876"/>
      <c r="AU4" s="876"/>
      <c r="AV4" s="876"/>
      <c r="AW4" s="884"/>
      <c r="AX4" s="39"/>
    </row>
    <row r="5" spans="1:58" s="735" customFormat="1" ht="24.75" hidden="1" customHeight="1" x14ac:dyDescent="0.25">
      <c r="A5" s="732"/>
      <c r="B5" s="733"/>
      <c r="C5" s="734"/>
      <c r="D5" s="734"/>
      <c r="E5" s="734"/>
      <c r="F5" s="734"/>
      <c r="G5" s="734"/>
      <c r="H5" s="734"/>
      <c r="I5" s="734"/>
      <c r="J5" s="734"/>
      <c r="K5" s="734"/>
      <c r="L5" s="734"/>
      <c r="M5" s="734"/>
      <c r="N5" s="734"/>
      <c r="O5" s="734"/>
      <c r="P5" s="734"/>
      <c r="Q5" s="734"/>
      <c r="R5" s="734"/>
      <c r="S5" s="734"/>
      <c r="T5" s="734"/>
      <c r="U5" s="734"/>
      <c r="V5" s="734"/>
      <c r="W5" s="730" t="s">
        <v>233</v>
      </c>
      <c r="X5" s="730" t="s">
        <v>120</v>
      </c>
      <c r="Y5" s="730" t="s">
        <v>233</v>
      </c>
      <c r="Z5" s="730" t="s">
        <v>120</v>
      </c>
      <c r="AA5" s="730" t="s">
        <v>233</v>
      </c>
      <c r="AB5" s="730" t="s">
        <v>120</v>
      </c>
      <c r="AC5" s="730" t="s">
        <v>233</v>
      </c>
      <c r="AD5" s="730" t="s">
        <v>120</v>
      </c>
      <c r="AE5" s="730" t="s">
        <v>233</v>
      </c>
      <c r="AF5" s="730" t="s">
        <v>120</v>
      </c>
      <c r="AG5" s="730" t="s">
        <v>233</v>
      </c>
      <c r="AH5" s="730" t="s">
        <v>120</v>
      </c>
      <c r="AI5" s="730" t="s">
        <v>233</v>
      </c>
      <c r="AJ5" s="730" t="s">
        <v>120</v>
      </c>
      <c r="AK5" s="730" t="s">
        <v>233</v>
      </c>
      <c r="AL5" s="730" t="s">
        <v>120</v>
      </c>
      <c r="AM5" s="730" t="s">
        <v>233</v>
      </c>
      <c r="AN5" s="730" t="s">
        <v>120</v>
      </c>
      <c r="AO5" s="730"/>
      <c r="AP5" s="730"/>
      <c r="AQ5" s="730"/>
      <c r="AR5" s="731"/>
      <c r="AS5" s="876"/>
      <c r="AT5" s="876"/>
      <c r="AU5" s="876"/>
      <c r="AV5" s="876"/>
      <c r="AW5" s="843"/>
      <c r="AX5" s="729"/>
    </row>
    <row r="6" spans="1:58" s="750" customFormat="1" ht="27" customHeight="1" x14ac:dyDescent="0.25">
      <c r="A6" s="317"/>
      <c r="B6" s="1136" t="s">
        <v>866</v>
      </c>
      <c r="C6" s="1137"/>
      <c r="D6" s="1137"/>
      <c r="E6" s="1137"/>
      <c r="F6" s="1137"/>
      <c r="G6" s="1137"/>
      <c r="H6" s="1137"/>
      <c r="I6" s="1137"/>
      <c r="J6" s="1137"/>
      <c r="K6" s="1138"/>
      <c r="L6" s="1136"/>
      <c r="M6" s="1137"/>
      <c r="N6" s="1137"/>
      <c r="O6" s="1137"/>
      <c r="P6" s="1137"/>
      <c r="Q6" s="1137"/>
      <c r="R6" s="1137"/>
      <c r="S6" s="1138"/>
      <c r="T6" s="1136"/>
      <c r="U6" s="1137"/>
      <c r="V6" s="1138"/>
      <c r="W6" s="1140"/>
      <c r="X6" s="1140"/>
      <c r="Y6" s="1140"/>
      <c r="Z6" s="1140"/>
      <c r="AA6" s="1140"/>
      <c r="AB6" s="1140"/>
      <c r="AC6" s="1140"/>
      <c r="AD6" s="1140"/>
      <c r="AE6" s="1140"/>
      <c r="AF6" s="1140"/>
      <c r="AG6" s="1120"/>
      <c r="AH6" s="1121"/>
      <c r="AI6" s="766"/>
      <c r="AJ6" s="767"/>
      <c r="AK6" s="1120"/>
      <c r="AL6" s="1121"/>
      <c r="AM6" s="1120"/>
      <c r="AN6" s="1121"/>
      <c r="AO6" s="751"/>
      <c r="AP6" s="751"/>
      <c r="AQ6" s="709"/>
      <c r="AR6" s="250"/>
      <c r="AS6" s="876"/>
      <c r="AT6" s="876"/>
      <c r="AU6" s="876"/>
      <c r="AV6" s="876"/>
      <c r="AW6" s="884"/>
      <c r="AX6" s="39"/>
    </row>
    <row r="7" spans="1:58" ht="30" customHeight="1" x14ac:dyDescent="0.25">
      <c r="B7" s="1108" t="s">
        <v>242</v>
      </c>
      <c r="C7" s="1108"/>
      <c r="D7" s="1108"/>
      <c r="E7" s="1108"/>
      <c r="F7" s="1108"/>
      <c r="G7" s="1108"/>
      <c r="H7" s="1093" t="s">
        <v>1045</v>
      </c>
      <c r="I7" s="1093"/>
      <c r="J7" s="1093"/>
      <c r="K7" s="1134"/>
      <c r="L7" s="1093"/>
      <c r="M7" s="1134"/>
      <c r="N7" s="1093"/>
      <c r="O7" s="1134"/>
      <c r="P7" s="1093"/>
      <c r="Q7" s="1093"/>
      <c r="R7" s="1093"/>
      <c r="S7" s="1135"/>
      <c r="T7" s="1081" t="s">
        <v>791</v>
      </c>
      <c r="U7" s="1081"/>
      <c r="V7" s="1081"/>
      <c r="W7" s="1099" t="s">
        <v>0</v>
      </c>
      <c r="X7" s="1099"/>
      <c r="Y7" s="1099" t="s">
        <v>129</v>
      </c>
      <c r="Z7" s="1099"/>
      <c r="AA7" s="1099" t="s">
        <v>4</v>
      </c>
      <c r="AB7" s="1099"/>
      <c r="AC7" s="1099" t="s">
        <v>5</v>
      </c>
      <c r="AD7" s="1099"/>
      <c r="AE7" s="1099" t="s">
        <v>6</v>
      </c>
      <c r="AF7" s="1099"/>
      <c r="AG7" s="1086" t="s">
        <v>7</v>
      </c>
      <c r="AH7" s="1087"/>
      <c r="AI7" s="1086" t="s">
        <v>77</v>
      </c>
      <c r="AJ7" s="1087"/>
      <c r="AK7" s="1086" t="s">
        <v>8</v>
      </c>
      <c r="AL7" s="1087"/>
      <c r="AM7" s="1086" t="s">
        <v>9</v>
      </c>
      <c r="AN7" s="1087"/>
      <c r="AO7" s="70" t="s">
        <v>10</v>
      </c>
      <c r="AP7" s="70" t="s">
        <v>11</v>
      </c>
      <c r="AQ7" s="70" t="s">
        <v>12</v>
      </c>
      <c r="AR7" s="250"/>
    </row>
    <row r="8" spans="1:58" ht="27" hidden="1" customHeight="1" x14ac:dyDescent="0.25">
      <c r="B8" s="1108"/>
      <c r="C8" s="1108"/>
      <c r="D8" s="1108"/>
      <c r="E8" s="1108"/>
      <c r="F8" s="1108"/>
      <c r="G8" s="1108"/>
      <c r="H8" s="118" t="s">
        <v>123</v>
      </c>
      <c r="I8" s="118" t="s">
        <v>124</v>
      </c>
      <c r="J8" s="118" t="s">
        <v>125</v>
      </c>
      <c r="K8" s="133" t="s">
        <v>126</v>
      </c>
      <c r="L8" s="118" t="s">
        <v>611</v>
      </c>
      <c r="M8" s="133" t="s">
        <v>613</v>
      </c>
      <c r="N8" s="118" t="s">
        <v>612</v>
      </c>
      <c r="O8" s="133" t="s">
        <v>614</v>
      </c>
      <c r="P8" s="202"/>
      <c r="Q8" s="213"/>
      <c r="R8" s="202"/>
      <c r="S8" s="133"/>
      <c r="T8" s="134" t="s">
        <v>123</v>
      </c>
      <c r="U8" s="119" t="s">
        <v>124</v>
      </c>
      <c r="V8" s="238" t="s">
        <v>127</v>
      </c>
      <c r="W8" s="1099" t="s">
        <v>0</v>
      </c>
      <c r="X8" s="1099"/>
      <c r="Y8" s="1099" t="s">
        <v>129</v>
      </c>
      <c r="Z8" s="1099"/>
      <c r="AA8" s="1099" t="s">
        <v>4</v>
      </c>
      <c r="AB8" s="1099"/>
      <c r="AC8" s="1139" t="s">
        <v>5</v>
      </c>
      <c r="AD8" s="1139"/>
      <c r="AE8" s="110"/>
      <c r="AF8" s="110" t="s">
        <v>6</v>
      </c>
      <c r="AG8" s="110"/>
      <c r="AH8" s="110"/>
      <c r="AI8" s="110"/>
      <c r="AJ8" s="110"/>
      <c r="AK8" s="110"/>
      <c r="AL8" s="110"/>
      <c r="AM8" s="110"/>
      <c r="AN8" s="110"/>
      <c r="AO8" s="110"/>
      <c r="AP8" s="110"/>
      <c r="AQ8" s="110"/>
    </row>
    <row r="9" spans="1:58" ht="45" customHeight="1" x14ac:dyDescent="0.25">
      <c r="B9" s="1108"/>
      <c r="C9" s="1108"/>
      <c r="D9" s="1108"/>
      <c r="E9" s="1108"/>
      <c r="F9" s="1108"/>
      <c r="G9" s="1108"/>
      <c r="H9" s="123" t="s">
        <v>1046</v>
      </c>
      <c r="I9" s="123" t="s">
        <v>1050</v>
      </c>
      <c r="J9" s="123" t="s">
        <v>1179</v>
      </c>
      <c r="K9" s="135" t="s">
        <v>1180</v>
      </c>
      <c r="L9" s="123" t="s">
        <v>621</v>
      </c>
      <c r="M9" s="135" t="s">
        <v>620</v>
      </c>
      <c r="N9" s="123" t="s">
        <v>618</v>
      </c>
      <c r="O9" s="135" t="s">
        <v>619</v>
      </c>
      <c r="P9" s="196" t="s">
        <v>928</v>
      </c>
      <c r="Q9" s="135" t="s">
        <v>1095</v>
      </c>
      <c r="R9" s="196" t="s">
        <v>929</v>
      </c>
      <c r="S9" s="135" t="s">
        <v>1096</v>
      </c>
      <c r="T9" s="125" t="s">
        <v>1181</v>
      </c>
      <c r="U9" s="125" t="s">
        <v>1182</v>
      </c>
      <c r="V9" s="239" t="s">
        <v>1183</v>
      </c>
      <c r="W9" s="143" t="s">
        <v>1049</v>
      </c>
      <c r="X9" s="143" t="s">
        <v>792</v>
      </c>
      <c r="Y9" s="143" t="s">
        <v>1049</v>
      </c>
      <c r="Z9" s="143" t="s">
        <v>792</v>
      </c>
      <c r="AA9" s="143" t="s">
        <v>1049</v>
      </c>
      <c r="AB9" s="143" t="s">
        <v>792</v>
      </c>
      <c r="AC9" s="143" t="s">
        <v>1049</v>
      </c>
      <c r="AD9" s="143" t="s">
        <v>792</v>
      </c>
      <c r="AE9" s="143" t="s">
        <v>1049</v>
      </c>
      <c r="AF9" s="143" t="s">
        <v>792</v>
      </c>
      <c r="AG9" s="143" t="s">
        <v>1049</v>
      </c>
      <c r="AH9" s="143" t="s">
        <v>792</v>
      </c>
      <c r="AI9" s="143" t="s">
        <v>1049</v>
      </c>
      <c r="AJ9" s="143" t="s">
        <v>792</v>
      </c>
      <c r="AK9" s="143" t="s">
        <v>1049</v>
      </c>
      <c r="AL9" s="143" t="s">
        <v>792</v>
      </c>
      <c r="AM9" s="143" t="s">
        <v>1049</v>
      </c>
      <c r="AN9" s="143" t="s">
        <v>792</v>
      </c>
      <c r="AO9" s="143" t="s">
        <v>792</v>
      </c>
      <c r="AP9" s="143" t="s">
        <v>792</v>
      </c>
      <c r="AQ9" s="143" t="s">
        <v>792</v>
      </c>
      <c r="AR9" s="273"/>
      <c r="AX9" s="890"/>
      <c r="AY9" s="891"/>
      <c r="AZ9" s="891"/>
    </row>
    <row r="10" spans="1:58" ht="39.950000000000003" customHeight="1" x14ac:dyDescent="0.25">
      <c r="B10" s="84" t="s">
        <v>87</v>
      </c>
      <c r="C10" s="84" t="s">
        <v>88</v>
      </c>
      <c r="D10" s="84" t="s">
        <v>89</v>
      </c>
      <c r="E10" s="84" t="s">
        <v>90</v>
      </c>
      <c r="F10" s="84"/>
      <c r="G10" s="84" t="s">
        <v>135</v>
      </c>
      <c r="H10" s="84">
        <f>+H11+H26+++H30+H32+H51</f>
        <v>246930548.99699998</v>
      </c>
      <c r="I10" s="84">
        <f>+I11+I30+I32+I51+I53++I26</f>
        <v>330252619.99699998</v>
      </c>
      <c r="J10" s="84">
        <f ca="1">+J11+J30+J32+J51+J53++J26</f>
        <v>238250702.141</v>
      </c>
      <c r="K10" s="85">
        <f ca="1">IFERROR(J10/I10,"0")</f>
        <v>0.721419567067066</v>
      </c>
      <c r="L10" s="84">
        <f>+L11+L30+L32+L51+L53++L26</f>
        <v>239065889.509</v>
      </c>
      <c r="M10" s="85">
        <f>+IFERROR(L10/I10,0)</f>
        <v>0.72388794224000907</v>
      </c>
      <c r="N10" s="84">
        <f>+N11+N26+N30+N32+N51</f>
        <v>91186730.488000005</v>
      </c>
      <c r="O10" s="85">
        <f>+IFERROR(N10/I10,0)</f>
        <v>0.27611205775999098</v>
      </c>
      <c r="P10" s="84">
        <f>+P11+P26+P30+P32+P51</f>
        <v>220697977.80599999</v>
      </c>
      <c r="Q10" s="85">
        <f ca="1">IFERROR(P10/J10,0)</f>
        <v>0.92632666272432618</v>
      </c>
      <c r="R10" s="84">
        <f ca="1">+R11+Q26+Q30+R32+R51</f>
        <v>17552724.335000001</v>
      </c>
      <c r="S10" s="85">
        <f ca="1">+IFERROR(R10/J10,0)</f>
        <v>7.3673337275673836E-2</v>
      </c>
      <c r="T10" s="84">
        <f>+T11+T26+T30+T32+T51</f>
        <v>347865557.23097593</v>
      </c>
      <c r="U10" s="84">
        <f>+U11+U26+U30+U32+U51</f>
        <v>244458952.85677001</v>
      </c>
      <c r="V10" s="85">
        <f>IFERROR(U10/T10,0)</f>
        <v>0.70273974463776545</v>
      </c>
      <c r="W10" s="454">
        <f t="shared" ref="W10:AQ10" si="0">+W11+W26+W30+W32+W51+W53</f>
        <v>84405933.015000001</v>
      </c>
      <c r="X10" s="454">
        <f t="shared" si="0"/>
        <v>56736811.75037799</v>
      </c>
      <c r="Y10" s="454">
        <f>+Y11+Y26+Y30+Y32+Y51+Y53</f>
        <v>23458.651000000002</v>
      </c>
      <c r="Z10" s="454">
        <f t="shared" si="0"/>
        <v>2618708.4885159996</v>
      </c>
      <c r="AA10" s="454">
        <f t="shared" si="0"/>
        <v>26239317.873999998</v>
      </c>
      <c r="AB10" s="454">
        <f t="shared" si="0"/>
        <v>5547019.1816899981</v>
      </c>
      <c r="AC10" s="454">
        <f t="shared" si="0"/>
        <v>34736.906000000003</v>
      </c>
      <c r="AD10" s="454">
        <f t="shared" si="0"/>
        <v>86720667.312531993</v>
      </c>
      <c r="AE10" s="454">
        <f>+AE11+AE26+AE30+AE32+AE51</f>
        <v>55462929.950999998</v>
      </c>
      <c r="AF10" s="454">
        <f t="shared" si="0"/>
        <v>6048910.2074789992</v>
      </c>
      <c r="AG10" s="454">
        <f>+AG11+AG26+AG30+AG32+AG51+AG53</f>
        <v>996318.71799999999</v>
      </c>
      <c r="AH10" s="454">
        <f t="shared" si="0"/>
        <v>6804058.2187789995</v>
      </c>
      <c r="AI10" s="454">
        <f>+AI11+AI26+AI30+AI32+AI51+AI53</f>
        <v>12840917.827</v>
      </c>
      <c r="AJ10" s="454">
        <f t="shared" si="0"/>
        <v>47897437.415835001</v>
      </c>
      <c r="AK10" s="454">
        <f>+AK11+AK26+AK30+AK32+AK51+AK53</f>
        <v>11281051.741999999</v>
      </c>
      <c r="AL10" s="454">
        <f t="shared" si="0"/>
        <v>10531766.650413999</v>
      </c>
      <c r="AM10" s="454">
        <f>+AM11+AM26+AM30+AM32+AM51+AM53</f>
        <v>46966037.457000002</v>
      </c>
      <c r="AN10" s="454">
        <f t="shared" si="0"/>
        <v>21316549.945804995</v>
      </c>
      <c r="AO10" s="454">
        <f t="shared" si="0"/>
        <v>21679600.910999998</v>
      </c>
      <c r="AP10" s="454">
        <f t="shared" si="0"/>
        <v>17870648.334999997</v>
      </c>
      <c r="AQ10" s="454">
        <f t="shared" si="0"/>
        <v>59861247.103</v>
      </c>
      <c r="AR10" s="273"/>
      <c r="AS10" s="885"/>
      <c r="AT10" s="249"/>
      <c r="AU10" s="746"/>
      <c r="AV10" s="746"/>
      <c r="AW10" s="746"/>
      <c r="AX10" s="746"/>
      <c r="AY10" s="746"/>
      <c r="AZ10" s="746"/>
      <c r="BA10" s="746"/>
    </row>
    <row r="11" spans="1:58" s="39" customFormat="1" ht="15.75" customHeight="1" x14ac:dyDescent="0.25">
      <c r="A11" s="769"/>
      <c r="B11" s="691">
        <v>24</v>
      </c>
      <c r="C11" s="692" t="s">
        <v>1</v>
      </c>
      <c r="D11" s="693"/>
      <c r="E11" s="55"/>
      <c r="F11" s="149"/>
      <c r="G11" s="755" t="s">
        <v>138</v>
      </c>
      <c r="H11" s="25">
        <f>+H12+H21</f>
        <v>80872246</v>
      </c>
      <c r="I11" s="25">
        <f>+I12+I21</f>
        <v>80872246</v>
      </c>
      <c r="J11" s="25">
        <f ca="1">+J12+J21</f>
        <v>79660344.48300001</v>
      </c>
      <c r="K11" s="697">
        <f t="shared" ref="K11:K53" ca="1" si="1">IFERROR(J11/I11,"0")</f>
        <v>0.98501461778370802</v>
      </c>
      <c r="L11" s="25">
        <f>+L12+L21</f>
        <v>79669416.554000005</v>
      </c>
      <c r="M11" s="697">
        <f t="shared" ref="M11:M53" si="2">+IFERROR(L11/I11,0)</f>
        <v>0.98512679558819238</v>
      </c>
      <c r="N11" s="25">
        <f>N12+N21</f>
        <v>1202829.4459999949</v>
      </c>
      <c r="O11" s="697">
        <f t="shared" ref="O11:O53" si="3">+IFERROR(N11/I11,0)</f>
        <v>1.4873204411807665E-2</v>
      </c>
      <c r="P11" s="708">
        <f>+'P03 2026'!KF3</f>
        <v>79227885.609999999</v>
      </c>
      <c r="Q11" s="697">
        <f t="shared" ref="Q11:Q53" ca="1" si="4">IFERROR(P11/J11,0)</f>
        <v>0.99457121512834656</v>
      </c>
      <c r="R11" s="708">
        <f>+'P03 2026'!KG3</f>
        <v>432458.87300000002</v>
      </c>
      <c r="S11" s="697">
        <f t="shared" ref="S11:S53" ca="1" si="5">+IFERROR(R11/J11,0)</f>
        <v>5.4287848716532893E-3</v>
      </c>
      <c r="T11" s="25">
        <f>+T12+T21</f>
        <v>83551951.319999993</v>
      </c>
      <c r="U11" s="25">
        <f>+U12+U21</f>
        <v>80873770.216114998</v>
      </c>
      <c r="V11" s="697">
        <f t="shared" ref="V11:V53" si="6">IFERROR(U11/T11,0)</f>
        <v>0.96794591793999296</v>
      </c>
      <c r="W11" s="922">
        <f>+W12+W21</f>
        <v>98645.097999999998</v>
      </c>
      <c r="X11" s="922">
        <f>+X12+X21</f>
        <v>55104.872535000002</v>
      </c>
      <c r="Y11" s="922">
        <f>+Y12+Y21</f>
        <v>23458.651000000002</v>
      </c>
      <c r="Z11" s="923">
        <f t="shared" ref="Z11:AQ11" si="7">+Z12</f>
        <v>21889.686809999999</v>
      </c>
      <c r="AA11" s="923">
        <f>+AA12</f>
        <v>22166614</v>
      </c>
      <c r="AB11" s="923">
        <f>+AB12</f>
        <v>20925.746143</v>
      </c>
      <c r="AC11" s="923">
        <f>+AC12</f>
        <v>34736.906000000003</v>
      </c>
      <c r="AD11" s="923">
        <f t="shared" si="7"/>
        <v>79193776.961931989</v>
      </c>
      <c r="AE11" s="923">
        <f>+AE12+AE21</f>
        <v>55122706.237999998</v>
      </c>
      <c r="AF11" s="923">
        <f t="shared" si="7"/>
        <v>252729.042372</v>
      </c>
      <c r="AG11" s="923">
        <f>+AG12</f>
        <v>14006.208999999999</v>
      </c>
      <c r="AH11" s="923">
        <f t="shared" si="7"/>
        <v>780824.68689200003</v>
      </c>
      <c r="AI11" s="923">
        <f>+AI12+AI21</f>
        <v>25319</v>
      </c>
      <c r="AJ11" s="923">
        <f t="shared" si="7"/>
        <v>103562.864357</v>
      </c>
      <c r="AK11" s="923">
        <f>+AK12+AK21</f>
        <v>311020.67099999997</v>
      </c>
      <c r="AL11" s="923">
        <f t="shared" si="7"/>
        <v>24023.757833999996</v>
      </c>
      <c r="AM11" s="923">
        <f>+AM12+AM21</f>
        <v>1863837.71</v>
      </c>
      <c r="AN11" s="923">
        <f t="shared" si="7"/>
        <v>183908.91189799999</v>
      </c>
      <c r="AO11" s="923">
        <f t="shared" si="7"/>
        <v>503170.75199999998</v>
      </c>
      <c r="AP11" s="923">
        <f t="shared" si="7"/>
        <v>994279.92599999998</v>
      </c>
      <c r="AQ11" s="923">
        <f t="shared" si="7"/>
        <v>944039.30099999998</v>
      </c>
      <c r="AR11" s="768"/>
      <c r="AS11" s="768"/>
      <c r="AT11" s="768"/>
      <c r="AU11" s="895"/>
      <c r="AV11" s="895"/>
      <c r="AW11" s="895"/>
      <c r="AX11" s="895"/>
      <c r="AY11" s="895"/>
      <c r="AZ11" s="895"/>
      <c r="BA11" s="895"/>
      <c r="BB11" s="494"/>
      <c r="BC11" s="494"/>
      <c r="BD11" s="494"/>
      <c r="BE11" s="494"/>
      <c r="BF11" s="494"/>
    </row>
    <row r="12" spans="1:58" s="39" customFormat="1" ht="15.75" customHeight="1" x14ac:dyDescent="0.25">
      <c r="A12" s="769"/>
      <c r="B12" s="691" t="s">
        <v>1</v>
      </c>
      <c r="C12" s="692">
        <v>3</v>
      </c>
      <c r="D12" s="693"/>
      <c r="E12" s="55"/>
      <c r="F12" s="149"/>
      <c r="G12" s="755" t="s">
        <v>262</v>
      </c>
      <c r="H12" s="25">
        <f>+H13+H14</f>
        <v>80872246</v>
      </c>
      <c r="I12" s="25">
        <f>+I13+I14</f>
        <v>80872246</v>
      </c>
      <c r="J12" s="25">
        <f ca="1">+J14+J13</f>
        <v>79660344.48300001</v>
      </c>
      <c r="K12" s="697">
        <f t="shared" ca="1" si="1"/>
        <v>0.98501461778370802</v>
      </c>
      <c r="L12" s="25">
        <f>+L13+L14</f>
        <v>79669416.554000005</v>
      </c>
      <c r="M12" s="697">
        <f t="shared" si="2"/>
        <v>0.98512679558819238</v>
      </c>
      <c r="N12" s="698">
        <f>+I12-L12</f>
        <v>1202829.4459999949</v>
      </c>
      <c r="O12" s="697">
        <f t="shared" si="3"/>
        <v>1.4873204411807665E-2</v>
      </c>
      <c r="P12" s="708">
        <f>+'P03 2026'!KF4</f>
        <v>79227885.609999999</v>
      </c>
      <c r="Q12" s="697">
        <f t="shared" ca="1" si="4"/>
        <v>0.99457121512834656</v>
      </c>
      <c r="R12" s="708">
        <f>+'P03 2026'!KG4</f>
        <v>432458.87300000002</v>
      </c>
      <c r="S12" s="697">
        <f t="shared" ca="1" si="5"/>
        <v>5.4287848716532893E-3</v>
      </c>
      <c r="T12" s="25">
        <f>+T13+T14</f>
        <v>83065729.657999992</v>
      </c>
      <c r="U12" s="25">
        <f>+U13+U14</f>
        <v>80527034.400945991</v>
      </c>
      <c r="V12" s="697">
        <f t="shared" si="6"/>
        <v>0.9694375133101657</v>
      </c>
      <c r="W12" s="922">
        <f>+W13+W14</f>
        <v>98645.097999999998</v>
      </c>
      <c r="X12" s="923">
        <f>+X13+X14</f>
        <v>17988.872534999999</v>
      </c>
      <c r="Y12" s="923">
        <f>+Y13+Y14</f>
        <v>23458.651000000002</v>
      </c>
      <c r="Z12" s="25">
        <f>+SUM(Z13+Z14)</f>
        <v>21889.686809999999</v>
      </c>
      <c r="AA12" s="25">
        <f>+AA13+AA14</f>
        <v>22166614</v>
      </c>
      <c r="AB12" s="25">
        <f>+AB13+AB14</f>
        <v>20925.746143</v>
      </c>
      <c r="AC12" s="25">
        <f>+AC13+AC14</f>
        <v>34736.906000000003</v>
      </c>
      <c r="AD12" s="25">
        <f>+AD14+AD13</f>
        <v>79193776.961931989</v>
      </c>
      <c r="AE12" s="25">
        <f>+AE13+AE14</f>
        <v>55122706.237999998</v>
      </c>
      <c r="AF12" s="25">
        <f>+AF14+AF13+AF21</f>
        <v>252729.042372</v>
      </c>
      <c r="AG12" s="25">
        <f>+AG13+AG14</f>
        <v>14006.208999999999</v>
      </c>
      <c r="AH12" s="25">
        <f>+AH13+AH14+AH21</f>
        <v>780824.68689200003</v>
      </c>
      <c r="AI12" s="25">
        <f>+AI13+AI14</f>
        <v>25319</v>
      </c>
      <c r="AJ12" s="25">
        <f t="shared" ref="AJ12:AQ12" si="8">+AJ13+AJ14</f>
        <v>103562.864357</v>
      </c>
      <c r="AK12" s="25">
        <f>+AK13+AK14</f>
        <v>311020.67099999997</v>
      </c>
      <c r="AL12" s="25">
        <f t="shared" si="8"/>
        <v>24023.757833999996</v>
      </c>
      <c r="AM12" s="25">
        <f>+AM13+AM14</f>
        <v>1863837.71</v>
      </c>
      <c r="AN12" s="25">
        <f t="shared" si="8"/>
        <v>183908.91189799999</v>
      </c>
      <c r="AO12" s="25">
        <f t="shared" si="8"/>
        <v>503170.75199999998</v>
      </c>
      <c r="AP12" s="25">
        <f t="shared" si="8"/>
        <v>994279.92599999998</v>
      </c>
      <c r="AQ12" s="25">
        <f t="shared" si="8"/>
        <v>944039.30099999998</v>
      </c>
      <c r="AR12" s="768"/>
      <c r="AS12" s="768"/>
      <c r="AT12" s="768"/>
      <c r="AU12" s="895"/>
      <c r="AV12" s="895"/>
      <c r="AW12" s="895"/>
      <c r="AX12" s="895"/>
      <c r="AY12" s="895"/>
      <c r="AZ12" s="895"/>
      <c r="BA12" s="895"/>
      <c r="BB12" s="494"/>
      <c r="BC12" s="494"/>
      <c r="BD12" s="494"/>
      <c r="BE12" s="494"/>
      <c r="BF12" s="494"/>
    </row>
    <row r="13" spans="1:58" s="39" customFormat="1" ht="15.75" customHeight="1" x14ac:dyDescent="0.25">
      <c r="A13" s="769"/>
      <c r="B13" s="929" t="s">
        <v>1</v>
      </c>
      <c r="C13" s="930"/>
      <c r="D13" s="931">
        <v>403</v>
      </c>
      <c r="E13" s="931"/>
      <c r="F13" s="932" t="s">
        <v>201</v>
      </c>
      <c r="G13" s="933" t="s">
        <v>202</v>
      </c>
      <c r="H13" s="934">
        <f>+'P03 2026'!H3+'P03 2026'!H4</f>
        <v>77237532</v>
      </c>
      <c r="I13" s="934">
        <f>+'P03 2026'!GX3+'P03 2026'!GX4</f>
        <v>77237532</v>
      </c>
      <c r="J13" s="934">
        <f ca="1">SUMIF(W$5:$AQ5,"ok",W13:AP13)</f>
        <v>77237522.759000003</v>
      </c>
      <c r="K13" s="935">
        <f t="shared" ca="1" si="1"/>
        <v>0.99999988035609433</v>
      </c>
      <c r="L13" s="934">
        <f>+'P03 2026'!GZ7+'P03 2026'!GZ5</f>
        <v>77237522.759000003</v>
      </c>
      <c r="M13" s="935">
        <f t="shared" si="2"/>
        <v>0.99999988035609433</v>
      </c>
      <c r="N13" s="937">
        <f>+I13-L13</f>
        <v>9.2409999966621399</v>
      </c>
      <c r="O13" s="935">
        <f t="shared" si="3"/>
        <v>1.1964390572011208E-7</v>
      </c>
      <c r="P13" s="938">
        <f>+'P03 2026'!KF5</f>
        <v>77237522.759000003</v>
      </c>
      <c r="Q13" s="935">
        <f t="shared" ca="1" si="4"/>
        <v>1</v>
      </c>
      <c r="R13" s="938">
        <f>+'P03 2026'!KG5</f>
        <v>0</v>
      </c>
      <c r="S13" s="935">
        <f t="shared" ca="1" si="5"/>
        <v>0</v>
      </c>
      <c r="T13" s="934">
        <f>+'P03 2025'!FC3+'P03 2025'!FC4</f>
        <v>79143070.554999992</v>
      </c>
      <c r="U13" s="939">
        <f>SUMIF($W$5:$AQ$5,"si",W13:AQ13)</f>
        <v>79143060.595539987</v>
      </c>
      <c r="V13" s="935">
        <f t="shared" si="6"/>
        <v>0.99999987415878688</v>
      </c>
      <c r="W13" s="940">
        <v>0</v>
      </c>
      <c r="X13" s="940">
        <v>0</v>
      </c>
      <c r="Y13" s="940">
        <v>0</v>
      </c>
      <c r="Z13" s="942">
        <v>0</v>
      </c>
      <c r="AA13" s="942">
        <f>+'P03 2026'!BK3</f>
        <v>22149858.759</v>
      </c>
      <c r="AB13" s="942">
        <v>0</v>
      </c>
      <c r="AC13" s="942">
        <v>0</v>
      </c>
      <c r="AD13" s="943">
        <f>+'P03 2025'!BC3++'P03 2025'!BC4</f>
        <v>79143060.595539987</v>
      </c>
      <c r="AE13" s="943">
        <f>+'P03 2026'!DY3</f>
        <v>55087664</v>
      </c>
      <c r="AF13" s="943">
        <v>0</v>
      </c>
      <c r="AG13" s="943">
        <v>0</v>
      </c>
      <c r="AH13" s="943">
        <v>0</v>
      </c>
      <c r="AI13" s="943">
        <v>0</v>
      </c>
      <c r="AJ13" s="944">
        <v>0</v>
      </c>
      <c r="AK13" s="944">
        <v>0</v>
      </c>
      <c r="AL13" s="944">
        <v>0</v>
      </c>
      <c r="AM13" s="944">
        <v>0</v>
      </c>
      <c r="AN13" s="934">
        <v>0</v>
      </c>
      <c r="AO13" s="760">
        <v>0</v>
      </c>
      <c r="AP13" s="760">
        <v>0</v>
      </c>
      <c r="AQ13" s="760">
        <v>0</v>
      </c>
      <c r="AR13" s="768"/>
      <c r="AS13" s="768"/>
      <c r="AT13" s="768"/>
      <c r="AU13" s="895"/>
      <c r="AV13" s="895"/>
      <c r="AW13" s="895"/>
      <c r="AX13" s="895"/>
      <c r="AY13" s="895"/>
      <c r="AZ13" s="895"/>
      <c r="BA13" s="895"/>
      <c r="BB13" s="494"/>
      <c r="BC13" s="494"/>
      <c r="BD13" s="494"/>
      <c r="BE13" s="494"/>
      <c r="BF13" s="494"/>
    </row>
    <row r="14" spans="1:58" s="39" customFormat="1" ht="15.75" customHeight="1" x14ac:dyDescent="0.25">
      <c r="A14" s="769"/>
      <c r="B14" s="929" t="s">
        <v>1</v>
      </c>
      <c r="C14" s="930"/>
      <c r="D14" s="931">
        <v>406</v>
      </c>
      <c r="E14" s="931"/>
      <c r="F14" s="932" t="s">
        <v>230</v>
      </c>
      <c r="G14" s="933" t="s">
        <v>771</v>
      </c>
      <c r="H14" s="934">
        <f>SUM(H15:H20)</f>
        <v>3634714</v>
      </c>
      <c r="I14" s="934">
        <f>SUM(I15:I20)</f>
        <v>3634714</v>
      </c>
      <c r="J14" s="934">
        <f ca="1">SUMIF(W$5:$AQ6,"ok",W14:AP14)</f>
        <v>2422821.7239999999</v>
      </c>
      <c r="K14" s="935">
        <f t="shared" ca="1" si="1"/>
        <v>0.66657836737636023</v>
      </c>
      <c r="L14" s="934">
        <f>SUM(L15:L20)</f>
        <v>2431893.7949999999</v>
      </c>
      <c r="M14" s="935">
        <f t="shared" si="2"/>
        <v>0.66907431918990046</v>
      </c>
      <c r="N14" s="937">
        <f t="shared" ref="N14:N53" si="9">+I14-L14</f>
        <v>1202820.2050000001</v>
      </c>
      <c r="O14" s="935">
        <f t="shared" si="3"/>
        <v>0.33092568081009954</v>
      </c>
      <c r="P14" s="938">
        <f>+'P03 2026'!KF6</f>
        <v>1990362.851</v>
      </c>
      <c r="Q14" s="935">
        <f t="shared" ca="1" si="4"/>
        <v>0.82150611053378519</v>
      </c>
      <c r="R14" s="938">
        <f>+'P03 2026'!KG6</f>
        <v>432458.87300000002</v>
      </c>
      <c r="S14" s="935">
        <f t="shared" ca="1" si="5"/>
        <v>0.17849388946621483</v>
      </c>
      <c r="T14" s="934">
        <f>+T15+T16+T17+T18+T19+T20</f>
        <v>3922659.1029999992</v>
      </c>
      <c r="U14" s="943">
        <f>+SUM(U15:U20)</f>
        <v>1383973.805406</v>
      </c>
      <c r="V14" s="935">
        <f t="shared" si="6"/>
        <v>0.35281521260604948</v>
      </c>
      <c r="W14" s="940">
        <f>SUM(W15:W20)</f>
        <v>98645.097999999998</v>
      </c>
      <c r="X14" s="940">
        <f>SUM(X15:X20)</f>
        <v>17988.872534999999</v>
      </c>
      <c r="Y14" s="940">
        <f>SUM(Y15:Y20)</f>
        <v>23458.651000000002</v>
      </c>
      <c r="Z14" s="944">
        <f t="shared" ref="Z14:AB14" si="10">SUM(Z15:Z20)</f>
        <v>21889.686809999999</v>
      </c>
      <c r="AA14" s="944">
        <f t="shared" si="10"/>
        <v>16755.241000000002</v>
      </c>
      <c r="AB14" s="944">
        <f t="shared" si="10"/>
        <v>20925.746143</v>
      </c>
      <c r="AC14" s="944">
        <f>SUM(AC15:AC20)</f>
        <v>34736.906000000003</v>
      </c>
      <c r="AD14" s="944">
        <f>+SUM(AD15:AD20)</f>
        <v>50716.366391999996</v>
      </c>
      <c r="AE14" s="944">
        <f>+AE15+AE16+AE17+AE18+AE19+AE20</f>
        <v>35042.237999999998</v>
      </c>
      <c r="AF14" s="944">
        <f>SUM(AF15:AF20)</f>
        <v>215580.45555499999</v>
      </c>
      <c r="AG14" s="944">
        <f>SUM(AG15:AG20)</f>
        <v>14006.208999999999</v>
      </c>
      <c r="AH14" s="944">
        <f>SUM(AH15:AH20)</f>
        <v>745377.143882</v>
      </c>
      <c r="AI14" s="944">
        <f>+AI15+AI16+AI17+AI18+AI19+AI20</f>
        <v>25319</v>
      </c>
      <c r="AJ14" s="934">
        <f>+SUM(AJ15:AJ20)</f>
        <v>103562.864357</v>
      </c>
      <c r="AK14" s="934">
        <f>+AK15+AK16+AK17+AK18+AK19+AK20</f>
        <v>311020.67099999997</v>
      </c>
      <c r="AL14" s="944">
        <f t="shared" ref="AL14:AN14" si="11">+SUM(AL15:AL20)</f>
        <v>24023.757833999996</v>
      </c>
      <c r="AM14" s="944">
        <f>+AM15+AM16+AM17+AM18+AM19+AM20</f>
        <v>1863837.71</v>
      </c>
      <c r="AN14" s="944">
        <f t="shared" si="11"/>
        <v>183908.91189799999</v>
      </c>
      <c r="AO14" s="773">
        <f>+AO15+AO16+AO17+AO18+AO19+AO20</f>
        <v>503170.75199999998</v>
      </c>
      <c r="AP14" s="773">
        <f>SUM(AP15:AP20)</f>
        <v>994279.92599999998</v>
      </c>
      <c r="AQ14" s="773">
        <f>SUM(AQ15:AQ20)</f>
        <v>944039.30099999998</v>
      </c>
      <c r="AR14" s="768"/>
      <c r="AS14" s="768"/>
      <c r="AT14" s="768"/>
      <c r="AU14" s="895"/>
      <c r="AV14" s="895"/>
      <c r="AW14" s="895"/>
      <c r="AX14" s="895"/>
      <c r="AY14" s="895"/>
      <c r="AZ14" s="895"/>
      <c r="BA14" s="895"/>
      <c r="BB14" s="494"/>
      <c r="BC14" s="494"/>
      <c r="BD14" s="494"/>
      <c r="BE14" s="494"/>
      <c r="BF14" s="494"/>
    </row>
    <row r="15" spans="1:58" s="39" customFormat="1" ht="15.75" hidden="1" customHeight="1" x14ac:dyDescent="0.25">
      <c r="A15" s="769"/>
      <c r="B15" s="486"/>
      <c r="C15" s="73"/>
      <c r="D15" s="55"/>
      <c r="E15" s="55">
        <v>1</v>
      </c>
      <c r="F15" s="149" t="s">
        <v>561</v>
      </c>
      <c r="G15" s="71" t="s">
        <v>235</v>
      </c>
      <c r="H15" s="45">
        <f>+'P03 2026'!H5</f>
        <v>2489301</v>
      </c>
      <c r="I15" s="45">
        <f>+'P03 2026'!JO8</f>
        <v>2494306.2820000001</v>
      </c>
      <c r="J15" s="45">
        <f ca="1">SUMIF(W$5:$AQ7,"ok",W15:AP15)</f>
        <v>2258456.2820000001</v>
      </c>
      <c r="K15" s="93">
        <f t="shared" ca="1" si="1"/>
        <v>0.90544465140388075</v>
      </c>
      <c r="L15" s="45">
        <f>'P03 2026'!JQ16</f>
        <v>2258456.2820000001</v>
      </c>
      <c r="M15" s="93">
        <f t="shared" si="2"/>
        <v>0.90544465140388075</v>
      </c>
      <c r="N15" s="59">
        <f>+I15-L15</f>
        <v>235850</v>
      </c>
      <c r="O15" s="93">
        <f t="shared" si="3"/>
        <v>9.4555348596119193E-2</v>
      </c>
      <c r="P15" s="45">
        <v>0</v>
      </c>
      <c r="Q15" s="93">
        <f t="shared" ca="1" si="4"/>
        <v>0</v>
      </c>
      <c r="R15" s="45">
        <v>0</v>
      </c>
      <c r="S15" s="93">
        <f t="shared" ca="1" si="5"/>
        <v>0</v>
      </c>
      <c r="T15" s="45">
        <f>+'P03 2025'!FC8</f>
        <v>2404197.1479999996</v>
      </c>
      <c r="U15" s="53">
        <f t="shared" ref="U15:U31" si="12">SUMIF($W$5:$AQ$5,"SI",W15:AQ15)</f>
        <v>1067479.922488</v>
      </c>
      <c r="V15" s="93">
        <f t="shared" si="6"/>
        <v>0.4440068167354802</v>
      </c>
      <c r="W15" s="770">
        <f>+'P03 2026'!I11</f>
        <v>82250.53</v>
      </c>
      <c r="X15" s="771">
        <v>0</v>
      </c>
      <c r="Y15" s="771">
        <f>+'P03 2026'!AE4</f>
        <v>6323.3720000000003</v>
      </c>
      <c r="Z15" s="771">
        <v>0</v>
      </c>
      <c r="AA15" s="771">
        <v>0</v>
      </c>
      <c r="AB15" s="771">
        <v>0</v>
      </c>
      <c r="AC15" s="771">
        <v>0</v>
      </c>
      <c r="AD15" s="53">
        <f>+'P03 2025'!BC5</f>
        <v>27940.1</v>
      </c>
      <c r="AE15" s="53">
        <v>0</v>
      </c>
      <c r="AF15" s="760">
        <f>'P03 2025'!BU6</f>
        <v>134854.79999999999</v>
      </c>
      <c r="AG15" s="760">
        <v>0</v>
      </c>
      <c r="AH15" s="773">
        <f>+'P03 2025'!CM3</f>
        <v>726446.87864999997</v>
      </c>
      <c r="AI15" s="773">
        <v>0</v>
      </c>
      <c r="AJ15" s="774">
        <f>+'P03 2025'!DE6</f>
        <v>80418</v>
      </c>
      <c r="AK15" s="774">
        <f>+'P03 2026'!HW4</f>
        <v>308651.67099999997</v>
      </c>
      <c r="AL15" s="773">
        <v>0</v>
      </c>
      <c r="AM15" s="773">
        <f>+'P03 2026'!JF3</f>
        <v>1861230.709</v>
      </c>
      <c r="AN15" s="773">
        <f>+'P03 2025'!ET4</f>
        <v>97820.143837999989</v>
      </c>
      <c r="AO15" s="773">
        <f>+'P03 2025'!FL8</f>
        <v>447602.10800000001</v>
      </c>
      <c r="AP15" s="773">
        <f>+'P03 2025'!GS6</f>
        <v>1024566.988</v>
      </c>
      <c r="AQ15" s="773">
        <f>+'P03 2025'!HZ3</f>
        <v>298850</v>
      </c>
      <c r="AR15" s="768"/>
      <c r="AS15" s="768"/>
      <c r="BA15" s="895"/>
      <c r="BB15" s="494"/>
      <c r="BC15" s="494"/>
      <c r="BD15" s="494"/>
      <c r="BE15" s="494"/>
      <c r="BF15" s="494"/>
    </row>
    <row r="16" spans="1:58" s="39" customFormat="1" ht="15.75" hidden="1" customHeight="1" x14ac:dyDescent="0.25">
      <c r="A16" s="769"/>
      <c r="B16" s="486"/>
      <c r="C16" s="73"/>
      <c r="D16" s="55"/>
      <c r="E16" s="55">
        <v>2</v>
      </c>
      <c r="F16" s="149" t="s">
        <v>562</v>
      </c>
      <c r="G16" s="71" t="s">
        <v>236</v>
      </c>
      <c r="H16" s="45">
        <f>+'P03 2026'!H8</f>
        <v>196766</v>
      </c>
      <c r="I16" s="45">
        <f>+'P03 2026'!JO11</f>
        <v>197921.83</v>
      </c>
      <c r="J16" s="45">
        <f ca="1">SUMIF(W$5:$AQ$5,"ok",W16:AP16)</f>
        <v>77391.313999999998</v>
      </c>
      <c r="K16" s="93">
        <f t="shared" ca="1" si="1"/>
        <v>0.39101959596877212</v>
      </c>
      <c r="L16" s="45">
        <f>+'P03 2026'!JQ14</f>
        <v>86102.587</v>
      </c>
      <c r="M16" s="93">
        <f t="shared" si="2"/>
        <v>0.43503330077334068</v>
      </c>
      <c r="N16" s="59">
        <f t="shared" ref="N16:N20" si="13">+I16-L16</f>
        <v>111819.24299999999</v>
      </c>
      <c r="O16" s="93">
        <f t="shared" si="3"/>
        <v>0.56496669922665932</v>
      </c>
      <c r="P16" s="45">
        <v>0</v>
      </c>
      <c r="Q16" s="93">
        <f t="shared" ca="1" si="4"/>
        <v>0</v>
      </c>
      <c r="R16" s="45">
        <v>0</v>
      </c>
      <c r="S16" s="93">
        <f t="shared" ca="1" si="5"/>
        <v>0</v>
      </c>
      <c r="T16" s="45">
        <f>+'P03 2025'!FC11+'P03 2025'!FC12</f>
        <v>243225.272</v>
      </c>
      <c r="U16" s="53">
        <f t="shared" si="12"/>
        <v>167622.059527</v>
      </c>
      <c r="V16" s="93">
        <f t="shared" si="6"/>
        <v>0.68916382803757337</v>
      </c>
      <c r="W16" s="770">
        <f>+'P03 2026'!I13</f>
        <v>16092.380999999999</v>
      </c>
      <c r="X16" s="771">
        <f>+'P03 2025'!J13++'P03 2025'!J15</f>
        <v>17988.872534999999</v>
      </c>
      <c r="Y16" s="771">
        <f>+'P03 2026'!AE6</f>
        <v>16999.830000000002</v>
      </c>
      <c r="Z16" s="771">
        <f>+'P03 2025'!Q3+'P03 2025'!Q4</f>
        <v>17988.870472999999</v>
      </c>
      <c r="AA16" s="771">
        <f>+'P03 2026'!BK6</f>
        <v>16406.918000000001</v>
      </c>
      <c r="AB16" s="771">
        <f>+'P03 2025'!AJ3+'P03 2025'!AJ6</f>
        <v>18026.877257</v>
      </c>
      <c r="AC16" s="771">
        <f>+'P03 2026'!CQ5</f>
        <v>11761.406000000001</v>
      </c>
      <c r="AD16" s="53">
        <f>+'P03 2025'!BC6++'P03 2025'!BC8</f>
        <v>18865.655554999998</v>
      </c>
      <c r="AE16" s="53">
        <f>+'P03 2026'!DY4</f>
        <v>3361.4459999999999</v>
      </c>
      <c r="AF16" s="760">
        <f>'P03 2025'!BU3+'P03 2025'!BU4</f>
        <v>18865.655554999998</v>
      </c>
      <c r="AG16" s="760">
        <f>+'P03 2026'!FG5</f>
        <v>5662.3329999999996</v>
      </c>
      <c r="AH16" s="773">
        <f>+'P03 2025'!CM4+'P03 2025'!CM5</f>
        <v>18930.265231999998</v>
      </c>
      <c r="AI16" s="773">
        <f>+'P03 2026'!GO4</f>
        <v>2369</v>
      </c>
      <c r="AJ16" s="774">
        <f>+'P03 2025'!DE7+'P03 2025'!DE8</f>
        <v>18968.412231999999</v>
      </c>
      <c r="AK16" s="774">
        <f>+'P03 2026'!HW3</f>
        <v>2369</v>
      </c>
      <c r="AL16" s="773">
        <f>+'P03 2025'!DZ4++'P03 2025'!DZ6</f>
        <v>18930.265231999998</v>
      </c>
      <c r="AM16" s="773">
        <f>+'P03 2026'!JF5</f>
        <v>2369</v>
      </c>
      <c r="AN16" s="773">
        <f>+'P03 2025'!ET3+'P03 2025'!ET7</f>
        <v>19057.185455999999</v>
      </c>
      <c r="AO16" s="773">
        <f>+'P03 2025'!FL4++'P03 2025'!FL5</f>
        <v>18361.072</v>
      </c>
      <c r="AP16" s="773">
        <f>+'P03 2025'!GS3++'P03 2025'!GS5</f>
        <v>16083.86</v>
      </c>
      <c r="AQ16" s="773">
        <f>+'P03 2025'!HZ7++'P03 2025'!HZ10</f>
        <v>20711.137999999999</v>
      </c>
      <c r="AR16" s="768"/>
      <c r="AS16" s="768"/>
      <c r="BA16" s="895"/>
      <c r="BB16" s="494"/>
      <c r="BC16" s="494"/>
      <c r="BD16" s="494"/>
      <c r="BE16" s="494"/>
      <c r="BF16" s="494"/>
    </row>
    <row r="17" spans="1:58" s="39" customFormat="1" ht="15.75" hidden="1" customHeight="1" x14ac:dyDescent="0.25">
      <c r="A17" s="769"/>
      <c r="B17" s="486"/>
      <c r="C17" s="73"/>
      <c r="D17" s="55"/>
      <c r="E17" s="55">
        <v>3</v>
      </c>
      <c r="F17" s="149" t="s">
        <v>563</v>
      </c>
      <c r="G17" s="71" t="s">
        <v>237</v>
      </c>
      <c r="H17" s="45">
        <f>+'P03 2026'!H10</f>
        <v>3000</v>
      </c>
      <c r="I17" s="45">
        <f>+'P03 2026'!JO13</f>
        <v>3000</v>
      </c>
      <c r="J17" s="45">
        <f ca="1">SUMIF(W$5:$AQ$5,"ok",W17:AP17)</f>
        <v>570.84100000000001</v>
      </c>
      <c r="K17" s="93">
        <f t="shared" ca="1" si="1"/>
        <v>0.19028033333333333</v>
      </c>
      <c r="L17" s="45">
        <f>'P03 2026'!JQ19</f>
        <v>931.63900000000001</v>
      </c>
      <c r="M17" s="93">
        <f t="shared" si="2"/>
        <v>0.31054633333333331</v>
      </c>
      <c r="N17" s="59">
        <f t="shared" si="13"/>
        <v>2068.3609999999999</v>
      </c>
      <c r="O17" s="93">
        <f t="shared" si="3"/>
        <v>0.68945366666666663</v>
      </c>
      <c r="P17" s="45">
        <v>0</v>
      </c>
      <c r="Q17" s="93">
        <f t="shared" ca="1" si="4"/>
        <v>0</v>
      </c>
      <c r="R17" s="45">
        <v>0</v>
      </c>
      <c r="S17" s="93">
        <f t="shared" ca="1" si="5"/>
        <v>0</v>
      </c>
      <c r="T17" s="45">
        <f>+'P03 2025'!FC14+'P03 2025'!FC15</f>
        <v>3093</v>
      </c>
      <c r="U17" s="53">
        <f t="shared" si="12"/>
        <v>1849.4387299999999</v>
      </c>
      <c r="V17" s="93">
        <f t="shared" si="6"/>
        <v>0.59794333333333327</v>
      </c>
      <c r="W17" s="770">
        <f>+'P03 2026'!I15</f>
        <v>302.18700000000001</v>
      </c>
      <c r="X17" s="771">
        <v>0</v>
      </c>
      <c r="Y17" s="771">
        <f>+'P03 2026'!AE5</f>
        <v>31.638999999999999</v>
      </c>
      <c r="Z17" s="771">
        <v>0</v>
      </c>
      <c r="AA17" s="771">
        <f>+'P03 2026'!BK5</f>
        <v>237.01499999999999</v>
      </c>
      <c r="AB17" s="771">
        <f>+'P03 2025'!AJ5</f>
        <v>26.446180999999999</v>
      </c>
      <c r="AC17" s="771">
        <v>0</v>
      </c>
      <c r="AD17" s="53">
        <v>0</v>
      </c>
      <c r="AE17" s="53">
        <v>0</v>
      </c>
      <c r="AF17" s="760">
        <v>0</v>
      </c>
      <c r="AG17" s="760">
        <v>0</v>
      </c>
      <c r="AH17" s="773">
        <v>0</v>
      </c>
      <c r="AI17" s="773">
        <v>0</v>
      </c>
      <c r="AJ17" s="773">
        <f>+'P03 2025'!DE3++'P03 2025'!DE4</f>
        <v>1183.4859309999999</v>
      </c>
      <c r="AK17" s="773">
        <v>0</v>
      </c>
      <c r="AL17" s="773">
        <f>+'P03 2025'!DZ3</f>
        <v>459.13316799999996</v>
      </c>
      <c r="AM17" s="773">
        <v>0</v>
      </c>
      <c r="AN17" s="773">
        <f>+'P03 2025'!ET8</f>
        <v>180.37344999999996</v>
      </c>
      <c r="AO17" s="773">
        <f>+'P03 2025'!FL3++'P03 2025'!FL7</f>
        <v>95.427000000000007</v>
      </c>
      <c r="AP17" s="773">
        <f>+'P03 2025'!GS8</f>
        <v>31.809000000000001</v>
      </c>
      <c r="AQ17" s="773">
        <f>+'P03 2025'!HZ5</f>
        <v>429.42399999999998</v>
      </c>
      <c r="AR17" s="768"/>
      <c r="AS17" s="768"/>
      <c r="AT17" s="768"/>
      <c r="AU17" s="895"/>
      <c r="AV17" s="895"/>
      <c r="AW17" s="895"/>
      <c r="AX17" s="895"/>
      <c r="AY17" s="895"/>
      <c r="AZ17" s="895"/>
      <c r="BA17" s="895"/>
      <c r="BB17" s="494"/>
      <c r="BC17" s="494"/>
      <c r="BD17" s="494"/>
      <c r="BE17" s="494"/>
      <c r="BF17" s="494"/>
    </row>
    <row r="18" spans="1:58" s="39" customFormat="1" ht="15.75" hidden="1" customHeight="1" x14ac:dyDescent="0.25">
      <c r="A18" s="769"/>
      <c r="B18" s="486"/>
      <c r="C18" s="73"/>
      <c r="D18" s="55"/>
      <c r="E18" s="55">
        <v>4</v>
      </c>
      <c r="F18" s="149" t="s">
        <v>564</v>
      </c>
      <c r="G18" s="71" t="s">
        <v>238</v>
      </c>
      <c r="H18" s="45">
        <f>+'P03 2026'!H9</f>
        <v>10000</v>
      </c>
      <c r="I18" s="45">
        <f>+'P03 2026'!JO12</f>
        <v>8844.17</v>
      </c>
      <c r="J18" s="45">
        <f ca="1">SUMIF(W$5:$AQ$5,"ok",W18:AP18)</f>
        <v>557.75400000000002</v>
      </c>
      <c r="K18" s="93">
        <f t="shared" ca="1" si="1"/>
        <v>6.3064595094847797E-2</v>
      </c>
      <c r="L18" s="45">
        <f>'P03 2026'!JQ17</f>
        <v>557.75400000000002</v>
      </c>
      <c r="M18" s="93">
        <f t="shared" si="2"/>
        <v>6.3064595094847797E-2</v>
      </c>
      <c r="N18" s="59">
        <f t="shared" si="13"/>
        <v>8286.4159999999993</v>
      </c>
      <c r="O18" s="93">
        <f t="shared" si="3"/>
        <v>0.93693540490515215</v>
      </c>
      <c r="P18" s="45">
        <v>0</v>
      </c>
      <c r="Q18" s="93">
        <f t="shared" ca="1" si="4"/>
        <v>0</v>
      </c>
      <c r="R18" s="45">
        <v>0</v>
      </c>
      <c r="S18" s="93">
        <f t="shared" ca="1" si="5"/>
        <v>0</v>
      </c>
      <c r="T18" s="45">
        <f>+'P03 2025'!FC13</f>
        <v>22681.999999999996</v>
      </c>
      <c r="U18" s="53">
        <f t="shared" si="12"/>
        <v>11443.271075999999</v>
      </c>
      <c r="V18" s="93">
        <f t="shared" si="6"/>
        <v>0.50450890909090917</v>
      </c>
      <c r="W18" s="771">
        <v>0</v>
      </c>
      <c r="X18" s="771">
        <v>0</v>
      </c>
      <c r="Y18" s="771">
        <f>+'P03 2026'!AE3</f>
        <v>103.81</v>
      </c>
      <c r="Z18" s="771">
        <f>+'P03 2025'!Q5</f>
        <v>577.43629399999986</v>
      </c>
      <c r="AA18" s="771">
        <f>+'P03 2026'!BK4</f>
        <v>111.30800000000001</v>
      </c>
      <c r="AB18" s="771">
        <v>0</v>
      </c>
      <c r="AC18" s="771">
        <f>+'P03 2026'!CQ4</f>
        <v>25.5</v>
      </c>
      <c r="AD18" s="53">
        <v>0</v>
      </c>
      <c r="AE18" s="53">
        <v>0</v>
      </c>
      <c r="AF18" s="760">
        <v>0</v>
      </c>
      <c r="AG18" s="760">
        <f>+'P03 2026'!FG3</f>
        <v>79.135000000000005</v>
      </c>
      <c r="AH18" s="773">
        <v>0</v>
      </c>
      <c r="AI18" s="773">
        <v>0</v>
      </c>
      <c r="AJ18" s="773">
        <f>+'P03 2025'!DE5</f>
        <v>2992.9661940000001</v>
      </c>
      <c r="AK18" s="773">
        <v>0</v>
      </c>
      <c r="AL18" s="773">
        <f>+'P03 2025'!DZ5</f>
        <v>4634.359434</v>
      </c>
      <c r="AM18" s="773">
        <f>+'P03 2026'!JF4</f>
        <v>238.001</v>
      </c>
      <c r="AN18" s="773">
        <f>+'P03 2025'!ET5</f>
        <v>3238.5091539999999</v>
      </c>
      <c r="AO18" s="773">
        <f>+'P03 2025'!FL9</f>
        <v>2215.0349999999999</v>
      </c>
      <c r="AP18" s="773">
        <f>+'P03 2025'!GS7</f>
        <v>276.08</v>
      </c>
      <c r="AQ18" s="773">
        <f>+'P03 2025'!HZ4+'P03 2025'!HZ8</f>
        <v>6727.1930000000002</v>
      </c>
      <c r="AR18" s="768"/>
      <c r="AS18" s="768"/>
      <c r="BA18" s="895"/>
      <c r="BB18" s="494"/>
      <c r="BC18" s="494"/>
      <c r="BD18" s="494"/>
      <c r="BE18" s="494"/>
      <c r="BF18" s="494"/>
    </row>
    <row r="19" spans="1:58" s="39" customFormat="1" ht="15.75" hidden="1" customHeight="1" x14ac:dyDescent="0.25">
      <c r="A19" s="769"/>
      <c r="B19" s="486"/>
      <c r="C19" s="73"/>
      <c r="D19" s="55"/>
      <c r="E19" s="55">
        <v>5</v>
      </c>
      <c r="F19" s="149" t="s">
        <v>565</v>
      </c>
      <c r="G19" s="71" t="s">
        <v>283</v>
      </c>
      <c r="H19" s="45">
        <f>+'P03 2026'!H7</f>
        <v>304785</v>
      </c>
      <c r="I19" s="45">
        <f>+'P03 2026'!JO10</f>
        <v>299779.71799999999</v>
      </c>
      <c r="J19" s="45">
        <f ca="1">SUMIF(W$5:$AQ$5,"ok",W19:AP19)</f>
        <v>85845.532999999996</v>
      </c>
      <c r="K19" s="93">
        <f t="shared" ca="1" si="1"/>
        <v>0.28636204467975379</v>
      </c>
      <c r="L19" s="45">
        <f>'P03 2026'!JQ18</f>
        <v>85845.532999999996</v>
      </c>
      <c r="M19" s="93">
        <f t="shared" si="2"/>
        <v>0.28636204467975379</v>
      </c>
      <c r="N19" s="59">
        <f t="shared" si="13"/>
        <v>213934.185</v>
      </c>
      <c r="O19" s="93">
        <f t="shared" si="3"/>
        <v>0.71363795532024621</v>
      </c>
      <c r="P19" s="45">
        <v>0</v>
      </c>
      <c r="Q19" s="93">
        <f t="shared" ca="1" si="4"/>
        <v>0</v>
      </c>
      <c r="R19" s="45">
        <v>0</v>
      </c>
      <c r="S19" s="93">
        <f t="shared" ca="1" si="5"/>
        <v>0</v>
      </c>
      <c r="T19" s="45">
        <f>+'P03 2025'!FC10</f>
        <v>618600</v>
      </c>
      <c r="U19" s="53">
        <f t="shared" si="12"/>
        <v>135579.11358499998</v>
      </c>
      <c r="V19" s="93">
        <f t="shared" si="6"/>
        <v>0.21917089166666665</v>
      </c>
      <c r="W19" s="771">
        <v>0</v>
      </c>
      <c r="X19" s="771">
        <v>0</v>
      </c>
      <c r="Y19" s="771">
        <v>0</v>
      </c>
      <c r="Z19" s="771">
        <f>+'P03 2025'!Q6</f>
        <v>3323.3800429999997</v>
      </c>
      <c r="AA19" s="771">
        <v>0</v>
      </c>
      <c r="AB19" s="771">
        <f>+'P03 2025'!AJ4</f>
        <v>2872.4227049999995</v>
      </c>
      <c r="AC19" s="771">
        <f>+'P03 2026'!CQ3</f>
        <v>22950</v>
      </c>
      <c r="AD19" s="53">
        <f>+'P03 2025'!BC7</f>
        <v>3910.6108369999997</v>
      </c>
      <c r="AE19" s="53">
        <f>+'P03 2026'!DY5</f>
        <v>31680.792000000001</v>
      </c>
      <c r="AF19" s="760">
        <f>'P03 2025'!BU5</f>
        <v>61859.999999999993</v>
      </c>
      <c r="AG19" s="760">
        <f>+'P03 2026'!FG4</f>
        <v>8264.741</v>
      </c>
      <c r="AH19" s="773">
        <v>0</v>
      </c>
      <c r="AI19" s="773">
        <f>+'P03 2026'!GO3</f>
        <v>22950</v>
      </c>
      <c r="AJ19" s="773">
        <v>0</v>
      </c>
      <c r="AK19" s="773">
        <v>0</v>
      </c>
      <c r="AL19" s="773">
        <v>0</v>
      </c>
      <c r="AM19" s="773">
        <v>0</v>
      </c>
      <c r="AN19" s="773">
        <f>+'P03 2025'!ET6</f>
        <v>63612.7</v>
      </c>
      <c r="AO19" s="773">
        <f>+'P03 2025'!FL6</f>
        <v>34897.11</v>
      </c>
      <c r="AP19" s="773">
        <f>+'P03 2025'!GS4</f>
        <v>-46678.811000000002</v>
      </c>
      <c r="AQ19" s="773">
        <f>+'P03 2025'!HZ6</f>
        <v>6600</v>
      </c>
      <c r="AR19" s="768"/>
      <c r="AS19" s="768"/>
      <c r="AT19" s="768"/>
      <c r="AU19" s="895"/>
      <c r="AV19" s="895"/>
      <c r="AW19" s="895"/>
      <c r="AX19" s="895"/>
      <c r="AY19" s="895"/>
      <c r="AZ19" s="895"/>
      <c r="BA19" s="895"/>
      <c r="BB19" s="494"/>
      <c r="BC19" s="494"/>
      <c r="BD19" s="494"/>
      <c r="BE19" s="494"/>
      <c r="BF19" s="494"/>
    </row>
    <row r="20" spans="1:58" s="39" customFormat="1" ht="15.75" hidden="1" customHeight="1" x14ac:dyDescent="0.25">
      <c r="A20" s="769"/>
      <c r="B20" s="486"/>
      <c r="C20" s="73"/>
      <c r="D20" s="55"/>
      <c r="E20" s="55">
        <v>6</v>
      </c>
      <c r="F20" s="149" t="s">
        <v>566</v>
      </c>
      <c r="G20" s="71" t="s">
        <v>284</v>
      </c>
      <c r="H20" s="45">
        <f>+'P03 2026'!H6</f>
        <v>630862</v>
      </c>
      <c r="I20" s="45">
        <f>+'P03 2026'!JO9</f>
        <v>630862</v>
      </c>
      <c r="J20" s="45">
        <f ca="1">SUMIF(W$5:$AQ$5,"ok",W20:AP20)</f>
        <v>0</v>
      </c>
      <c r="K20" s="93">
        <f t="shared" ca="1" si="1"/>
        <v>0</v>
      </c>
      <c r="L20" s="45">
        <f>'P03 2026'!JQ20</f>
        <v>0</v>
      </c>
      <c r="M20" s="93">
        <f t="shared" si="2"/>
        <v>0</v>
      </c>
      <c r="N20" s="59">
        <f t="shared" si="13"/>
        <v>630862</v>
      </c>
      <c r="O20" s="93">
        <f t="shared" si="3"/>
        <v>1</v>
      </c>
      <c r="P20" s="45">
        <v>0</v>
      </c>
      <c r="Q20" s="93">
        <f t="shared" ca="1" si="4"/>
        <v>0</v>
      </c>
      <c r="R20" s="45">
        <v>0</v>
      </c>
      <c r="S20" s="93">
        <f t="shared" ca="1" si="5"/>
        <v>0</v>
      </c>
      <c r="T20" s="45">
        <f>+'P03 2025'!FC9</f>
        <v>630861.68299999996</v>
      </c>
      <c r="U20" s="53">
        <f t="shared" si="12"/>
        <v>0</v>
      </c>
      <c r="V20" s="93">
        <f t="shared" si="6"/>
        <v>0</v>
      </c>
      <c r="W20" s="771">
        <v>0</v>
      </c>
      <c r="X20" s="771">
        <v>0</v>
      </c>
      <c r="Y20" s="771">
        <v>0</v>
      </c>
      <c r="Z20" s="771">
        <v>0</v>
      </c>
      <c r="AA20" s="771">
        <v>0</v>
      </c>
      <c r="AB20" s="771">
        <v>0</v>
      </c>
      <c r="AC20" s="771">
        <v>0</v>
      </c>
      <c r="AD20" s="53">
        <v>0</v>
      </c>
      <c r="AE20" s="53">
        <v>0</v>
      </c>
      <c r="AF20" s="760">
        <v>0</v>
      </c>
      <c r="AG20" s="760">
        <v>0</v>
      </c>
      <c r="AH20" s="773">
        <v>0</v>
      </c>
      <c r="AI20" s="773">
        <v>0</v>
      </c>
      <c r="AJ20" s="773">
        <v>0</v>
      </c>
      <c r="AK20" s="773">
        <v>0</v>
      </c>
      <c r="AL20" s="773">
        <v>0</v>
      </c>
      <c r="AM20" s="773">
        <v>0</v>
      </c>
      <c r="AN20" s="773">
        <v>0</v>
      </c>
      <c r="AO20" s="773">
        <v>0</v>
      </c>
      <c r="AP20" s="773">
        <v>0</v>
      </c>
      <c r="AQ20" s="773">
        <f>+'P03 2025'!HZ9</f>
        <v>610721.54599999997</v>
      </c>
      <c r="AR20" s="768"/>
      <c r="AS20" s="768"/>
      <c r="AT20" s="768"/>
      <c r="AU20" s="895"/>
      <c r="AV20" s="895"/>
      <c r="AW20" s="895"/>
      <c r="AX20" s="895"/>
      <c r="AY20" s="895"/>
      <c r="AZ20" s="895"/>
      <c r="BA20" s="895"/>
      <c r="BB20" s="494"/>
      <c r="BC20" s="494"/>
      <c r="BD20" s="494"/>
      <c r="BE20" s="494"/>
      <c r="BF20" s="494"/>
    </row>
    <row r="21" spans="1:58" s="39" customFormat="1" ht="15.75" customHeight="1" x14ac:dyDescent="0.25">
      <c r="A21" s="769"/>
      <c r="B21" s="691"/>
      <c r="C21" s="692">
        <v>9</v>
      </c>
      <c r="D21" s="693"/>
      <c r="E21" s="55"/>
      <c r="F21" s="149"/>
      <c r="G21" s="694" t="s">
        <v>797</v>
      </c>
      <c r="H21" s="25">
        <f>+H22</f>
        <v>0</v>
      </c>
      <c r="I21" s="25">
        <f>+I22</f>
        <v>0</v>
      </c>
      <c r="J21" s="25">
        <f ca="1">SUMIF(W$5:$AQ$5,"ok",W21:AP21)</f>
        <v>0</v>
      </c>
      <c r="K21" s="697" t="str">
        <f t="shared" ca="1" si="1"/>
        <v>0</v>
      </c>
      <c r="L21" s="25">
        <f>+L22</f>
        <v>0</v>
      </c>
      <c r="M21" s="697">
        <f t="shared" si="2"/>
        <v>0</v>
      </c>
      <c r="N21" s="698">
        <f t="shared" si="9"/>
        <v>0</v>
      </c>
      <c r="O21" s="697">
        <f t="shared" si="3"/>
        <v>0</v>
      </c>
      <c r="P21" s="708">
        <v>0</v>
      </c>
      <c r="Q21" s="697">
        <f t="shared" ca="1" si="4"/>
        <v>0</v>
      </c>
      <c r="R21" s="708">
        <v>0</v>
      </c>
      <c r="S21" s="697">
        <f t="shared" ca="1" si="5"/>
        <v>0</v>
      </c>
      <c r="T21" s="25">
        <f>+T22</f>
        <v>486221.66200000001</v>
      </c>
      <c r="U21" s="26">
        <f>SUMIF($W$5:$AQ$5,"SI",W21:AQ21)</f>
        <v>346735.81516900001</v>
      </c>
      <c r="V21" s="697">
        <f t="shared" si="6"/>
        <v>0.71312292780777009</v>
      </c>
      <c r="W21" s="924">
        <f>+W22</f>
        <v>0</v>
      </c>
      <c r="X21" s="924">
        <f>+X22</f>
        <v>37116</v>
      </c>
      <c r="Y21" s="924">
        <v>0</v>
      </c>
      <c r="Z21" s="924">
        <f>+Z22</f>
        <v>37116</v>
      </c>
      <c r="AA21" s="924">
        <v>0</v>
      </c>
      <c r="AB21" s="26">
        <f>+AB22</f>
        <v>37148.586817000003</v>
      </c>
      <c r="AC21" s="26">
        <f>+AC22</f>
        <v>0</v>
      </c>
      <c r="AD21" s="764">
        <f>+AD22</f>
        <v>43302</v>
      </c>
      <c r="AE21" s="764">
        <f>+AE22</f>
        <v>0</v>
      </c>
      <c r="AF21" s="764">
        <f>AF22</f>
        <v>37148.586817000003</v>
      </c>
      <c r="AG21" s="764"/>
      <c r="AH21" s="764">
        <f t="shared" ref="AH21:AP21" si="14">+AH22</f>
        <v>35447.543010000001</v>
      </c>
      <c r="AI21" s="764">
        <f>+AI22</f>
        <v>0</v>
      </c>
      <c r="AJ21" s="764">
        <f t="shared" si="14"/>
        <v>41013.052155999998</v>
      </c>
      <c r="AK21" s="764">
        <v>0</v>
      </c>
      <c r="AL21" s="764">
        <f t="shared" si="14"/>
        <v>37148.795079000003</v>
      </c>
      <c r="AM21" s="764">
        <f>+AM22</f>
        <v>0</v>
      </c>
      <c r="AN21" s="764">
        <f t="shared" si="14"/>
        <v>41295.25129</v>
      </c>
      <c r="AO21" s="764">
        <f t="shared" si="14"/>
        <v>38254.466</v>
      </c>
      <c r="AP21" s="764">
        <f t="shared" si="14"/>
        <v>36063.618000000002</v>
      </c>
      <c r="AQ21" s="764">
        <f t="shared" ref="AQ21" si="15">+AQ22</f>
        <v>36000</v>
      </c>
      <c r="AR21" s="768"/>
      <c r="AS21" s="768"/>
      <c r="AT21" s="768"/>
      <c r="AU21" s="895"/>
      <c r="AV21" s="895"/>
      <c r="AW21" s="895"/>
      <c r="AX21" s="895"/>
      <c r="AY21" s="895"/>
      <c r="AZ21" s="895"/>
      <c r="BA21" s="895"/>
      <c r="BB21" s="494"/>
      <c r="BC21" s="494"/>
      <c r="BD21" s="494"/>
      <c r="BE21" s="494"/>
      <c r="BF21" s="494"/>
    </row>
    <row r="22" spans="1:58" s="39" customFormat="1" ht="15.75" hidden="1" customHeight="1" x14ac:dyDescent="0.25">
      <c r="A22" s="769"/>
      <c r="B22" s="486"/>
      <c r="C22" s="73"/>
      <c r="D22" s="55">
        <v>407</v>
      </c>
      <c r="E22" s="55"/>
      <c r="F22" s="149" t="s">
        <v>823</v>
      </c>
      <c r="G22" s="71" t="s">
        <v>758</v>
      </c>
      <c r="H22" s="45">
        <f>+H23+H24+H25</f>
        <v>0</v>
      </c>
      <c r="I22" s="45">
        <v>0</v>
      </c>
      <c r="J22" s="45">
        <f ca="1">SUMIF(W$5:$AQ$5,"ok",W22:AP22)</f>
        <v>0</v>
      </c>
      <c r="K22" s="93" t="str">
        <f t="shared" ca="1" si="1"/>
        <v>0</v>
      </c>
      <c r="L22" s="45">
        <f>+L23+L24+L25</f>
        <v>0</v>
      </c>
      <c r="M22" s="93">
        <f t="shared" si="2"/>
        <v>0</v>
      </c>
      <c r="N22" s="59">
        <f t="shared" si="9"/>
        <v>0</v>
      </c>
      <c r="O22" s="93">
        <f t="shared" si="3"/>
        <v>0</v>
      </c>
      <c r="P22" s="761">
        <v>0</v>
      </c>
      <c r="Q22" s="93">
        <f t="shared" ca="1" si="4"/>
        <v>0</v>
      </c>
      <c r="R22" s="761">
        <v>0</v>
      </c>
      <c r="S22" s="93">
        <f t="shared" ca="1" si="5"/>
        <v>0</v>
      </c>
      <c r="T22" s="45">
        <f>+T23+T24+T25</f>
        <v>486221.66200000001</v>
      </c>
      <c r="U22" s="53">
        <f t="shared" si="12"/>
        <v>346735.81516900001</v>
      </c>
      <c r="V22" s="93">
        <f t="shared" si="6"/>
        <v>0.71312292780777009</v>
      </c>
      <c r="W22" s="771">
        <f>SUM(W23:W25)</f>
        <v>0</v>
      </c>
      <c r="X22" s="771">
        <f>SUM(X23:X25)</f>
        <v>37116</v>
      </c>
      <c r="Y22" s="771">
        <v>0</v>
      </c>
      <c r="Z22" s="771">
        <f>+Z23+Z24</f>
        <v>37116</v>
      </c>
      <c r="AA22" s="771">
        <v>0</v>
      </c>
      <c r="AB22" s="53">
        <f>+AB23+AB24</f>
        <v>37148.586817000003</v>
      </c>
      <c r="AC22" s="53">
        <f>+AC23+AC24+AC25</f>
        <v>0</v>
      </c>
      <c r="AD22" s="53">
        <f>+AD23+AD24</f>
        <v>43302</v>
      </c>
      <c r="AE22" s="53">
        <f>+AE23+AE24+AE25</f>
        <v>0</v>
      </c>
      <c r="AF22" s="760">
        <f>SUM(AF23:AF24)</f>
        <v>37148.586817000003</v>
      </c>
      <c r="AG22" s="760">
        <f>+AG23+AG24+AG25</f>
        <v>0</v>
      </c>
      <c r="AH22" s="760">
        <f t="shared" ref="AH22:AP22" si="16">+AH23+AH24+AH25</f>
        <v>35447.543010000001</v>
      </c>
      <c r="AI22" s="760">
        <f>+AI23+AI24+AI25+AI26</f>
        <v>0</v>
      </c>
      <c r="AJ22" s="760">
        <f t="shared" si="16"/>
        <v>41013.052155999998</v>
      </c>
      <c r="AK22" s="760">
        <v>0</v>
      </c>
      <c r="AL22" s="760">
        <f t="shared" si="16"/>
        <v>37148.795079000003</v>
      </c>
      <c r="AM22" s="760">
        <f>+AM23+AM24+AM25</f>
        <v>0</v>
      </c>
      <c r="AN22" s="760">
        <f t="shared" si="16"/>
        <v>41295.25129</v>
      </c>
      <c r="AO22" s="760">
        <f t="shared" si="16"/>
        <v>38254.466</v>
      </c>
      <c r="AP22" s="760">
        <f t="shared" si="16"/>
        <v>36063.618000000002</v>
      </c>
      <c r="AQ22" s="760">
        <f t="shared" ref="AQ22" si="17">+AQ23+AQ24+AQ25</f>
        <v>36000</v>
      </c>
      <c r="AR22" s="768"/>
      <c r="AS22" s="768"/>
      <c r="BA22" s="895"/>
      <c r="BB22" s="494"/>
      <c r="BC22" s="494"/>
      <c r="BD22" s="494"/>
      <c r="BE22" s="494"/>
      <c r="BF22" s="494"/>
    </row>
    <row r="23" spans="1:58" s="39" customFormat="1" ht="15.75" hidden="1" customHeight="1" x14ac:dyDescent="0.25">
      <c r="A23" s="769"/>
      <c r="B23" s="486"/>
      <c r="C23" s="73"/>
      <c r="D23" s="55"/>
      <c r="E23" s="55">
        <v>1</v>
      </c>
      <c r="F23" s="149" t="s">
        <v>823</v>
      </c>
      <c r="G23" s="71" t="s">
        <v>816</v>
      </c>
      <c r="H23" s="45">
        <v>0</v>
      </c>
      <c r="I23" s="45">
        <v>0</v>
      </c>
      <c r="J23" s="45">
        <f ca="1">SUMIF(W$5:$AQ$5,"ok",W23:AP23)</f>
        <v>0</v>
      </c>
      <c r="K23" s="93" t="str">
        <f t="shared" ca="1" si="1"/>
        <v>0</v>
      </c>
      <c r="L23" s="45">
        <v>0</v>
      </c>
      <c r="M23" s="93">
        <f t="shared" si="2"/>
        <v>0</v>
      </c>
      <c r="N23" s="59">
        <f>+I23-L23</f>
        <v>0</v>
      </c>
      <c r="O23" s="93">
        <f t="shared" si="3"/>
        <v>0</v>
      </c>
      <c r="P23" s="45">
        <v>0</v>
      </c>
      <c r="Q23" s="93">
        <f t="shared" ca="1" si="4"/>
        <v>0</v>
      </c>
      <c r="R23" s="45">
        <v>0</v>
      </c>
      <c r="S23" s="93">
        <f t="shared" ca="1" si="5"/>
        <v>0</v>
      </c>
      <c r="T23" s="45">
        <f>+'P03 2025'!FC25</f>
        <v>482083.23830999999</v>
      </c>
      <c r="U23" s="53">
        <f t="shared" si="12"/>
        <v>346072.33367700002</v>
      </c>
      <c r="V23" s="93">
        <f t="shared" si="6"/>
        <v>0.71786842224632752</v>
      </c>
      <c r="W23" s="771">
        <v>0</v>
      </c>
      <c r="X23" s="771">
        <f>+'P03 2025'!J20</f>
        <v>37116</v>
      </c>
      <c r="Y23" s="771">
        <v>0</v>
      </c>
      <c r="Z23" s="771">
        <f>+'P03 2025'!J20</f>
        <v>37116</v>
      </c>
      <c r="AA23" s="771">
        <v>0</v>
      </c>
      <c r="AB23" s="771">
        <f>+'P03 2025'!AJ8</f>
        <v>37116</v>
      </c>
      <c r="AC23" s="53">
        <v>0</v>
      </c>
      <c r="AD23" s="53">
        <f>+'P03 2025'!BC9</f>
        <v>43302</v>
      </c>
      <c r="AE23" s="53">
        <v>0</v>
      </c>
      <c r="AF23" s="760">
        <f>'P03 2025'!BU8</f>
        <v>37116</v>
      </c>
      <c r="AG23" s="760">
        <v>0</v>
      </c>
      <c r="AH23" s="760">
        <f>+'P03 2025'!CM7</f>
        <v>35054</v>
      </c>
      <c r="AI23" s="760">
        <v>0</v>
      </c>
      <c r="AJ23" s="760">
        <f>+'P03 2025'!DE9</f>
        <v>40896.333676999995</v>
      </c>
      <c r="AK23" s="760">
        <v>0</v>
      </c>
      <c r="AL23" s="760">
        <f>+'P03 2025'!DZ7</f>
        <v>37116</v>
      </c>
      <c r="AM23" s="760">
        <v>0</v>
      </c>
      <c r="AN23" s="760">
        <f>+'P03 2025'!ET9</f>
        <v>41240</v>
      </c>
      <c r="AO23" s="760">
        <f>+'P03 2025'!FL10</f>
        <v>38000</v>
      </c>
      <c r="AP23" s="760">
        <f>+'P03 2025'!GS9</f>
        <v>36000</v>
      </c>
      <c r="AQ23" s="760">
        <f>+'P03 2025'!HZ11</f>
        <v>36000</v>
      </c>
      <c r="AR23" s="768"/>
      <c r="AS23" s="768"/>
      <c r="BA23" s="895"/>
      <c r="BB23" s="494"/>
      <c r="BC23" s="494"/>
      <c r="BD23" s="494"/>
      <c r="BE23" s="494"/>
      <c r="BF23" s="494"/>
    </row>
    <row r="24" spans="1:58" s="39" customFormat="1" ht="15.75" hidden="1" customHeight="1" x14ac:dyDescent="0.25">
      <c r="A24" s="769"/>
      <c r="B24" s="486"/>
      <c r="C24" s="73"/>
      <c r="D24" s="55"/>
      <c r="E24" s="55">
        <v>2</v>
      </c>
      <c r="F24" s="149" t="s">
        <v>823</v>
      </c>
      <c r="G24" s="71" t="s">
        <v>831</v>
      </c>
      <c r="H24" s="45">
        <v>0</v>
      </c>
      <c r="I24" s="45">
        <v>0</v>
      </c>
      <c r="J24" s="45">
        <f ca="1">SUMIF(W$5:$AQ$5,"ok",W24:AP24)</f>
        <v>0</v>
      </c>
      <c r="K24" s="93" t="str">
        <f t="shared" ca="1" si="1"/>
        <v>0</v>
      </c>
      <c r="L24" s="45">
        <v>0</v>
      </c>
      <c r="M24" s="93">
        <f t="shared" si="2"/>
        <v>0</v>
      </c>
      <c r="N24" s="59">
        <f t="shared" si="9"/>
        <v>0</v>
      </c>
      <c r="O24" s="93">
        <f t="shared" si="3"/>
        <v>0</v>
      </c>
      <c r="P24" s="45">
        <v>0</v>
      </c>
      <c r="Q24" s="93">
        <f t="shared" ca="1" si="4"/>
        <v>0</v>
      </c>
      <c r="R24" s="45">
        <v>0</v>
      </c>
      <c r="S24" s="93">
        <f t="shared" ca="1" si="5"/>
        <v>0</v>
      </c>
      <c r="T24" s="45">
        <f>+'P03 2025'!FC26</f>
        <v>3713.6619999999998</v>
      </c>
      <c r="U24" s="53">
        <f t="shared" si="12"/>
        <v>491.5117229999999</v>
      </c>
      <c r="V24" s="93">
        <f t="shared" si="6"/>
        <v>0.13235230427540254</v>
      </c>
      <c r="W24" s="771">
        <v>0</v>
      </c>
      <c r="X24" s="771">
        <v>0</v>
      </c>
      <c r="Y24" s="771">
        <v>0</v>
      </c>
      <c r="Z24" s="771">
        <v>0</v>
      </c>
      <c r="AA24" s="771">
        <v>0</v>
      </c>
      <c r="AB24" s="771">
        <f>+'P03 2025'!AJ7</f>
        <v>32.586816999999996</v>
      </c>
      <c r="AC24" s="53">
        <v>0</v>
      </c>
      <c r="AD24" s="53">
        <v>0</v>
      </c>
      <c r="AE24" s="53">
        <v>0</v>
      </c>
      <c r="AF24" s="760">
        <f>'P03 2025'!BU7</f>
        <v>32.586816999999996</v>
      </c>
      <c r="AG24" s="760">
        <v>0</v>
      </c>
      <c r="AH24" s="760">
        <f>+'P03 2025'!CM6</f>
        <v>393.54300999999992</v>
      </c>
      <c r="AI24" s="760">
        <v>0</v>
      </c>
      <c r="AJ24" s="760">
        <v>0</v>
      </c>
      <c r="AK24" s="760">
        <v>0</v>
      </c>
      <c r="AL24" s="760">
        <f>+'P03 2025'!DZ8</f>
        <v>32.795079000000001</v>
      </c>
      <c r="AM24" s="760">
        <v>0</v>
      </c>
      <c r="AN24" s="760">
        <v>0</v>
      </c>
      <c r="AO24" s="760">
        <f>+'P03 2025'!FL12</f>
        <v>63.618000000000002</v>
      </c>
      <c r="AP24" s="760">
        <f>+'P03 2025'!GS10</f>
        <v>63.618000000000002</v>
      </c>
      <c r="AQ24" s="760">
        <v>0</v>
      </c>
      <c r="AR24" s="768"/>
      <c r="AS24" s="768"/>
      <c r="AT24" s="768"/>
      <c r="AU24" s="895"/>
      <c r="AV24" s="895"/>
      <c r="AW24" s="895"/>
      <c r="AX24" s="895"/>
      <c r="AY24" s="895"/>
      <c r="AZ24" s="895"/>
      <c r="BA24" s="895"/>
      <c r="BB24" s="494"/>
      <c r="BC24" s="494"/>
      <c r="BD24" s="494"/>
      <c r="BE24" s="494"/>
      <c r="BF24" s="494"/>
    </row>
    <row r="25" spans="1:58" s="39" customFormat="1" ht="15.75" hidden="1" customHeight="1" x14ac:dyDescent="0.25">
      <c r="A25" s="769"/>
      <c r="B25" s="486"/>
      <c r="C25" s="73"/>
      <c r="D25" s="55"/>
      <c r="E25" s="55">
        <v>3</v>
      </c>
      <c r="F25" s="149" t="s">
        <v>823</v>
      </c>
      <c r="G25" s="71" t="s">
        <v>855</v>
      </c>
      <c r="H25" s="45">
        <v>0</v>
      </c>
      <c r="I25" s="45">
        <v>0</v>
      </c>
      <c r="J25" s="45">
        <f ca="1">SUMIF(W$5:$AQ$5,"ok",W25:AP25)</f>
        <v>0</v>
      </c>
      <c r="K25" s="93" t="str">
        <f t="shared" ca="1" si="1"/>
        <v>0</v>
      </c>
      <c r="L25" s="45">
        <v>0</v>
      </c>
      <c r="M25" s="93">
        <f t="shared" si="2"/>
        <v>0</v>
      </c>
      <c r="N25" s="59">
        <f t="shared" si="9"/>
        <v>0</v>
      </c>
      <c r="O25" s="93">
        <f t="shared" si="3"/>
        <v>0</v>
      </c>
      <c r="P25" s="45">
        <v>0</v>
      </c>
      <c r="Q25" s="93">
        <f t="shared" ca="1" si="4"/>
        <v>0</v>
      </c>
      <c r="R25" s="45">
        <v>0</v>
      </c>
      <c r="S25" s="93">
        <f t="shared" ca="1" si="5"/>
        <v>0</v>
      </c>
      <c r="T25" s="45">
        <f>+'P03 2025'!FC27</f>
        <v>424.76168999999999</v>
      </c>
      <c r="U25" s="53">
        <f t="shared" si="12"/>
        <v>171.96976899999999</v>
      </c>
      <c r="V25" s="93">
        <f t="shared" si="6"/>
        <v>0.40486176848952643</v>
      </c>
      <c r="W25" s="771">
        <v>0</v>
      </c>
      <c r="X25" s="771">
        <v>0</v>
      </c>
      <c r="Y25" s="771">
        <v>0</v>
      </c>
      <c r="Z25" s="771">
        <v>0</v>
      </c>
      <c r="AA25" s="771">
        <v>0</v>
      </c>
      <c r="AB25" s="771">
        <v>0</v>
      </c>
      <c r="AC25" s="53">
        <v>0</v>
      </c>
      <c r="AD25" s="53"/>
      <c r="AE25" s="53">
        <v>0</v>
      </c>
      <c r="AF25" s="760">
        <v>0</v>
      </c>
      <c r="AG25" s="760">
        <v>0</v>
      </c>
      <c r="AH25" s="760">
        <v>0</v>
      </c>
      <c r="AI25" s="760">
        <v>0</v>
      </c>
      <c r="AJ25" s="760">
        <f>+'P03 2025'!DE10</f>
        <v>116.71847899999999</v>
      </c>
      <c r="AK25" s="760">
        <v>0</v>
      </c>
      <c r="AL25" s="760">
        <v>0</v>
      </c>
      <c r="AM25" s="760">
        <v>0</v>
      </c>
      <c r="AN25" s="760">
        <f>+'P03 2025'!ET10</f>
        <v>55.251289999999997</v>
      </c>
      <c r="AO25" s="760">
        <f>+'P03 2025'!FL11</f>
        <v>190.84800000000001</v>
      </c>
      <c r="AP25" s="760">
        <v>0</v>
      </c>
      <c r="AQ25" s="760">
        <v>0</v>
      </c>
      <c r="AR25" s="768"/>
      <c r="AS25" s="768"/>
      <c r="BA25" s="895"/>
      <c r="BB25" s="494"/>
      <c r="BC25" s="494"/>
      <c r="BD25" s="494"/>
      <c r="BE25" s="494"/>
      <c r="BF25" s="494"/>
    </row>
    <row r="26" spans="1:58" s="39" customFormat="1" ht="15.75" customHeight="1" x14ac:dyDescent="0.25">
      <c r="A26" s="769"/>
      <c r="B26" s="691">
        <v>25</v>
      </c>
      <c r="C26" s="692" t="s">
        <v>1</v>
      </c>
      <c r="D26" s="693"/>
      <c r="E26" s="55"/>
      <c r="F26" s="149"/>
      <c r="G26" s="755" t="s">
        <v>790</v>
      </c>
      <c r="H26" s="25">
        <f>+H27</f>
        <v>9.9969999999999999</v>
      </c>
      <c r="I26" s="25">
        <f>+I27</f>
        <v>9.9969999999999999</v>
      </c>
      <c r="J26" s="27">
        <f ca="1">SUMIF(W$5:$AQ11,"ok",W26:AP26)</f>
        <v>0</v>
      </c>
      <c r="K26" s="697">
        <f t="shared" ca="1" si="1"/>
        <v>0</v>
      </c>
      <c r="L26" s="27">
        <f>+L27</f>
        <v>0</v>
      </c>
      <c r="M26" s="697">
        <f t="shared" si="2"/>
        <v>0</v>
      </c>
      <c r="N26" s="698">
        <f t="shared" si="9"/>
        <v>9.9969999999999999</v>
      </c>
      <c r="O26" s="697">
        <f t="shared" si="3"/>
        <v>1</v>
      </c>
      <c r="P26" s="708">
        <f>+'P03 2026'!KF9</f>
        <v>0</v>
      </c>
      <c r="Q26" s="697">
        <f t="shared" ca="1" si="4"/>
        <v>0</v>
      </c>
      <c r="R26" s="708">
        <f>+'P03 2026'!KG9</f>
        <v>0</v>
      </c>
      <c r="S26" s="697">
        <f t="shared" ca="1" si="5"/>
        <v>0</v>
      </c>
      <c r="T26" s="25">
        <f>+T27</f>
        <v>10.305876</v>
      </c>
      <c r="U26" s="26">
        <f t="shared" si="12"/>
        <v>3749.9294869999999</v>
      </c>
      <c r="V26" s="697">
        <v>1</v>
      </c>
      <c r="W26" s="924">
        <f>+W27</f>
        <v>0</v>
      </c>
      <c r="X26" s="924">
        <f>+X27</f>
        <v>0</v>
      </c>
      <c r="Y26" s="924">
        <v>0</v>
      </c>
      <c r="Z26" s="26">
        <v>0</v>
      </c>
      <c r="AA26" s="26">
        <v>0</v>
      </c>
      <c r="AB26" s="26">
        <v>0</v>
      </c>
      <c r="AC26" s="26">
        <f>+AC27</f>
        <v>0</v>
      </c>
      <c r="AD26" s="26">
        <f>+AD27</f>
        <v>0</v>
      </c>
      <c r="AE26" s="26">
        <f>+AE27</f>
        <v>0</v>
      </c>
      <c r="AF26" s="25">
        <f>AF27</f>
        <v>3749.9294869999999</v>
      </c>
      <c r="AG26" s="25">
        <f>+AG27</f>
        <v>0</v>
      </c>
      <c r="AH26" s="25">
        <v>0</v>
      </c>
      <c r="AI26" s="25">
        <f>+AI27</f>
        <v>0</v>
      </c>
      <c r="AJ26" s="925">
        <f>+AJ27</f>
        <v>0</v>
      </c>
      <c r="AK26" s="925">
        <v>0</v>
      </c>
      <c r="AL26" s="925">
        <v>0</v>
      </c>
      <c r="AM26" s="925">
        <f>+AM27</f>
        <v>0</v>
      </c>
      <c r="AN26" s="925">
        <f>+AN27</f>
        <v>0</v>
      </c>
      <c r="AO26" s="925">
        <f>+AO27</f>
        <v>6688.6279999999997</v>
      </c>
      <c r="AP26" s="925">
        <f>+AP27</f>
        <v>0</v>
      </c>
      <c r="AQ26" s="925">
        <f>+AQ27</f>
        <v>5601665.4730000002</v>
      </c>
      <c r="AR26" s="768"/>
      <c r="AS26" s="768"/>
      <c r="AT26" s="768"/>
      <c r="AU26" s="895"/>
      <c r="AV26" s="895"/>
      <c r="AW26" s="895"/>
      <c r="AX26" s="895"/>
      <c r="AY26" s="895"/>
      <c r="AZ26" s="895"/>
      <c r="BA26" s="895"/>
      <c r="BB26" s="494"/>
      <c r="BC26" s="494"/>
      <c r="BD26" s="494"/>
      <c r="BE26" s="494"/>
      <c r="BF26" s="494"/>
    </row>
    <row r="27" spans="1:58" s="39" customFormat="1" ht="15.75" hidden="1" customHeight="1" x14ac:dyDescent="0.25">
      <c r="A27" s="769"/>
      <c r="B27" s="691"/>
      <c r="C27" s="692">
        <v>99</v>
      </c>
      <c r="D27" s="693"/>
      <c r="E27" s="55"/>
      <c r="F27" s="149" t="s">
        <v>567</v>
      </c>
      <c r="G27" s="925" t="s">
        <v>452</v>
      </c>
      <c r="H27" s="925">
        <f>+H29+H28</f>
        <v>9.9969999999999999</v>
      </c>
      <c r="I27" s="925">
        <f>+I29+I28</f>
        <v>9.9969999999999999</v>
      </c>
      <c r="J27" s="925">
        <f ca="1">SUMIF(W$5:$AQ12,"ok",W27:AP27)</f>
        <v>0</v>
      </c>
      <c r="K27" s="697">
        <f t="shared" ca="1" si="1"/>
        <v>0</v>
      </c>
      <c r="L27" s="925">
        <f>+L28+L29</f>
        <v>0</v>
      </c>
      <c r="M27" s="697">
        <f t="shared" si="2"/>
        <v>0</v>
      </c>
      <c r="N27" s="925">
        <f t="shared" si="9"/>
        <v>9.9969999999999999</v>
      </c>
      <c r="O27" s="697">
        <f t="shared" si="3"/>
        <v>1</v>
      </c>
      <c r="P27" s="925">
        <f>+'P03 2026'!KF10</f>
        <v>0</v>
      </c>
      <c r="Q27" s="697">
        <f t="shared" ca="1" si="4"/>
        <v>0</v>
      </c>
      <c r="R27" s="925">
        <f>+'P03 2026'!KG10</f>
        <v>0</v>
      </c>
      <c r="S27" s="697">
        <f t="shared" ca="1" si="5"/>
        <v>0</v>
      </c>
      <c r="T27" s="25">
        <f>+T28+T29</f>
        <v>10.305876</v>
      </c>
      <c r="U27" s="26">
        <f t="shared" si="12"/>
        <v>3749.9294869999999</v>
      </c>
      <c r="V27" s="697">
        <v>1</v>
      </c>
      <c r="W27" s="924">
        <f>SUM(W28:W29)</f>
        <v>0</v>
      </c>
      <c r="X27" s="924">
        <f>SUM(X28:X29)</f>
        <v>0</v>
      </c>
      <c r="Y27" s="924">
        <v>0</v>
      </c>
      <c r="Z27" s="925">
        <f>+Z29</f>
        <v>0</v>
      </c>
      <c r="AA27" s="925">
        <v>0</v>
      </c>
      <c r="AB27" s="925">
        <v>0</v>
      </c>
      <c r="AC27" s="26">
        <f>+AC28</f>
        <v>0</v>
      </c>
      <c r="AD27" s="925">
        <f>+AD29</f>
        <v>0</v>
      </c>
      <c r="AE27" s="925">
        <f>+AE28</f>
        <v>0</v>
      </c>
      <c r="AF27" s="925">
        <f>SUM(AF28:AF29)</f>
        <v>3749.9294869999999</v>
      </c>
      <c r="AG27" s="925">
        <f>+AG29+AG28</f>
        <v>0</v>
      </c>
      <c r="AH27" s="925">
        <v>0</v>
      </c>
      <c r="AI27" s="925">
        <f>+AI28+AI29</f>
        <v>0</v>
      </c>
      <c r="AJ27" s="925">
        <v>0</v>
      </c>
      <c r="AK27" s="925">
        <v>0</v>
      </c>
      <c r="AL27" s="925">
        <v>0</v>
      </c>
      <c r="AM27" s="925">
        <f>+AM28+AM29</f>
        <v>0</v>
      </c>
      <c r="AN27" s="925">
        <f>+AN28+AN29</f>
        <v>0</v>
      </c>
      <c r="AO27" s="925">
        <f>+AO28+AO29</f>
        <v>6688.6279999999997</v>
      </c>
      <c r="AP27" s="925">
        <f>+AP28+AP29</f>
        <v>0</v>
      </c>
      <c r="AQ27" s="925">
        <f>+AQ28+AQ29</f>
        <v>5601665.4730000002</v>
      </c>
      <c r="AR27" s="768"/>
      <c r="AS27" s="768"/>
      <c r="AT27" s="768"/>
      <c r="AU27" s="895"/>
      <c r="AV27" s="895"/>
      <c r="AW27" s="895"/>
      <c r="AX27" s="895"/>
      <c r="AY27" s="895"/>
      <c r="AZ27" s="895"/>
      <c r="BA27" s="895"/>
      <c r="BB27" s="494"/>
      <c r="BC27" s="494"/>
      <c r="BD27" s="494"/>
      <c r="BE27" s="494"/>
      <c r="BF27" s="494"/>
    </row>
    <row r="28" spans="1:58" s="39" customFormat="1" ht="15.75" hidden="1" customHeight="1" x14ac:dyDescent="0.25">
      <c r="A28" s="769"/>
      <c r="B28" s="486"/>
      <c r="C28" s="73"/>
      <c r="D28" s="55"/>
      <c r="E28" s="55"/>
      <c r="F28" s="149" t="s">
        <v>742</v>
      </c>
      <c r="G28" s="81" t="s">
        <v>741</v>
      </c>
      <c r="H28" s="45">
        <f>+'P03 2026'!H17</f>
        <v>9.9960000000000004</v>
      </c>
      <c r="I28" s="59">
        <f>+'P03 2026'!KA10</f>
        <v>9.9960000000000004</v>
      </c>
      <c r="J28" s="45">
        <f ca="1">SUMIF(W$5:$AQ$5,"ok",W28:AP28)</f>
        <v>0</v>
      </c>
      <c r="K28" s="93">
        <f t="shared" ca="1" si="1"/>
        <v>0</v>
      </c>
      <c r="L28" s="775">
        <v>0</v>
      </c>
      <c r="M28" s="93">
        <f t="shared" si="2"/>
        <v>0</v>
      </c>
      <c r="N28" s="59">
        <f t="shared" si="9"/>
        <v>9.9960000000000004</v>
      </c>
      <c r="O28" s="93">
        <f t="shared" si="3"/>
        <v>1</v>
      </c>
      <c r="P28" s="761">
        <f>+'P03 2026'!KF12</f>
        <v>0</v>
      </c>
      <c r="Q28" s="93">
        <f t="shared" ca="1" si="4"/>
        <v>0</v>
      </c>
      <c r="R28" s="761">
        <f>+'P03 2026'!KG12</f>
        <v>0</v>
      </c>
      <c r="S28" s="93">
        <f t="shared" ca="1" si="5"/>
        <v>0</v>
      </c>
      <c r="T28" s="45">
        <v>0</v>
      </c>
      <c r="U28" s="53">
        <f t="shared" si="12"/>
        <v>3749.9294869999999</v>
      </c>
      <c r="V28" s="93">
        <f t="shared" si="6"/>
        <v>0</v>
      </c>
      <c r="W28" s="771">
        <v>0</v>
      </c>
      <c r="X28" s="771">
        <v>0</v>
      </c>
      <c r="Y28" s="771">
        <v>0</v>
      </c>
      <c r="Z28" s="771">
        <v>0</v>
      </c>
      <c r="AA28" s="771">
        <v>0</v>
      </c>
      <c r="AB28" s="771">
        <v>0</v>
      </c>
      <c r="AC28" s="53">
        <v>0</v>
      </c>
      <c r="AD28" s="53"/>
      <c r="AE28" s="53">
        <v>0</v>
      </c>
      <c r="AF28" s="760">
        <f>'P03 2025'!BU9</f>
        <v>3749.9294869999999</v>
      </c>
      <c r="AG28" s="760">
        <v>0</v>
      </c>
      <c r="AH28" s="773">
        <v>0</v>
      </c>
      <c r="AI28" s="773">
        <v>0</v>
      </c>
      <c r="AJ28" s="773">
        <v>0</v>
      </c>
      <c r="AK28" s="773">
        <v>0</v>
      </c>
      <c r="AL28" s="773">
        <v>0</v>
      </c>
      <c r="AM28" s="773">
        <v>0</v>
      </c>
      <c r="AN28" s="773">
        <v>0</v>
      </c>
      <c r="AO28" s="773">
        <f>+'P03 2025'!FL13</f>
        <v>6688.6279999999997</v>
      </c>
      <c r="AP28" s="773">
        <v>0</v>
      </c>
      <c r="AQ28" s="773">
        <f>+'P03 2025'!HZ12</f>
        <v>3693.357</v>
      </c>
      <c r="AR28" s="768"/>
      <c r="AS28" s="768"/>
      <c r="AT28" s="768"/>
      <c r="AU28" s="895"/>
      <c r="AV28" s="895"/>
      <c r="AW28" s="895"/>
      <c r="AX28" s="895"/>
      <c r="AY28" s="895"/>
      <c r="AZ28" s="895"/>
      <c r="BA28" s="895"/>
      <c r="BB28" s="494"/>
      <c r="BC28" s="494"/>
      <c r="BD28" s="494"/>
      <c r="BE28" s="494"/>
      <c r="BF28" s="494"/>
    </row>
    <row r="29" spans="1:58" s="39" customFormat="1" ht="15.75" hidden="1" customHeight="1" x14ac:dyDescent="0.25">
      <c r="A29" s="769"/>
      <c r="B29" s="486"/>
      <c r="C29" s="73"/>
      <c r="D29" s="55"/>
      <c r="E29" s="55"/>
      <c r="F29" s="149" t="s">
        <v>727</v>
      </c>
      <c r="G29" s="81" t="s">
        <v>49</v>
      </c>
      <c r="H29" s="45">
        <f>+'P03 2026'!H20</f>
        <v>1E-3</v>
      </c>
      <c r="I29" s="59">
        <f>+'P03 2026'!KA13</f>
        <v>1E-3</v>
      </c>
      <c r="J29" s="45">
        <f ca="1">SUMIF(W$5:$AQ$5,"ok",W29:AP29)</f>
        <v>0</v>
      </c>
      <c r="K29" s="93">
        <f t="shared" ca="1" si="1"/>
        <v>0</v>
      </c>
      <c r="L29" s="775">
        <v>0</v>
      </c>
      <c r="M29" s="93">
        <f t="shared" si="2"/>
        <v>0</v>
      </c>
      <c r="N29" s="59">
        <f t="shared" si="9"/>
        <v>1E-3</v>
      </c>
      <c r="O29" s="93">
        <f t="shared" si="3"/>
        <v>1</v>
      </c>
      <c r="P29" s="761">
        <f>+'P03 2026'!KF15</f>
        <v>0</v>
      </c>
      <c r="Q29" s="93">
        <f t="shared" ca="1" si="4"/>
        <v>0</v>
      </c>
      <c r="R29" s="761">
        <f>+'P03 2026'!KG15</f>
        <v>0</v>
      </c>
      <c r="S29" s="93">
        <f t="shared" ca="1" si="5"/>
        <v>0</v>
      </c>
      <c r="T29" s="45">
        <f>+'P03 2025'!FC38</f>
        <v>10.305876</v>
      </c>
      <c r="U29" s="53">
        <f t="shared" si="12"/>
        <v>0</v>
      </c>
      <c r="V29" s="93">
        <f t="shared" si="6"/>
        <v>0</v>
      </c>
      <c r="W29" s="771">
        <v>0</v>
      </c>
      <c r="X29" s="771">
        <v>0</v>
      </c>
      <c r="Y29" s="771">
        <v>0</v>
      </c>
      <c r="Z29" s="771">
        <v>0</v>
      </c>
      <c r="AA29" s="771">
        <v>0</v>
      </c>
      <c r="AB29" s="771">
        <v>0</v>
      </c>
      <c r="AC29" s="53">
        <v>0</v>
      </c>
      <c r="AD29" s="759">
        <v>0</v>
      </c>
      <c r="AE29" s="759">
        <v>0</v>
      </c>
      <c r="AF29" s="759">
        <v>0</v>
      </c>
      <c r="AG29" s="759">
        <v>0</v>
      </c>
      <c r="AH29" s="759">
        <v>0</v>
      </c>
      <c r="AI29" s="759">
        <v>0</v>
      </c>
      <c r="AJ29" s="759">
        <v>0</v>
      </c>
      <c r="AK29" s="759">
        <v>0</v>
      </c>
      <c r="AL29" s="759">
        <v>0</v>
      </c>
      <c r="AM29" s="759">
        <v>0</v>
      </c>
      <c r="AN29" s="759">
        <v>0</v>
      </c>
      <c r="AO29" s="759">
        <v>0</v>
      </c>
      <c r="AP29" s="759">
        <v>0</v>
      </c>
      <c r="AQ29" s="759">
        <f>+'P03 2025'!HZ13</f>
        <v>5597972.1160000004</v>
      </c>
      <c r="AR29" s="768"/>
      <c r="AS29" s="768"/>
      <c r="BA29" s="895"/>
      <c r="BB29" s="494"/>
      <c r="BC29" s="494"/>
      <c r="BD29" s="494"/>
      <c r="BE29" s="494"/>
      <c r="BF29" s="494"/>
    </row>
    <row r="30" spans="1:58" s="39" customFormat="1" ht="15.75" customHeight="1" x14ac:dyDescent="0.25">
      <c r="A30" s="769"/>
      <c r="B30" s="691">
        <v>32</v>
      </c>
      <c r="C30" s="692"/>
      <c r="D30" s="693"/>
      <c r="E30" s="55"/>
      <c r="F30" s="149"/>
      <c r="G30" s="755" t="s">
        <v>136</v>
      </c>
      <c r="H30" s="25">
        <f>+H31</f>
        <v>8699424</v>
      </c>
      <c r="I30" s="25">
        <f>+I31</f>
        <v>3347702</v>
      </c>
      <c r="J30" s="25">
        <f>SUMIF(W$5:$AQ$5,"ok",W30:AQ30)</f>
        <v>0</v>
      </c>
      <c r="K30" s="697">
        <f t="shared" si="1"/>
        <v>0</v>
      </c>
      <c r="L30" s="698">
        <f>+L31</f>
        <v>0</v>
      </c>
      <c r="M30" s="697">
        <f t="shared" si="2"/>
        <v>0</v>
      </c>
      <c r="N30" s="698">
        <f>+I30-L30</f>
        <v>3347702</v>
      </c>
      <c r="O30" s="697">
        <f t="shared" si="3"/>
        <v>1</v>
      </c>
      <c r="P30" s="708">
        <f>+'P03 2026'!KF16</f>
        <v>0</v>
      </c>
      <c r="Q30" s="697">
        <f t="shared" si="4"/>
        <v>0</v>
      </c>
      <c r="R30" s="708">
        <f>+'P03 2026'!KG16</f>
        <v>0</v>
      </c>
      <c r="S30" s="697">
        <f t="shared" si="5"/>
        <v>0</v>
      </c>
      <c r="T30" s="25">
        <f>+T31</f>
        <v>8876963.6119999997</v>
      </c>
      <c r="U30" s="26">
        <f t="shared" si="12"/>
        <v>2187761.0150259999</v>
      </c>
      <c r="V30" s="697">
        <f t="shared" si="6"/>
        <v>0.24645375498312902</v>
      </c>
      <c r="W30" s="924">
        <f>+W31</f>
        <v>0</v>
      </c>
      <c r="X30" s="924">
        <f>+X31</f>
        <v>0</v>
      </c>
      <c r="Y30" s="924">
        <v>0</v>
      </c>
      <c r="Z30" s="924">
        <v>0</v>
      </c>
      <c r="AA30" s="924">
        <v>0</v>
      </c>
      <c r="AB30" s="26">
        <v>0</v>
      </c>
      <c r="AC30" s="26">
        <f>+AC31</f>
        <v>0</v>
      </c>
      <c r="AD30" s="26">
        <f>+AD31</f>
        <v>1809472.1438749998</v>
      </c>
      <c r="AE30" s="26">
        <f>+AE31</f>
        <v>0</v>
      </c>
      <c r="AF30" s="764">
        <f>SUM(AF31:AF31)</f>
        <v>0</v>
      </c>
      <c r="AG30" s="764">
        <f t="shared" ref="AG30:AL30" si="18">+AG31</f>
        <v>0</v>
      </c>
      <c r="AH30" s="764">
        <f t="shared" si="18"/>
        <v>0</v>
      </c>
      <c r="AI30" s="764">
        <f t="shared" si="18"/>
        <v>0</v>
      </c>
      <c r="AJ30" s="764">
        <f t="shared" si="18"/>
        <v>0</v>
      </c>
      <c r="AK30" s="764">
        <f t="shared" si="18"/>
        <v>0</v>
      </c>
      <c r="AL30" s="764">
        <f t="shared" si="18"/>
        <v>378288.87115099997</v>
      </c>
      <c r="AM30" s="764">
        <f>+AM31</f>
        <v>0</v>
      </c>
      <c r="AN30" s="764">
        <v>0</v>
      </c>
      <c r="AO30" s="764">
        <v>0</v>
      </c>
      <c r="AP30" s="764">
        <v>0</v>
      </c>
      <c r="AQ30" s="764">
        <f>+AQ31</f>
        <v>0</v>
      </c>
      <c r="AR30" s="768"/>
      <c r="AS30" s="768"/>
      <c r="AT30" s="768"/>
      <c r="AU30" s="895"/>
      <c r="AV30" s="895"/>
      <c r="AW30" s="895"/>
      <c r="AX30" s="895"/>
      <c r="AY30" s="895"/>
      <c r="AZ30" s="895"/>
      <c r="BA30" s="895"/>
      <c r="BB30" s="494"/>
      <c r="BC30" s="494"/>
      <c r="BD30" s="494"/>
      <c r="BE30" s="494"/>
      <c r="BF30" s="494"/>
    </row>
    <row r="31" spans="1:58" s="39" customFormat="1" ht="15.75" customHeight="1" x14ac:dyDescent="0.25">
      <c r="A31" s="769"/>
      <c r="B31" s="486" t="s">
        <v>1</v>
      </c>
      <c r="C31" s="73"/>
      <c r="D31" s="447" t="s">
        <v>748</v>
      </c>
      <c r="E31" s="55"/>
      <c r="F31" s="149" t="s">
        <v>204</v>
      </c>
      <c r="G31" s="71" t="s">
        <v>134</v>
      </c>
      <c r="H31" s="45">
        <f>+'P03 2026'!H21</f>
        <v>8699424</v>
      </c>
      <c r="I31" s="45">
        <f>+'P03 2026'!KA15</f>
        <v>3347702</v>
      </c>
      <c r="J31" s="45">
        <f ca="1">SUMIF(W$5:$AQ$5,"ok",W31:AP31)</f>
        <v>0</v>
      </c>
      <c r="K31" s="93">
        <f t="shared" ca="1" si="1"/>
        <v>0</v>
      </c>
      <c r="L31" s="45">
        <f>+'P03 2026'!KC15</f>
        <v>0</v>
      </c>
      <c r="M31" s="93">
        <f t="shared" si="2"/>
        <v>0</v>
      </c>
      <c r="N31" s="59">
        <f>+I31-L31</f>
        <v>3347702</v>
      </c>
      <c r="O31" s="93">
        <f t="shared" si="3"/>
        <v>1</v>
      </c>
      <c r="P31" s="761">
        <v>0</v>
      </c>
      <c r="Q31" s="93">
        <f t="shared" ca="1" si="4"/>
        <v>0</v>
      </c>
      <c r="R31" s="761">
        <v>0</v>
      </c>
      <c r="S31" s="93">
        <f t="shared" ca="1" si="5"/>
        <v>0</v>
      </c>
      <c r="T31" s="45">
        <f>+'P03 2025'!FC39</f>
        <v>8876963.6119999997</v>
      </c>
      <c r="U31" s="53">
        <f t="shared" si="12"/>
        <v>2187761.0150259999</v>
      </c>
      <c r="V31" s="93">
        <f t="shared" si="6"/>
        <v>0.24645375498312902</v>
      </c>
      <c r="W31" s="771">
        <v>0</v>
      </c>
      <c r="X31" s="771">
        <v>0</v>
      </c>
      <c r="Y31" s="771">
        <v>0</v>
      </c>
      <c r="Z31" s="771">
        <v>0</v>
      </c>
      <c r="AA31" s="771">
        <v>0</v>
      </c>
      <c r="AB31" s="771">
        <v>0</v>
      </c>
      <c r="AC31" s="53">
        <v>0</v>
      </c>
      <c r="AD31" s="53">
        <f>+'P03 2025'!BC10</f>
        <v>1809472.1438749998</v>
      </c>
      <c r="AE31" s="53">
        <v>0</v>
      </c>
      <c r="AF31" s="760">
        <v>0</v>
      </c>
      <c r="AG31" s="760">
        <v>0</v>
      </c>
      <c r="AH31" s="760">
        <v>0</v>
      </c>
      <c r="AI31" s="760">
        <v>0</v>
      </c>
      <c r="AJ31" s="760">
        <v>0</v>
      </c>
      <c r="AK31" s="760">
        <v>0</v>
      </c>
      <c r="AL31" s="760">
        <f>+'P03 2025'!DZ9</f>
        <v>378288.87115099997</v>
      </c>
      <c r="AM31" s="760">
        <v>0</v>
      </c>
      <c r="AN31" s="760">
        <v>0</v>
      </c>
      <c r="AO31" s="760">
        <v>0</v>
      </c>
      <c r="AP31" s="760">
        <v>0</v>
      </c>
      <c r="AQ31" s="760">
        <v>0</v>
      </c>
      <c r="AR31" s="768"/>
      <c r="AS31" s="768"/>
      <c r="AT31" s="768"/>
      <c r="AU31" s="895"/>
      <c r="AV31" s="895"/>
      <c r="AW31" s="895"/>
      <c r="AX31" s="895"/>
      <c r="AY31" s="895"/>
      <c r="AZ31" s="895"/>
      <c r="BA31" s="895"/>
      <c r="BB31" s="494"/>
      <c r="BC31" s="494"/>
      <c r="BD31" s="494"/>
      <c r="BE31" s="494"/>
      <c r="BF31" s="494"/>
    </row>
    <row r="32" spans="1:58" s="39" customFormat="1" ht="15.75" customHeight="1" x14ac:dyDescent="0.25">
      <c r="A32" s="769"/>
      <c r="B32" s="691" t="s">
        <v>712</v>
      </c>
      <c r="C32" s="692" t="s">
        <v>1</v>
      </c>
      <c r="D32" s="693"/>
      <c r="E32" s="55"/>
      <c r="F32" s="149"/>
      <c r="G32" s="755" t="s">
        <v>140</v>
      </c>
      <c r="H32" s="25">
        <f>+H33</f>
        <v>157358859</v>
      </c>
      <c r="I32" s="25">
        <f>+I33</f>
        <v>174160362</v>
      </c>
      <c r="J32" s="25">
        <f ca="1">SUMIF(W$5:$AQ18,"ok",W32:AP32)</f>
        <v>86750779.197999999</v>
      </c>
      <c r="K32" s="697">
        <f t="shared" ca="1" si="1"/>
        <v>0.49810862932175115</v>
      </c>
      <c r="L32" s="25">
        <f>+L33</f>
        <v>87556894.49499999</v>
      </c>
      <c r="M32" s="697">
        <f t="shared" si="2"/>
        <v>0.50273721006046135</v>
      </c>
      <c r="N32" s="698">
        <f t="shared" si="9"/>
        <v>86603467.50500001</v>
      </c>
      <c r="O32" s="697">
        <f t="shared" si="3"/>
        <v>0.49726278993953865</v>
      </c>
      <c r="P32" s="708">
        <f>+P33</f>
        <v>77165422.835999995</v>
      </c>
      <c r="Q32" s="697">
        <f t="shared" ca="1" si="4"/>
        <v>0.88950697099650966</v>
      </c>
      <c r="R32" s="708">
        <f>+'P03 2026'!KG17</f>
        <v>9585356.3619999997</v>
      </c>
      <c r="S32" s="697">
        <f t="shared" ca="1" si="5"/>
        <v>0.11049302900349034</v>
      </c>
      <c r="T32" s="25">
        <f>+T33</f>
        <v>210140949.04299995</v>
      </c>
      <c r="U32" s="26">
        <f>+U33</f>
        <v>116097989.586307</v>
      </c>
      <c r="V32" s="697">
        <f t="shared" si="6"/>
        <v>0.55247675484015502</v>
      </c>
      <c r="W32" s="924">
        <f>+W33</f>
        <v>12434988.385</v>
      </c>
      <c r="X32" s="923">
        <f>+X33</f>
        <v>11386024.768007999</v>
      </c>
      <c r="Y32" s="924">
        <v>0</v>
      </c>
      <c r="Z32" s="923">
        <f t="shared" ref="Z32:AQ32" si="19">+Z33</f>
        <v>2596818.8017059998</v>
      </c>
      <c r="AA32" s="923">
        <f t="shared" si="19"/>
        <v>4072703.8739999998</v>
      </c>
      <c r="AB32" s="923">
        <f t="shared" si="19"/>
        <v>5526093.4355469979</v>
      </c>
      <c r="AC32" s="26">
        <f>+AC33</f>
        <v>0</v>
      </c>
      <c r="AD32" s="923">
        <f t="shared" si="19"/>
        <v>5717418.2067249995</v>
      </c>
      <c r="AE32" s="923">
        <f>+AE33</f>
        <v>340223.71299999999</v>
      </c>
      <c r="AF32" s="923">
        <f t="shared" si="19"/>
        <v>5792431.2356199995</v>
      </c>
      <c r="AG32" s="923">
        <f>+AG33</f>
        <v>982312.50899999996</v>
      </c>
      <c r="AH32" s="923">
        <f t="shared" si="19"/>
        <v>6023233.5318869995</v>
      </c>
      <c r="AI32" s="923">
        <f>+AI33</f>
        <v>12848319.899</v>
      </c>
      <c r="AJ32" s="923">
        <f t="shared" si="19"/>
        <v>47793874.551477998</v>
      </c>
      <c r="AK32" s="923">
        <f>+AK33</f>
        <v>10970031.070999999</v>
      </c>
      <c r="AL32" s="923">
        <f t="shared" si="19"/>
        <v>10129454.021428999</v>
      </c>
      <c r="AM32" s="923">
        <f>+AM33</f>
        <v>45102199.747000001</v>
      </c>
      <c r="AN32" s="923">
        <f t="shared" si="19"/>
        <v>21132641.033906996</v>
      </c>
      <c r="AO32" s="923">
        <f t="shared" si="19"/>
        <v>21169741.530999999</v>
      </c>
      <c r="AP32" s="923">
        <f t="shared" si="19"/>
        <v>16876393.859999999</v>
      </c>
      <c r="AQ32" s="923">
        <f t="shared" si="19"/>
        <v>53315542.329000004</v>
      </c>
      <c r="AR32" s="768"/>
      <c r="AS32" s="768"/>
      <c r="AT32" s="768"/>
      <c r="AU32" s="895"/>
      <c r="AV32" s="895"/>
      <c r="AW32" s="895"/>
      <c r="AX32" s="895"/>
      <c r="AY32" s="895"/>
      <c r="AZ32" s="895"/>
      <c r="BA32" s="895"/>
      <c r="BB32" s="494"/>
      <c r="BC32" s="494"/>
      <c r="BD32" s="494"/>
      <c r="BE32" s="494"/>
      <c r="BF32" s="494"/>
    </row>
    <row r="33" spans="1:58" s="39" customFormat="1" ht="15.75" customHeight="1" x14ac:dyDescent="0.25">
      <c r="A33" s="769"/>
      <c r="B33" s="691"/>
      <c r="C33" s="692">
        <v>3</v>
      </c>
      <c r="D33" s="693"/>
      <c r="E33" s="55"/>
      <c r="F33" s="149"/>
      <c r="G33" s="755" t="s">
        <v>193</v>
      </c>
      <c r="H33" s="25">
        <f>+H34+H40+H47+H48+H49+H50</f>
        <v>157358859</v>
      </c>
      <c r="I33" s="25">
        <f>+I34+I40+I47+I48+I49+I50</f>
        <v>174160362</v>
      </c>
      <c r="J33" s="25">
        <f ca="1">SUMIF(W$5:$AQ19,"ok",W33:AP33)</f>
        <v>86750779.197999999</v>
      </c>
      <c r="K33" s="697">
        <f t="shared" ca="1" si="1"/>
        <v>0.49810862932175115</v>
      </c>
      <c r="L33" s="25">
        <f>+L34+L40+L47+L48+L49+L50</f>
        <v>87556894.49499999</v>
      </c>
      <c r="M33" s="697">
        <f t="shared" si="2"/>
        <v>0.50273721006046135</v>
      </c>
      <c r="N33" s="698">
        <f t="shared" si="9"/>
        <v>86603467.50500001</v>
      </c>
      <c r="O33" s="697">
        <f t="shared" si="3"/>
        <v>0.49726278993953865</v>
      </c>
      <c r="P33" s="708">
        <f>+'P03 2026'!KF18</f>
        <v>77165422.835999995</v>
      </c>
      <c r="Q33" s="697">
        <f t="shared" ca="1" si="4"/>
        <v>0.88950697099650966</v>
      </c>
      <c r="R33" s="708">
        <f>+'P03 2026'!KG18</f>
        <v>9585356.3619999997</v>
      </c>
      <c r="S33" s="697">
        <f t="shared" ca="1" si="5"/>
        <v>0.11049302900349034</v>
      </c>
      <c r="T33" s="25">
        <f>+T34+T40+T47+T48+T49+T50</f>
        <v>210140949.04299995</v>
      </c>
      <c r="U33" s="26">
        <f>+U48+U49++U34+U40+U47+U50</f>
        <v>116097989.586307</v>
      </c>
      <c r="V33" s="697">
        <f t="shared" si="6"/>
        <v>0.55247675484015502</v>
      </c>
      <c r="W33" s="924">
        <f>+W34+W40+W47+W48+W49+W50</f>
        <v>12434988.385</v>
      </c>
      <c r="X33" s="924">
        <f>+X34+X40+X47+X48+X49+X50</f>
        <v>11386024.768007999</v>
      </c>
      <c r="Y33" s="924">
        <v>0</v>
      </c>
      <c r="Z33" s="25">
        <f>+Z34+Z40+Z47+Z48+Z49+Z51</f>
        <v>2596818.8017059998</v>
      </c>
      <c r="AA33" s="25">
        <f>+AA34+AA40+AA47+AA48+AA49+AA50</f>
        <v>4072703.8739999998</v>
      </c>
      <c r="AB33" s="25">
        <f>+AB34+AB40+AB47+AB48+AB49+AB50</f>
        <v>5526093.4355469979</v>
      </c>
      <c r="AC33" s="26">
        <f>+AC34+AC40+AC47+AC48+AC49+AC50</f>
        <v>0</v>
      </c>
      <c r="AD33" s="25">
        <f t="shared" ref="AD33:AH33" si="20">+AD34+AD40+AD47+AD48+AD49+AD50</f>
        <v>5717418.2067249995</v>
      </c>
      <c r="AE33" s="25">
        <f>+AE34+AE40+AE47+AE48+AE49+AE50</f>
        <v>340223.71299999999</v>
      </c>
      <c r="AF33" s="25">
        <f>AF34+AF40+AF47+AF48+AF49+AF50</f>
        <v>5792431.2356199995</v>
      </c>
      <c r="AG33" s="25">
        <f>+AG34+AG40+AG47+AG48+AG49+AG50</f>
        <v>982312.50899999996</v>
      </c>
      <c r="AH33" s="25">
        <f t="shared" si="20"/>
        <v>6023233.5318869995</v>
      </c>
      <c r="AI33" s="25">
        <f>+AI34+AI40+AI47+AI48+AI49+AI50</f>
        <v>12848319.899</v>
      </c>
      <c r="AJ33" s="25">
        <f>+AJ34+AJ40+AJ47+AJ48+AJ49+AJ50</f>
        <v>47793874.551477998</v>
      </c>
      <c r="AK33" s="25">
        <f>+AK34+AK40+AK47+AK48+AK50+AK49</f>
        <v>10970031.070999999</v>
      </c>
      <c r="AL33" s="25">
        <f>+AL48+AL49+AL34+AL40+AL47+AL50</f>
        <v>10129454.021428999</v>
      </c>
      <c r="AM33" s="25">
        <f>+AM34+AM40+AM47+AM48+AM49+AM50</f>
        <v>45102199.747000001</v>
      </c>
      <c r="AN33" s="25">
        <f>+AN48+AN49+AN34+AN40+AN47+AN50</f>
        <v>21132641.033906996</v>
      </c>
      <c r="AO33" s="25">
        <f>+AO34+AO40+AO47+AO48+AO49+AO50</f>
        <v>21169741.530999999</v>
      </c>
      <c r="AP33" s="25">
        <f t="shared" ref="AP33" si="21">+AP48+AP49+AP34+AP40+AP47+AP50</f>
        <v>16876393.859999999</v>
      </c>
      <c r="AQ33" s="25">
        <f>+AQ48+AQ49+AQ34+AQ40+AQ47+AQ50</f>
        <v>53315542.329000004</v>
      </c>
      <c r="AR33" s="768"/>
      <c r="AS33" s="768"/>
      <c r="AT33" s="768"/>
      <c r="AU33" s="895"/>
      <c r="AV33" s="895"/>
      <c r="AW33" s="895"/>
      <c r="AX33" s="895"/>
      <c r="AY33" s="895"/>
      <c r="AZ33" s="895"/>
      <c r="BA33" s="895"/>
      <c r="BB33" s="494"/>
      <c r="BC33" s="494"/>
      <c r="BD33" s="494"/>
      <c r="BE33" s="494"/>
      <c r="BF33" s="494"/>
    </row>
    <row r="34" spans="1:58" s="39" customFormat="1" ht="15.75" customHeight="1" x14ac:dyDescent="0.25">
      <c r="A34" s="769"/>
      <c r="B34" s="929"/>
      <c r="C34" s="930"/>
      <c r="D34" s="931">
        <v>5</v>
      </c>
      <c r="E34" s="931"/>
      <c r="F34" s="932" t="s">
        <v>731</v>
      </c>
      <c r="G34" s="933" t="s">
        <v>1163</v>
      </c>
      <c r="H34" s="934">
        <f>SUM(H35:H39)</f>
        <v>71387942</v>
      </c>
      <c r="I34" s="934">
        <f>SUM(I35:I39)</f>
        <v>89971586</v>
      </c>
      <c r="J34" s="934">
        <f ca="1">SUMIF(W$5:$AQ$5,"ok",W34:AP34)</f>
        <v>50561995.651999995</v>
      </c>
      <c r="K34" s="935">
        <f t="shared" ca="1" si="1"/>
        <v>0.56197737419011373</v>
      </c>
      <c r="L34" s="934">
        <f>SUM(L35:L39)</f>
        <v>50735844.116999999</v>
      </c>
      <c r="M34" s="935">
        <f t="shared" si="2"/>
        <v>0.56390963383706494</v>
      </c>
      <c r="N34" s="937">
        <f>+I34-L34</f>
        <v>39235741.883000001</v>
      </c>
      <c r="O34" s="935">
        <f t="shared" si="3"/>
        <v>0.43609036616293506</v>
      </c>
      <c r="P34" s="938">
        <f>+P35+P36+P37+P38+P39</f>
        <v>46262926.855999999</v>
      </c>
      <c r="Q34" s="935">
        <f t="shared" ca="1" si="4"/>
        <v>0.91497430549243075</v>
      </c>
      <c r="R34" s="938">
        <f>+'P03 2026'!KG19</f>
        <v>4299068.7960000001</v>
      </c>
      <c r="S34" s="935">
        <f t="shared" ca="1" si="5"/>
        <v>8.5025694507569319E-2</v>
      </c>
      <c r="T34" s="939">
        <f>SUM(T35:T39)</f>
        <v>110261645.60999998</v>
      </c>
      <c r="U34" s="939">
        <f>SUM(U35:U39)</f>
        <v>68393293.582044989</v>
      </c>
      <c r="V34" s="935">
        <f>IFERROR(U34/T34,0)</f>
        <v>0.6202818142580141</v>
      </c>
      <c r="W34" s="940">
        <f>SUM(W35:W39)</f>
        <v>12434988.385</v>
      </c>
      <c r="X34" s="940">
        <f t="shared" ref="X34:AO34" si="22">SUM(X35:X39)</f>
        <v>11368698.813007999</v>
      </c>
      <c r="Y34" s="940">
        <f t="shared" si="22"/>
        <v>0</v>
      </c>
      <c r="Z34" s="940">
        <f t="shared" si="22"/>
        <v>111150.27791299998</v>
      </c>
      <c r="AA34" s="940">
        <f t="shared" si="22"/>
        <v>1957555.84</v>
      </c>
      <c r="AB34" s="940">
        <f t="shared" si="22"/>
        <v>4720302.6227979986</v>
      </c>
      <c r="AC34" s="940">
        <f t="shared" si="22"/>
        <v>0</v>
      </c>
      <c r="AD34" s="940">
        <f t="shared" si="22"/>
        <v>4519776.7941889996</v>
      </c>
      <c r="AE34" s="940">
        <f t="shared" si="22"/>
        <v>164019.61799999999</v>
      </c>
      <c r="AF34" s="940">
        <f t="shared" si="22"/>
        <v>4439933.5570999999</v>
      </c>
      <c r="AG34" s="940">
        <f t="shared" si="22"/>
        <v>329822.00899999996</v>
      </c>
      <c r="AH34" s="940">
        <f t="shared" si="22"/>
        <v>3943336.5461959997</v>
      </c>
      <c r="AI34" s="940">
        <f t="shared" si="22"/>
        <v>12621177.442</v>
      </c>
      <c r="AJ34" s="940">
        <f t="shared" si="22"/>
        <v>14870267.737635</v>
      </c>
      <c r="AK34" s="940">
        <f t="shared" si="22"/>
        <v>7062654.0140000004</v>
      </c>
      <c r="AL34" s="940">
        <f t="shared" si="22"/>
        <v>9573617.769222999</v>
      </c>
      <c r="AM34" s="940">
        <f>SUM(AM35:AM39)</f>
        <v>15991778.344000001</v>
      </c>
      <c r="AN34" s="940">
        <f>SUM(AN35:AN39)</f>
        <v>14846209.463982997</v>
      </c>
      <c r="AO34" s="771">
        <f t="shared" si="22"/>
        <v>10977603.064999999</v>
      </c>
      <c r="AP34" s="771">
        <f>SUM(AP35:AP39)</f>
        <v>7017781.7139999997</v>
      </c>
      <c r="AQ34" s="771">
        <f>SUM(AQ35:AQ39)</f>
        <v>25903356.212000005</v>
      </c>
      <c r="AR34" s="768"/>
      <c r="AS34" s="768"/>
      <c r="AT34" s="768"/>
      <c r="AU34" s="895"/>
      <c r="AV34" s="895"/>
      <c r="AW34" s="895"/>
      <c r="AX34" s="895"/>
      <c r="AY34" s="895"/>
      <c r="AZ34" s="895"/>
      <c r="BA34" s="895"/>
      <c r="BB34" s="494"/>
      <c r="BC34" s="494"/>
      <c r="BD34" s="494"/>
      <c r="BE34" s="494"/>
      <c r="BF34" s="494"/>
    </row>
    <row r="35" spans="1:58" s="39" customFormat="1" ht="15.75" customHeight="1" x14ac:dyDescent="0.25">
      <c r="A35" s="769"/>
      <c r="B35" s="486"/>
      <c r="C35" s="73"/>
      <c r="D35" s="55"/>
      <c r="E35" s="447">
        <v>1</v>
      </c>
      <c r="F35" s="149" t="s">
        <v>685</v>
      </c>
      <c r="G35" s="71" t="s">
        <v>539</v>
      </c>
      <c r="H35" s="45">
        <f>+'P03 2026'!H22</f>
        <v>30205196.25</v>
      </c>
      <c r="I35" s="45">
        <f>+'P03 2026'!KA20</f>
        <v>27382855.25</v>
      </c>
      <c r="J35" s="45">
        <f ca="1">SUMIF(W$5:$AQ$5,"ok",W35:AP35)</f>
        <v>12443948.396</v>
      </c>
      <c r="K35" s="93">
        <f t="shared" ca="1" si="1"/>
        <v>0.45444305505723331</v>
      </c>
      <c r="L35" s="775">
        <f>+'P03 2026'!KC20</f>
        <v>12443948.396</v>
      </c>
      <c r="M35" s="93">
        <f t="shared" si="2"/>
        <v>0.45444305505723331</v>
      </c>
      <c r="N35" s="59">
        <f t="shared" si="9"/>
        <v>14938906.854</v>
      </c>
      <c r="O35" s="93">
        <f t="shared" si="3"/>
        <v>0.54555694494276674</v>
      </c>
      <c r="P35" s="761">
        <f>+'P03 2026'!KF20</f>
        <v>10446978.891000001</v>
      </c>
      <c r="Q35" s="93">
        <f t="shared" ca="1" si="4"/>
        <v>0.83952283941952799</v>
      </c>
      <c r="R35" s="761">
        <f>+'P03 2026'!KG20</f>
        <v>1996969.5049999999</v>
      </c>
      <c r="S35" s="93">
        <f t="shared" ca="1" si="5"/>
        <v>0.16047716058047207</v>
      </c>
      <c r="T35" s="45">
        <f>+'P03 2025'!FC41</f>
        <v>42710977.187999994</v>
      </c>
      <c r="U35" s="53">
        <f>SUMIF($W$5:$AQ$5,"SI",W35:AQ35)</f>
        <v>29568809.789333999</v>
      </c>
      <c r="V35" s="93">
        <f t="shared" si="6"/>
        <v>0.6923000066044287</v>
      </c>
      <c r="W35" s="770">
        <f>+'P03 2026'!I23</f>
        <v>87471.1</v>
      </c>
      <c r="X35" s="771">
        <v>0</v>
      </c>
      <c r="Y35" s="771">
        <v>0</v>
      </c>
      <c r="Z35" s="771">
        <v>0</v>
      </c>
      <c r="AA35" s="771">
        <v>0</v>
      </c>
      <c r="AB35" s="771">
        <v>0</v>
      </c>
      <c r="AC35" s="53">
        <v>0</v>
      </c>
      <c r="AD35" s="53">
        <f>+'P03 2025'!BC11</f>
        <v>202042.91108599998</v>
      </c>
      <c r="AE35" s="53">
        <v>0</v>
      </c>
      <c r="AF35" s="760">
        <f>'P03 2025'!BU10</f>
        <v>882885.79871099989</v>
      </c>
      <c r="AG35" s="760">
        <f>+'P03 2026'!FG6</f>
        <v>1902.5129999999999</v>
      </c>
      <c r="AH35" s="773">
        <f>+'P03 2025'!CM8</f>
        <v>1702262.8160359997</v>
      </c>
      <c r="AI35" s="773">
        <f>+'P03 2026'!GO5</f>
        <v>70216.770999999993</v>
      </c>
      <c r="AJ35" s="773">
        <f>+'P03 2025'!DE11</f>
        <v>5251446.1280760001</v>
      </c>
      <c r="AK35" s="773">
        <f>+'P03 2026'!HW5</f>
        <v>5628075.7690000003</v>
      </c>
      <c r="AL35" s="773">
        <f>+'P03 2025'!DZ10</f>
        <v>8567978.2597969994</v>
      </c>
      <c r="AM35" s="773">
        <f>+'P03 2026'!JF6</f>
        <v>6656282.2429999998</v>
      </c>
      <c r="AN35" s="773">
        <f>+'P03 2025'!ET11</f>
        <v>12962193.875627998</v>
      </c>
      <c r="AO35" s="773">
        <f>+'P03 2025'!FL14</f>
        <v>6942863</v>
      </c>
      <c r="AP35" s="773">
        <f>+'P03 2025'!GS11</f>
        <v>1775535.4029999999</v>
      </c>
      <c r="AQ35" s="773">
        <f>+'P03 2025'!HZ14</f>
        <v>354932.50400000002</v>
      </c>
      <c r="AR35" s="768"/>
      <c r="AS35" s="768"/>
      <c r="AT35" s="768"/>
      <c r="AU35" s="895"/>
      <c r="AV35" s="895"/>
      <c r="AW35" s="895"/>
      <c r="AX35" s="895"/>
      <c r="AY35" s="895"/>
      <c r="AZ35" s="895"/>
      <c r="BA35" s="895"/>
      <c r="BB35" s="494"/>
      <c r="BC35" s="494"/>
      <c r="BD35" s="494"/>
      <c r="BE35" s="494"/>
      <c r="BF35" s="494"/>
    </row>
    <row r="36" spans="1:58" s="39" customFormat="1" ht="15.75" customHeight="1" x14ac:dyDescent="0.25">
      <c r="A36" s="769"/>
      <c r="B36" s="486"/>
      <c r="C36" s="73"/>
      <c r="D36" s="55"/>
      <c r="E36" s="447">
        <v>2</v>
      </c>
      <c r="F36" s="149" t="s">
        <v>686</v>
      </c>
      <c r="G36" s="71" t="s">
        <v>540</v>
      </c>
      <c r="H36" s="45">
        <f>+'P03 2026'!H24</f>
        <v>28924077.75</v>
      </c>
      <c r="I36" s="45">
        <f>+'P03 2026'!KA21</f>
        <v>26684073.745000001</v>
      </c>
      <c r="J36" s="45">
        <f ca="1">SUMIF(W$5:$AQ$5,"ok",W36:AP36)</f>
        <v>15485297.708999999</v>
      </c>
      <c r="K36" s="93">
        <f t="shared" ca="1" si="1"/>
        <v>0.58031985134584618</v>
      </c>
      <c r="L36" s="775">
        <f>+'P03 2026'!KC21</f>
        <v>15659146.174000001</v>
      </c>
      <c r="M36" s="93">
        <f t="shared" si="2"/>
        <v>0.58683491597433368</v>
      </c>
      <c r="N36" s="59">
        <f t="shared" si="9"/>
        <v>11024927.571</v>
      </c>
      <c r="O36" s="93">
        <f t="shared" si="3"/>
        <v>0.41316508402566626</v>
      </c>
      <c r="P36" s="761">
        <f>+'P03 2026'!KF21</f>
        <v>13183198.418</v>
      </c>
      <c r="Q36" s="93">
        <f t="shared" ca="1" si="4"/>
        <v>0.85133645253316459</v>
      </c>
      <c r="R36" s="761">
        <f>+'P03 2026'!KG21</f>
        <v>2302099.2910000002</v>
      </c>
      <c r="S36" s="93">
        <f t="shared" ca="1" si="5"/>
        <v>0.14866354746683549</v>
      </c>
      <c r="T36" s="45">
        <f>+'P03 2025'!FC43</f>
        <v>47704678.268999994</v>
      </c>
      <c r="U36" s="53">
        <f>SUMIF($W$5:$AQ$5,"SI",W36:AQ36)</f>
        <v>19172027.965546999</v>
      </c>
      <c r="V36" s="93">
        <f t="shared" si="6"/>
        <v>0.40188989133180231</v>
      </c>
      <c r="W36" s="770">
        <f>+'P03 2026'!I25</f>
        <v>1420670.0959999999</v>
      </c>
      <c r="X36" s="771">
        <v>0</v>
      </c>
      <c r="Y36" s="771">
        <v>0</v>
      </c>
      <c r="Z36" s="771">
        <f>+'P03 2025'!Q8</f>
        <v>111150.27791299998</v>
      </c>
      <c r="AA36" s="771">
        <f>+'P03 2026'!BK7</f>
        <v>1957555.84</v>
      </c>
      <c r="AB36" s="772">
        <f>+'P03 2025'!AJ9</f>
        <v>4649606.937332999</v>
      </c>
      <c r="AC36" s="53">
        <v>0</v>
      </c>
      <c r="AD36" s="53">
        <f>+'P03 2025'!BC12</f>
        <v>4240408.8841340002</v>
      </c>
      <c r="AE36" s="53">
        <f>+'P03 2026'!DY6</f>
        <v>164019.61799999999</v>
      </c>
      <c r="AF36" s="760">
        <f>'P03 2025'!BU11</f>
        <v>3557047.7583889998</v>
      </c>
      <c r="AG36" s="760">
        <f>+'P03 2026'!FG7</f>
        <v>327919.49599999998</v>
      </c>
      <c r="AH36" s="773">
        <f>+'P03 2025'!CM9</f>
        <v>2241073.7301599998</v>
      </c>
      <c r="AI36" s="773">
        <f>+'P03 2026'!GO6</f>
        <v>845058.31299999997</v>
      </c>
      <c r="AJ36" s="773">
        <f>+'P03 2025'!DE12</f>
        <v>1483085.279837</v>
      </c>
      <c r="AK36" s="773">
        <f>+'P03 2026'!HW6</f>
        <v>1434578.2450000001</v>
      </c>
      <c r="AL36" s="773">
        <f>+'P03 2025'!DZ11</f>
        <v>1005639.5094259999</v>
      </c>
      <c r="AM36" s="773">
        <f>+'P03 2026'!JF7</f>
        <v>9335496.1009999998</v>
      </c>
      <c r="AN36" s="773">
        <f>+'P03 2025'!ET12</f>
        <v>1884015.5883549999</v>
      </c>
      <c r="AO36" s="773">
        <f>+'P03 2025'!FL15</f>
        <v>4034740.0649999999</v>
      </c>
      <c r="AP36" s="773">
        <f>+'P03 2025'!GS12</f>
        <v>5242246.3109999998</v>
      </c>
      <c r="AQ36" s="773">
        <f>+'P03 2025'!HZ15+'P03 2025'!HZ16+'P03 2025'!HZ17+'P03 2025'!HZ18+'P03 2025'!HZ19</f>
        <v>25541325.248000003</v>
      </c>
      <c r="AR36" s="768"/>
      <c r="AS36" s="768"/>
      <c r="AT36" s="768"/>
      <c r="AU36" s="895"/>
      <c r="AV36" s="895"/>
      <c r="AW36" s="895"/>
      <c r="AX36" s="895"/>
      <c r="AY36" s="895"/>
      <c r="AZ36" s="895"/>
      <c r="BA36" s="895"/>
      <c r="BB36" s="494"/>
      <c r="BC36" s="494"/>
      <c r="BD36" s="494"/>
      <c r="BE36" s="494"/>
      <c r="BF36" s="494"/>
    </row>
    <row r="37" spans="1:58" s="39" customFormat="1" ht="15.75" customHeight="1" x14ac:dyDescent="0.25">
      <c r="A37" s="769"/>
      <c r="B37" s="486"/>
      <c r="C37" s="73"/>
      <c r="D37" s="55"/>
      <c r="E37" s="447">
        <v>3</v>
      </c>
      <c r="F37" s="149" t="s">
        <v>687</v>
      </c>
      <c r="G37" s="71" t="s">
        <v>541</v>
      </c>
      <c r="H37" s="45">
        <f>+'P03 2026'!H26</f>
        <v>12258668</v>
      </c>
      <c r="I37" s="45">
        <f>+'P03 2026'!KA22</f>
        <v>22695567.962000001</v>
      </c>
      <c r="J37" s="45">
        <f ca="1">SUMIF(W$5:$AQ$5,"ok",W37:AP37)</f>
        <v>22632749.546999998</v>
      </c>
      <c r="K37" s="93">
        <f t="shared" ca="1" si="1"/>
        <v>0.99723212853253196</v>
      </c>
      <c r="L37" s="775">
        <f>+'P03 2026'!KC22</f>
        <v>22632749.546999998</v>
      </c>
      <c r="M37" s="93">
        <f t="shared" si="2"/>
        <v>0.99723212853253196</v>
      </c>
      <c r="N37" s="59">
        <f>+I37-L37</f>
        <v>62818.415000002831</v>
      </c>
      <c r="O37" s="93">
        <f t="shared" si="3"/>
        <v>2.7678714674680954E-3</v>
      </c>
      <c r="P37" s="761">
        <f>+'P03 2026'!KF22</f>
        <v>22632749.546999998</v>
      </c>
      <c r="Q37" s="93">
        <f t="shared" ca="1" si="4"/>
        <v>1</v>
      </c>
      <c r="R37" s="761">
        <f>+'P03 2026'!KG22</f>
        <v>0</v>
      </c>
      <c r="S37" s="93">
        <f t="shared" ca="1" si="5"/>
        <v>0</v>
      </c>
      <c r="T37" s="45">
        <f>+'P03 2025'!FC45</f>
        <v>19536690.152999997</v>
      </c>
      <c r="U37" s="53">
        <f>SUMIF($W$5:$AQ$5,"SI",W37:AQ37)</f>
        <v>19504435.142729998</v>
      </c>
      <c r="V37" s="93">
        <f t="shared" si="6"/>
        <v>0.99834900333590815</v>
      </c>
      <c r="W37" s="770">
        <f>+'P03 2026'!I27</f>
        <v>10926847.188999999</v>
      </c>
      <c r="X37" s="770">
        <f>+'P03 2025'!J31</f>
        <v>11368698.813007999</v>
      </c>
      <c r="Y37" s="771">
        <v>0</v>
      </c>
      <c r="Z37" s="771">
        <v>0</v>
      </c>
      <c r="AA37" s="771">
        <v>0</v>
      </c>
      <c r="AB37" s="772">
        <v>0</v>
      </c>
      <c r="AC37" s="53">
        <v>0</v>
      </c>
      <c r="AD37" s="53">
        <v>0</v>
      </c>
      <c r="AE37" s="53">
        <v>0</v>
      </c>
      <c r="AF37" s="760">
        <v>0</v>
      </c>
      <c r="AG37" s="760">
        <v>0</v>
      </c>
      <c r="AH37" s="760">
        <v>0</v>
      </c>
      <c r="AI37" s="760">
        <f>+'P03 2026'!GO7</f>
        <v>11705902.357999999</v>
      </c>
      <c r="AJ37" s="773">
        <f>+'P03 2025'!DE13</f>
        <v>8135736.3297219994</v>
      </c>
      <c r="AK37" s="773">
        <v>0</v>
      </c>
      <c r="AL37" s="773">
        <v>0</v>
      </c>
      <c r="AM37" s="773">
        <v>0</v>
      </c>
      <c r="AN37" s="773">
        <v>0</v>
      </c>
      <c r="AO37" s="773">
        <v>0</v>
      </c>
      <c r="AP37" s="776">
        <v>0</v>
      </c>
      <c r="AQ37" s="773">
        <v>0</v>
      </c>
      <c r="AR37" s="768"/>
      <c r="AS37" s="768"/>
      <c r="AT37" s="768"/>
      <c r="AU37" s="895"/>
      <c r="AV37" s="895"/>
      <c r="AW37" s="895"/>
      <c r="AX37" s="895"/>
      <c r="AY37" s="895"/>
      <c r="AZ37" s="895"/>
      <c r="BA37" s="895"/>
      <c r="BB37" s="494"/>
      <c r="BC37" s="494"/>
      <c r="BD37" s="494"/>
      <c r="BE37" s="494"/>
      <c r="BF37" s="494"/>
    </row>
    <row r="38" spans="1:58" s="39" customFormat="1" ht="15.75" customHeight="1" x14ac:dyDescent="0.25">
      <c r="A38" s="769"/>
      <c r="B38" s="486"/>
      <c r="C38" s="73"/>
      <c r="D38" s="55"/>
      <c r="E38" s="447">
        <v>8</v>
      </c>
      <c r="F38" s="149" t="s">
        <v>688</v>
      </c>
      <c r="G38" s="71" t="s">
        <v>743</v>
      </c>
      <c r="H38" s="45">
        <v>0</v>
      </c>
      <c r="I38" s="45">
        <v>0</v>
      </c>
      <c r="J38" s="45">
        <v>0</v>
      </c>
      <c r="K38" s="93" t="str">
        <f t="shared" si="1"/>
        <v>0</v>
      </c>
      <c r="L38" s="775">
        <v>0</v>
      </c>
      <c r="M38" s="93">
        <f t="shared" si="2"/>
        <v>0</v>
      </c>
      <c r="N38" s="59">
        <f t="shared" si="9"/>
        <v>0</v>
      </c>
      <c r="O38" s="93">
        <f t="shared" si="3"/>
        <v>0</v>
      </c>
      <c r="P38" s="761">
        <v>0</v>
      </c>
      <c r="Q38" s="93">
        <f t="shared" si="4"/>
        <v>0</v>
      </c>
      <c r="R38" s="761">
        <v>0</v>
      </c>
      <c r="S38" s="93">
        <f t="shared" si="5"/>
        <v>0</v>
      </c>
      <c r="T38" s="45">
        <f>+'P03 2025'!FC48</f>
        <v>309300</v>
      </c>
      <c r="U38" s="53">
        <f>SUMIF($W$5:$AQ$5,"SI",W38:AQ38)</f>
        <v>148020.684434</v>
      </c>
      <c r="V38" s="93">
        <f t="shared" si="6"/>
        <v>0.47856671333333334</v>
      </c>
      <c r="W38" s="771">
        <v>0</v>
      </c>
      <c r="X38" s="771">
        <v>0</v>
      </c>
      <c r="Y38" s="771">
        <v>0</v>
      </c>
      <c r="Z38" s="771">
        <v>0</v>
      </c>
      <c r="AA38" s="771">
        <v>0</v>
      </c>
      <c r="AB38" s="771">
        <f>+'P03 2025'!AJ10</f>
        <v>70695.685464999988</v>
      </c>
      <c r="AC38" s="53">
        <v>0</v>
      </c>
      <c r="AD38" s="53">
        <f>+'P03 2025'!BC13</f>
        <v>77324.998968999993</v>
      </c>
      <c r="AE38" s="53">
        <v>0</v>
      </c>
      <c r="AF38" s="760">
        <v>0</v>
      </c>
      <c r="AG38" s="760">
        <v>0</v>
      </c>
      <c r="AH38" s="760">
        <v>0</v>
      </c>
      <c r="AI38" s="760">
        <v>0</v>
      </c>
      <c r="AJ38" s="773">
        <v>0</v>
      </c>
      <c r="AK38" s="773">
        <v>0</v>
      </c>
      <c r="AL38" s="773">
        <v>0</v>
      </c>
      <c r="AM38" s="773">
        <v>0</v>
      </c>
      <c r="AN38" s="773">
        <v>0</v>
      </c>
      <c r="AO38" s="773">
        <v>0</v>
      </c>
      <c r="AP38" s="773">
        <v>0</v>
      </c>
      <c r="AQ38" s="773">
        <f>+'P03 2025'!HZ20</f>
        <v>7098.46</v>
      </c>
      <c r="AR38" s="768"/>
      <c r="AS38" s="768"/>
      <c r="BA38" s="895"/>
      <c r="BB38" s="494"/>
      <c r="BC38" s="494"/>
      <c r="BD38" s="494"/>
      <c r="BE38" s="494"/>
      <c r="BF38" s="494"/>
    </row>
    <row r="39" spans="1:58" s="39" customFormat="1" ht="15.75" customHeight="1" x14ac:dyDescent="0.25">
      <c r="A39" s="769"/>
      <c r="B39" s="486"/>
      <c r="C39" s="73"/>
      <c r="D39" s="55"/>
      <c r="E39" s="447"/>
      <c r="F39" s="149"/>
      <c r="G39" s="71" t="s">
        <v>1191</v>
      </c>
      <c r="H39" s="45">
        <v>0</v>
      </c>
      <c r="I39" s="45">
        <f>+'P03 2026'!KA23</f>
        <v>13209089.043</v>
      </c>
      <c r="J39" s="45">
        <f ca="1">SUMIF(W$5:$AQ$5,"ok",W39:AP39)</f>
        <v>0</v>
      </c>
      <c r="K39" s="93">
        <f t="shared" ca="1" si="1"/>
        <v>0</v>
      </c>
      <c r="L39" s="775">
        <f>+'P03 2026'!KC23</f>
        <v>0</v>
      </c>
      <c r="M39" s="93">
        <f t="shared" si="2"/>
        <v>0</v>
      </c>
      <c r="N39" s="59">
        <f>+I39-L39</f>
        <v>13209089.043</v>
      </c>
      <c r="O39" s="93">
        <f t="shared" si="3"/>
        <v>1</v>
      </c>
      <c r="P39" s="761">
        <f>+'P03 2026'!KF23</f>
        <v>0</v>
      </c>
      <c r="Q39" s="93">
        <f t="shared" ca="1" si="4"/>
        <v>0</v>
      </c>
      <c r="R39" s="761">
        <f>+'P03 2026'!KG23</f>
        <v>0</v>
      </c>
      <c r="S39" s="93">
        <f t="shared" ca="1" si="5"/>
        <v>0</v>
      </c>
      <c r="T39" s="45">
        <v>0</v>
      </c>
      <c r="U39" s="53">
        <v>0</v>
      </c>
      <c r="V39" s="93">
        <f>IFERROR(U39/T39,0)</f>
        <v>0</v>
      </c>
      <c r="W39" s="771"/>
      <c r="X39" s="771"/>
      <c r="Y39" s="771"/>
      <c r="Z39" s="771"/>
      <c r="AA39" s="771"/>
      <c r="AB39" s="771"/>
      <c r="AC39" s="53"/>
      <c r="AD39" s="53"/>
      <c r="AE39" s="53"/>
      <c r="AF39" s="760"/>
      <c r="AG39" s="760"/>
      <c r="AH39" s="760"/>
      <c r="AI39" s="760"/>
      <c r="AJ39" s="773"/>
      <c r="AK39" s="773"/>
      <c r="AL39" s="773"/>
      <c r="AM39" s="773">
        <v>0</v>
      </c>
      <c r="AN39" s="773">
        <v>0</v>
      </c>
      <c r="AO39" s="773"/>
      <c r="AP39" s="773"/>
      <c r="AQ39" s="773"/>
      <c r="AR39" s="768"/>
      <c r="AS39" s="768"/>
      <c r="AT39" s="768"/>
      <c r="AU39" s="895"/>
      <c r="AV39" s="895"/>
      <c r="AW39" s="895"/>
      <c r="AX39" s="895"/>
      <c r="AY39" s="895"/>
      <c r="AZ39" s="895"/>
      <c r="BA39" s="895"/>
      <c r="BB39" s="494"/>
      <c r="BC39" s="494"/>
      <c r="BD39" s="494"/>
      <c r="BE39" s="494"/>
      <c r="BF39" s="494"/>
    </row>
    <row r="40" spans="1:58" s="39" customFormat="1" ht="15.75" customHeight="1" x14ac:dyDescent="0.25">
      <c r="A40" s="769"/>
      <c r="B40" s="929"/>
      <c r="C40" s="930"/>
      <c r="D40" s="931">
        <v>6</v>
      </c>
      <c r="E40" s="931"/>
      <c r="F40" s="932" t="s">
        <v>730</v>
      </c>
      <c r="G40" s="933" t="s">
        <v>1164</v>
      </c>
      <c r="H40" s="934">
        <f>SUM(H41:H46)</f>
        <v>45264017</v>
      </c>
      <c r="I40" s="934">
        <f>+'P03 2026'!KA24</f>
        <v>46030882</v>
      </c>
      <c r="J40" s="934">
        <f ca="1">SUMIF(W$5:$AQ$5,"ok",W40:AP40)</f>
        <v>17108166.820999999</v>
      </c>
      <c r="K40" s="935">
        <f t="shared" ca="1" si="1"/>
        <v>0.37166715208715745</v>
      </c>
      <c r="L40" s="936">
        <f>+'P03 2026'!KC24</f>
        <v>17108166.820999999</v>
      </c>
      <c r="M40" s="935">
        <f t="shared" si="2"/>
        <v>0.37166715208715745</v>
      </c>
      <c r="N40" s="937">
        <f>+I40-L40</f>
        <v>28922715.179000001</v>
      </c>
      <c r="O40" s="935">
        <f t="shared" si="3"/>
        <v>0.6283328479128425</v>
      </c>
      <c r="P40" s="938">
        <f>+'P03 2026'!KF24</f>
        <v>12191431.688999999</v>
      </c>
      <c r="Q40" s="935">
        <f t="shared" ca="1" si="4"/>
        <v>0.7126088853678475</v>
      </c>
      <c r="R40" s="938">
        <f>+'P03 2026'!KG24</f>
        <v>4916735.1320000002</v>
      </c>
      <c r="S40" s="935">
        <f t="shared" ca="1" si="5"/>
        <v>0.28739111463215261</v>
      </c>
      <c r="T40" s="939">
        <f>SUM(T41:T46)</f>
        <v>44211461.596000001</v>
      </c>
      <c r="U40" s="939">
        <f>SUM(U41:U46)</f>
        <v>12334030.430975998</v>
      </c>
      <c r="V40" s="935">
        <f t="shared" si="6"/>
        <v>0.27897811982972104</v>
      </c>
      <c r="W40" s="940">
        <f>SUM(W41:W46)</f>
        <v>0</v>
      </c>
      <c r="X40" s="941">
        <f>SUM(X41:X46)</f>
        <v>17325.954999999998</v>
      </c>
      <c r="Y40" s="940">
        <v>0</v>
      </c>
      <c r="Z40" s="934">
        <f t="shared" ref="Z40:AB40" si="23">SUM(Z41:Z46)</f>
        <v>10310</v>
      </c>
      <c r="AA40" s="934">
        <f t="shared" si="23"/>
        <v>2115148.034</v>
      </c>
      <c r="AB40" s="934">
        <f t="shared" si="23"/>
        <v>805790.8127489998</v>
      </c>
      <c r="AC40" s="939">
        <f>+AC41+AC42+AC43+AC44+AC45+AC46</f>
        <v>0</v>
      </c>
      <c r="AD40" s="934">
        <f t="shared" ref="AD40:AN40" si="24">SUM(AD41:AD46)</f>
        <v>1197641.4125359999</v>
      </c>
      <c r="AE40" s="934">
        <f>+AE41+AE43++AE42+AE44+AE45+AE46</f>
        <v>172133.095</v>
      </c>
      <c r="AF40" s="934">
        <f>SUM(AF41:AF46)</f>
        <v>1300947.6785199998</v>
      </c>
      <c r="AG40" s="934">
        <f>+AG41+AG42+AG43+AG44+AG45+AG46</f>
        <v>31500</v>
      </c>
      <c r="AH40" s="934">
        <f t="shared" si="24"/>
        <v>1919279.5009859998</v>
      </c>
      <c r="AI40" s="934">
        <f>+AI41+AI42+AI43+AI44+AI45+AI46</f>
        <v>34200</v>
      </c>
      <c r="AJ40" s="934">
        <f>+AJ41+AJ42+AJ43+AJ44+AJ45+AJ46</f>
        <v>1534038.6906559998</v>
      </c>
      <c r="AK40" s="934">
        <f>+AK41+AK42+AK43+AK44+AK45+AK46</f>
        <v>3731247.395</v>
      </c>
      <c r="AL40" s="934">
        <f t="shared" si="24"/>
        <v>190225.48186199999</v>
      </c>
      <c r="AM40" s="934">
        <f>+AM41+AM42+AM43+AM44+AM45+AM46</f>
        <v>11023938.296999998</v>
      </c>
      <c r="AN40" s="934">
        <f t="shared" si="24"/>
        <v>5358470.8986669993</v>
      </c>
      <c r="AO40" s="45">
        <f>+AO41+AO42+AO43+AO44+AO45+AO46</f>
        <v>9094197.7689999994</v>
      </c>
      <c r="AP40" s="45">
        <f>SUM(AP41:AP46)</f>
        <v>7677733.1320000011</v>
      </c>
      <c r="AQ40" s="45">
        <f>SUM(AQ41:AQ46)</f>
        <v>13269318.357999999</v>
      </c>
      <c r="AR40" s="768"/>
      <c r="AS40" s="768"/>
      <c r="AT40" s="768"/>
      <c r="AU40" s="895"/>
      <c r="AV40" s="895"/>
      <c r="AW40" s="895"/>
      <c r="AX40" s="895"/>
      <c r="AY40" s="895"/>
      <c r="AZ40" s="895"/>
      <c r="BA40" s="895"/>
      <c r="BB40" s="494"/>
      <c r="BC40" s="494"/>
      <c r="BD40" s="494"/>
      <c r="BE40" s="494"/>
      <c r="BF40" s="494"/>
    </row>
    <row r="41" spans="1:58" s="39" customFormat="1" ht="15.75" customHeight="1" x14ac:dyDescent="0.25">
      <c r="A41" s="769"/>
      <c r="B41" s="486"/>
      <c r="C41" s="73"/>
      <c r="D41" s="55"/>
      <c r="E41" s="447">
        <v>1</v>
      </c>
      <c r="F41" s="149" t="s">
        <v>689</v>
      </c>
      <c r="G41" s="71" t="s">
        <v>542</v>
      </c>
      <c r="H41" s="45">
        <f>+'P03 2026'!H28</f>
        <v>4494551</v>
      </c>
      <c r="I41" s="45">
        <f>+'P03 2026'!KA25</f>
        <v>6280555.7000000002</v>
      </c>
      <c r="J41" s="45">
        <f ca="1">SUMIF(W$5:$AQ$5,"ok",W41:AP41)</f>
        <v>2459141.5039999997</v>
      </c>
      <c r="K41" s="93">
        <f t="shared" ca="1" si="1"/>
        <v>0.39154839499313726</v>
      </c>
      <c r="L41" s="775">
        <f>+'P03 2026'!KC25</f>
        <v>2459141.5040000002</v>
      </c>
      <c r="M41" s="93">
        <f t="shared" si="2"/>
        <v>0.39154839499313732</v>
      </c>
      <c r="N41" s="59">
        <f t="shared" si="9"/>
        <v>3821414.196</v>
      </c>
      <c r="O41" s="93">
        <f t="shared" si="3"/>
        <v>0.60845160500686268</v>
      </c>
      <c r="P41" s="761">
        <f>+'P03 2026'!KF25</f>
        <v>1756690.0819999999</v>
      </c>
      <c r="Q41" s="93">
        <f t="shared" ca="1" si="4"/>
        <v>0.71435095505589907</v>
      </c>
      <c r="R41" s="761">
        <f>+'P03 2026'!KG25</f>
        <v>702451.42200000002</v>
      </c>
      <c r="S41" s="93">
        <f t="shared" ca="1" si="5"/>
        <v>0.28564904494410098</v>
      </c>
      <c r="T41" s="45">
        <f>+'P03 2025'!FC50</f>
        <v>7933681.0919999992</v>
      </c>
      <c r="U41" s="53">
        <f t="shared" ref="U41:U50" si="25">SUMIF($W$5:$AQ$5,"SI",W41:AQ41)</f>
        <v>3686302.2220629994</v>
      </c>
      <c r="V41" s="93">
        <f t="shared" si="6"/>
        <v>0.46463957642312043</v>
      </c>
      <c r="W41" s="771">
        <v>0</v>
      </c>
      <c r="X41" s="770">
        <f>+'P03 2025'!J34</f>
        <v>17325.954999999998</v>
      </c>
      <c r="Y41" s="771">
        <v>0</v>
      </c>
      <c r="Z41" s="771">
        <v>0</v>
      </c>
      <c r="AA41" s="771">
        <f>+'P03 2026'!BK8</f>
        <v>268688.40000000002</v>
      </c>
      <c r="AB41" s="772">
        <f>+'P03 2025'!AJ11</f>
        <v>684542.75999999989</v>
      </c>
      <c r="AC41" s="53">
        <v>0</v>
      </c>
      <c r="AD41" s="53">
        <f>+'P03 2025'!BC14</f>
        <v>717415.16399999999</v>
      </c>
      <c r="AE41" s="53">
        <f>+'P03 2026'!DY7</f>
        <v>69000</v>
      </c>
      <c r="AF41" s="760">
        <f>'P03 2025'!BU12</f>
        <v>776132.05636899988</v>
      </c>
      <c r="AG41" s="760">
        <f>+'P03 2026'!FG8</f>
        <v>31500</v>
      </c>
      <c r="AH41" s="760">
        <f>+'P03 2025'!CM10</f>
        <v>328612.91881999996</v>
      </c>
      <c r="AI41" s="760">
        <f>+'P03 2026'!GO8</f>
        <v>34200</v>
      </c>
      <c r="AJ41" s="773">
        <f>+'P03 2025'!DE14</f>
        <v>607018.00787399989</v>
      </c>
      <c r="AK41" s="773">
        <f>+'P03 2026'!HW7</f>
        <v>464279.64799999999</v>
      </c>
      <c r="AL41" s="773">
        <f>+'P03 2025'!DZ12</f>
        <v>47013.599999999999</v>
      </c>
      <c r="AM41" s="773">
        <f>+'P03 2026'!JF8</f>
        <v>1591473.456</v>
      </c>
      <c r="AN41" s="773">
        <f>+'P03 2025'!ET13</f>
        <v>508241.75999999995</v>
      </c>
      <c r="AO41" s="773">
        <f>+'P03 2025'!FL16</f>
        <v>364920</v>
      </c>
      <c r="AP41" s="773">
        <f>+'P03 2025'!GS13</f>
        <v>517598.261</v>
      </c>
      <c r="AQ41" s="773">
        <f>+'P03 2025'!HZ21++'P03 2025'!HZ22++'P03 2025'!HZ23</f>
        <v>340269.23300000001</v>
      </c>
      <c r="AR41" s="768"/>
      <c r="AS41" s="768"/>
      <c r="AT41" s="768"/>
      <c r="AU41" s="895"/>
      <c r="AV41" s="895"/>
      <c r="AW41" s="895"/>
      <c r="AX41" s="895"/>
      <c r="AY41" s="895"/>
      <c r="AZ41" s="895"/>
      <c r="BA41" s="895"/>
      <c r="BB41" s="494"/>
      <c r="BC41" s="494"/>
      <c r="BD41" s="494"/>
      <c r="BE41" s="494"/>
      <c r="BF41" s="494"/>
    </row>
    <row r="42" spans="1:58" s="39" customFormat="1" ht="15.75" customHeight="1" x14ac:dyDescent="0.25">
      <c r="A42" s="769"/>
      <c r="B42" s="486"/>
      <c r="C42" s="73"/>
      <c r="D42" s="55"/>
      <c r="E42" s="447">
        <v>1</v>
      </c>
      <c r="F42" s="149" t="s">
        <v>690</v>
      </c>
      <c r="G42" s="71" t="s">
        <v>543</v>
      </c>
      <c r="H42" s="45">
        <f>+'P03 2026'!H29</f>
        <v>1502088</v>
      </c>
      <c r="I42" s="45">
        <f>+'P03 2026'!KA26</f>
        <v>3800000</v>
      </c>
      <c r="J42" s="45">
        <f ca="1">SUMIF(W$5:$AQ$5,"ok",W42:AP42)</f>
        <v>176420</v>
      </c>
      <c r="K42" s="93">
        <f t="shared" ca="1" si="1"/>
        <v>4.6426315789473684E-2</v>
      </c>
      <c r="L42" s="775">
        <f>+'P03 2026'!KC26</f>
        <v>176420</v>
      </c>
      <c r="M42" s="93">
        <f t="shared" si="2"/>
        <v>4.6426315789473684E-2</v>
      </c>
      <c r="N42" s="59">
        <f t="shared" si="9"/>
        <v>3623580</v>
      </c>
      <c r="O42" s="93">
        <f t="shared" si="3"/>
        <v>0.95357368421052635</v>
      </c>
      <c r="P42" s="761">
        <f>+'P03 2026'!KF26</f>
        <v>176420</v>
      </c>
      <c r="Q42" s="93">
        <f t="shared" ca="1" si="4"/>
        <v>1</v>
      </c>
      <c r="R42" s="761">
        <f>+'P03 2026'!KG26</f>
        <v>0</v>
      </c>
      <c r="S42" s="93">
        <f t="shared" ca="1" si="5"/>
        <v>0</v>
      </c>
      <c r="T42" s="45">
        <f>+'P03 2025'!FC52</f>
        <v>0</v>
      </c>
      <c r="U42" s="53">
        <f t="shared" si="25"/>
        <v>0</v>
      </c>
      <c r="V42" s="93">
        <f t="shared" si="6"/>
        <v>0</v>
      </c>
      <c r="W42" s="771">
        <v>0</v>
      </c>
      <c r="X42" s="771">
        <v>0</v>
      </c>
      <c r="Y42" s="771">
        <v>0</v>
      </c>
      <c r="Z42" s="771">
        <v>0</v>
      </c>
      <c r="AA42" s="771">
        <v>0</v>
      </c>
      <c r="AB42" s="771">
        <v>0</v>
      </c>
      <c r="AC42" s="53">
        <v>0</v>
      </c>
      <c r="AD42" s="53">
        <v>0</v>
      </c>
      <c r="AE42" s="53">
        <v>0</v>
      </c>
      <c r="AF42" s="760">
        <v>0</v>
      </c>
      <c r="AG42" s="760">
        <v>0</v>
      </c>
      <c r="AH42" s="760">
        <v>0</v>
      </c>
      <c r="AI42" s="760">
        <v>0</v>
      </c>
      <c r="AJ42" s="773">
        <v>0</v>
      </c>
      <c r="AK42" s="773">
        <f>+'P03 2026'!HW8</f>
        <v>176420</v>
      </c>
      <c r="AL42" s="773">
        <v>0</v>
      </c>
      <c r="AM42" s="773">
        <v>0</v>
      </c>
      <c r="AN42" s="773">
        <v>0</v>
      </c>
      <c r="AO42" s="773">
        <v>0</v>
      </c>
      <c r="AP42" s="773">
        <v>0</v>
      </c>
      <c r="AQ42" s="773">
        <f>+'P03 2025'!HZ24</f>
        <v>2645145.6570000001</v>
      </c>
      <c r="AR42" s="768"/>
      <c r="AS42" s="768"/>
      <c r="AT42" s="768"/>
      <c r="AU42" s="895"/>
      <c r="AV42" s="895"/>
      <c r="AW42" s="895"/>
      <c r="AX42" s="895"/>
      <c r="AY42" s="895"/>
      <c r="AZ42" s="895"/>
      <c r="BA42" s="895"/>
      <c r="BB42" s="494"/>
      <c r="BC42" s="494"/>
      <c r="BD42" s="494"/>
      <c r="BE42" s="494"/>
      <c r="BF42" s="494"/>
    </row>
    <row r="43" spans="1:58" s="39" customFormat="1" ht="15.75" customHeight="1" x14ac:dyDescent="0.25">
      <c r="A43" s="769"/>
      <c r="B43" s="486"/>
      <c r="C43" s="73"/>
      <c r="D43" s="55"/>
      <c r="E43" s="447">
        <v>1</v>
      </c>
      <c r="F43" s="149" t="s">
        <v>691</v>
      </c>
      <c r="G43" s="71" t="s">
        <v>544</v>
      </c>
      <c r="H43" s="45">
        <f>+'P03 2026'!H30</f>
        <v>2227382</v>
      </c>
      <c r="I43" s="45">
        <f>+'P03 2026'!KA27</f>
        <v>1900000</v>
      </c>
      <c r="J43" s="45">
        <f ca="1">SUMIF(W$5:$AQ$5,"ok",W43:AP43)</f>
        <v>222167.11800000002</v>
      </c>
      <c r="K43" s="93">
        <f t="shared" ca="1" si="1"/>
        <v>0.11693006210526316</v>
      </c>
      <c r="L43" s="775">
        <f>+'P03 2026'!KC27</f>
        <v>222167.11799999999</v>
      </c>
      <c r="M43" s="93">
        <f t="shared" si="2"/>
        <v>0.11693006210526315</v>
      </c>
      <c r="N43" s="59">
        <f t="shared" si="9"/>
        <v>1677832.882</v>
      </c>
      <c r="O43" s="93">
        <f t="shared" si="3"/>
        <v>0.88306993789473687</v>
      </c>
      <c r="P43" s="761">
        <f>+'P03 2026'!KF27</f>
        <v>178667.11799999999</v>
      </c>
      <c r="Q43" s="93">
        <f t="shared" ca="1" si="4"/>
        <v>0.80420144802886617</v>
      </c>
      <c r="R43" s="761">
        <f>+'P03 2026'!KG27</f>
        <v>43500</v>
      </c>
      <c r="S43" s="93">
        <f t="shared" ca="1" si="5"/>
        <v>0.19579855197113372</v>
      </c>
      <c r="T43" s="45">
        <f>+'P03 2025'!FC53</f>
        <v>2567544.8413319997</v>
      </c>
      <c r="U43" s="53">
        <f t="shared" si="25"/>
        <v>371412.64861199999</v>
      </c>
      <c r="V43" s="93">
        <f t="shared" si="6"/>
        <v>0.144656733013207</v>
      </c>
      <c r="W43" s="771">
        <v>0</v>
      </c>
      <c r="X43" s="771">
        <v>0</v>
      </c>
      <c r="Y43" s="771">
        <v>0</v>
      </c>
      <c r="Z43" s="771">
        <f>+'P03 2025'!Q9</f>
        <v>10310</v>
      </c>
      <c r="AA43" s="771">
        <f>+'P03 2026'!BK9</f>
        <v>87000</v>
      </c>
      <c r="AB43" s="771">
        <f>+'P03 2025'!AJ12</f>
        <v>21936.7932</v>
      </c>
      <c r="AC43" s="53">
        <v>0</v>
      </c>
      <c r="AD43" s="53">
        <v>0</v>
      </c>
      <c r="AE43" s="53">
        <f>+'P03 2026'!DY8</f>
        <v>12621.848</v>
      </c>
      <c r="AF43" s="760">
        <f>'P03 2025'!BU13</f>
        <v>123797.83225199999</v>
      </c>
      <c r="AG43" s="760">
        <v>0</v>
      </c>
      <c r="AH43" s="760">
        <v>0</v>
      </c>
      <c r="AI43" s="760">
        <v>0</v>
      </c>
      <c r="AJ43" s="773">
        <f>+'P03 2025'!DE15</f>
        <v>162427.71965999997</v>
      </c>
      <c r="AK43" s="773">
        <f>+'P03 2026'!HW9</f>
        <v>34748.26</v>
      </c>
      <c r="AL43" s="773">
        <v>0</v>
      </c>
      <c r="AM43" s="773">
        <f>+'P03 2026'!JF9</f>
        <v>87797.01</v>
      </c>
      <c r="AN43" s="773">
        <f>+'P03 2025'!ET14</f>
        <v>52940.303499999995</v>
      </c>
      <c r="AO43" s="773">
        <f>+'P03 2025'!FL17</f>
        <v>114390</v>
      </c>
      <c r="AP43" s="773">
        <f>+'P03 2025'!GS14</f>
        <v>419057.734</v>
      </c>
      <c r="AQ43" s="773">
        <f>+'P03 2025'!HZ25+'P03 2025'!HZ26</f>
        <v>279187.63900000002</v>
      </c>
      <c r="AR43" s="768"/>
      <c r="AS43" s="768"/>
      <c r="AT43" s="768"/>
      <c r="AU43" s="895"/>
      <c r="AV43" s="895"/>
      <c r="AW43" s="895"/>
      <c r="AX43" s="895"/>
      <c r="AY43" s="895"/>
      <c r="AZ43" s="895"/>
      <c r="BA43" s="895"/>
      <c r="BB43" s="494"/>
      <c r="BC43" s="494"/>
      <c r="BD43" s="494"/>
      <c r="BE43" s="494"/>
      <c r="BF43" s="494"/>
    </row>
    <row r="44" spans="1:58" s="39" customFormat="1" ht="15.75" customHeight="1" x14ac:dyDescent="0.25">
      <c r="A44" s="769"/>
      <c r="B44" s="486"/>
      <c r="C44" s="73"/>
      <c r="D44" s="55"/>
      <c r="E44" s="447">
        <v>1</v>
      </c>
      <c r="F44" s="149" t="s">
        <v>692</v>
      </c>
      <c r="G44" s="71" t="s">
        <v>545</v>
      </c>
      <c r="H44" s="45">
        <f>+'P03 2026'!H31</f>
        <v>756414</v>
      </c>
      <c r="I44" s="45">
        <f>+'P03 2026'!KA28</f>
        <v>978119.95299999998</v>
      </c>
      <c r="J44" s="45">
        <f ca="1">SUMIF(W$5:$AQ$5,"ok",W44:AP44)</f>
        <v>730972.85699999996</v>
      </c>
      <c r="K44" s="93">
        <f t="shared" ca="1" si="1"/>
        <v>0.74732434887768817</v>
      </c>
      <c r="L44" s="775">
        <f>+'P03 2026'!KC28</f>
        <v>730972.85699999996</v>
      </c>
      <c r="M44" s="93">
        <f t="shared" si="2"/>
        <v>0.74732434887768817</v>
      </c>
      <c r="N44" s="59">
        <f t="shared" si="9"/>
        <v>247147.09600000002</v>
      </c>
      <c r="O44" s="93">
        <f t="shared" si="3"/>
        <v>0.25267565112231183</v>
      </c>
      <c r="P44" s="761">
        <f>+'P03 2026'!KF28</f>
        <v>259981.96</v>
      </c>
      <c r="Q44" s="93">
        <f t="shared" ca="1" si="4"/>
        <v>0.35566568239892937</v>
      </c>
      <c r="R44" s="761">
        <f>+'P03 2026'!KG28</f>
        <v>470990.897</v>
      </c>
      <c r="S44" s="93">
        <f t="shared" ca="1" si="5"/>
        <v>0.64433431760107063</v>
      </c>
      <c r="T44" s="45">
        <f>+'P03 2025'!FC55</f>
        <v>2629050</v>
      </c>
      <c r="U44" s="53">
        <f t="shared" si="25"/>
        <v>807710.43577299989</v>
      </c>
      <c r="V44" s="93">
        <f t="shared" si="6"/>
        <v>0.30722520901960781</v>
      </c>
      <c r="W44" s="771">
        <v>0</v>
      </c>
      <c r="X44" s="771">
        <v>0</v>
      </c>
      <c r="Y44" s="771">
        <v>0</v>
      </c>
      <c r="Z44" s="771">
        <v>0</v>
      </c>
      <c r="AA44" s="771">
        <f>+'P03 2026'!BK10</f>
        <v>415413.72</v>
      </c>
      <c r="AB44" s="771">
        <v>0</v>
      </c>
      <c r="AC44" s="53">
        <v>0</v>
      </c>
      <c r="AD44" s="53">
        <f>+'P03 2025'!BC15</f>
        <v>293762.82999999996</v>
      </c>
      <c r="AE44" s="53">
        <v>0</v>
      </c>
      <c r="AF44" s="760">
        <f>'P03 2025'!BU14</f>
        <v>103934.44809799998</v>
      </c>
      <c r="AG44" s="760">
        <v>0</v>
      </c>
      <c r="AH44" s="760">
        <f>+'P03 2025'!CM11</f>
        <v>11679.992799999998</v>
      </c>
      <c r="AI44" s="760">
        <v>0</v>
      </c>
      <c r="AJ44" s="773">
        <f>+'P03 2025'!DE16</f>
        <v>127122.94334399998</v>
      </c>
      <c r="AK44" s="773">
        <f>+'P03 2026'!HW10</f>
        <v>32475.1</v>
      </c>
      <c r="AL44" s="773">
        <v>0</v>
      </c>
      <c r="AM44" s="773">
        <f>+'P03 2026'!JF10</f>
        <v>283084.03700000001</v>
      </c>
      <c r="AN44" s="773">
        <f>+'P03 2025'!ET15</f>
        <v>271210.22153099999</v>
      </c>
      <c r="AO44" s="773">
        <f>+'P03 2025'!FL18</f>
        <v>78837.5</v>
      </c>
      <c r="AP44" s="773">
        <f>+'P03 2025'!GS15</f>
        <v>123361</v>
      </c>
      <c r="AQ44" s="773">
        <f>+'P03 2025'!HZ27</f>
        <v>-293585.79200000002</v>
      </c>
      <c r="AR44" s="768"/>
      <c r="AS44" s="768"/>
      <c r="AT44" s="768"/>
      <c r="AU44" s="895"/>
      <c r="AV44" s="895"/>
      <c r="AW44" s="895"/>
      <c r="AX44" s="895"/>
      <c r="AY44" s="895"/>
      <c r="AZ44" s="895"/>
      <c r="BA44" s="895"/>
      <c r="BB44" s="494"/>
      <c r="BC44" s="494"/>
      <c r="BD44" s="494"/>
      <c r="BE44" s="494"/>
      <c r="BF44" s="494"/>
    </row>
    <row r="45" spans="1:58" s="39" customFormat="1" ht="15.75" customHeight="1" x14ac:dyDescent="0.25">
      <c r="A45" s="769"/>
      <c r="B45" s="486"/>
      <c r="C45" s="73"/>
      <c r="D45" s="55"/>
      <c r="E45" s="447">
        <v>1</v>
      </c>
      <c r="F45" s="149" t="s">
        <v>693</v>
      </c>
      <c r="G45" s="71" t="s">
        <v>546</v>
      </c>
      <c r="H45" s="45">
        <f>+'P03 2026'!H32</f>
        <v>14550669</v>
      </c>
      <c r="I45" s="45">
        <f>+'P03 2026'!KA29</f>
        <v>14550669</v>
      </c>
      <c r="J45" s="45">
        <f ca="1">SUMIF(W$5:$AQ$5,"ok",W45:AP45)</f>
        <v>4051741.7429999998</v>
      </c>
      <c r="K45" s="93">
        <f t="shared" ca="1" si="1"/>
        <v>0.27845741958668702</v>
      </c>
      <c r="L45" s="775">
        <f>+'P03 2026'!KC29</f>
        <v>4051741.7429999998</v>
      </c>
      <c r="M45" s="93">
        <f t="shared" si="2"/>
        <v>0.27845741958668702</v>
      </c>
      <c r="N45" s="59">
        <f t="shared" si="9"/>
        <v>10498927.256999999</v>
      </c>
      <c r="O45" s="93">
        <f t="shared" si="3"/>
        <v>0.72154258041331287</v>
      </c>
      <c r="P45" s="761">
        <f>+'P03 2026'!KF29</f>
        <v>2697615.6830000002</v>
      </c>
      <c r="Q45" s="93">
        <f t="shared" ca="1" si="4"/>
        <v>0.66579161607734294</v>
      </c>
      <c r="R45" s="761">
        <f>+'P03 2026'!KG29</f>
        <v>1354126.06</v>
      </c>
      <c r="S45" s="93">
        <f t="shared" ca="1" si="5"/>
        <v>0.33420838392265717</v>
      </c>
      <c r="T45" s="45">
        <f>+'P03 2025'!FC57</f>
        <v>17940938.768530998</v>
      </c>
      <c r="U45" s="53">
        <f t="shared" si="25"/>
        <v>3643382.0632229997</v>
      </c>
      <c r="V45" s="93">
        <f t="shared" si="6"/>
        <v>0.20307644489671928</v>
      </c>
      <c r="W45" s="771">
        <v>0</v>
      </c>
      <c r="X45" s="771">
        <v>0</v>
      </c>
      <c r="Y45" s="771">
        <v>0</v>
      </c>
      <c r="Z45" s="771">
        <v>0</v>
      </c>
      <c r="AA45" s="771">
        <v>0</v>
      </c>
      <c r="AB45" s="771"/>
      <c r="AC45" s="53">
        <v>0</v>
      </c>
      <c r="AD45" s="53">
        <v>0</v>
      </c>
      <c r="AE45" s="53">
        <v>0</v>
      </c>
      <c r="AF45" s="760">
        <v>0</v>
      </c>
      <c r="AG45" s="760">
        <v>0</v>
      </c>
      <c r="AH45" s="760">
        <f>+'P03 2025'!CM12</f>
        <v>9614.4348190000001</v>
      </c>
      <c r="AI45" s="760">
        <v>0</v>
      </c>
      <c r="AJ45" s="773">
        <f>+'P03 2025'!DE17</f>
        <v>248470.99999999997</v>
      </c>
      <c r="AK45" s="773">
        <f>+'P03 2026'!HW11</f>
        <v>315824.46600000001</v>
      </c>
      <c r="AL45" s="773">
        <f>+'P03 2025'!DZ13</f>
        <v>143211.88186199998</v>
      </c>
      <c r="AM45" s="773">
        <f>+'P03 2026'!JF11</f>
        <v>3735917.2769999998</v>
      </c>
      <c r="AN45" s="773">
        <f>+'P03 2025'!ET16</f>
        <v>3242084.7465419997</v>
      </c>
      <c r="AO45" s="773">
        <f>+'P03 2025'!FL19</f>
        <v>6328428.7029999997</v>
      </c>
      <c r="AP45" s="773">
        <f>+'P03 2025'!GS16</f>
        <v>3310790.8390000002</v>
      </c>
      <c r="AQ45" s="773">
        <f>+'P03 2025'!HZ28</f>
        <v>498521.717</v>
      </c>
      <c r="AR45" s="768"/>
      <c r="AS45" s="768"/>
      <c r="AT45" s="768"/>
      <c r="AU45" s="895"/>
      <c r="AV45" s="895"/>
      <c r="AW45" s="895"/>
      <c r="AX45" s="895"/>
      <c r="AY45" s="895"/>
      <c r="AZ45" s="895"/>
      <c r="BA45" s="895"/>
      <c r="BB45" s="494"/>
      <c r="BC45" s="494"/>
      <c r="BD45" s="494"/>
      <c r="BE45" s="494"/>
      <c r="BF45" s="494"/>
    </row>
    <row r="46" spans="1:58" s="39" customFormat="1" ht="15.75" customHeight="1" x14ac:dyDescent="0.25">
      <c r="A46" s="769"/>
      <c r="B46" s="486"/>
      <c r="C46" s="73"/>
      <c r="D46" s="55"/>
      <c r="E46" s="447">
        <v>1</v>
      </c>
      <c r="F46" s="149" t="s">
        <v>744</v>
      </c>
      <c r="G46" s="71" t="s">
        <v>547</v>
      </c>
      <c r="H46" s="45">
        <f>+'P03 2026'!H33</f>
        <v>21732913</v>
      </c>
      <c r="I46" s="45">
        <f>+'P03 2026'!KA30</f>
        <v>18521537.346999999</v>
      </c>
      <c r="J46" s="45">
        <f ca="1">SUMIF(W$5:$AQ$5,"ok",W46:AP46)</f>
        <v>9467723.5989999995</v>
      </c>
      <c r="K46" s="93">
        <f t="shared" ca="1" si="1"/>
        <v>0.51117374446962527</v>
      </c>
      <c r="L46" s="775">
        <f>+'P03 2026'!KC30</f>
        <v>9467723.5989999995</v>
      </c>
      <c r="M46" s="93">
        <f t="shared" si="2"/>
        <v>0.51117374446962527</v>
      </c>
      <c r="N46" s="59">
        <f t="shared" si="9"/>
        <v>9053813.7479999997</v>
      </c>
      <c r="O46" s="93">
        <f t="shared" si="3"/>
        <v>0.48882625553037468</v>
      </c>
      <c r="P46" s="761">
        <f>+'P03 2026'!KF30</f>
        <v>7122056.8459999999</v>
      </c>
      <c r="Q46" s="93">
        <f t="shared" ca="1" si="4"/>
        <v>0.75224596192819215</v>
      </c>
      <c r="R46" s="761">
        <f>+'P03 2026'!KG30</f>
        <v>2345666.753</v>
      </c>
      <c r="S46" s="93">
        <f t="shared" ca="1" si="5"/>
        <v>0.2477540380718079</v>
      </c>
      <c r="T46" s="45">
        <f>+'P03 2025'!FC59</f>
        <v>13140246.894136999</v>
      </c>
      <c r="U46" s="53">
        <f t="shared" si="25"/>
        <v>3825223.0613049995</v>
      </c>
      <c r="V46" s="93">
        <f t="shared" si="6"/>
        <v>0.29110739639235872</v>
      </c>
      <c r="W46" s="771">
        <v>0</v>
      </c>
      <c r="X46" s="771">
        <v>0</v>
      </c>
      <c r="Y46" s="771">
        <v>0</v>
      </c>
      <c r="Z46" s="771">
        <v>0</v>
      </c>
      <c r="AA46" s="771">
        <f>+'P03 2026'!BK11</f>
        <v>1344045.9140000001</v>
      </c>
      <c r="AB46" s="772">
        <f>+'P03 2025'!AJ13</f>
        <v>99311.259548999995</v>
      </c>
      <c r="AC46" s="53">
        <v>0</v>
      </c>
      <c r="AD46" s="53">
        <f>+'P03 2025'!BC16</f>
        <v>186463.41853599998</v>
      </c>
      <c r="AE46" s="53">
        <f>+'P03 2026'!DY9</f>
        <v>90511.247000000003</v>
      </c>
      <c r="AF46" s="760">
        <f>'P03 2025'!BU15</f>
        <v>297083.34180099994</v>
      </c>
      <c r="AG46" s="760">
        <v>0</v>
      </c>
      <c r="AH46" s="760">
        <f>+'P03 2025'!CM13</f>
        <v>1569372.1545469998</v>
      </c>
      <c r="AI46" s="760">
        <v>0</v>
      </c>
      <c r="AJ46" s="773">
        <f>+'P03 2025'!DE18</f>
        <v>388999.01977799996</v>
      </c>
      <c r="AK46" s="773">
        <f>+'P03 2026'!HW12</f>
        <v>2707499.9210000001</v>
      </c>
      <c r="AL46" s="773">
        <v>0</v>
      </c>
      <c r="AM46" s="773">
        <f>+'P03 2026'!JF12+'P03 2026'!JF13</f>
        <v>5325666.517</v>
      </c>
      <c r="AN46" s="773">
        <f>+'P03 2025'!ET17</f>
        <v>1283993.8670939999</v>
      </c>
      <c r="AO46" s="773">
        <f>+'P03 2025'!FL20</f>
        <v>2207621.5660000001</v>
      </c>
      <c r="AP46" s="773">
        <f>+'P03 2025'!GS17</f>
        <v>3306925.298</v>
      </c>
      <c r="AQ46" s="773">
        <f>+'P03 2025'!HZ29++'P03 2025'!HZ30++'P03 2025'!HZ31</f>
        <v>9799779.9039999992</v>
      </c>
      <c r="AR46" s="768"/>
      <c r="AS46" s="768"/>
      <c r="AT46" s="768"/>
      <c r="AU46" s="895"/>
      <c r="AV46" s="895"/>
      <c r="AW46" s="895"/>
      <c r="AX46" s="895"/>
      <c r="AY46" s="895"/>
      <c r="AZ46" s="895"/>
      <c r="BA46" s="895"/>
      <c r="BB46" s="494"/>
      <c r="BC46" s="494"/>
      <c r="BD46" s="494"/>
      <c r="BE46" s="494"/>
      <c r="BF46" s="494"/>
    </row>
    <row r="47" spans="1:58" s="39" customFormat="1" ht="15.75" customHeight="1" x14ac:dyDescent="0.25">
      <c r="A47" s="769"/>
      <c r="B47" s="486"/>
      <c r="C47" s="73"/>
      <c r="D47" s="55">
        <v>100</v>
      </c>
      <c r="E47" s="55"/>
      <c r="F47" s="149" t="s">
        <v>694</v>
      </c>
      <c r="G47" s="81" t="s">
        <v>772</v>
      </c>
      <c r="H47" s="45">
        <f>+'P03 2026'!H34</f>
        <v>9661323</v>
      </c>
      <c r="I47" s="45">
        <f>+'P03 2026'!KA31</f>
        <v>9161323</v>
      </c>
      <c r="J47" s="45">
        <f ca="1">SUMIF(W$5:$AQ$5,"ok",W47:AP47)</f>
        <v>167632.84700000001</v>
      </c>
      <c r="K47" s="93">
        <f t="shared" ca="1" si="1"/>
        <v>1.8297886342398362E-2</v>
      </c>
      <c r="L47" s="775">
        <f>+'P03 2026'!KC31</f>
        <v>167632.84700000001</v>
      </c>
      <c r="M47" s="93">
        <f t="shared" si="2"/>
        <v>1.8297886342398362E-2</v>
      </c>
      <c r="N47" s="59">
        <f t="shared" si="9"/>
        <v>8993690.1530000009</v>
      </c>
      <c r="O47" s="93">
        <f t="shared" si="3"/>
        <v>0.98170211365760174</v>
      </c>
      <c r="P47" s="761">
        <f>+'P03 2026'!KF31</f>
        <v>167632.84700000001</v>
      </c>
      <c r="Q47" s="93">
        <f t="shared" ca="1" si="4"/>
        <v>1</v>
      </c>
      <c r="R47" s="761">
        <f>+'P03 2026'!KG31</f>
        <v>0</v>
      </c>
      <c r="S47" s="93">
        <f t="shared" ca="1" si="5"/>
        <v>0</v>
      </c>
      <c r="T47" s="45">
        <f>+'P03 2025'!FC61</f>
        <v>23435658.937999997</v>
      </c>
      <c r="U47" s="53">
        <f t="shared" si="25"/>
        <v>15619074.685503999</v>
      </c>
      <c r="V47" s="93">
        <f t="shared" si="6"/>
        <v>0.66646620548732616</v>
      </c>
      <c r="W47" s="771">
        <v>0</v>
      </c>
      <c r="X47" s="771">
        <v>0</v>
      </c>
      <c r="Y47" s="771">
        <v>0</v>
      </c>
      <c r="Z47" s="771">
        <f>+'P03 2025'!Q10</f>
        <v>2475358.5237929998</v>
      </c>
      <c r="AA47" s="771">
        <v>0</v>
      </c>
      <c r="AB47" s="771">
        <v>0</v>
      </c>
      <c r="AC47" s="53">
        <v>0</v>
      </c>
      <c r="AD47" s="53">
        <v>0</v>
      </c>
      <c r="AE47" s="53">
        <v>0</v>
      </c>
      <c r="AF47" s="760">
        <v>0</v>
      </c>
      <c r="AG47" s="760">
        <v>0</v>
      </c>
      <c r="AH47" s="760">
        <v>0</v>
      </c>
      <c r="AI47" s="760">
        <v>0</v>
      </c>
      <c r="AJ47" s="773">
        <f>+'P03 2025'!DE19</f>
        <v>12955992.712710999</v>
      </c>
      <c r="AK47" s="773">
        <f>+'P03 2026'!HW13</f>
        <v>167632.84700000001</v>
      </c>
      <c r="AL47" s="773">
        <v>0</v>
      </c>
      <c r="AM47" s="773"/>
      <c r="AN47" s="773">
        <f>+'P03 2025'!ET18</f>
        <v>187723.44899999999</v>
      </c>
      <c r="AO47" s="777">
        <v>0</v>
      </c>
      <c r="AP47" s="773">
        <f>+'P03 2025'!GS18</f>
        <v>168579.5</v>
      </c>
      <c r="AQ47" s="773">
        <f>+'P03 2025'!HZ32</f>
        <v>7936965.0920000002</v>
      </c>
      <c r="AR47" s="768"/>
      <c r="AS47" s="768"/>
      <c r="AT47" s="768"/>
      <c r="AU47" s="895"/>
      <c r="AV47" s="895"/>
      <c r="AW47" s="895"/>
      <c r="AX47" s="895"/>
      <c r="AY47" s="895"/>
      <c r="AZ47" s="895"/>
      <c r="BA47" s="895"/>
      <c r="BB47" s="494"/>
      <c r="BC47" s="494"/>
      <c r="BD47" s="494"/>
      <c r="BE47" s="494"/>
      <c r="BF47" s="494"/>
    </row>
    <row r="48" spans="1:58" s="39" customFormat="1" ht="15.75" customHeight="1" x14ac:dyDescent="0.25">
      <c r="A48" s="769"/>
      <c r="B48" s="486"/>
      <c r="C48" s="73"/>
      <c r="D48" s="55">
        <v>110</v>
      </c>
      <c r="E48" s="55"/>
      <c r="F48" s="149" t="s">
        <v>203</v>
      </c>
      <c r="G48" s="81" t="s">
        <v>1160</v>
      </c>
      <c r="H48" s="45">
        <f>+'P03 2026'!H35</f>
        <v>17541803</v>
      </c>
      <c r="I48" s="45">
        <f>+'P03 2026'!KA32</f>
        <v>17541803</v>
      </c>
      <c r="J48" s="45">
        <f ca="1">SUMIF(W$5:$AQ$5,"ok",W48:AP48)</f>
        <v>17541803</v>
      </c>
      <c r="K48" s="93">
        <f t="shared" ca="1" si="1"/>
        <v>1</v>
      </c>
      <c r="L48" s="775">
        <f>+'P03 2026'!KC32</f>
        <v>17541803</v>
      </c>
      <c r="M48" s="93">
        <f t="shared" si="2"/>
        <v>1</v>
      </c>
      <c r="N48" s="59">
        <f t="shared" si="9"/>
        <v>0</v>
      </c>
      <c r="O48" s="93">
        <f t="shared" si="3"/>
        <v>0</v>
      </c>
      <c r="P48" s="761">
        <f>+'P03 2026'!KF32</f>
        <v>17541803</v>
      </c>
      <c r="Q48" s="93">
        <f t="shared" ca="1" si="4"/>
        <v>1</v>
      </c>
      <c r="R48" s="761">
        <f>+'P03 2026'!KG32</f>
        <v>0</v>
      </c>
      <c r="S48" s="93">
        <f t="shared" ca="1" si="5"/>
        <v>0</v>
      </c>
      <c r="T48" s="45">
        <f>+'P03 2025'!FC63</f>
        <v>17899799.289999999</v>
      </c>
      <c r="U48" s="53">
        <f t="shared" si="25"/>
        <v>17899799.289999999</v>
      </c>
      <c r="V48" s="93">
        <f t="shared" si="6"/>
        <v>1</v>
      </c>
      <c r="W48" s="771">
        <v>0</v>
      </c>
      <c r="X48" s="771">
        <v>0</v>
      </c>
      <c r="Y48" s="771">
        <v>0</v>
      </c>
      <c r="Z48" s="771">
        <v>0</v>
      </c>
      <c r="AA48" s="771">
        <v>0</v>
      </c>
      <c r="AB48" s="771">
        <v>0</v>
      </c>
      <c r="AC48" s="53">
        <v>0</v>
      </c>
      <c r="AD48" s="53">
        <v>0</v>
      </c>
      <c r="AE48" s="53">
        <v>0</v>
      </c>
      <c r="AF48" s="760">
        <v>0</v>
      </c>
      <c r="AG48" s="760">
        <v>0</v>
      </c>
      <c r="AH48" s="760">
        <v>0</v>
      </c>
      <c r="AI48" s="760">
        <v>0</v>
      </c>
      <c r="AJ48" s="773">
        <f>+'P03 2025'!DE20</f>
        <v>17899799.289999999</v>
      </c>
      <c r="AK48" s="773">
        <v>0</v>
      </c>
      <c r="AL48" s="773">
        <v>0</v>
      </c>
      <c r="AM48" s="773">
        <f>+'P03 2026'!JF14</f>
        <v>17541803</v>
      </c>
      <c r="AN48" s="773">
        <v>0</v>
      </c>
      <c r="AO48" s="773">
        <v>0</v>
      </c>
      <c r="AP48" s="773">
        <v>0</v>
      </c>
      <c r="AQ48" s="773">
        <v>0</v>
      </c>
      <c r="AR48" s="494"/>
      <c r="AS48" s="768"/>
      <c r="AT48" s="768"/>
      <c r="AU48" s="895"/>
      <c r="AV48" s="895"/>
      <c r="AW48" s="895"/>
      <c r="AX48" s="895"/>
      <c r="AY48" s="895"/>
      <c r="AZ48" s="895"/>
      <c r="BA48" s="895"/>
      <c r="BB48" s="494"/>
      <c r="BC48" s="494"/>
      <c r="BD48" s="494"/>
      <c r="BE48" s="494"/>
      <c r="BF48" s="494"/>
    </row>
    <row r="49" spans="1:58" s="39" customFormat="1" ht="15.75" customHeight="1" x14ac:dyDescent="0.25">
      <c r="A49" s="769"/>
      <c r="B49" s="486"/>
      <c r="C49" s="73"/>
      <c r="D49" s="55">
        <v>111</v>
      </c>
      <c r="E49" s="55"/>
      <c r="F49" s="149" t="s">
        <v>232</v>
      </c>
      <c r="G49" s="81" t="s">
        <v>756</v>
      </c>
      <c r="H49" s="45">
        <f>+'P03 2026'!H36</f>
        <v>10212784</v>
      </c>
      <c r="I49" s="45">
        <f>+'P03 2026'!KA33</f>
        <v>10212784</v>
      </c>
      <c r="J49" s="45">
        <f ca="1">SUMIF(W$5:$AQ29,"ok",W49:AP49)</f>
        <v>750190.37800000003</v>
      </c>
      <c r="K49" s="93">
        <f t="shared" ca="1" si="1"/>
        <v>7.3456011406879851E-2</v>
      </c>
      <c r="L49" s="775">
        <f>+'P03 2026'!KC33</f>
        <v>761463.71</v>
      </c>
      <c r="M49" s="93">
        <f t="shared" si="2"/>
        <v>7.4559856548420095E-2</v>
      </c>
      <c r="N49" s="59">
        <f t="shared" si="9"/>
        <v>9451320.2899999991</v>
      </c>
      <c r="O49" s="93">
        <f t="shared" si="3"/>
        <v>0.92544014345157977</v>
      </c>
      <c r="P49" s="761">
        <f>+'P03 2026'!KF33</f>
        <v>504836.04399999999</v>
      </c>
      <c r="Q49" s="93">
        <f t="shared" ca="1" si="4"/>
        <v>0.67294390704648566</v>
      </c>
      <c r="R49" s="761">
        <f>+'P03 2026'!KG33</f>
        <v>245354.334</v>
      </c>
      <c r="S49" s="93">
        <f t="shared" ca="1" si="5"/>
        <v>0.32705609295351423</v>
      </c>
      <c r="T49" s="45">
        <f>+'P03 2025'!FC65</f>
        <v>10212783.916999999</v>
      </c>
      <c r="U49" s="53">
        <f>SUMIF($W$5:$AQ$5,"SI",W49:AQ49)</f>
        <v>1851791.597782</v>
      </c>
      <c r="V49" s="93">
        <f t="shared" si="6"/>
        <v>0.18132094175610081</v>
      </c>
      <c r="W49" s="771">
        <v>0</v>
      </c>
      <c r="X49" s="771">
        <v>0</v>
      </c>
      <c r="Y49" s="771">
        <v>0</v>
      </c>
      <c r="Z49" s="771">
        <v>0</v>
      </c>
      <c r="AA49" s="771">
        <v>0</v>
      </c>
      <c r="AB49" s="771">
        <v>0</v>
      </c>
      <c r="AC49" s="53">
        <v>0</v>
      </c>
      <c r="AD49" s="53">
        <v>0</v>
      </c>
      <c r="AE49" s="53">
        <f>+'P03 2026'!DY10</f>
        <v>4071</v>
      </c>
      <c r="AF49" s="760">
        <f>'P03 2025'!BU16</f>
        <v>51549.999999999993</v>
      </c>
      <c r="AG49" s="760">
        <v>0</v>
      </c>
      <c r="AH49" s="760">
        <f>+'P03 2025'!CM14</f>
        <v>160617.48470499998</v>
      </c>
      <c r="AI49" s="760">
        <f>+'P03 2026'!GO9</f>
        <v>192942.45699999999</v>
      </c>
      <c r="AJ49" s="773">
        <f>+'P03 2025'!DE21</f>
        <v>533776.12047600001</v>
      </c>
      <c r="AK49" s="773">
        <f>+'P03 2026'!HW14</f>
        <v>8496.8150000000005</v>
      </c>
      <c r="AL49" s="773">
        <f>+'P03 2025'!DZ14</f>
        <v>365610.77034399996</v>
      </c>
      <c r="AM49" s="773">
        <f>+'P03 2026'!JF15</f>
        <v>544680.10600000003</v>
      </c>
      <c r="AN49" s="778">
        <f>+'P03 2025'!ET19</f>
        <v>740237.22225699993</v>
      </c>
      <c r="AO49" s="773">
        <f>+'P03 2025'!FL21</f>
        <v>1097940.6969999999</v>
      </c>
      <c r="AP49" s="773">
        <f>+'P03 2025'!GS19</f>
        <v>966559.51399999997</v>
      </c>
      <c r="AQ49" s="773">
        <f>+'P03 2025'!HZ33</f>
        <v>6045094.6670000004</v>
      </c>
      <c r="AR49" s="494"/>
      <c r="AS49" s="768"/>
      <c r="AT49" s="768"/>
      <c r="AU49" s="895"/>
      <c r="AV49" s="895"/>
      <c r="AW49" s="895"/>
      <c r="AX49" s="895"/>
      <c r="AY49" s="895"/>
      <c r="AZ49" s="895"/>
      <c r="BA49" s="895"/>
      <c r="BB49" s="494"/>
      <c r="BC49" s="494"/>
      <c r="BD49" s="494"/>
      <c r="BE49" s="494"/>
      <c r="BF49" s="494"/>
    </row>
    <row r="50" spans="1:58" s="39" customFormat="1" ht="15.75" customHeight="1" x14ac:dyDescent="0.25">
      <c r="A50" s="769"/>
      <c r="B50" s="486"/>
      <c r="C50" s="73"/>
      <c r="D50" s="55">
        <v>112</v>
      </c>
      <c r="E50" s="55"/>
      <c r="F50" s="149" t="s">
        <v>715</v>
      </c>
      <c r="G50" s="81" t="s">
        <v>757</v>
      </c>
      <c r="H50" s="45">
        <f>+'P03 2026'!H37</f>
        <v>3290990</v>
      </c>
      <c r="I50" s="45">
        <f>+'P03 2026'!KA34</f>
        <v>1241984</v>
      </c>
      <c r="J50" s="45">
        <f ca="1">SUMIF(W$5:$AQ30,"ok",W50:AP50)</f>
        <v>620990.5</v>
      </c>
      <c r="K50" s="93">
        <f t="shared" ca="1" si="1"/>
        <v>0.49999879225497268</v>
      </c>
      <c r="L50" s="775">
        <f>+'P03 2026'!KC34</f>
        <v>1241984</v>
      </c>
      <c r="M50" s="93">
        <f t="shared" si="2"/>
        <v>1</v>
      </c>
      <c r="N50" s="59">
        <f t="shared" si="9"/>
        <v>0</v>
      </c>
      <c r="O50" s="93">
        <f t="shared" si="3"/>
        <v>0</v>
      </c>
      <c r="P50" s="761">
        <f>+'P03 2026'!KF34</f>
        <v>496792.4</v>
      </c>
      <c r="Q50" s="93">
        <f t="shared" ca="1" si="4"/>
        <v>0.8</v>
      </c>
      <c r="R50" s="761">
        <f>+'P03 2026'!KG34</f>
        <v>124198.1</v>
      </c>
      <c r="S50" s="93">
        <f t="shared" ca="1" si="5"/>
        <v>0.2</v>
      </c>
      <c r="T50" s="45">
        <f>+'P03 2025'!FC67</f>
        <v>4119599.6919999998</v>
      </c>
      <c r="U50" s="53">
        <f t="shared" si="25"/>
        <v>0</v>
      </c>
      <c r="V50" s="93">
        <f t="shared" si="6"/>
        <v>0</v>
      </c>
      <c r="W50" s="771">
        <v>0</v>
      </c>
      <c r="X50" s="771">
        <v>0</v>
      </c>
      <c r="Y50" s="771">
        <v>0</v>
      </c>
      <c r="Z50" s="771">
        <v>0</v>
      </c>
      <c r="AA50" s="771">
        <v>0</v>
      </c>
      <c r="AB50" s="771">
        <v>0</v>
      </c>
      <c r="AC50" s="53">
        <v>0</v>
      </c>
      <c r="AD50" s="53">
        <v>0</v>
      </c>
      <c r="AE50" s="53">
        <v>0</v>
      </c>
      <c r="AF50" s="760">
        <v>0</v>
      </c>
      <c r="AG50" s="760">
        <f>+'P03 2026'!FG9</f>
        <v>620990.5</v>
      </c>
      <c r="AH50" s="760">
        <v>0</v>
      </c>
      <c r="AI50" s="760">
        <v>0</v>
      </c>
      <c r="AJ50" s="773">
        <v>0</v>
      </c>
      <c r="AK50" s="773">
        <v>0</v>
      </c>
      <c r="AL50" s="773">
        <v>0</v>
      </c>
      <c r="AM50" s="773">
        <v>0</v>
      </c>
      <c r="AN50" s="773">
        <v>0</v>
      </c>
      <c r="AO50" s="773">
        <v>0</v>
      </c>
      <c r="AP50" s="773">
        <f>+'P03 2025'!GS20</f>
        <v>1045740</v>
      </c>
      <c r="AQ50" s="773">
        <f>+'P03 2025'!HZ34</f>
        <v>160808</v>
      </c>
      <c r="AR50" s="494"/>
      <c r="AS50" s="768"/>
      <c r="AT50" s="768"/>
      <c r="AU50" s="895"/>
      <c r="AV50" s="895"/>
      <c r="AW50" s="895"/>
      <c r="AX50" s="895"/>
      <c r="AY50" s="895"/>
      <c r="AZ50" s="895"/>
      <c r="BA50" s="895"/>
      <c r="BB50" s="494"/>
      <c r="BC50" s="494"/>
      <c r="BD50" s="494"/>
      <c r="BE50" s="494"/>
      <c r="BF50" s="494"/>
    </row>
    <row r="51" spans="1:58" s="39" customFormat="1" ht="15.75" customHeight="1" x14ac:dyDescent="0.25">
      <c r="A51" s="769"/>
      <c r="B51" s="691">
        <v>34</v>
      </c>
      <c r="C51" s="692"/>
      <c r="D51" s="693"/>
      <c r="E51" s="55"/>
      <c r="F51" s="149"/>
      <c r="G51" s="755" t="s">
        <v>81</v>
      </c>
      <c r="H51" s="25">
        <f>+H52</f>
        <v>10</v>
      </c>
      <c r="I51" s="25">
        <f>+'P03 2026'!KA35</f>
        <v>71872300</v>
      </c>
      <c r="J51" s="27">
        <f ca="1">SUMIF(W$5:$AQ$5,"ok",W51:AP51)</f>
        <v>71839578.460000008</v>
      </c>
      <c r="K51" s="697">
        <f t="shared" ca="1" si="1"/>
        <v>0.99954472668886352</v>
      </c>
      <c r="L51" s="926">
        <f>+'P03 2026'!KC35</f>
        <v>71839578.459999993</v>
      </c>
      <c r="M51" s="697">
        <f t="shared" si="2"/>
        <v>0.99954472668886341</v>
      </c>
      <c r="N51" s="698">
        <f t="shared" si="9"/>
        <v>32721.540000006557</v>
      </c>
      <c r="O51" s="697">
        <f t="shared" si="3"/>
        <v>4.5527331113664869E-4</v>
      </c>
      <c r="P51" s="708">
        <f>+'P03 2026'!KF35</f>
        <v>64304669.359999999</v>
      </c>
      <c r="Q51" s="697">
        <f t="shared" ca="1" si="4"/>
        <v>0.89511479240937619</v>
      </c>
      <c r="R51" s="708">
        <f>+'P03 2026'!KG35</f>
        <v>7534909.0999999996</v>
      </c>
      <c r="S51" s="697">
        <f t="shared" ca="1" si="5"/>
        <v>0.1048852075906237</v>
      </c>
      <c r="T51" s="25">
        <f>+'P03 2025'!FC68</f>
        <v>45295682.950099997</v>
      </c>
      <c r="U51" s="26">
        <f>+U52</f>
        <v>45295682.109834991</v>
      </c>
      <c r="V51" s="697">
        <f t="shared" si="6"/>
        <v>0.99999998144933577</v>
      </c>
      <c r="W51" s="924">
        <f>+W52</f>
        <v>71872299.532000005</v>
      </c>
      <c r="X51" s="923">
        <f>+X52</f>
        <v>45295682.109834991</v>
      </c>
      <c r="Y51" s="779">
        <v>0</v>
      </c>
      <c r="Z51" s="924">
        <v>0</v>
      </c>
      <c r="AA51" s="924">
        <v>0</v>
      </c>
      <c r="AB51" s="26">
        <v>0</v>
      </c>
      <c r="AC51" s="26">
        <f>+AC52</f>
        <v>0</v>
      </c>
      <c r="AD51" s="26">
        <v>0</v>
      </c>
      <c r="AE51" s="26">
        <f>+AE52</f>
        <v>0</v>
      </c>
      <c r="AF51" s="764">
        <f>AF52</f>
        <v>0</v>
      </c>
      <c r="AG51" s="764">
        <f>+AG52</f>
        <v>0</v>
      </c>
      <c r="AH51" s="925">
        <v>0</v>
      </c>
      <c r="AI51" s="925">
        <f>+AI52</f>
        <v>-32721.072</v>
      </c>
      <c r="AJ51" s="925">
        <v>0</v>
      </c>
      <c r="AK51" s="925">
        <f>+AK52</f>
        <v>0</v>
      </c>
      <c r="AL51" s="925">
        <v>0</v>
      </c>
      <c r="AM51" s="925">
        <f>+AM52</f>
        <v>0</v>
      </c>
      <c r="AN51" s="925">
        <v>0</v>
      </c>
      <c r="AO51" s="925">
        <f>+AO52</f>
        <v>0</v>
      </c>
      <c r="AP51" s="925">
        <f>+AP52</f>
        <v>-25.451000000000001</v>
      </c>
      <c r="AQ51" s="925">
        <v>0</v>
      </c>
      <c r="AR51" s="494"/>
      <c r="AS51" s="768"/>
      <c r="AT51" s="768"/>
      <c r="AU51" s="895"/>
      <c r="AV51" s="895"/>
      <c r="AW51" s="895"/>
      <c r="AX51" s="895"/>
      <c r="AY51" s="895"/>
      <c r="AZ51" s="895"/>
      <c r="BA51" s="895"/>
      <c r="BB51" s="494"/>
      <c r="BC51" s="494"/>
      <c r="BD51" s="494"/>
      <c r="BE51" s="494"/>
      <c r="BF51" s="494"/>
    </row>
    <row r="52" spans="1:58" s="39" customFormat="1" ht="15.75" customHeight="1" x14ac:dyDescent="0.25">
      <c r="A52" s="769"/>
      <c r="B52" s="691"/>
      <c r="C52" s="692">
        <v>7</v>
      </c>
      <c r="D52" s="693"/>
      <c r="E52" s="55"/>
      <c r="F52" s="149" t="s">
        <v>187</v>
      </c>
      <c r="G52" s="694" t="s">
        <v>121</v>
      </c>
      <c r="H52" s="25">
        <f>+'P03 2026'!H39</f>
        <v>10</v>
      </c>
      <c r="I52" s="25">
        <f>+'P03 2026'!KA36</f>
        <v>71872300</v>
      </c>
      <c r="J52" s="25">
        <f ca="1">SUMIF(W$5:$AQ$5,"ok",W52:AP52)</f>
        <v>71839578.460000008</v>
      </c>
      <c r="K52" s="697">
        <f t="shared" ca="1" si="1"/>
        <v>0.99954472668886352</v>
      </c>
      <c r="L52" s="926">
        <f>+'P03 2026'!KC36</f>
        <v>71839578.459999993</v>
      </c>
      <c r="M52" s="697">
        <f t="shared" si="2"/>
        <v>0.99954472668886341</v>
      </c>
      <c r="N52" s="698">
        <f t="shared" si="9"/>
        <v>32721.540000006557</v>
      </c>
      <c r="O52" s="697">
        <f t="shared" si="3"/>
        <v>4.5527331113664869E-4</v>
      </c>
      <c r="P52" s="708">
        <f>+'P03 2026'!KF36</f>
        <v>64304669.359999999</v>
      </c>
      <c r="Q52" s="697">
        <f t="shared" ca="1" si="4"/>
        <v>0.89511479240937619</v>
      </c>
      <c r="R52" s="708">
        <f>+'P03 2026'!KG36</f>
        <v>7534909.0999999996</v>
      </c>
      <c r="S52" s="697">
        <f t="shared" ca="1" si="5"/>
        <v>0.1048852075906237</v>
      </c>
      <c r="T52" s="25">
        <f>+'P03 2025'!FC68</f>
        <v>45295682.950099997</v>
      </c>
      <c r="U52" s="26">
        <f>SUMIF($W$5:$AQ$5,"SI",W52:AQ52)</f>
        <v>45295682.109834991</v>
      </c>
      <c r="V52" s="697">
        <f t="shared" si="6"/>
        <v>0.99999998144933577</v>
      </c>
      <c r="W52" s="924">
        <f>+'P03 2026'!I40</f>
        <v>71872299.532000005</v>
      </c>
      <c r="X52" s="922">
        <f>+'P03 2025'!J45</f>
        <v>45295682.109834991</v>
      </c>
      <c r="Y52" s="779">
        <v>0</v>
      </c>
      <c r="Z52" s="924">
        <v>0</v>
      </c>
      <c r="AA52" s="924">
        <v>0</v>
      </c>
      <c r="AB52" s="928">
        <v>0</v>
      </c>
      <c r="AC52" s="26">
        <v>0</v>
      </c>
      <c r="AD52" s="26">
        <v>0</v>
      </c>
      <c r="AE52" s="26">
        <v>0</v>
      </c>
      <c r="AF52" s="764">
        <v>0</v>
      </c>
      <c r="AG52" s="764">
        <v>0</v>
      </c>
      <c r="AH52" s="925">
        <v>0</v>
      </c>
      <c r="AI52" s="925">
        <f>+'P03 2026'!GO10</f>
        <v>-32721.072</v>
      </c>
      <c r="AJ52" s="925">
        <v>0</v>
      </c>
      <c r="AK52" s="925">
        <v>0</v>
      </c>
      <c r="AL52" s="925">
        <v>0</v>
      </c>
      <c r="AM52" s="925">
        <v>0</v>
      </c>
      <c r="AN52" s="925">
        <v>0</v>
      </c>
      <c r="AO52" s="925">
        <v>0</v>
      </c>
      <c r="AP52" s="925">
        <f>+'P03 2025'!GS21</f>
        <v>-25.451000000000001</v>
      </c>
      <c r="AQ52" s="925">
        <v>0</v>
      </c>
      <c r="AR52" s="494"/>
      <c r="AS52" s="768"/>
      <c r="AT52" s="768"/>
      <c r="AU52" s="895"/>
      <c r="AV52" s="895"/>
      <c r="AW52" s="895"/>
      <c r="AX52" s="895"/>
      <c r="AY52" s="895"/>
      <c r="AZ52" s="895"/>
      <c r="BA52" s="895"/>
      <c r="BB52" s="494"/>
      <c r="BC52" s="494"/>
      <c r="BD52" s="494"/>
      <c r="BE52" s="494"/>
      <c r="BF52" s="494"/>
    </row>
    <row r="53" spans="1:58" s="39" customFormat="1" ht="15.75" hidden="1" customHeight="1" x14ac:dyDescent="0.25">
      <c r="A53" s="769"/>
      <c r="B53" s="691">
        <v>35</v>
      </c>
      <c r="C53" s="927"/>
      <c r="D53" s="693"/>
      <c r="E53" s="55"/>
      <c r="F53" s="149"/>
      <c r="G53" s="755" t="s">
        <v>118</v>
      </c>
      <c r="H53" s="25">
        <v>0</v>
      </c>
      <c r="I53" s="25">
        <v>0</v>
      </c>
      <c r="J53" s="25">
        <f ca="1">SUMIF(W$5:$AQ$5,"ok",W53:AP53)</f>
        <v>0</v>
      </c>
      <c r="K53" s="697" t="str">
        <f t="shared" ca="1" si="1"/>
        <v>0</v>
      </c>
      <c r="L53" s="926">
        <f>+'P03 2026'!KC37</f>
        <v>0</v>
      </c>
      <c r="M53" s="697">
        <f t="shared" si="2"/>
        <v>0</v>
      </c>
      <c r="N53" s="698">
        <f t="shared" si="9"/>
        <v>0</v>
      </c>
      <c r="O53" s="697">
        <f t="shared" si="3"/>
        <v>0</v>
      </c>
      <c r="P53" s="708">
        <f>+'P03 2026'!KF37</f>
        <v>0</v>
      </c>
      <c r="Q53" s="697">
        <f t="shared" ca="1" si="4"/>
        <v>0</v>
      </c>
      <c r="R53" s="708">
        <f>+'P03 2026'!KG37</f>
        <v>0</v>
      </c>
      <c r="S53" s="697">
        <f t="shared" ca="1" si="5"/>
        <v>0</v>
      </c>
      <c r="T53" s="26">
        <v>0</v>
      </c>
      <c r="U53" s="26">
        <f>SUMIF($W$5:$AQ$5,"SI",W53:AQ53)</f>
        <v>0</v>
      </c>
      <c r="V53" s="697">
        <f t="shared" si="6"/>
        <v>0</v>
      </c>
      <c r="W53" s="924">
        <v>0</v>
      </c>
      <c r="X53" s="924">
        <v>0</v>
      </c>
      <c r="Y53" s="924">
        <v>0</v>
      </c>
      <c r="Z53" s="924">
        <v>0</v>
      </c>
      <c r="AA53" s="924">
        <v>0</v>
      </c>
      <c r="AB53" s="924">
        <v>0</v>
      </c>
      <c r="AC53" s="26">
        <v>0</v>
      </c>
      <c r="AD53" s="26">
        <v>0</v>
      </c>
      <c r="AE53" s="26">
        <v>0</v>
      </c>
      <c r="AF53" s="764">
        <v>0</v>
      </c>
      <c r="AG53" s="764">
        <v>0</v>
      </c>
      <c r="AH53" s="925">
        <v>0</v>
      </c>
      <c r="AI53" s="925"/>
      <c r="AJ53" s="925">
        <v>0</v>
      </c>
      <c r="AK53" s="925">
        <v>0</v>
      </c>
      <c r="AL53" s="925">
        <v>0</v>
      </c>
      <c r="AM53" s="925">
        <v>0</v>
      </c>
      <c r="AN53" s="925">
        <v>0</v>
      </c>
      <c r="AO53" s="925">
        <v>0</v>
      </c>
      <c r="AP53" s="925">
        <v>0</v>
      </c>
      <c r="AQ53" s="925">
        <v>0</v>
      </c>
      <c r="AR53" s="494"/>
      <c r="AS53" s="768"/>
      <c r="AT53" s="768"/>
      <c r="AU53" s="895"/>
      <c r="AV53" s="895"/>
      <c r="AW53" s="895"/>
      <c r="AX53" s="895"/>
      <c r="AY53" s="895"/>
      <c r="AZ53" s="895"/>
      <c r="BA53" s="895"/>
      <c r="BC53" s="494"/>
      <c r="BD53" s="494"/>
      <c r="BE53" s="494"/>
      <c r="BF53" s="494"/>
    </row>
    <row r="54" spans="1:58" s="39" customFormat="1" ht="12.75" hidden="1" customHeight="1" x14ac:dyDescent="0.25">
      <c r="A54" s="317"/>
      <c r="B54" s="639"/>
      <c r="C54" s="640"/>
      <c r="D54" s="641"/>
      <c r="E54" s="240"/>
      <c r="F54" s="240"/>
      <c r="H54" s="602"/>
      <c r="I54" s="602"/>
      <c r="J54" s="602"/>
      <c r="K54" s="642"/>
      <c r="L54" s="643"/>
      <c r="M54" s="642"/>
      <c r="N54" s="644"/>
      <c r="O54" s="642"/>
      <c r="P54" s="645"/>
      <c r="Q54" s="642"/>
      <c r="R54" s="645"/>
      <c r="S54" s="642"/>
      <c r="T54" s="646"/>
      <c r="U54" s="646"/>
      <c r="V54" s="642"/>
      <c r="W54" s="285"/>
      <c r="X54" s="285"/>
      <c r="Y54" s="285"/>
      <c r="Z54" s="644"/>
      <c r="AA54" s="644"/>
      <c r="AB54" s="647"/>
      <c r="AC54" s="647"/>
      <c r="AD54" s="644"/>
      <c r="AE54" s="644"/>
      <c r="AF54" s="644"/>
      <c r="AG54" s="644"/>
      <c r="AH54" s="602"/>
      <c r="AI54" s="602"/>
      <c r="AJ54" s="644"/>
      <c r="AK54" s="644"/>
      <c r="AL54" s="644"/>
      <c r="AM54" s="644"/>
      <c r="AN54" s="644"/>
      <c r="AO54" s="644"/>
      <c r="AP54" s="644"/>
      <c r="AQ54" s="644"/>
      <c r="AR54" s="494"/>
      <c r="AS54" s="876"/>
      <c r="AT54" s="249"/>
      <c r="AU54" s="746"/>
      <c r="AV54" s="746"/>
      <c r="AW54" s="746"/>
      <c r="AX54" s="746"/>
      <c r="AY54" s="746"/>
      <c r="AZ54" s="746"/>
      <c r="BA54" s="746"/>
      <c r="BC54" s="494"/>
      <c r="BD54" s="494"/>
      <c r="BE54" s="494"/>
      <c r="BF54" s="494"/>
    </row>
    <row r="55" spans="1:58" s="51" customFormat="1" ht="15" customHeight="1" x14ac:dyDescent="0.25">
      <c r="B55" s="540"/>
      <c r="C55" s="540"/>
      <c r="D55" s="540"/>
      <c r="E55" s="540"/>
      <c r="F55" s="540"/>
      <c r="G55" s="540"/>
      <c r="H55" s="540"/>
      <c r="I55" s="540"/>
      <c r="J55" s="540"/>
      <c r="K55" s="642"/>
      <c r="L55" s="540"/>
      <c r="M55" s="642"/>
      <c r="N55" s="540"/>
      <c r="O55" s="642"/>
      <c r="P55" s="540"/>
      <c r="Q55" s="642"/>
      <c r="R55" s="540"/>
      <c r="S55" s="642"/>
      <c r="T55" s="540"/>
      <c r="U55" s="540"/>
      <c r="V55" s="642"/>
      <c r="W55" s="736"/>
      <c r="X55" s="251"/>
      <c r="Y55" s="251"/>
      <c r="Z55" s="495"/>
      <c r="AA55" s="495"/>
      <c r="AB55" s="737"/>
      <c r="AC55" s="737"/>
      <c r="AD55" s="495"/>
      <c r="AE55" s="495"/>
      <c r="AF55" s="495"/>
      <c r="AG55" s="495"/>
      <c r="AH55" s="495"/>
      <c r="AI55" s="495"/>
      <c r="AJ55" s="495"/>
      <c r="AK55" s="495"/>
      <c r="AL55" s="495"/>
      <c r="AM55" s="495"/>
      <c r="AN55" s="738"/>
      <c r="AO55" s="495"/>
      <c r="AP55" s="495"/>
      <c r="AQ55" s="495"/>
      <c r="AR55" s="494"/>
      <c r="AS55" s="876"/>
      <c r="AT55" s="249"/>
      <c r="AU55" s="746"/>
      <c r="AV55" s="746"/>
      <c r="AW55" s="746"/>
      <c r="AX55" s="746"/>
      <c r="AY55" s="746"/>
      <c r="AZ55" s="746"/>
      <c r="BA55" s="746"/>
    </row>
    <row r="56" spans="1:58" s="51" customFormat="1" ht="23.25" customHeight="1" x14ac:dyDescent="0.25">
      <c r="B56" s="84" t="s">
        <v>1103</v>
      </c>
      <c r="C56" s="84"/>
      <c r="D56" s="84"/>
      <c r="E56" s="84"/>
      <c r="F56" s="84"/>
      <c r="G56" s="84"/>
      <c r="H56" s="84">
        <f>+H11+H30+H32</f>
        <v>246930529</v>
      </c>
      <c r="I56" s="84">
        <f>+I11+I30+I32</f>
        <v>258380310</v>
      </c>
      <c r="J56" s="84">
        <f ca="1">+J11+J30+J32</f>
        <v>166411123.68099999</v>
      </c>
      <c r="K56" s="85">
        <f ca="1">IFERROR(J56/I56,"0")</f>
        <v>0.64405497338787154</v>
      </c>
      <c r="L56" s="84">
        <f>+L11+L30+L32</f>
        <v>167226311.04899999</v>
      </c>
      <c r="M56" s="85">
        <f t="shared" ref="M56" si="26">+IFERROR(L56/I56,0)</f>
        <v>0.64720996367331551</v>
      </c>
      <c r="N56" s="84">
        <f>+N11+N30+N32</f>
        <v>91153998.951000005</v>
      </c>
      <c r="O56" s="85">
        <f t="shared" ref="O56" si="27">+IFERROR(N56/I56,0)</f>
        <v>0.35279003632668449</v>
      </c>
      <c r="P56" s="84">
        <f>+P11+P30+P32</f>
        <v>156393308.44599998</v>
      </c>
      <c r="Q56" s="85">
        <f t="shared" ref="Q56" ca="1" si="28">IFERROR(P56/J56,0)</f>
        <v>0.93980080770199259</v>
      </c>
      <c r="R56" s="84">
        <f>+R11+R30+R32</f>
        <v>10017815.234999999</v>
      </c>
      <c r="S56" s="85">
        <f t="shared" ref="S56" ca="1" si="29">+IFERROR(R56/J56,0)</f>
        <v>6.0199192298007326E-2</v>
      </c>
      <c r="T56" s="84">
        <f>+T11+T30+T32</f>
        <v>302569863.97499996</v>
      </c>
      <c r="U56" s="84">
        <f>+U11+U30+U32</f>
        <v>199159520.81744802</v>
      </c>
      <c r="V56" s="85">
        <f>IFERROR(U56/T56,0)</f>
        <v>0.65822656030907201</v>
      </c>
      <c r="W56" s="84">
        <f t="shared" ref="W56:AQ56" si="30">+W11+W30+W32</f>
        <v>12533633.482999999</v>
      </c>
      <c r="X56" s="84">
        <f t="shared" si="30"/>
        <v>11441129.640542999</v>
      </c>
      <c r="Y56" s="84">
        <f t="shared" si="30"/>
        <v>23458.651000000002</v>
      </c>
      <c r="Z56" s="84">
        <f t="shared" si="30"/>
        <v>2618708.4885159996</v>
      </c>
      <c r="AA56" s="84">
        <f>+AA11+AA30+AA32</f>
        <v>26239317.873999998</v>
      </c>
      <c r="AB56" s="84">
        <f t="shared" si="30"/>
        <v>5547019.1816899981</v>
      </c>
      <c r="AC56" s="84">
        <f t="shared" si="30"/>
        <v>34736.906000000003</v>
      </c>
      <c r="AD56" s="84">
        <f t="shared" si="30"/>
        <v>86720667.312531993</v>
      </c>
      <c r="AE56" s="84">
        <f t="shared" si="30"/>
        <v>55462929.950999998</v>
      </c>
      <c r="AF56" s="84">
        <f t="shared" si="30"/>
        <v>6045160.2779919999</v>
      </c>
      <c r="AG56" s="84">
        <f>+AG11+AG32+AG30</f>
        <v>996318.71799999999</v>
      </c>
      <c r="AH56" s="84">
        <f>+AH11+AH30+AH32</f>
        <v>6804058.2187789995</v>
      </c>
      <c r="AI56" s="84">
        <f>+AI11+AI30+AI32</f>
        <v>12873638.899</v>
      </c>
      <c r="AJ56" s="84">
        <f>+AJ11+AJ30+AJ32</f>
        <v>47897437.415835001</v>
      </c>
      <c r="AK56" s="84">
        <f>+AK11+AK30+AK32+AK53</f>
        <v>11281051.741999999</v>
      </c>
      <c r="AL56" s="84">
        <f>+AL11+AL30+AL32+AL53</f>
        <v>10531766.650413999</v>
      </c>
      <c r="AM56" s="84">
        <f>+AM11++AM30+AM32</f>
        <v>46966037.457000002</v>
      </c>
      <c r="AN56" s="84">
        <f t="shared" si="30"/>
        <v>21316549.945804995</v>
      </c>
      <c r="AO56" s="84">
        <f t="shared" si="30"/>
        <v>21672912.283</v>
      </c>
      <c r="AP56" s="84">
        <f t="shared" si="30"/>
        <v>17870673.785999998</v>
      </c>
      <c r="AQ56" s="84">
        <f t="shared" si="30"/>
        <v>54259581.630000003</v>
      </c>
      <c r="AR56" s="494"/>
      <c r="AS56" s="876"/>
      <c r="AT56" s="249"/>
      <c r="AU56" s="746"/>
      <c r="AV56" s="746"/>
      <c r="AW56" s="746"/>
      <c r="AX56" s="746"/>
      <c r="AY56" s="746"/>
      <c r="AZ56" s="746"/>
      <c r="BA56" s="746"/>
    </row>
    <row r="57" spans="1:58" s="51" customFormat="1" ht="12.75" customHeight="1" x14ac:dyDescent="0.25">
      <c r="B57" s="540"/>
      <c r="C57" s="540"/>
      <c r="D57" s="540"/>
      <c r="E57" s="540"/>
      <c r="F57" s="540"/>
      <c r="G57" s="540"/>
      <c r="H57" s="540"/>
      <c r="I57" s="540"/>
      <c r="J57" s="739"/>
      <c r="K57" s="740"/>
      <c r="L57" s="540"/>
      <c r="M57" s="740"/>
      <c r="N57" s="540"/>
      <c r="O57" s="740"/>
      <c r="P57" s="540"/>
      <c r="Q57" s="740"/>
      <c r="R57" s="540"/>
      <c r="S57" s="740"/>
      <c r="T57" s="540"/>
      <c r="U57" s="540"/>
      <c r="V57" s="540"/>
      <c r="W57" s="625"/>
      <c r="X57" s="249"/>
      <c r="Y57" s="249"/>
      <c r="Z57" s="495"/>
      <c r="AA57" s="495"/>
      <c r="AB57" s="737"/>
      <c r="AC57" s="737"/>
      <c r="AD57" s="495"/>
      <c r="AE57" s="495"/>
      <c r="AF57" s="495"/>
      <c r="AG57" s="495"/>
      <c r="AH57" s="495"/>
      <c r="AI57" s="495"/>
      <c r="AJ57" s="495"/>
      <c r="AK57" s="495"/>
      <c r="AL57" s="495"/>
      <c r="AM57" s="495"/>
      <c r="AN57" s="738"/>
      <c r="AO57" s="495"/>
      <c r="AP57" s="495"/>
      <c r="AQ57" s="495"/>
      <c r="AR57" s="494"/>
      <c r="AS57" s="876"/>
      <c r="AT57" s="249"/>
      <c r="AU57" s="746"/>
      <c r="AV57" s="746"/>
      <c r="AW57" s="746"/>
      <c r="AX57" s="746"/>
      <c r="AY57" s="746"/>
      <c r="AZ57" s="746"/>
      <c r="BA57" s="746"/>
    </row>
    <row r="58" spans="1:58" s="51" customFormat="1" ht="12.75" customHeight="1" x14ac:dyDescent="0.25">
      <c r="B58" s="540"/>
      <c r="C58" s="540"/>
      <c r="D58" s="540"/>
      <c r="E58" s="540"/>
      <c r="F58" s="540"/>
      <c r="G58" s="540"/>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39"/>
      <c r="AL58" s="739"/>
      <c r="AM58" s="739"/>
      <c r="AN58" s="739"/>
      <c r="AO58" s="739"/>
      <c r="AP58" s="739"/>
      <c r="AQ58" s="739"/>
      <c r="AR58" s="494"/>
      <c r="AS58" s="876"/>
      <c r="AT58" s="249"/>
      <c r="AU58" s="746"/>
      <c r="AV58" s="746"/>
      <c r="AW58" s="746"/>
      <c r="AX58" s="746"/>
      <c r="AY58" s="746"/>
      <c r="AZ58" s="746"/>
      <c r="BA58" s="746"/>
    </row>
    <row r="59" spans="1:58" s="51" customFormat="1" ht="12.75" customHeight="1" x14ac:dyDescent="0.25">
      <c r="A59" s="317"/>
      <c r="B59" s="496"/>
      <c r="C59" s="497"/>
      <c r="D59" s="240"/>
      <c r="E59" s="240"/>
      <c r="F59" s="240"/>
      <c r="H59" s="495"/>
      <c r="I59" s="495"/>
      <c r="J59" s="495"/>
      <c r="K59" s="495"/>
      <c r="L59" s="495"/>
      <c r="M59" s="495"/>
      <c r="N59" s="495"/>
      <c r="O59" s="495"/>
      <c r="P59" s="495"/>
      <c r="Q59" s="495"/>
      <c r="R59" s="495"/>
      <c r="S59" s="495"/>
      <c r="T59" s="495"/>
      <c r="U59" s="495"/>
      <c r="V59" s="495"/>
      <c r="W59" s="495"/>
      <c r="X59" s="495"/>
      <c r="Y59" s="495"/>
      <c r="Z59" s="495"/>
      <c r="AA59" s="495"/>
      <c r="AB59" s="495"/>
      <c r="AC59" s="495"/>
      <c r="AD59" s="495"/>
      <c r="AE59" s="495"/>
      <c r="AF59" s="495"/>
      <c r="AG59" s="495"/>
      <c r="AH59" s="495"/>
      <c r="AI59" s="495"/>
      <c r="AJ59" s="495"/>
      <c r="AK59" s="495"/>
      <c r="AL59" s="495"/>
      <c r="AM59" s="495"/>
      <c r="AN59" s="495"/>
      <c r="AO59" s="495"/>
      <c r="AP59" s="495"/>
      <c r="AQ59" s="495"/>
      <c r="AR59" s="494"/>
      <c r="AS59" s="876"/>
      <c r="AT59" s="884"/>
      <c r="AU59" s="884"/>
      <c r="AV59" s="884"/>
      <c r="AW59" s="884"/>
      <c r="AX59" s="494"/>
      <c r="AY59" s="494"/>
      <c r="AZ59" s="494"/>
      <c r="BA59" s="746"/>
    </row>
    <row r="60" spans="1:58" ht="12.75" customHeight="1" x14ac:dyDescent="0.25">
      <c r="K60" s="97"/>
      <c r="L60" s="29"/>
      <c r="N60" s="159"/>
      <c r="O60" s="461"/>
      <c r="P60" s="211"/>
      <c r="Q60" s="462"/>
      <c r="R60" s="211"/>
      <c r="S60" s="461"/>
      <c r="AB60" s="160"/>
      <c r="AC60" s="160"/>
      <c r="AN60" s="161"/>
      <c r="AR60" s="635"/>
      <c r="AT60" s="884"/>
      <c r="AU60" s="884"/>
      <c r="AV60" s="884"/>
      <c r="AW60" s="884"/>
      <c r="AX60" s="494"/>
      <c r="AY60" s="494"/>
      <c r="AZ60" s="494"/>
      <c r="BA60" s="746"/>
    </row>
    <row r="61" spans="1:58" ht="12.75" customHeight="1" x14ac:dyDescent="0.25">
      <c r="K61" s="97"/>
      <c r="L61" s="29"/>
      <c r="N61" s="159"/>
      <c r="O61" s="461"/>
      <c r="P61" s="211"/>
      <c r="Q61" s="462"/>
      <c r="R61" s="211"/>
      <c r="S61" s="461"/>
      <c r="AB61" s="160"/>
      <c r="AC61" s="160"/>
      <c r="AN61" s="161"/>
      <c r="AR61" s="635"/>
      <c r="AX61" s="624"/>
      <c r="AY61" s="624"/>
      <c r="AZ61" s="624"/>
      <c r="BA61" s="746"/>
    </row>
    <row r="62" spans="1:58" ht="13.5" customHeight="1" thickBot="1" x14ac:dyDescent="0.3">
      <c r="K62" s="97"/>
      <c r="L62" s="29"/>
      <c r="N62" s="159"/>
      <c r="O62" s="461"/>
      <c r="P62" s="211"/>
      <c r="Q62" s="462"/>
      <c r="R62" s="211"/>
      <c r="S62" s="461"/>
      <c r="AB62" s="160"/>
      <c r="AC62" s="160"/>
      <c r="AN62" s="161"/>
      <c r="AR62" s="635"/>
      <c r="AX62" s="624"/>
      <c r="AY62" s="624"/>
      <c r="AZ62" s="624"/>
      <c r="BA62" s="746"/>
    </row>
    <row r="63" spans="1:58" ht="13.5" thickBot="1" x14ac:dyDescent="0.3">
      <c r="F63" s="1128" t="s">
        <v>1184</v>
      </c>
      <c r="G63" s="1129"/>
      <c r="H63" s="1129"/>
      <c r="I63" s="1129"/>
      <c r="J63" s="1130"/>
      <c r="N63" s="156"/>
      <c r="O63" s="453"/>
      <c r="P63" s="210"/>
      <c r="Q63" s="463"/>
      <c r="R63" s="210"/>
      <c r="S63" s="453"/>
      <c r="AB63" s="32"/>
      <c r="AC63" s="32"/>
      <c r="AR63" s="635"/>
      <c r="AX63" s="624"/>
      <c r="AY63" s="624"/>
      <c r="AZ63" s="624"/>
      <c r="BA63" s="746"/>
    </row>
    <row r="64" spans="1:58" ht="13.5" thickBot="1" x14ac:dyDescent="0.3">
      <c r="G64" s="1133" t="s">
        <v>248</v>
      </c>
      <c r="H64" s="1133"/>
      <c r="I64" s="1133"/>
      <c r="J64" s="1133"/>
      <c r="N64" s="156"/>
      <c r="O64" s="453"/>
      <c r="P64" s="210"/>
      <c r="Q64" s="463"/>
      <c r="R64" s="210"/>
      <c r="S64" s="453"/>
      <c r="AB64" s="32"/>
      <c r="AC64" s="32"/>
      <c r="AR64" s="635"/>
      <c r="AX64" s="624"/>
      <c r="AY64" s="624"/>
      <c r="AZ64" s="624"/>
      <c r="BA64" s="746"/>
    </row>
    <row r="65" spans="4:53" ht="13.5" thickBot="1" x14ac:dyDescent="0.3">
      <c r="F65" s="663" t="s">
        <v>560</v>
      </c>
      <c r="G65" s="1131" t="s">
        <v>695</v>
      </c>
      <c r="H65" s="1132"/>
      <c r="I65" s="6"/>
      <c r="J65" s="6"/>
      <c r="K65" s="457"/>
      <c r="N65" s="156"/>
      <c r="O65" s="453"/>
      <c r="P65" s="210"/>
      <c r="Q65" s="463"/>
      <c r="R65" s="210"/>
      <c r="S65" s="453"/>
      <c r="AB65" s="32"/>
      <c r="AC65" s="32"/>
      <c r="AR65" s="635"/>
      <c r="AX65" s="624"/>
      <c r="AY65" s="624"/>
      <c r="AZ65" s="624"/>
      <c r="BA65" s="746"/>
    </row>
    <row r="66" spans="4:53" ht="14.45" customHeight="1" x14ac:dyDescent="0.25">
      <c r="F66" s="318"/>
      <c r="G66" s="163" t="s">
        <v>781</v>
      </c>
      <c r="H66" s="469">
        <f>+H34</f>
        <v>71387942</v>
      </c>
      <c r="I66" s="164"/>
      <c r="J66" s="162"/>
      <c r="N66" s="156"/>
      <c r="O66" s="453"/>
      <c r="P66" s="210"/>
      <c r="Q66" s="463"/>
      <c r="R66" s="210"/>
      <c r="S66" s="453"/>
      <c r="AB66" s="32"/>
      <c r="AC66" s="32"/>
      <c r="AR66" s="635"/>
      <c r="AX66" s="624"/>
      <c r="AY66" s="624"/>
      <c r="AZ66" s="624"/>
      <c r="BA66" s="746"/>
    </row>
    <row r="67" spans="4:53" ht="31.5" customHeight="1" x14ac:dyDescent="0.25">
      <c r="F67" s="464"/>
      <c r="G67" s="467" t="s">
        <v>1075</v>
      </c>
      <c r="H67" s="466">
        <v>-1416356</v>
      </c>
      <c r="I67" s="164"/>
      <c r="J67" s="162"/>
      <c r="N67" s="156"/>
      <c r="O67" s="453"/>
      <c r="P67" s="210"/>
      <c r="Q67" s="463"/>
      <c r="R67" s="210"/>
      <c r="S67" s="453"/>
      <c r="AB67" s="32"/>
      <c r="AC67" s="32"/>
      <c r="AR67" s="635"/>
      <c r="AX67" s="624"/>
      <c r="AY67" s="624"/>
      <c r="AZ67" s="624"/>
      <c r="BA67" s="746"/>
    </row>
    <row r="68" spans="4:53" ht="26.25" customHeight="1" x14ac:dyDescent="0.25">
      <c r="F68" s="464"/>
      <c r="G68" s="467" t="s">
        <v>1171</v>
      </c>
      <c r="H68" s="466">
        <v>20000000</v>
      </c>
      <c r="I68" s="164"/>
      <c r="J68" s="162"/>
      <c r="N68" s="156"/>
      <c r="O68" s="453"/>
      <c r="P68" s="210"/>
      <c r="Q68" s="463"/>
      <c r="R68" s="210"/>
      <c r="S68" s="453"/>
      <c r="AB68" s="32"/>
      <c r="AC68" s="32"/>
      <c r="AR68" s="635"/>
      <c r="AX68" s="624"/>
      <c r="AY68" s="624"/>
      <c r="AZ68" s="624"/>
      <c r="BA68" s="746"/>
    </row>
    <row r="69" spans="4:53" ht="15" customHeight="1" thickBot="1" x14ac:dyDescent="0.3">
      <c r="F69" s="319"/>
      <c r="G69" s="465" t="s">
        <v>782</v>
      </c>
      <c r="H69" s="466">
        <f>+I34</f>
        <v>89971586</v>
      </c>
      <c r="J69" s="162"/>
      <c r="N69" s="156"/>
      <c r="O69" s="453"/>
      <c r="P69" s="210"/>
      <c r="Q69" s="463"/>
      <c r="R69" s="210"/>
      <c r="S69" s="453"/>
      <c r="AB69" s="32"/>
      <c r="AC69" s="32"/>
      <c r="AR69" s="635"/>
      <c r="AX69" s="624"/>
      <c r="AY69" s="624"/>
      <c r="AZ69" s="624"/>
      <c r="BA69" s="746"/>
    </row>
    <row r="70" spans="4:53" ht="13.5" thickBot="1" x14ac:dyDescent="0.3">
      <c r="G70" s="6"/>
      <c r="H70" s="6"/>
      <c r="I70" s="6"/>
      <c r="J70" s="162"/>
      <c r="N70" s="156"/>
      <c r="O70" s="453"/>
      <c r="P70" s="210"/>
      <c r="Q70" s="463"/>
      <c r="R70" s="210"/>
      <c r="S70" s="453"/>
      <c r="AB70" s="32"/>
      <c r="AC70" s="32"/>
      <c r="AR70" s="635"/>
      <c r="AX70" s="624"/>
      <c r="AY70" s="624"/>
      <c r="AZ70" s="624"/>
      <c r="BA70" s="746"/>
    </row>
    <row r="71" spans="4:53" ht="19.5" customHeight="1" thickBot="1" x14ac:dyDescent="0.3">
      <c r="D71" s="7"/>
      <c r="E71" s="7"/>
      <c r="F71" s="663" t="s">
        <v>560</v>
      </c>
      <c r="G71" s="1131" t="s">
        <v>696</v>
      </c>
      <c r="H71" s="1132"/>
      <c r="I71" s="664"/>
      <c r="K71" s="97"/>
      <c r="L71" s="29"/>
      <c r="N71" s="29"/>
      <c r="O71" s="453"/>
      <c r="P71" s="210"/>
      <c r="Q71" s="463"/>
      <c r="R71" s="210"/>
      <c r="S71" s="453"/>
      <c r="AB71" s="32"/>
      <c r="AC71" s="32"/>
      <c r="AR71" s="635"/>
      <c r="AX71" s="624"/>
      <c r="AY71" s="624"/>
      <c r="AZ71" s="624"/>
      <c r="BA71" s="746"/>
    </row>
    <row r="72" spans="4:53" x14ac:dyDescent="0.25">
      <c r="D72" s="7"/>
      <c r="E72" s="7"/>
      <c r="F72" s="318"/>
      <c r="G72" s="165" t="s">
        <v>143</v>
      </c>
      <c r="H72" s="470">
        <f>+H40</f>
        <v>45264017</v>
      </c>
      <c r="I72" s="20"/>
      <c r="N72" s="156"/>
      <c r="O72" s="453"/>
      <c r="P72" s="210"/>
      <c r="Q72" s="463"/>
      <c r="R72" s="210"/>
      <c r="S72" s="453"/>
      <c r="V72" s="166"/>
      <c r="W72" s="167"/>
      <c r="X72" s="167"/>
      <c r="Y72" s="167"/>
      <c r="Z72" s="152"/>
      <c r="AA72" s="152"/>
      <c r="AB72" s="32"/>
      <c r="AC72" s="32"/>
      <c r="AD72" s="152"/>
      <c r="AE72" s="152"/>
      <c r="AF72" s="152"/>
      <c r="AG72" s="152"/>
      <c r="AR72" s="635"/>
      <c r="AX72" s="624"/>
      <c r="AY72" s="624"/>
      <c r="AZ72" s="624"/>
      <c r="BA72" s="746"/>
    </row>
    <row r="73" spans="4:53" ht="28.5" customHeight="1" x14ac:dyDescent="0.25">
      <c r="D73" s="7"/>
      <c r="E73" s="7"/>
      <c r="F73" s="464"/>
      <c r="G73" s="468" t="s">
        <v>1076</v>
      </c>
      <c r="H73" s="471">
        <v>-453021</v>
      </c>
      <c r="I73" s="20"/>
      <c r="N73" s="156"/>
      <c r="O73" s="453"/>
      <c r="P73" s="210"/>
      <c r="Q73" s="463"/>
      <c r="R73" s="210"/>
      <c r="S73" s="453"/>
      <c r="V73" s="166"/>
      <c r="W73" s="167"/>
      <c r="X73" s="167"/>
      <c r="Y73" s="167"/>
      <c r="Z73" s="152"/>
      <c r="AA73" s="152"/>
      <c r="AB73" s="32"/>
      <c r="AC73" s="32"/>
      <c r="AD73" s="152"/>
      <c r="AE73" s="152"/>
      <c r="AF73" s="152"/>
      <c r="AG73" s="152"/>
      <c r="AR73" s="635"/>
      <c r="AX73" s="624"/>
      <c r="AY73" s="624"/>
      <c r="AZ73" s="624"/>
      <c r="BA73" s="746"/>
    </row>
    <row r="74" spans="4:53" ht="28.5" customHeight="1" x14ac:dyDescent="0.25">
      <c r="D74" s="7"/>
      <c r="E74" s="7"/>
      <c r="F74" s="464"/>
      <c r="G74" s="468" t="s">
        <v>1161</v>
      </c>
      <c r="H74" s="471">
        <v>1219886</v>
      </c>
      <c r="I74" s="20"/>
      <c r="N74" s="156"/>
      <c r="O74" s="453"/>
      <c r="P74" s="210"/>
      <c r="Q74" s="463"/>
      <c r="R74" s="210"/>
      <c r="S74" s="453"/>
      <c r="V74" s="166"/>
      <c r="W74" s="167"/>
      <c r="X74" s="167"/>
      <c r="Y74" s="167"/>
      <c r="Z74" s="152"/>
      <c r="AA74" s="152"/>
      <c r="AB74" s="32"/>
      <c r="AC74" s="32"/>
      <c r="AD74" s="152"/>
      <c r="AE74" s="152"/>
      <c r="AF74" s="152"/>
      <c r="AG74" s="152"/>
      <c r="AR74" s="635"/>
      <c r="AX74" s="624"/>
      <c r="AY74" s="624"/>
      <c r="AZ74" s="624"/>
      <c r="BA74" s="746"/>
    </row>
    <row r="75" spans="4:53" ht="13.5" thickBot="1" x14ac:dyDescent="0.3">
      <c r="D75" s="7"/>
      <c r="E75" s="7"/>
      <c r="F75" s="319"/>
      <c r="G75" s="168" t="s">
        <v>450</v>
      </c>
      <c r="H75" s="169">
        <f>I40</f>
        <v>46030882</v>
      </c>
      <c r="N75" s="156"/>
      <c r="O75" s="453"/>
      <c r="P75" s="210"/>
      <c r="Q75" s="463"/>
      <c r="R75" s="210"/>
      <c r="S75" s="453"/>
      <c r="V75" s="166"/>
      <c r="W75" s="167"/>
      <c r="X75" s="167"/>
      <c r="Y75" s="167"/>
      <c r="Z75" s="152"/>
      <c r="AA75" s="152"/>
      <c r="AB75" s="32"/>
      <c r="AC75" s="32"/>
      <c r="AD75" s="152"/>
      <c r="AE75" s="152"/>
      <c r="AF75" s="152"/>
      <c r="AG75" s="152"/>
      <c r="AR75" s="635"/>
      <c r="AX75" s="624"/>
      <c r="AY75" s="624"/>
      <c r="AZ75" s="624"/>
      <c r="BA75" s="746"/>
    </row>
    <row r="76" spans="4:53" ht="13.5" thickBot="1" x14ac:dyDescent="0.3">
      <c r="D76" s="7"/>
      <c r="E76" s="7"/>
      <c r="F76" s="320"/>
      <c r="G76" s="170"/>
      <c r="H76" s="171"/>
      <c r="N76" s="156"/>
      <c r="O76" s="453"/>
      <c r="P76" s="210"/>
      <c r="Q76" s="463"/>
      <c r="R76" s="210"/>
      <c r="S76" s="453"/>
      <c r="V76" s="166"/>
      <c r="W76" s="167"/>
      <c r="X76" s="167"/>
      <c r="Y76" s="167"/>
      <c r="Z76" s="152"/>
      <c r="AA76" s="152"/>
      <c r="AB76" s="32"/>
      <c r="AC76" s="32"/>
      <c r="AD76" s="152"/>
      <c r="AE76" s="152"/>
      <c r="AF76" s="152"/>
      <c r="AG76" s="152"/>
      <c r="AR76" s="635"/>
      <c r="AX76" s="624"/>
      <c r="AY76" s="624"/>
      <c r="AZ76" s="624"/>
      <c r="BA76" s="746"/>
    </row>
    <row r="77" spans="4:53" ht="13.5" thickBot="1" x14ac:dyDescent="0.3">
      <c r="D77" s="7"/>
      <c r="E77" s="7"/>
      <c r="F77" s="663" t="s">
        <v>560</v>
      </c>
      <c r="G77" s="1131" t="s">
        <v>877</v>
      </c>
      <c r="H77" s="1132"/>
      <c r="N77" s="156"/>
      <c r="O77" s="453"/>
      <c r="P77" s="210"/>
      <c r="Q77" s="463"/>
      <c r="R77" s="210"/>
      <c r="S77" s="453"/>
      <c r="V77" s="166"/>
      <c r="W77" s="167"/>
      <c r="X77" s="167"/>
      <c r="Y77" s="167"/>
      <c r="Z77" s="152"/>
      <c r="AA77" s="152"/>
      <c r="AB77" s="32"/>
      <c r="AC77" s="32"/>
      <c r="AD77" s="152"/>
      <c r="AE77" s="152"/>
      <c r="AF77" s="152"/>
      <c r="AG77" s="152"/>
      <c r="AR77" s="635"/>
      <c r="AX77" s="624"/>
      <c r="AY77" s="624"/>
      <c r="AZ77" s="624"/>
      <c r="BA77" s="746"/>
    </row>
    <row r="78" spans="4:53" x14ac:dyDescent="0.25">
      <c r="D78" s="7"/>
      <c r="E78" s="7"/>
      <c r="F78" s="318"/>
      <c r="G78" s="165" t="s">
        <v>143</v>
      </c>
      <c r="H78" s="470">
        <f>+H47</f>
        <v>9661323</v>
      </c>
      <c r="N78" s="156"/>
      <c r="O78" s="453"/>
      <c r="P78" s="210"/>
      <c r="Q78" s="463"/>
      <c r="R78" s="210"/>
      <c r="S78" s="453"/>
      <c r="V78" s="166"/>
      <c r="W78" s="167"/>
      <c r="X78" s="167"/>
      <c r="Y78" s="167"/>
      <c r="Z78" s="152"/>
      <c r="AA78" s="152"/>
      <c r="AB78" s="32"/>
      <c r="AC78" s="32"/>
      <c r="AD78" s="152"/>
      <c r="AE78" s="152"/>
      <c r="AF78" s="152"/>
      <c r="AG78" s="152"/>
      <c r="AR78" s="635"/>
      <c r="AX78" s="624"/>
      <c r="AY78" s="624"/>
      <c r="AZ78" s="624"/>
      <c r="BA78" s="746"/>
    </row>
    <row r="79" spans="4:53" ht="13.5" thickBot="1" x14ac:dyDescent="0.3">
      <c r="D79" s="7"/>
      <c r="E79" s="7"/>
      <c r="F79" s="319"/>
      <c r="G79" s="168" t="s">
        <v>450</v>
      </c>
      <c r="H79" s="169">
        <f>+I47</f>
        <v>9161323</v>
      </c>
      <c r="N79" s="156"/>
      <c r="O79" s="453"/>
      <c r="P79" s="210"/>
      <c r="Q79" s="463"/>
      <c r="R79" s="210"/>
      <c r="S79" s="453"/>
      <c r="V79" s="166"/>
      <c r="W79" s="167"/>
      <c r="X79" s="167"/>
      <c r="Y79" s="167"/>
      <c r="Z79" s="152"/>
      <c r="AA79" s="152"/>
      <c r="AB79" s="32"/>
      <c r="AC79" s="32"/>
      <c r="AD79" s="152"/>
      <c r="AE79" s="152"/>
      <c r="AF79" s="152"/>
      <c r="AG79" s="152"/>
      <c r="AR79" s="635"/>
      <c r="AX79" s="624"/>
      <c r="AY79" s="624"/>
      <c r="AZ79" s="624"/>
      <c r="BA79" s="746"/>
    </row>
    <row r="80" spans="4:53" ht="13.5" thickBot="1" x14ac:dyDescent="0.3">
      <c r="D80" s="7"/>
      <c r="E80" s="7"/>
      <c r="N80" s="156"/>
      <c r="O80" s="453"/>
      <c r="P80" s="210"/>
      <c r="Q80" s="463"/>
      <c r="R80" s="210"/>
      <c r="S80" s="453"/>
      <c r="AB80" s="32"/>
      <c r="AC80" s="32"/>
      <c r="AR80" s="635"/>
      <c r="AX80" s="624"/>
      <c r="AY80" s="624"/>
      <c r="AZ80" s="624"/>
      <c r="BA80" s="746"/>
    </row>
    <row r="81" spans="6:53" ht="13.5" thickBot="1" x14ac:dyDescent="0.3">
      <c r="F81" s="1125" t="s">
        <v>1152</v>
      </c>
      <c r="G81" s="1126"/>
      <c r="H81" s="1126"/>
      <c r="I81" s="1127"/>
      <c r="AR81" s="635"/>
      <c r="AX81" s="624"/>
      <c r="AY81" s="624"/>
      <c r="AZ81" s="624"/>
      <c r="BA81" s="746"/>
    </row>
    <row r="82" spans="6:53" ht="31.5" customHeight="1" x14ac:dyDescent="0.25">
      <c r="F82" s="321" t="s">
        <v>607</v>
      </c>
      <c r="G82" s="95" t="s">
        <v>600</v>
      </c>
      <c r="H82" s="47" t="s">
        <v>605</v>
      </c>
      <c r="I82" s="34" t="s">
        <v>606</v>
      </c>
      <c r="AR82" s="635"/>
      <c r="BA82" s="746"/>
    </row>
    <row r="83" spans="6:53" x14ac:dyDescent="0.25">
      <c r="F83" s="322" t="str">
        <f>+F35</f>
        <v>33.03.005.001</v>
      </c>
      <c r="G83" s="172" t="s">
        <v>539</v>
      </c>
      <c r="H83" s="173">
        <f t="shared" ref="H83:I86" si="31">+I35</f>
        <v>27382855.25</v>
      </c>
      <c r="I83" s="174">
        <f t="shared" ca="1" si="31"/>
        <v>12443948.396</v>
      </c>
      <c r="AR83" s="635"/>
      <c r="BA83" s="746"/>
    </row>
    <row r="84" spans="6:53" x14ac:dyDescent="0.25">
      <c r="F84" s="322" t="str">
        <f>+F36</f>
        <v>33.03.005.002</v>
      </c>
      <c r="G84" s="172" t="s">
        <v>540</v>
      </c>
      <c r="H84" s="173">
        <f t="shared" si="31"/>
        <v>26684073.745000001</v>
      </c>
      <c r="I84" s="174">
        <f t="shared" ca="1" si="31"/>
        <v>15485297.708999999</v>
      </c>
      <c r="AR84" s="635"/>
      <c r="BA84" s="746"/>
    </row>
    <row r="85" spans="6:53" x14ac:dyDescent="0.25">
      <c r="F85" s="322" t="str">
        <f>+F37</f>
        <v>33.03.005.003</v>
      </c>
      <c r="G85" s="172" t="s">
        <v>541</v>
      </c>
      <c r="H85" s="173">
        <f t="shared" si="31"/>
        <v>22695567.962000001</v>
      </c>
      <c r="I85" s="174">
        <f t="shared" ca="1" si="31"/>
        <v>22632749.546999998</v>
      </c>
      <c r="AR85" s="635"/>
      <c r="BA85" s="746"/>
    </row>
    <row r="86" spans="6:53" ht="13.5" thickBot="1" x14ac:dyDescent="0.3">
      <c r="F86" s="323" t="str">
        <f>+F38</f>
        <v>33.03.005.008</v>
      </c>
      <c r="G86" s="175" t="str">
        <f>+G38</f>
        <v>Emergencia SPD (PMU)</v>
      </c>
      <c r="H86" s="176">
        <f t="shared" si="31"/>
        <v>0</v>
      </c>
      <c r="I86" s="177">
        <f t="shared" si="31"/>
        <v>0</v>
      </c>
      <c r="AR86" s="635"/>
      <c r="BA86" s="746"/>
    </row>
    <row r="87" spans="6:53" ht="13.5" thickBot="1" x14ac:dyDescent="0.3">
      <c r="F87" s="1122" t="s">
        <v>357</v>
      </c>
      <c r="G87" s="1124"/>
      <c r="H87" s="178">
        <f>+SUM(H83:H86)</f>
        <v>76762496.957000002</v>
      </c>
      <c r="I87" s="179">
        <f ca="1">+SUM(I83:I86)</f>
        <v>50561995.651999995</v>
      </c>
      <c r="AR87" s="635"/>
      <c r="BA87" s="746"/>
    </row>
    <row r="88" spans="6:53" ht="35.25" customHeight="1" thickBot="1" x14ac:dyDescent="0.3">
      <c r="F88" s="324" t="s">
        <v>607</v>
      </c>
      <c r="G88" s="22" t="s">
        <v>601</v>
      </c>
      <c r="H88" s="46" t="s">
        <v>605</v>
      </c>
      <c r="I88" s="34" t="s">
        <v>606</v>
      </c>
      <c r="K88" s="458"/>
      <c r="L88" s="180"/>
      <c r="M88" s="460"/>
      <c r="AR88" s="635"/>
      <c r="BA88" s="746"/>
    </row>
    <row r="89" spans="6:53" x14ac:dyDescent="0.25">
      <c r="F89" s="325" t="str">
        <f t="shared" ref="F89:F94" si="32">+F41</f>
        <v>33.03.006.001</v>
      </c>
      <c r="G89" s="181" t="s">
        <v>542</v>
      </c>
      <c r="H89" s="182">
        <f t="shared" ref="H89:H94" si="33">+I41</f>
        <v>6280555.7000000002</v>
      </c>
      <c r="I89" s="183">
        <f t="shared" ref="I89:I94" ca="1" si="34">+J41</f>
        <v>2459141.5039999997</v>
      </c>
      <c r="BA89" s="746"/>
    </row>
    <row r="90" spans="6:53" x14ac:dyDescent="0.25">
      <c r="F90" s="325" t="str">
        <f t="shared" si="32"/>
        <v>33.03.006.002</v>
      </c>
      <c r="G90" s="172" t="s">
        <v>543</v>
      </c>
      <c r="H90" s="182">
        <f t="shared" si="33"/>
        <v>3800000</v>
      </c>
      <c r="I90" s="183">
        <f t="shared" ca="1" si="34"/>
        <v>176420</v>
      </c>
      <c r="BA90" s="746"/>
    </row>
    <row r="91" spans="6:53" x14ac:dyDescent="0.25">
      <c r="F91" s="325" t="str">
        <f t="shared" si="32"/>
        <v>33.03.006.003</v>
      </c>
      <c r="G91" s="172" t="s">
        <v>544</v>
      </c>
      <c r="H91" s="182">
        <f t="shared" si="33"/>
        <v>1900000</v>
      </c>
      <c r="I91" s="183">
        <f t="shared" ca="1" si="34"/>
        <v>222167.11800000002</v>
      </c>
      <c r="AS91" s="21"/>
      <c r="AT91" s="21"/>
      <c r="AU91" s="21"/>
      <c r="BA91" s="746"/>
    </row>
    <row r="92" spans="6:53" x14ac:dyDescent="0.25">
      <c r="F92" s="325" t="str">
        <f t="shared" si="32"/>
        <v>33.03.006.004</v>
      </c>
      <c r="G92" s="172" t="s">
        <v>545</v>
      </c>
      <c r="H92" s="182">
        <f t="shared" si="33"/>
        <v>978119.95299999998</v>
      </c>
      <c r="I92" s="183">
        <f t="shared" ca="1" si="34"/>
        <v>730972.85699999996</v>
      </c>
      <c r="AS92" s="21"/>
      <c r="AT92" s="21"/>
      <c r="AU92" s="21"/>
      <c r="BA92" s="746"/>
    </row>
    <row r="93" spans="6:53" x14ac:dyDescent="0.25">
      <c r="F93" s="325" t="str">
        <f t="shared" si="32"/>
        <v>33.03.006.005</v>
      </c>
      <c r="G93" s="172" t="s">
        <v>546</v>
      </c>
      <c r="H93" s="182">
        <f t="shared" si="33"/>
        <v>14550669</v>
      </c>
      <c r="I93" s="183">
        <f t="shared" ca="1" si="34"/>
        <v>4051741.7429999998</v>
      </c>
    </row>
    <row r="94" spans="6:53" ht="13.5" thickBot="1" x14ac:dyDescent="0.3">
      <c r="F94" s="326" t="str">
        <f t="shared" si="32"/>
        <v>33.03.006.007</v>
      </c>
      <c r="G94" s="175" t="s">
        <v>547</v>
      </c>
      <c r="H94" s="184">
        <f t="shared" si="33"/>
        <v>18521537.346999999</v>
      </c>
      <c r="I94" s="185">
        <f t="shared" ca="1" si="34"/>
        <v>9467723.5989999995</v>
      </c>
    </row>
    <row r="95" spans="6:53" ht="13.5" thickBot="1" x14ac:dyDescent="0.3">
      <c r="F95" s="1122" t="s">
        <v>357</v>
      </c>
      <c r="G95" s="1123"/>
      <c r="H95" s="186">
        <f>+SUM(H89:H94)</f>
        <v>46030882</v>
      </c>
      <c r="I95" s="187">
        <f ca="1">+SUM(I89:I94)</f>
        <v>17108166.820999999</v>
      </c>
    </row>
    <row r="96" spans="6:53" ht="33" customHeight="1" thickBot="1" x14ac:dyDescent="0.3">
      <c r="F96" s="324" t="s">
        <v>607</v>
      </c>
      <c r="G96" s="22" t="s">
        <v>142</v>
      </c>
      <c r="H96" s="23" t="s">
        <v>605</v>
      </c>
      <c r="I96" s="34" t="s">
        <v>606</v>
      </c>
    </row>
    <row r="97" spans="6:9" ht="13.5" thickBot="1" x14ac:dyDescent="0.3">
      <c r="F97" s="327" t="str">
        <f>+F47</f>
        <v>33.03.100</v>
      </c>
      <c r="G97" s="188" t="s">
        <v>548</v>
      </c>
      <c r="H97" s="189">
        <f>+I47</f>
        <v>9161323</v>
      </c>
      <c r="I97" s="183">
        <f ca="1">+J47</f>
        <v>167632.84700000001</v>
      </c>
    </row>
    <row r="98" spans="6:9" ht="13.5" thickBot="1" x14ac:dyDescent="0.3">
      <c r="F98" s="328" t="s">
        <v>357</v>
      </c>
      <c r="G98" s="190" t="s">
        <v>357</v>
      </c>
      <c r="H98" s="191">
        <f>+H97</f>
        <v>9161323</v>
      </c>
      <c r="I98" s="192">
        <f ca="1">+I97</f>
        <v>167632.84700000001</v>
      </c>
    </row>
  </sheetData>
  <mergeCells count="45">
    <mergeCell ref="AM7:AN7"/>
    <mergeCell ref="AM6:AN6"/>
    <mergeCell ref="AM4:AN4"/>
    <mergeCell ref="AI7:AJ7"/>
    <mergeCell ref="T6:V6"/>
    <mergeCell ref="AG7:AH7"/>
    <mergeCell ref="AG6:AH6"/>
    <mergeCell ref="AC7:AD7"/>
    <mergeCell ref="AE7:AF7"/>
    <mergeCell ref="AA7:AB7"/>
    <mergeCell ref="Y7:Z7"/>
    <mergeCell ref="W7:X7"/>
    <mergeCell ref="T7:V7"/>
    <mergeCell ref="AG4:AH4"/>
    <mergeCell ref="AA4:AB4"/>
    <mergeCell ref="AA6:AB6"/>
    <mergeCell ref="AC6:AD6"/>
    <mergeCell ref="AC4:AD4"/>
    <mergeCell ref="AE4:AF4"/>
    <mergeCell ref="AE6:AF6"/>
    <mergeCell ref="AA8:AB8"/>
    <mergeCell ref="B4:K4"/>
    <mergeCell ref="B6:K6"/>
    <mergeCell ref="Y6:Z6"/>
    <mergeCell ref="Y4:Z4"/>
    <mergeCell ref="Y8:Z8"/>
    <mergeCell ref="W8:X8"/>
    <mergeCell ref="W4:X4"/>
    <mergeCell ref="W6:X6"/>
    <mergeCell ref="AK7:AL7"/>
    <mergeCell ref="AK4:AL4"/>
    <mergeCell ref="AK6:AL6"/>
    <mergeCell ref="F95:G95"/>
    <mergeCell ref="F87:G87"/>
    <mergeCell ref="F81:I81"/>
    <mergeCell ref="F63:J63"/>
    <mergeCell ref="G71:H71"/>
    <mergeCell ref="G64:J64"/>
    <mergeCell ref="G65:H65"/>
    <mergeCell ref="G77:H77"/>
    <mergeCell ref="B7:G9"/>
    <mergeCell ref="H7:S7"/>
    <mergeCell ref="AI4:AJ4"/>
    <mergeCell ref="L6:S6"/>
    <mergeCell ref="AC8:AD8"/>
  </mergeCells>
  <phoneticPr fontId="13" type="noConversion"/>
  <conditionalFormatting sqref="H14:H21 L14:L25 H23:H25 H28:H29">
    <cfRule type="cellIs" dxfId="13" priority="74" operator="equal">
      <formula>"·¡$S$$P$16"</formula>
    </cfRule>
  </conditionalFormatting>
  <conditionalFormatting sqref="H31:I31 L31">
    <cfRule type="cellIs" dxfId="12" priority="6" operator="equal">
      <formula>"·¡$S$$P$16"</formula>
    </cfRule>
  </conditionalFormatting>
  <conditionalFormatting sqref="I14 H35:I35 H36:H39 I36:I52 H41:H46">
    <cfRule type="cellIs" dxfId="11" priority="106" operator="equal">
      <formula>"·¡$S$$P$16"</formula>
    </cfRule>
  </conditionalFormatting>
  <conditionalFormatting sqref="J28:J31">
    <cfRule type="cellIs" dxfId="10" priority="3" operator="equal">
      <formula>"·¡$S$$P$16"</formula>
    </cfRule>
  </conditionalFormatting>
  <conditionalFormatting sqref="P15:P20 R15:R20">
    <cfRule type="cellIs" dxfId="9" priority="2" operator="equal">
      <formula>"·¡$S$$P$16"</formula>
    </cfRule>
  </conditionalFormatting>
  <conditionalFormatting sqref="P23:P25 R23:R25">
    <cfRule type="cellIs" dxfId="8" priority="1" operator="equal">
      <formula>"·¡$S$$P$16"</formula>
    </cfRule>
  </conditionalFormatting>
  <printOptions horizontalCentered="1"/>
  <pageMargins left="1" right="1" top="1" bottom="1" header="0.5" footer="0.5"/>
  <pageSetup paperSize="5" scale="75" fitToWidth="0" orientation="landscape" r:id="rId1"/>
  <ignoredErrors>
    <ignoredError sqref="J11:J26 J10 L10:N10 I38 I54:R55 T55:V55 T54:U54 M56 V54 AF25 AD28 AD25 Z21:Z22 Z23 AF20 AF17:AF18 AF26 AF13 AF29 AB15 AC15 AG13 AA23 AA21:AA22 AE25 AE28 AC20 AC16 AC17 AC18 AC19 AG30 AA27 AA26 AE23 AE21:AE22 AE24 AA29 AA20 AA15 AA16 AA17 AA18 AA19 AC27 AC26 AC29 AE27 AE26 AE29 AE15 AE14 AE12:AG12 AE13 AE20 AE16 AE17 AE18 AE19 AA14 AA12:AC12 AA13 AC14 AC13 AC23 AC21:AC22 AC24 AA30 AC30 AE30 Y13 Y20 Y15 Y16 Y17 Y18 Y19 Y23 Y24:AA24 Y29 Y12 Y11:AG11 Y30 Y28:AC28 Y27 Y26 Y25:AC25 Y22 Y21 Y14 O56 Q56 V56 K56 Y51 Y52 Y40 Y31 Y33 Y32:AF32 T53 Y38 Y37 Y35:Y36 Y49 Y48 Y47 Y50 Y41:Y46 Y53 AC31:AE31 AA31 AE49 AE53 AE52 AE48 AE47 AE50 AE38 AE37 AE33 AE41:AE46 AE40 AE35:AE36 AE51 AC49 AC53 AC52 AC48 AC47 AC50 AC38 AC37 AC33 AC41:AC46 AC40 AC35:AC36 AC51 AA49 AA53 AA52 AA48 AA47 AA50 AA38 AA37 AA33 AA41:AA46 AA40 AA35:AA36 AA51 AG53 AF31 AF51:AF53 AF33 U53 AK53 AK33 AK52 AK51 AK31 AK35:AK36 AK40 AK41:AK46 AK37 AK38 AK50 AK47 AK48 AK49 AK32 R10 P10 U52 U48 U47 U50 U38 U31 U37 U33 U41:U46 U32 U40 U35:U36 U49 N13 N20 N19 N18 N17 N16 N15 T21 L13 N21:N22 N24:N26 N14 L21:L22 L14 L23 P20 L24:L25 P21:P22 P16 P17 P18 P19 P24 P25 L12 L11 P15 N11 N23 N12 P23 R20 R21:R22 R16 R17 R18 R19 R24 R25 R15 R23 N51 N52 T22 T28 T27 T26 T14 T12 T11 U13 U11 U12 U20 U29 U26 U27 U28 U25 U21:U22 U30 U15 U16 U17 U18 U19 U23 U24 K10:K11 K26 K24 V24 K23 V23 K20:M20 K19:M19 V19 K18:M18 V18 K17:M17 V17 K16:M16 V16 K15:M15 V15 K31:M31 K30 V30 K21 V21:V22 K25 V25 K29 K28:M28 V28 K27 V27 V26 V29 V20 K14 K12 V12 V11 K13 V13 V14 K22 K52:M52 O52:T52 K51:M51 O51:T51 S23:T23 S15:T15 S25:T25 S24:T24 S19:T19 S18:T18 S17:T17 S16:T16 S21 S22 S20:T20 Q23 O12:S12 O23 O11:S11 Q15 M11 M12 Q25 Q24 Q19 Q18 Q17 Q16 Q21 Q22 M24 M25 Q20 M23 M14 M21 M22 O14:S14 O26:S26 O24 O25 O21 O22 M13 O15 O16 O17 O18 O19 O20 O13:T13 K50:M50 K49:M49 V49 K39:V39 K35:M36 V35:V36 K48:M48 K40:M40 V40 K34:V34 K32 V32 K41:M46 V41:V46 K33 V33 K37:M37 V37 V31 K38 V38 V50 K47:M47 V47 V48 V52 S31:T31 S38:T38 Q31 Q32:S32 Q38 O50:T50 O49:T49 O48:T48 O40:S40 O41:T46 O47:T47 M26 M27 M32 M33 M38 V51 M30 M29 O31 O28:S28 O27:S27 O32 O33:T33 O30:S30 O29:T29 O35:T36 O37:T37 O38 I31" formula="1"/>
    <ignoredError sqref="H51 H30:I30 H40:H46 H53:I53 J51:J53 J41:J45 N53 AB13:AB14 AF21:AF24 AD29:AD30 AD26:AD27 AB26:AB27 Z12:Z20 AF19 AF14:AF16 AD12:AD24 Z26:Z27 AF27:AF28 AF30 AB16:AB24 AG14:AG29 AN40:AQ53 W40:X53 AG40:AG52 AF40:AF50 Z29:Z31 AB29:AB31 Z40:Z53 AB40:AB53 AD40:AD53 AH40:AJ53 AL40:AL53 AL11:AL33 AH11:AJ33 AD33 AB33 Z33 AF35:AF38 AG31:AG33 W11:X33 AN11:AQ33 J27:J33 H31:H32 J35:J38 J49 H35:H38 W35:X38 AL35:AL38 AH35:AJ38 AD35:AD38 AB35:AB38 Z35:Z38 AG35:AG38 AN35:AQ38 N35:N38 N27:N33 L29:L30 U51 T40 T32 L38 L32:L33 L26:L27 N40:N50 P38 P31:P32 R38 T30 U14 R31" formula="1" unlockedFormula="1"/>
    <ignoredError sqref="G86 F83:F86 F89:F94 F97 H84:I87 I26 H52 H27:I27 I83 H28:H29 H47:H50 H89:I95 H88 H97:I98 H96 AN10:AQ10 W10:AJ10 AL10" unlockedFormula="1"/>
    <ignoredError sqref="D3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tabColor rgb="FFFF99CC"/>
  </sheetPr>
  <dimension ref="A1:IZ96"/>
  <sheetViews>
    <sheetView topLeftCell="CF1" zoomScale="70" zoomScaleNormal="70" workbookViewId="0">
      <pane xSplit="10" ySplit="2" topLeftCell="DT3" activePane="bottomRight" state="frozen"/>
      <selection activeCell="CF1" sqref="CF1"/>
      <selection pane="topRight" activeCell="CP1" sqref="CP1"/>
      <selection pane="bottomLeft" activeCell="CF3" sqref="CF3"/>
      <selection pane="bottomRight" activeCell="ER67" sqref="ER67"/>
    </sheetView>
  </sheetViews>
  <sheetFormatPr baseColWidth="10" defaultColWidth="11.5703125" defaultRowHeight="12.75" x14ac:dyDescent="0.2"/>
  <cols>
    <col min="1" max="1" width="3.140625" style="350" customWidth="1"/>
    <col min="2" max="2" width="46.28515625" style="350" hidden="1" customWidth="1"/>
    <col min="3" max="3" width="14.140625" style="350" hidden="1" customWidth="1"/>
    <col min="4" max="4" width="43.5703125" style="350" hidden="1" customWidth="1"/>
    <col min="5" max="5" width="21" style="350" hidden="1" customWidth="1"/>
    <col min="6" max="6" width="19.140625" style="350" hidden="1" customWidth="1"/>
    <col min="7" max="7" width="15.140625" style="350" hidden="1" customWidth="1"/>
    <col min="8" max="8" width="21" style="350" hidden="1" customWidth="1"/>
    <col min="9" max="9" width="19.140625" style="350" hidden="1" customWidth="1"/>
    <col min="10" max="10" width="17" style="350" hidden="1" customWidth="1"/>
    <col min="11" max="11" width="0" style="350" hidden="1" customWidth="1"/>
    <col min="12" max="12" width="16.28515625" style="350" hidden="1" customWidth="1"/>
    <col min="13" max="13" width="44.28515625" style="350" hidden="1" customWidth="1"/>
    <col min="14" max="14" width="14.140625" style="350" hidden="1" customWidth="1"/>
    <col min="15" max="15" width="17.7109375" style="350" hidden="1" customWidth="1"/>
    <col min="16" max="16" width="15.140625" style="350" hidden="1" customWidth="1"/>
    <col min="17" max="17" width="17" style="350" hidden="1" customWidth="1"/>
    <col min="18" max="18" width="11.5703125" style="350" customWidth="1"/>
    <col min="19" max="19" width="12.5703125" style="350" customWidth="1"/>
    <col min="20" max="20" width="44.28515625" style="350" customWidth="1"/>
    <col min="21" max="21" width="14.140625" style="350" customWidth="1"/>
    <col min="22" max="22" width="37.85546875" style="350" customWidth="1"/>
    <col min="23" max="23" width="21" style="350" customWidth="1"/>
    <col min="24" max="24" width="19.5703125" style="350" customWidth="1"/>
    <col min="25" max="25" width="19.140625" style="350" customWidth="1"/>
    <col min="26" max="26" width="21" style="350" customWidth="1"/>
    <col min="27" max="27" width="17" style="350" customWidth="1"/>
    <col min="28" max="28" width="19.140625" style="350" customWidth="1"/>
    <col min="29" max="30" width="11.5703125" style="350" customWidth="1"/>
    <col min="31" max="31" width="16.28515625" style="350" customWidth="1"/>
    <col min="32" max="32" width="44.28515625" style="350" customWidth="1"/>
    <col min="33" max="33" width="14.140625" style="350" customWidth="1"/>
    <col min="34" max="34" width="28.7109375" style="350" customWidth="1"/>
    <col min="35" max="35" width="15.140625" style="350" customWidth="1"/>
    <col min="36" max="36" width="17" style="350" customWidth="1"/>
    <col min="37" max="37" width="11.5703125" style="350" customWidth="1"/>
    <col min="38" max="38" width="16.28515625" style="350" customWidth="1"/>
    <col min="39" max="39" width="21.7109375" style="350" customWidth="1"/>
    <col min="40" max="40" width="14.140625" style="350" customWidth="1"/>
    <col min="41" max="41" width="35.85546875" style="350" customWidth="1"/>
    <col min="42" max="42" width="21" style="393" customWidth="1"/>
    <col min="43" max="43" width="19.5703125" style="393" customWidth="1"/>
    <col min="44" max="44" width="19.140625" style="393" customWidth="1"/>
    <col min="45" max="45" width="21" style="350" customWidth="1"/>
    <col min="46" max="46" width="17" style="350" customWidth="1"/>
    <col min="47" max="47" width="19.140625" style="350" customWidth="1"/>
    <col min="48" max="49" width="11.5703125" style="350" customWidth="1"/>
    <col min="50" max="50" width="16.28515625" style="350" customWidth="1"/>
    <col min="51" max="51" width="44.28515625" style="350" customWidth="1"/>
    <col min="52" max="52" width="14.140625" style="350" customWidth="1"/>
    <col min="53" max="53" width="43.5703125" style="350" customWidth="1"/>
    <col min="54" max="54" width="15.140625" style="350" customWidth="1"/>
    <col min="55" max="55" width="17" style="350" customWidth="1"/>
    <col min="56" max="56" width="10.140625" style="350" customWidth="1"/>
    <col min="57" max="57" width="16.28515625" style="350" customWidth="1"/>
    <col min="58" max="58" width="44.28515625" style="346" customWidth="1"/>
    <col min="59" max="59" width="14.140625" style="350" customWidth="1"/>
    <col min="60" max="60" width="23.42578125" style="346" customWidth="1"/>
    <col min="61" max="61" width="21" style="350" customWidth="1"/>
    <col min="62" max="62" width="15.140625" style="350" customWidth="1"/>
    <col min="63" max="63" width="19.140625" style="350" customWidth="1"/>
    <col min="64" max="64" width="21" style="350" customWidth="1"/>
    <col min="65" max="65" width="17" style="350" customWidth="1"/>
    <col min="66" max="66" width="19.140625" style="350" customWidth="1"/>
    <col min="67" max="67" width="11.5703125" style="350" customWidth="1"/>
    <col min="68" max="68" width="12.140625" style="346" customWidth="1"/>
    <col min="69" max="69" width="28.7109375" style="350" customWidth="1"/>
    <col min="70" max="70" width="14.140625" style="350" customWidth="1"/>
    <col min="71" max="71" width="16.28515625" style="350" customWidth="1"/>
    <col min="72" max="72" width="15.140625" style="350" customWidth="1"/>
    <col min="73" max="73" width="17" style="350" customWidth="1"/>
    <col min="74" max="74" width="11.5703125" style="350" customWidth="1"/>
    <col min="75" max="75" width="16.28515625" style="350" customWidth="1"/>
    <col min="76" max="76" width="44.28515625" style="350" customWidth="1"/>
    <col min="77" max="77" width="14.140625" style="350" customWidth="1"/>
    <col min="78" max="78" width="43.5703125" style="350" customWidth="1"/>
    <col min="79" max="79" width="21" style="350" customWidth="1"/>
    <col min="80" max="80" width="19.140625" style="350" customWidth="1"/>
    <col min="81" max="81" width="19.5703125" style="350" customWidth="1"/>
    <col min="82" max="82" width="21" style="350" customWidth="1"/>
    <col min="83" max="83" width="19.140625" style="350" customWidth="1"/>
    <col min="84" max="84" width="7.5703125" style="350" customWidth="1"/>
    <col min="85" max="85" width="11.5703125" style="350" hidden="1" customWidth="1"/>
    <col min="86" max="86" width="14.85546875" style="350" hidden="1" customWidth="1"/>
    <col min="87" max="87" width="41.7109375" style="350" hidden="1" customWidth="1"/>
    <col min="88" max="88" width="14.140625" style="350" hidden="1" customWidth="1"/>
    <col min="89" max="89" width="30.42578125" style="350" hidden="1" customWidth="1"/>
    <col min="90" max="90" width="15.140625" style="350" hidden="1" customWidth="1"/>
    <col min="91" max="91" width="16.42578125" style="350" hidden="1" customWidth="1"/>
    <col min="92" max="92" width="11.5703125" style="350" hidden="1" customWidth="1"/>
    <col min="93" max="93" width="12.5703125" style="350" hidden="1" customWidth="1"/>
    <col min="94" max="94" width="42.140625" style="350" hidden="1" customWidth="1"/>
    <col min="95" max="95" width="14.140625" style="371" hidden="1" customWidth="1"/>
    <col min="96" max="96" width="26.28515625" style="350" hidden="1" customWidth="1"/>
    <col min="97" max="97" width="21" style="395" hidden="1" customWidth="1"/>
    <col min="98" max="98" width="19.140625" style="395" hidden="1" customWidth="1"/>
    <col min="99" max="99" width="15.140625" style="395" hidden="1" customWidth="1"/>
    <col min="100" max="100" width="21" style="395" hidden="1" customWidth="1"/>
    <col min="101" max="101" width="19.140625" style="395" hidden="1" customWidth="1"/>
    <col min="102" max="102" width="17" style="395" hidden="1" customWidth="1"/>
    <col min="103" max="103" width="11.5703125" style="350" hidden="1" customWidth="1"/>
    <col min="104" max="104" width="16.28515625" style="350" hidden="1" customWidth="1"/>
    <col min="105" max="105" width="44.28515625" style="350" hidden="1" customWidth="1"/>
    <col min="106" max="106" width="14.140625" style="350" hidden="1" customWidth="1"/>
    <col min="107" max="107" width="28.7109375" style="350" hidden="1" customWidth="1"/>
    <col min="108" max="108" width="15.140625" style="350" hidden="1" customWidth="1"/>
    <col min="109" max="109" width="17" style="350" hidden="1" customWidth="1"/>
    <col min="110" max="111" width="11.5703125" style="350" hidden="1" customWidth="1"/>
    <col min="112" max="112" width="16.28515625" style="350" hidden="1" customWidth="1"/>
    <col min="113" max="113" width="44.28515625" style="350" hidden="1" customWidth="1"/>
    <col min="114" max="114" width="14.140625" style="350" hidden="1" customWidth="1"/>
    <col min="115" max="115" width="23.7109375" style="350" hidden="1" customWidth="1"/>
    <col min="116" max="116" width="21" style="395" hidden="1" customWidth="1"/>
    <col min="117" max="117" width="15.28515625" style="395" hidden="1" customWidth="1"/>
    <col min="118" max="118" width="19.140625" style="395" hidden="1" customWidth="1"/>
    <col min="119" max="119" width="21" style="350" hidden="1" customWidth="1"/>
    <col min="120" max="120" width="17" style="350" hidden="1" customWidth="1"/>
    <col min="121" max="121" width="19.140625" style="350" hidden="1" customWidth="1"/>
    <col min="122" max="123" width="11.5703125" style="350" hidden="1" customWidth="1"/>
    <col min="124" max="124" width="11.5703125" style="350" customWidth="1"/>
    <col min="125" max="125" width="16.28515625" style="350" hidden="1" customWidth="1"/>
    <col min="126" max="126" width="44.28515625" style="350" hidden="1" customWidth="1"/>
    <col min="127" max="127" width="14.140625" style="371" hidden="1" customWidth="1"/>
    <col min="128" max="128" width="31.42578125" style="350" hidden="1" customWidth="1"/>
    <col min="129" max="129" width="15.140625" style="350" hidden="1" customWidth="1"/>
    <col min="130" max="130" width="17" style="350" hidden="1" customWidth="1"/>
    <col min="131" max="132" width="11.5703125" style="350" hidden="1" customWidth="1"/>
    <col min="133" max="133" width="16.28515625" style="350" hidden="1" customWidth="1"/>
    <col min="134" max="134" width="44.28515625" style="350" hidden="1" customWidth="1"/>
    <col min="135" max="135" width="14.140625" style="371" hidden="1" customWidth="1"/>
    <col min="136" max="136" width="43.5703125" style="350" hidden="1" customWidth="1"/>
    <col min="137" max="137" width="21" style="350" hidden="1" customWidth="1"/>
    <col min="138" max="138" width="19.140625" style="350" hidden="1" customWidth="1"/>
    <col min="139" max="139" width="15.140625" style="350" hidden="1" customWidth="1"/>
    <col min="140" max="140" width="21" style="350" hidden="1" customWidth="1"/>
    <col min="141" max="141" width="19.140625" style="350" hidden="1" customWidth="1"/>
    <col min="142" max="142" width="17.42578125" style="350" hidden="1" customWidth="1"/>
    <col min="143" max="143" width="11.5703125" style="350" hidden="1" customWidth="1"/>
    <col min="144" max="144" width="11.5703125" style="350" customWidth="1"/>
    <col min="145" max="145" width="12.42578125" style="350" customWidth="1"/>
    <col min="146" max="146" width="44.28515625" style="350" customWidth="1"/>
    <col min="147" max="147" width="14.140625" style="350" customWidth="1"/>
    <col min="148" max="148" width="33.140625" style="350" customWidth="1"/>
    <col min="149" max="149" width="15.140625" style="350" customWidth="1"/>
    <col min="150" max="150" width="17.42578125" style="350" customWidth="1"/>
    <col min="151" max="151" width="11.5703125" style="350" customWidth="1"/>
    <col min="152" max="152" width="16.28515625" style="350" customWidth="1"/>
    <col min="153" max="153" width="44.28515625" style="350" customWidth="1"/>
    <col min="154" max="154" width="14.140625" style="350" customWidth="1"/>
    <col min="155" max="155" width="43.5703125" style="350" customWidth="1"/>
    <col min="156" max="156" width="21" style="350" customWidth="1"/>
    <col min="157" max="157" width="15.140625" style="350" customWidth="1"/>
    <col min="158" max="158" width="19.140625" style="350" customWidth="1"/>
    <col min="159" max="159" width="21" style="350" customWidth="1"/>
    <col min="160" max="160" width="17" style="350" customWidth="1"/>
    <col min="161" max="161" width="19.140625" style="350" customWidth="1"/>
    <col min="162" max="162" width="11.5703125" style="350" customWidth="1"/>
    <col min="163" max="163" width="16.28515625" style="400" hidden="1" customWidth="1"/>
    <col min="164" max="164" width="45.140625" style="401" hidden="1" customWidth="1"/>
    <col min="165" max="165" width="14.140625" style="400" hidden="1" customWidth="1"/>
    <col min="166" max="166" width="44.28515625" style="400" hidden="1" customWidth="1"/>
    <col min="167" max="167" width="15.140625" style="400" hidden="1" customWidth="1"/>
    <col min="168" max="168" width="17.42578125" style="400" hidden="1" customWidth="1"/>
    <col min="169" max="169" width="11.5703125" style="383" hidden="1" customWidth="1"/>
    <col min="170" max="170" width="16.28515625" style="350" hidden="1" customWidth="1"/>
    <col min="171" max="171" width="44.28515625" style="350" hidden="1" customWidth="1"/>
    <col min="172" max="172" width="14.140625" style="350" hidden="1" customWidth="1"/>
    <col min="173" max="173" width="43.5703125" style="350" hidden="1" customWidth="1"/>
    <col min="174" max="174" width="21" style="395" hidden="1" customWidth="1"/>
    <col min="175" max="175" width="15.28515625" style="395" hidden="1" customWidth="1"/>
    <col min="176" max="176" width="19.140625" style="395" hidden="1" customWidth="1"/>
    <col min="177" max="177" width="21" style="360" hidden="1" customWidth="1"/>
    <col min="178" max="178" width="17" style="394" hidden="1" customWidth="1"/>
    <col min="179" max="179" width="19.140625" style="394" hidden="1" customWidth="1"/>
    <col min="180" max="180" width="11.5703125" style="350" hidden="1" customWidth="1"/>
    <col min="181" max="181" width="53.5703125" style="350" hidden="1" customWidth="1"/>
    <col min="182" max="182" width="21" style="394" hidden="1" customWidth="1"/>
    <col min="183" max="183" width="17.42578125" style="394" hidden="1" customWidth="1"/>
    <col min="184" max="184" width="19.140625" style="394" hidden="1" customWidth="1"/>
    <col min="185" max="185" width="20.28515625" style="394" hidden="1" customWidth="1"/>
    <col min="186" max="186" width="14.5703125" style="394" hidden="1" customWidth="1"/>
    <col min="187" max="187" width="19" style="394" hidden="1" customWidth="1"/>
    <col min="188" max="188" width="21" style="350" hidden="1" customWidth="1"/>
    <col min="189" max="189" width="17.42578125" style="350" hidden="1" customWidth="1"/>
    <col min="190" max="190" width="19.140625" style="350" hidden="1" customWidth="1"/>
    <col min="191" max="191" width="20.28515625" style="350" hidden="1" customWidth="1"/>
    <col min="192" max="192" width="16.140625" style="350" hidden="1" customWidth="1"/>
    <col min="193" max="193" width="16.5703125" style="350" hidden="1" customWidth="1"/>
    <col min="194" max="195" width="11.5703125" style="350" hidden="1" customWidth="1"/>
    <col min="196" max="196" width="16.28515625" style="350" hidden="1" customWidth="1"/>
    <col min="197" max="197" width="44.28515625" style="350" hidden="1" customWidth="1"/>
    <col min="198" max="198" width="14.140625" style="371" hidden="1" customWidth="1"/>
    <col min="199" max="199" width="43.5703125" style="350" hidden="1" customWidth="1"/>
    <col min="200" max="200" width="15.140625" style="350" hidden="1" customWidth="1"/>
    <col min="201" max="201" width="17" style="350" hidden="1" customWidth="1"/>
    <col min="202" max="202" width="11.5703125" style="350" hidden="1" customWidth="1"/>
    <col min="203" max="203" width="16.28515625" style="350" hidden="1" customWidth="1"/>
    <col min="204" max="204" width="44.28515625" style="350" hidden="1" customWidth="1"/>
    <col min="205" max="205" width="14.140625" style="350" hidden="1" customWidth="1"/>
    <col min="206" max="206" width="43.5703125" style="346" hidden="1" customWidth="1"/>
    <col min="207" max="207" width="21" style="350" hidden="1" customWidth="1"/>
    <col min="208" max="208" width="15.140625" style="350" hidden="1" customWidth="1"/>
    <col min="209" max="209" width="19.140625" style="350" hidden="1" customWidth="1"/>
    <col min="210" max="210" width="21" style="350" hidden="1" customWidth="1"/>
    <col min="211" max="211" width="17" style="350" hidden="1" customWidth="1"/>
    <col min="212" max="212" width="19.140625" style="350" hidden="1" customWidth="1"/>
    <col min="213" max="213" width="11.5703125" style="350" hidden="1" customWidth="1"/>
    <col min="214" max="214" width="53.5703125" style="350" hidden="1" customWidth="1"/>
    <col min="215" max="215" width="21" style="350" hidden="1" customWidth="1"/>
    <col min="216" max="216" width="17.42578125" style="350" hidden="1" customWidth="1"/>
    <col min="217" max="217" width="19.140625" style="350" hidden="1" customWidth="1"/>
    <col min="218" max="218" width="20.28515625" style="350" hidden="1" customWidth="1"/>
    <col min="219" max="219" width="15.7109375" style="350" hidden="1" customWidth="1"/>
    <col min="220" max="220" width="19" style="350" hidden="1" customWidth="1"/>
    <col min="221" max="221" width="21" style="350" hidden="1" customWidth="1"/>
    <col min="222" max="222" width="17.42578125" style="350" hidden="1" customWidth="1"/>
    <col min="223" max="223" width="19.140625" style="350" hidden="1" customWidth="1"/>
    <col min="224" max="224" width="20.28515625" style="350" hidden="1" customWidth="1"/>
    <col min="225" max="225" width="16.140625" style="350" hidden="1" customWidth="1"/>
    <col min="226" max="226" width="16.5703125" style="350" hidden="1" customWidth="1"/>
    <col min="227" max="228" width="11.5703125" style="350" hidden="1" customWidth="1"/>
    <col min="229" max="229" width="13.42578125" style="350" hidden="1" customWidth="1"/>
    <col min="230" max="230" width="44.28515625" style="350" hidden="1" customWidth="1"/>
    <col min="231" max="231" width="11.28515625" style="350" hidden="1" customWidth="1"/>
    <col min="232" max="232" width="43.5703125" style="350" hidden="1" customWidth="1"/>
    <col min="233" max="233" width="14.5703125" style="394" hidden="1" customWidth="1"/>
    <col min="234" max="234" width="14.140625" style="350" hidden="1" customWidth="1"/>
    <col min="235" max="235" width="11.5703125" style="350" hidden="1" customWidth="1"/>
    <col min="236" max="236" width="13.42578125" style="350" hidden="1" customWidth="1"/>
    <col min="237" max="237" width="44.28515625" style="350" hidden="1" customWidth="1"/>
    <col min="238" max="238" width="11.28515625" style="350" hidden="1" customWidth="1"/>
    <col min="239" max="239" width="43.5703125" style="350" hidden="1" customWidth="1"/>
    <col min="240" max="240" width="18.140625" style="394" hidden="1" customWidth="1"/>
    <col min="241" max="241" width="14.5703125" style="394" hidden="1" customWidth="1"/>
    <col min="242" max="242" width="16.28515625" style="394" hidden="1" customWidth="1"/>
    <col min="243" max="243" width="18.140625" style="350" hidden="1" customWidth="1"/>
    <col min="244" max="244" width="14.140625" style="350" hidden="1" customWidth="1"/>
    <col min="245" max="245" width="16.28515625" style="350" hidden="1" customWidth="1"/>
    <col min="246" max="246" width="11.5703125" style="350" hidden="1" customWidth="1"/>
    <col min="247" max="247" width="53.5703125" style="350" hidden="1" customWidth="1"/>
    <col min="248" max="248" width="21" style="350" hidden="1" customWidth="1"/>
    <col min="249" max="249" width="17.42578125" style="350" hidden="1" customWidth="1"/>
    <col min="250" max="250" width="19.140625" style="350" hidden="1" customWidth="1"/>
    <col min="251" max="251" width="20.28515625" style="350" hidden="1" customWidth="1"/>
    <col min="252" max="252" width="15.7109375" style="350" hidden="1" customWidth="1"/>
    <col min="253" max="253" width="19" style="350" hidden="1" customWidth="1"/>
    <col min="254" max="254" width="21" style="350" hidden="1" customWidth="1"/>
    <col min="255" max="255" width="17.42578125" style="350" hidden="1" customWidth="1"/>
    <col min="256" max="256" width="19.140625" style="350" hidden="1" customWidth="1"/>
    <col min="257" max="257" width="20.28515625" style="350" hidden="1" customWidth="1"/>
    <col min="258" max="258" width="16.140625" style="350" hidden="1" customWidth="1"/>
    <col min="259" max="259" width="16.5703125" style="350" hidden="1" customWidth="1"/>
    <col min="260" max="260" width="11.5703125" style="350" hidden="1" customWidth="1"/>
    <col min="261" max="16384" width="11.5703125" style="350"/>
  </cols>
  <sheetData>
    <row r="1" spans="1:259" ht="14.45" customHeight="1" x14ac:dyDescent="0.2">
      <c r="A1" s="1143" t="s">
        <v>809</v>
      </c>
      <c r="B1" s="1143"/>
      <c r="C1" s="1143"/>
      <c r="D1" s="1143"/>
      <c r="E1" s="1143"/>
      <c r="F1" s="1143"/>
      <c r="G1" s="1143"/>
      <c r="H1" s="815">
        <v>1000</v>
      </c>
      <c r="I1" s="815">
        <v>1.0309999999999999</v>
      </c>
      <c r="J1" s="815"/>
      <c r="K1" s="379"/>
      <c r="L1" s="1143" t="s">
        <v>829</v>
      </c>
      <c r="M1" s="1143"/>
      <c r="N1" s="1143"/>
      <c r="O1" s="1143"/>
      <c r="P1" s="815">
        <v>1000</v>
      </c>
      <c r="Q1" s="815">
        <v>1.0309999999999999</v>
      </c>
      <c r="R1" s="379"/>
      <c r="S1" s="1143" t="s">
        <v>832</v>
      </c>
      <c r="T1" s="1143"/>
      <c r="U1" s="1143"/>
      <c r="V1" s="1143"/>
      <c r="W1" s="1143"/>
      <c r="X1" s="1143"/>
      <c r="Y1" s="1143"/>
      <c r="Z1" s="1143"/>
      <c r="AA1" s="815">
        <v>1000</v>
      </c>
      <c r="AB1" s="815">
        <v>1.0309999999999999</v>
      </c>
      <c r="AC1" s="379"/>
      <c r="AD1" s="379"/>
      <c r="AE1" s="1143" t="s">
        <v>4</v>
      </c>
      <c r="AF1" s="1143"/>
      <c r="AG1" s="1143"/>
      <c r="AH1" s="1143"/>
      <c r="AI1" s="815">
        <v>1000</v>
      </c>
      <c r="AJ1" s="815">
        <v>1.0309999999999999</v>
      </c>
      <c r="AK1" s="379"/>
      <c r="AL1" s="1143" t="s">
        <v>841</v>
      </c>
      <c r="AM1" s="1143"/>
      <c r="AN1" s="1143"/>
      <c r="AO1" s="1143"/>
      <c r="AP1" s="1143"/>
      <c r="AQ1" s="1143"/>
      <c r="AR1" s="1143"/>
      <c r="AS1" s="815">
        <v>1000</v>
      </c>
      <c r="AT1" s="815">
        <v>1.0309999999999999</v>
      </c>
      <c r="AU1" s="815"/>
      <c r="AV1" s="379"/>
      <c r="AW1" s="379"/>
      <c r="AX1" s="1143" t="s">
        <v>5</v>
      </c>
      <c r="AY1" s="1143"/>
      <c r="AZ1" s="1143"/>
      <c r="BA1" s="1143"/>
      <c r="BB1" s="815">
        <v>1000</v>
      </c>
      <c r="BC1" s="814">
        <v>1.0309999999999999</v>
      </c>
      <c r="BE1" s="1141" t="s">
        <v>849</v>
      </c>
      <c r="BF1" s="1141"/>
      <c r="BG1" s="1141"/>
      <c r="BH1" s="1141"/>
      <c r="BI1" s="1141"/>
      <c r="BJ1" s="1141"/>
      <c r="BK1" s="1141"/>
      <c r="BL1" s="380">
        <v>1000</v>
      </c>
      <c r="BM1" s="380">
        <v>1.0309999999999999</v>
      </c>
      <c r="BN1" s="381"/>
      <c r="BP1" s="1141" t="s">
        <v>852</v>
      </c>
      <c r="BQ1" s="1141"/>
      <c r="BR1" s="1141"/>
      <c r="BS1" s="1141"/>
      <c r="BT1" s="814">
        <v>1000</v>
      </c>
      <c r="BU1" s="814">
        <v>1.0309999999999999</v>
      </c>
      <c r="BW1" s="1141" t="s">
        <v>853</v>
      </c>
      <c r="BX1" s="1141"/>
      <c r="BY1" s="1141"/>
      <c r="BZ1" s="1141"/>
      <c r="CA1" s="1141"/>
      <c r="CB1" s="1141"/>
      <c r="CC1" s="1141"/>
      <c r="CD1" s="380">
        <v>1000</v>
      </c>
      <c r="CE1" s="380">
        <v>1.0309999999999999</v>
      </c>
      <c r="CF1" s="380"/>
      <c r="CH1" s="1145" t="s">
        <v>879</v>
      </c>
      <c r="CI1" s="1141"/>
      <c r="CJ1" s="1141"/>
      <c r="CK1" s="1141"/>
      <c r="CL1" s="380">
        <v>1000</v>
      </c>
      <c r="CM1" s="380">
        <v>1.0309999999999999</v>
      </c>
      <c r="CO1" s="1143" t="s">
        <v>878</v>
      </c>
      <c r="CP1" s="1143"/>
      <c r="CQ1" s="1143"/>
      <c r="CR1" s="1143"/>
      <c r="CS1" s="1143"/>
      <c r="CT1" s="1143"/>
      <c r="CU1" s="1143"/>
      <c r="CV1" s="1143"/>
      <c r="CW1" s="388">
        <v>1000</v>
      </c>
      <c r="CX1" s="636">
        <v>1.0309999999999999</v>
      </c>
      <c r="CZ1" s="815"/>
      <c r="DA1" s="815"/>
      <c r="DB1" s="815" t="s">
        <v>77</v>
      </c>
      <c r="DC1" s="815">
        <v>1000</v>
      </c>
      <c r="DD1" s="815">
        <v>1.0309999999999999</v>
      </c>
      <c r="DE1" s="815"/>
      <c r="DF1" s="382"/>
      <c r="DG1" s="382"/>
      <c r="DH1" s="1143" t="s">
        <v>643</v>
      </c>
      <c r="DI1" s="1143"/>
      <c r="DJ1" s="1143"/>
      <c r="DK1" s="1143"/>
      <c r="DL1" s="1143"/>
      <c r="DM1" s="1143"/>
      <c r="DN1" s="1143"/>
      <c r="DO1" s="815">
        <v>1000</v>
      </c>
      <c r="DP1" s="815">
        <v>1.0309999999999999</v>
      </c>
      <c r="DQ1" s="815"/>
      <c r="DR1" s="382"/>
      <c r="DS1" s="382"/>
      <c r="DU1" s="1141" t="s">
        <v>8</v>
      </c>
      <c r="DV1" s="1141"/>
      <c r="DW1" s="1141"/>
      <c r="DX1" s="1141"/>
      <c r="DY1" s="380">
        <v>1000</v>
      </c>
      <c r="DZ1" s="814">
        <v>1.0309999999999999</v>
      </c>
      <c r="EA1" s="813"/>
      <c r="EC1" s="1141" t="s">
        <v>912</v>
      </c>
      <c r="ED1" s="1141"/>
      <c r="EE1" s="1141"/>
      <c r="EF1" s="1141"/>
      <c r="EG1" s="380"/>
      <c r="EH1" s="380"/>
      <c r="EI1" s="380"/>
      <c r="EJ1" s="380">
        <v>1000</v>
      </c>
      <c r="EK1" s="380">
        <v>1.0309999999999999</v>
      </c>
      <c r="EL1" s="381"/>
      <c r="EO1" s="1141" t="s">
        <v>9</v>
      </c>
      <c r="EP1" s="1141"/>
      <c r="EQ1" s="1141"/>
      <c r="ER1" s="1141"/>
      <c r="ES1" s="380">
        <v>1000</v>
      </c>
      <c r="ET1" s="380">
        <v>1.0309999999999999</v>
      </c>
      <c r="EV1" s="1141" t="s">
        <v>778</v>
      </c>
      <c r="EW1" s="1141"/>
      <c r="EX1" s="1141"/>
      <c r="EY1" s="1141"/>
      <c r="EZ1" s="1141"/>
      <c r="FA1" s="1141"/>
      <c r="FB1" s="1141"/>
      <c r="FC1" s="380">
        <v>1000</v>
      </c>
      <c r="FD1" s="380">
        <v>1.0309999999999999</v>
      </c>
      <c r="FE1" s="380"/>
      <c r="FG1" s="1146" t="s">
        <v>10</v>
      </c>
      <c r="FH1" s="1146"/>
      <c r="FI1" s="1146"/>
      <c r="FJ1" s="1146"/>
      <c r="FK1" s="816">
        <v>1000</v>
      </c>
      <c r="FL1" s="816">
        <v>1</v>
      </c>
      <c r="FN1" s="1141" t="s">
        <v>932</v>
      </c>
      <c r="FO1" s="1141"/>
      <c r="FP1" s="1141"/>
      <c r="FQ1" s="1141"/>
      <c r="FR1" s="1141"/>
      <c r="FS1" s="1141"/>
      <c r="FT1" s="1141"/>
      <c r="FU1" s="880">
        <v>1000</v>
      </c>
      <c r="FV1" s="384">
        <v>1</v>
      </c>
      <c r="FW1" s="384"/>
      <c r="FY1" s="1142" t="s">
        <v>951</v>
      </c>
      <c r="FZ1" s="1142"/>
      <c r="GA1" s="1142"/>
      <c r="GB1" s="1142"/>
      <c r="GC1" s="1142"/>
      <c r="GD1" s="1142"/>
      <c r="GE1" s="1142"/>
      <c r="GF1" s="380">
        <v>1000</v>
      </c>
      <c r="GG1" s="380">
        <v>1</v>
      </c>
      <c r="GH1" s="381"/>
      <c r="GI1" s="381"/>
      <c r="GJ1" s="381"/>
      <c r="GK1" s="381"/>
      <c r="GN1" s="1144" t="s">
        <v>11</v>
      </c>
      <c r="GO1" s="1144"/>
      <c r="GP1" s="1144"/>
      <c r="GQ1" s="1144"/>
      <c r="GR1" s="382">
        <v>1000</v>
      </c>
      <c r="GS1" s="382">
        <v>1</v>
      </c>
      <c r="GU1" s="1144" t="s">
        <v>653</v>
      </c>
      <c r="GV1" s="1144"/>
      <c r="GW1" s="1144"/>
      <c r="GX1" s="1144"/>
      <c r="GY1" s="1144"/>
      <c r="GZ1" s="1144"/>
      <c r="HA1" s="1144"/>
      <c r="HB1" s="382">
        <v>1000</v>
      </c>
      <c r="HC1" s="382">
        <v>1</v>
      </c>
      <c r="HD1" s="382"/>
      <c r="HF1" s="1144" t="s">
        <v>1016</v>
      </c>
      <c r="HG1" s="1144"/>
      <c r="HH1" s="1144"/>
      <c r="HI1" s="1144"/>
      <c r="HJ1" s="1144"/>
      <c r="HK1" s="1144"/>
      <c r="HL1" s="1144"/>
      <c r="HM1" s="1144"/>
      <c r="HN1" s="1144"/>
      <c r="HO1" s="1144"/>
      <c r="HP1" s="1144"/>
      <c r="HQ1" s="382">
        <v>1000</v>
      </c>
      <c r="HR1" s="382">
        <v>1</v>
      </c>
      <c r="HU1" s="1144" t="s">
        <v>12</v>
      </c>
      <c r="HV1" s="1144"/>
      <c r="HW1" s="1144"/>
      <c r="HX1" s="1144"/>
      <c r="HY1" s="385">
        <v>1000</v>
      </c>
      <c r="HZ1" s="382">
        <v>1</v>
      </c>
      <c r="IB1" s="1144" t="s">
        <v>1041</v>
      </c>
      <c r="IC1" s="1144"/>
      <c r="ID1" s="1144"/>
      <c r="IE1" s="1144"/>
      <c r="IF1" s="1144"/>
      <c r="IG1" s="1144"/>
      <c r="IH1" s="1144"/>
      <c r="II1" s="382">
        <v>1000</v>
      </c>
      <c r="IJ1" s="382">
        <v>1</v>
      </c>
      <c r="IM1" s="1144" t="s">
        <v>1042</v>
      </c>
      <c r="IN1" s="1144"/>
      <c r="IO1" s="1144"/>
      <c r="IP1" s="1144"/>
      <c r="IQ1" s="1144"/>
      <c r="IR1" s="1144"/>
      <c r="IS1" s="1144"/>
      <c r="IT1" s="1144"/>
      <c r="IU1" s="1144"/>
      <c r="IV1" s="1144"/>
      <c r="IW1" s="382">
        <v>1000</v>
      </c>
      <c r="IX1" s="382">
        <v>1</v>
      </c>
      <c r="IY1" s="382"/>
    </row>
    <row r="2" spans="1:259" s="386" customFormat="1" ht="34.9" customHeight="1" x14ac:dyDescent="0.25">
      <c r="A2" s="815" t="s">
        <v>359</v>
      </c>
      <c r="B2" s="815" t="s">
        <v>381</v>
      </c>
      <c r="C2" s="815" t="s">
        <v>360</v>
      </c>
      <c r="D2" s="815" t="s">
        <v>444</v>
      </c>
      <c r="E2" s="815" t="s">
        <v>393</v>
      </c>
      <c r="F2" s="815" t="s">
        <v>412</v>
      </c>
      <c r="G2" s="815" t="s">
        <v>362</v>
      </c>
      <c r="H2" s="815" t="s">
        <v>754</v>
      </c>
      <c r="I2" s="815" t="s">
        <v>760</v>
      </c>
      <c r="J2" s="815" t="s">
        <v>759</v>
      </c>
      <c r="K2" s="379"/>
      <c r="L2" s="815" t="s">
        <v>359</v>
      </c>
      <c r="M2" s="815" t="s">
        <v>381</v>
      </c>
      <c r="N2" s="815" t="s">
        <v>360</v>
      </c>
      <c r="O2" s="815" t="s">
        <v>444</v>
      </c>
      <c r="P2" s="815" t="s">
        <v>362</v>
      </c>
      <c r="Q2" s="815" t="s">
        <v>759</v>
      </c>
      <c r="R2" s="379"/>
      <c r="S2" s="815" t="s">
        <v>359</v>
      </c>
      <c r="T2" s="815" t="s">
        <v>381</v>
      </c>
      <c r="U2" s="815" t="s">
        <v>360</v>
      </c>
      <c r="V2" s="815" t="s">
        <v>444</v>
      </c>
      <c r="W2" s="815" t="s">
        <v>393</v>
      </c>
      <c r="X2" s="815" t="s">
        <v>362</v>
      </c>
      <c r="Y2" s="815" t="s">
        <v>412</v>
      </c>
      <c r="Z2" s="815" t="s">
        <v>754</v>
      </c>
      <c r="AA2" s="815" t="s">
        <v>759</v>
      </c>
      <c r="AB2" s="815" t="s">
        <v>760</v>
      </c>
      <c r="AC2" s="379"/>
      <c r="AD2" s="379"/>
      <c r="AE2" s="815" t="s">
        <v>359</v>
      </c>
      <c r="AF2" s="815" t="s">
        <v>381</v>
      </c>
      <c r="AG2" s="815" t="s">
        <v>360</v>
      </c>
      <c r="AH2" s="815" t="s">
        <v>444</v>
      </c>
      <c r="AI2" s="815" t="s">
        <v>362</v>
      </c>
      <c r="AJ2" s="815" t="s">
        <v>759</v>
      </c>
      <c r="AK2" s="379"/>
      <c r="AL2" s="815" t="s">
        <v>359</v>
      </c>
      <c r="AM2" s="815" t="s">
        <v>381</v>
      </c>
      <c r="AN2" s="815" t="s">
        <v>360</v>
      </c>
      <c r="AO2" s="815" t="s">
        <v>444</v>
      </c>
      <c r="AP2" s="815" t="s">
        <v>393</v>
      </c>
      <c r="AQ2" s="815" t="s">
        <v>362</v>
      </c>
      <c r="AR2" s="815" t="s">
        <v>412</v>
      </c>
      <c r="AS2" s="815" t="s">
        <v>754</v>
      </c>
      <c r="AT2" s="815" t="s">
        <v>759</v>
      </c>
      <c r="AU2" s="815" t="s">
        <v>760</v>
      </c>
      <c r="AV2" s="379"/>
      <c r="AW2" s="379"/>
      <c r="AX2" s="815" t="s">
        <v>359</v>
      </c>
      <c r="AY2" s="815" t="s">
        <v>381</v>
      </c>
      <c r="AZ2" s="815" t="s">
        <v>360</v>
      </c>
      <c r="BA2" s="815" t="s">
        <v>444</v>
      </c>
      <c r="BB2" s="815" t="s">
        <v>362</v>
      </c>
      <c r="BC2" s="815" t="s">
        <v>759</v>
      </c>
      <c r="BE2" s="815" t="s">
        <v>359</v>
      </c>
      <c r="BF2" s="815" t="s">
        <v>381</v>
      </c>
      <c r="BG2" s="815" t="s">
        <v>360</v>
      </c>
      <c r="BH2" s="815" t="s">
        <v>444</v>
      </c>
      <c r="BI2" s="815" t="s">
        <v>393</v>
      </c>
      <c r="BJ2" s="815" t="s">
        <v>362</v>
      </c>
      <c r="BK2" s="815" t="s">
        <v>412</v>
      </c>
      <c r="BL2" s="815" t="s">
        <v>754</v>
      </c>
      <c r="BM2" s="815" t="s">
        <v>759</v>
      </c>
      <c r="BN2" s="815" t="s">
        <v>760</v>
      </c>
      <c r="BP2" s="815" t="s">
        <v>359</v>
      </c>
      <c r="BQ2" s="815" t="s">
        <v>381</v>
      </c>
      <c r="BR2" s="815" t="s">
        <v>360</v>
      </c>
      <c r="BS2" s="815" t="s">
        <v>444</v>
      </c>
      <c r="BT2" s="815" t="s">
        <v>362</v>
      </c>
      <c r="BU2" s="815" t="s">
        <v>759</v>
      </c>
      <c r="BW2" s="815" t="s">
        <v>359</v>
      </c>
      <c r="BX2" s="815" t="s">
        <v>381</v>
      </c>
      <c r="BY2" s="815" t="s">
        <v>360</v>
      </c>
      <c r="BZ2" s="815" t="s">
        <v>444</v>
      </c>
      <c r="CA2" s="815" t="s">
        <v>393</v>
      </c>
      <c r="CB2" s="815" t="s">
        <v>412</v>
      </c>
      <c r="CC2" s="815" t="s">
        <v>362</v>
      </c>
      <c r="CD2" s="815" t="s">
        <v>754</v>
      </c>
      <c r="CE2" s="815" t="s">
        <v>760</v>
      </c>
      <c r="CF2" s="815" t="s">
        <v>759</v>
      </c>
      <c r="CH2" s="815" t="s">
        <v>359</v>
      </c>
      <c r="CI2" s="815" t="s">
        <v>381</v>
      </c>
      <c r="CJ2" s="815" t="s">
        <v>360</v>
      </c>
      <c r="CK2" s="815" t="s">
        <v>444</v>
      </c>
      <c r="CL2" s="815" t="s">
        <v>362</v>
      </c>
      <c r="CM2" s="815" t="s">
        <v>848</v>
      </c>
      <c r="CN2" s="350"/>
      <c r="CO2" s="387" t="s">
        <v>359</v>
      </c>
      <c r="CP2" s="815" t="s">
        <v>381</v>
      </c>
      <c r="CQ2" s="815" t="s">
        <v>360</v>
      </c>
      <c r="CR2" s="815" t="s">
        <v>444</v>
      </c>
      <c r="CS2" s="388" t="s">
        <v>393</v>
      </c>
      <c r="CT2" s="388" t="s">
        <v>412</v>
      </c>
      <c r="CU2" s="388" t="s">
        <v>362</v>
      </c>
      <c r="CV2" s="388" t="s">
        <v>754</v>
      </c>
      <c r="CW2" s="388" t="s">
        <v>760</v>
      </c>
      <c r="CX2" s="388" t="s">
        <v>759</v>
      </c>
      <c r="CZ2" s="815" t="s">
        <v>359</v>
      </c>
      <c r="DA2" s="815" t="s">
        <v>381</v>
      </c>
      <c r="DB2" s="815" t="s">
        <v>360</v>
      </c>
      <c r="DC2" s="815" t="s">
        <v>444</v>
      </c>
      <c r="DD2" s="815" t="s">
        <v>362</v>
      </c>
      <c r="DE2" s="815" t="s">
        <v>759</v>
      </c>
      <c r="DF2" s="379"/>
      <c r="DG2" s="379"/>
      <c r="DH2" s="815" t="s">
        <v>359</v>
      </c>
      <c r="DI2" s="815" t="s">
        <v>381</v>
      </c>
      <c r="DJ2" s="815" t="s">
        <v>360</v>
      </c>
      <c r="DK2" s="815" t="s">
        <v>444</v>
      </c>
      <c r="DL2" s="388" t="s">
        <v>393</v>
      </c>
      <c r="DM2" s="388" t="s">
        <v>362</v>
      </c>
      <c r="DN2" s="388" t="s">
        <v>412</v>
      </c>
      <c r="DO2" s="815" t="s">
        <v>754</v>
      </c>
      <c r="DP2" s="815" t="s">
        <v>759</v>
      </c>
      <c r="DQ2" s="815" t="s">
        <v>760</v>
      </c>
      <c r="DR2" s="379"/>
      <c r="DS2" s="379"/>
      <c r="DU2" s="815" t="s">
        <v>359</v>
      </c>
      <c r="DV2" s="815" t="s">
        <v>381</v>
      </c>
      <c r="DW2" s="815" t="s">
        <v>360</v>
      </c>
      <c r="DX2" s="815" t="s">
        <v>444</v>
      </c>
      <c r="DY2" s="815" t="s">
        <v>362</v>
      </c>
      <c r="DZ2" s="815" t="s">
        <v>759</v>
      </c>
      <c r="EA2" s="379"/>
      <c r="EC2" s="815" t="s">
        <v>359</v>
      </c>
      <c r="ED2" s="815" t="s">
        <v>381</v>
      </c>
      <c r="EE2" s="815" t="s">
        <v>360</v>
      </c>
      <c r="EF2" s="815" t="s">
        <v>444</v>
      </c>
      <c r="EG2" s="815" t="s">
        <v>393</v>
      </c>
      <c r="EH2" s="815" t="s">
        <v>412</v>
      </c>
      <c r="EI2" s="815" t="s">
        <v>362</v>
      </c>
      <c r="EJ2" s="815" t="s">
        <v>754</v>
      </c>
      <c r="EK2" s="815" t="s">
        <v>767</v>
      </c>
      <c r="EL2" s="815" t="s">
        <v>768</v>
      </c>
      <c r="EO2" s="815" t="s">
        <v>359</v>
      </c>
      <c r="EP2" s="815" t="s">
        <v>381</v>
      </c>
      <c r="EQ2" s="815" t="s">
        <v>360</v>
      </c>
      <c r="ER2" s="815" t="s">
        <v>444</v>
      </c>
      <c r="ES2" s="815" t="s">
        <v>362</v>
      </c>
      <c r="ET2" s="815" t="s">
        <v>768</v>
      </c>
      <c r="EV2" s="815" t="s">
        <v>359</v>
      </c>
      <c r="EW2" s="815" t="s">
        <v>381</v>
      </c>
      <c r="EX2" s="815" t="s">
        <v>360</v>
      </c>
      <c r="EY2" s="815" t="s">
        <v>444</v>
      </c>
      <c r="EZ2" s="815" t="s">
        <v>393</v>
      </c>
      <c r="FA2" s="815" t="s">
        <v>362</v>
      </c>
      <c r="FB2" s="815" t="s">
        <v>412</v>
      </c>
      <c r="FC2" s="815" t="s">
        <v>754</v>
      </c>
      <c r="FD2" s="815" t="s">
        <v>759</v>
      </c>
      <c r="FE2" s="815" t="s">
        <v>760</v>
      </c>
      <c r="FG2" s="388" t="s">
        <v>359</v>
      </c>
      <c r="FH2" s="388" t="s">
        <v>381</v>
      </c>
      <c r="FI2" s="388" t="s">
        <v>360</v>
      </c>
      <c r="FJ2" s="388" t="s">
        <v>444</v>
      </c>
      <c r="FK2" s="388" t="s">
        <v>362</v>
      </c>
      <c r="FL2" s="388" t="s">
        <v>759</v>
      </c>
      <c r="FM2" s="389"/>
      <c r="FN2" s="388" t="s">
        <v>359</v>
      </c>
      <c r="FO2" s="388" t="s">
        <v>381</v>
      </c>
      <c r="FP2" s="388" t="s">
        <v>360</v>
      </c>
      <c r="FQ2" s="388" t="s">
        <v>444</v>
      </c>
      <c r="FR2" s="388" t="s">
        <v>393</v>
      </c>
      <c r="FS2" s="388" t="s">
        <v>362</v>
      </c>
      <c r="FT2" s="388" t="s">
        <v>412</v>
      </c>
      <c r="FU2" s="390" t="s">
        <v>754</v>
      </c>
      <c r="FV2" s="390" t="s">
        <v>759</v>
      </c>
      <c r="FW2" s="390" t="s">
        <v>760</v>
      </c>
      <c r="FY2" s="388" t="s">
        <v>289</v>
      </c>
      <c r="FZ2" s="390" t="s">
        <v>293</v>
      </c>
      <c r="GA2" s="390" t="s">
        <v>291</v>
      </c>
      <c r="GB2" s="390" t="s">
        <v>290</v>
      </c>
      <c r="GC2" s="390" t="s">
        <v>358</v>
      </c>
      <c r="GD2" s="390" t="s">
        <v>923</v>
      </c>
      <c r="GE2" s="390" t="s">
        <v>121</v>
      </c>
      <c r="GF2" s="815" t="s">
        <v>764</v>
      </c>
      <c r="GG2" s="815" t="s">
        <v>762</v>
      </c>
      <c r="GH2" s="815" t="s">
        <v>761</v>
      </c>
      <c r="GI2" s="815" t="s">
        <v>763</v>
      </c>
      <c r="GJ2" s="815" t="s">
        <v>925</v>
      </c>
      <c r="GK2" s="815" t="s">
        <v>926</v>
      </c>
      <c r="GN2" s="815" t="s">
        <v>359</v>
      </c>
      <c r="GO2" s="387" t="s">
        <v>381</v>
      </c>
      <c r="GP2" s="815" t="s">
        <v>360</v>
      </c>
      <c r="GQ2" s="387" t="s">
        <v>444</v>
      </c>
      <c r="GR2" s="815" t="s">
        <v>362</v>
      </c>
      <c r="GS2" s="815" t="s">
        <v>759</v>
      </c>
      <c r="GU2" s="815" t="s">
        <v>359</v>
      </c>
      <c r="GV2" s="815" t="s">
        <v>381</v>
      </c>
      <c r="GW2" s="815" t="s">
        <v>360</v>
      </c>
      <c r="GX2" s="815" t="s">
        <v>444</v>
      </c>
      <c r="GY2" s="815" t="s">
        <v>393</v>
      </c>
      <c r="GZ2" s="815" t="s">
        <v>362</v>
      </c>
      <c r="HA2" s="815" t="s">
        <v>412</v>
      </c>
      <c r="HB2" s="815" t="s">
        <v>754</v>
      </c>
      <c r="HC2" s="815" t="s">
        <v>759</v>
      </c>
      <c r="HD2" s="815" t="s">
        <v>760</v>
      </c>
      <c r="HF2" s="815" t="s">
        <v>289</v>
      </c>
      <c r="HG2" s="815" t="s">
        <v>293</v>
      </c>
      <c r="HH2" s="815" t="s">
        <v>291</v>
      </c>
      <c r="HI2" s="815" t="s">
        <v>290</v>
      </c>
      <c r="HJ2" s="815" t="s">
        <v>358</v>
      </c>
      <c r="HK2" s="815" t="s">
        <v>923</v>
      </c>
      <c r="HL2" s="815" t="s">
        <v>121</v>
      </c>
      <c r="HM2" s="815" t="s">
        <v>764</v>
      </c>
      <c r="HN2" s="815" t="s">
        <v>762</v>
      </c>
      <c r="HO2" s="815" t="s">
        <v>761</v>
      </c>
      <c r="HP2" s="815" t="s">
        <v>763</v>
      </c>
      <c r="HQ2" s="815" t="s">
        <v>925</v>
      </c>
      <c r="HR2" s="815" t="s">
        <v>926</v>
      </c>
      <c r="HU2" s="391" t="s">
        <v>359</v>
      </c>
      <c r="HV2" s="391" t="s">
        <v>381</v>
      </c>
      <c r="HW2" s="391" t="s">
        <v>360</v>
      </c>
      <c r="HX2" s="391" t="s">
        <v>444</v>
      </c>
      <c r="HY2" s="392" t="s">
        <v>362</v>
      </c>
      <c r="HZ2" s="391" t="s">
        <v>759</v>
      </c>
      <c r="IB2" s="392" t="s">
        <v>359</v>
      </c>
      <c r="IC2" s="392" t="s">
        <v>381</v>
      </c>
      <c r="ID2" s="392" t="s">
        <v>360</v>
      </c>
      <c r="IE2" s="392" t="s">
        <v>444</v>
      </c>
      <c r="IF2" s="392" t="s">
        <v>393</v>
      </c>
      <c r="IG2" s="392" t="s">
        <v>362</v>
      </c>
      <c r="IH2" s="392" t="s">
        <v>412</v>
      </c>
      <c r="II2" s="392" t="s">
        <v>754</v>
      </c>
      <c r="IJ2" s="392" t="s">
        <v>759</v>
      </c>
      <c r="IK2" s="392" t="s">
        <v>760</v>
      </c>
      <c r="IM2" s="812" t="s">
        <v>289</v>
      </c>
      <c r="IN2" s="812" t="s">
        <v>293</v>
      </c>
      <c r="IO2" s="812" t="s">
        <v>291</v>
      </c>
      <c r="IP2" s="812" t="s">
        <v>290</v>
      </c>
      <c r="IQ2" s="812" t="s">
        <v>358</v>
      </c>
      <c r="IR2" s="812" t="s">
        <v>923</v>
      </c>
      <c r="IS2" s="812" t="s">
        <v>121</v>
      </c>
      <c r="IT2" s="812" t="s">
        <v>764</v>
      </c>
      <c r="IU2" s="812" t="s">
        <v>762</v>
      </c>
      <c r="IV2" s="812" t="s">
        <v>761</v>
      </c>
      <c r="IW2" s="812" t="s">
        <v>763</v>
      </c>
      <c r="IX2" s="812" t="s">
        <v>925</v>
      </c>
      <c r="IY2" s="812" t="s">
        <v>926</v>
      </c>
    </row>
    <row r="3" spans="1:259" x14ac:dyDescent="0.25">
      <c r="A3" s="371" t="s">
        <v>371</v>
      </c>
      <c r="B3" s="371" t="s">
        <v>202</v>
      </c>
      <c r="C3" s="371" t="s">
        <v>420</v>
      </c>
      <c r="D3" s="371" t="s">
        <v>254</v>
      </c>
      <c r="E3" s="347">
        <v>55279537000</v>
      </c>
      <c r="F3" s="347">
        <v>0</v>
      </c>
      <c r="G3" s="347">
        <v>0</v>
      </c>
      <c r="H3" s="393">
        <f>+E3/$H$1*$I$1</f>
        <v>56993202.646999992</v>
      </c>
      <c r="I3" s="393">
        <f t="shared" ref="I3:J3" si="0">+F3/$H$1*$I$1</f>
        <v>0</v>
      </c>
      <c r="J3" s="393">
        <f t="shared" si="0"/>
        <v>0</v>
      </c>
      <c r="L3" s="371" t="s">
        <v>373</v>
      </c>
      <c r="M3" s="346" t="s">
        <v>726</v>
      </c>
      <c r="N3" s="371" t="s">
        <v>374</v>
      </c>
      <c r="O3" s="371" t="s">
        <v>236</v>
      </c>
      <c r="P3" s="347">
        <v>2164836</v>
      </c>
      <c r="Q3" s="393">
        <f>+P3/$P$1*$Q$1</f>
        <v>2231.9459159999997</v>
      </c>
      <c r="R3" s="350" t="s">
        <v>281</v>
      </c>
      <c r="S3" s="350" t="s">
        <v>371</v>
      </c>
      <c r="T3" s="350" t="s">
        <v>202</v>
      </c>
      <c r="U3" s="350" t="s">
        <v>420</v>
      </c>
      <c r="V3" s="350" t="s">
        <v>254</v>
      </c>
      <c r="W3" s="393">
        <v>55279537000</v>
      </c>
      <c r="X3" s="393">
        <v>0</v>
      </c>
      <c r="Y3" s="393">
        <v>0</v>
      </c>
      <c r="Z3" s="393">
        <f>+W3/$AA$1*$AB$1</f>
        <v>56993202.646999992</v>
      </c>
      <c r="AA3" s="393">
        <f t="shared" ref="AA3:AB3" si="1">+X3/$AA$1*$AB$1</f>
        <v>0</v>
      </c>
      <c r="AB3" s="393">
        <f t="shared" si="1"/>
        <v>0</v>
      </c>
      <c r="AC3" s="393"/>
      <c r="AE3" s="371" t="s">
        <v>373</v>
      </c>
      <c r="AF3" s="346" t="s">
        <v>726</v>
      </c>
      <c r="AG3" s="371" t="s">
        <v>374</v>
      </c>
      <c r="AH3" s="346" t="s">
        <v>236</v>
      </c>
      <c r="AI3" s="347">
        <v>2164836</v>
      </c>
      <c r="AJ3" s="393">
        <f>+AI3/$AI$1*$AJ$1</f>
        <v>2231.9459159999997</v>
      </c>
      <c r="AL3" s="350" t="s">
        <v>371</v>
      </c>
      <c r="AM3" s="350" t="s">
        <v>202</v>
      </c>
      <c r="AN3" s="350" t="s">
        <v>420</v>
      </c>
      <c r="AO3" s="350" t="s">
        <v>254</v>
      </c>
      <c r="AP3" s="393">
        <v>55279537000</v>
      </c>
      <c r="AQ3" s="393">
        <v>0</v>
      </c>
      <c r="AR3" s="393">
        <v>0</v>
      </c>
      <c r="AS3" s="393">
        <f>+AP3/$AS$1*$AT$1</f>
        <v>56993202.646999992</v>
      </c>
      <c r="AT3" s="393">
        <f t="shared" ref="AT3:AU3" si="2">+AQ3/$AS$1*$AT$1</f>
        <v>0</v>
      </c>
      <c r="AU3" s="393">
        <f t="shared" si="2"/>
        <v>0</v>
      </c>
      <c r="AX3" s="371" t="s">
        <v>371</v>
      </c>
      <c r="AY3" s="346" t="s">
        <v>202</v>
      </c>
      <c r="AZ3" s="371" t="s">
        <v>420</v>
      </c>
      <c r="BA3" s="371" t="s">
        <v>254</v>
      </c>
      <c r="BB3" s="347">
        <v>55279537000</v>
      </c>
      <c r="BC3" s="347">
        <f>+BB3/$BB$1*$BC$1</f>
        <v>56993202.646999992</v>
      </c>
      <c r="BE3" s="371" t="s">
        <v>371</v>
      </c>
      <c r="BF3" s="346" t="s">
        <v>202</v>
      </c>
      <c r="BG3" s="371" t="s">
        <v>420</v>
      </c>
      <c r="BH3" s="346" t="s">
        <v>254</v>
      </c>
      <c r="BI3" s="347">
        <v>55279537000</v>
      </c>
      <c r="BJ3" s="347">
        <v>0</v>
      </c>
      <c r="BK3" s="347">
        <v>0</v>
      </c>
      <c r="BL3" s="347">
        <f>+BI3/$BL$1*$BM$1</f>
        <v>56993202.646999992</v>
      </c>
      <c r="BM3" s="347">
        <f t="shared" ref="BM3:BN3" si="3">+BJ3/$BL$1*$BM$1</f>
        <v>0</v>
      </c>
      <c r="BN3" s="347">
        <f t="shared" si="3"/>
        <v>0</v>
      </c>
      <c r="BP3" s="346" t="s">
        <v>373</v>
      </c>
      <c r="BQ3" s="346" t="s">
        <v>726</v>
      </c>
      <c r="BR3" s="371" t="s">
        <v>374</v>
      </c>
      <c r="BS3" s="346" t="s">
        <v>236</v>
      </c>
      <c r="BT3" s="393">
        <v>16133569</v>
      </c>
      <c r="BU3" s="393">
        <f>+BT3/$BT$1*$BU$1</f>
        <v>16633.709638999997</v>
      </c>
      <c r="BW3" s="371" t="s">
        <v>371</v>
      </c>
      <c r="BX3" s="346" t="s">
        <v>202</v>
      </c>
      <c r="BY3" s="371" t="s">
        <v>420</v>
      </c>
      <c r="BZ3" s="346" t="s">
        <v>254</v>
      </c>
      <c r="CA3" s="393">
        <v>55279537000</v>
      </c>
      <c r="CB3" s="393">
        <v>0</v>
      </c>
      <c r="CC3" s="393">
        <v>0</v>
      </c>
      <c r="CD3" s="393">
        <f>+CA3/$CD$1*$CE$1</f>
        <v>56993202.646999992</v>
      </c>
      <c r="CE3" s="393">
        <f t="shared" ref="CE3:CF3" si="4">+CB3/$CD$1*$CE$1</f>
        <v>0</v>
      </c>
      <c r="CF3" s="393">
        <f t="shared" si="4"/>
        <v>0</v>
      </c>
      <c r="CH3" s="371" t="s">
        <v>373</v>
      </c>
      <c r="CI3" s="346" t="s">
        <v>726</v>
      </c>
      <c r="CJ3" s="371" t="s">
        <v>399</v>
      </c>
      <c r="CK3" s="346" t="s">
        <v>235</v>
      </c>
      <c r="CL3" s="347">
        <v>704604150</v>
      </c>
      <c r="CM3" s="393">
        <f>+CL3/$CL$1*$CM$1</f>
        <v>726446.87864999997</v>
      </c>
      <c r="CO3" s="350" t="s">
        <v>371</v>
      </c>
      <c r="CP3" s="350" t="s">
        <v>202</v>
      </c>
      <c r="CQ3" s="371" t="s">
        <v>420</v>
      </c>
      <c r="CR3" s="350" t="s">
        <v>254</v>
      </c>
      <c r="CS3" s="395">
        <v>55279537000</v>
      </c>
      <c r="CT3" s="395">
        <v>0</v>
      </c>
      <c r="CU3" s="395">
        <v>0</v>
      </c>
      <c r="CV3" s="393">
        <f>+CS3/$CW$1*$CX$1</f>
        <v>56993202.646999992</v>
      </c>
      <c r="CW3" s="393">
        <f t="shared" ref="CW3:CX3" si="5">+CT3/$CW$1*$CX$1</f>
        <v>0</v>
      </c>
      <c r="CX3" s="393">
        <f t="shared" si="5"/>
        <v>0</v>
      </c>
      <c r="CZ3" s="371" t="s">
        <v>373</v>
      </c>
      <c r="DA3" s="346" t="s">
        <v>726</v>
      </c>
      <c r="DB3" s="371" t="s">
        <v>375</v>
      </c>
      <c r="DC3" s="346" t="s">
        <v>268</v>
      </c>
      <c r="DD3" s="347">
        <v>1116092</v>
      </c>
      <c r="DE3" s="394">
        <f>+DD3/$DC$1*$DD$1</f>
        <v>1150.6908519999999</v>
      </c>
      <c r="DH3" s="350" t="s">
        <v>371</v>
      </c>
      <c r="DI3" s="350" t="s">
        <v>202</v>
      </c>
      <c r="DJ3" s="350" t="s">
        <v>420</v>
      </c>
      <c r="DK3" s="350" t="s">
        <v>254</v>
      </c>
      <c r="DL3" s="395">
        <v>55279537000</v>
      </c>
      <c r="DM3" s="395">
        <v>0</v>
      </c>
      <c r="DN3" s="395">
        <v>0</v>
      </c>
      <c r="DO3" s="395">
        <f>+DL3/$DO$1*$DP$1</f>
        <v>56993202.646999992</v>
      </c>
      <c r="DP3" s="395">
        <f t="shared" ref="DP3:DQ3" si="6">+DM3/$DO$1*$DP$1</f>
        <v>0</v>
      </c>
      <c r="DQ3" s="395">
        <f t="shared" si="6"/>
        <v>0</v>
      </c>
      <c r="DU3" s="350" t="s">
        <v>373</v>
      </c>
      <c r="DV3" s="350" t="s">
        <v>726</v>
      </c>
      <c r="DW3" s="371" t="s">
        <v>375</v>
      </c>
      <c r="DX3" s="350" t="s">
        <v>268</v>
      </c>
      <c r="DY3" s="394">
        <v>445328</v>
      </c>
      <c r="DZ3" s="394">
        <f>+DY3/$DY$1*$DZ$1</f>
        <v>459.13316799999996</v>
      </c>
      <c r="EC3" s="350" t="s">
        <v>371</v>
      </c>
      <c r="ED3" s="350" t="s">
        <v>202</v>
      </c>
      <c r="EE3" s="371" t="s">
        <v>420</v>
      </c>
      <c r="EF3" s="350" t="s">
        <v>254</v>
      </c>
      <c r="EG3" s="394">
        <v>55279537000</v>
      </c>
      <c r="EH3" s="394">
        <v>0</v>
      </c>
      <c r="EI3" s="394">
        <v>0</v>
      </c>
      <c r="EJ3" s="394">
        <f>+EG3/$EJ$1*$EK$1</f>
        <v>56993202.646999992</v>
      </c>
      <c r="EK3" s="394">
        <f t="shared" ref="EK3:EL3" si="7">+EH3/$EJ$1*$EK$1</f>
        <v>0</v>
      </c>
      <c r="EL3" s="394">
        <f t="shared" si="7"/>
        <v>0</v>
      </c>
      <c r="EM3" s="394"/>
      <c r="EO3" s="350" t="s">
        <v>373</v>
      </c>
      <c r="EP3" s="350" t="s">
        <v>726</v>
      </c>
      <c r="EQ3" s="350" t="s">
        <v>374</v>
      </c>
      <c r="ER3" s="350" t="s">
        <v>236</v>
      </c>
      <c r="ES3" s="394">
        <v>16243933</v>
      </c>
      <c r="ET3" s="394">
        <f>+ES3/$ES$1*$ET$1</f>
        <v>16747.494922999998</v>
      </c>
      <c r="EV3" s="350" t="s">
        <v>371</v>
      </c>
      <c r="EW3" s="350" t="s">
        <v>202</v>
      </c>
      <c r="EX3" s="350" t="s">
        <v>420</v>
      </c>
      <c r="EY3" s="350" t="s">
        <v>254</v>
      </c>
      <c r="EZ3" s="394">
        <v>55279537000</v>
      </c>
      <c r="FA3" s="394">
        <v>0</v>
      </c>
      <c r="FB3" s="394">
        <v>0</v>
      </c>
      <c r="FC3" s="394">
        <f>+EZ3/$FC$1*$FD$1</f>
        <v>56993202.646999992</v>
      </c>
      <c r="FD3" s="394">
        <f>+FA3/$FC$1*$FD$1</f>
        <v>0</v>
      </c>
      <c r="FE3" s="394">
        <f>+FB3/$FC$1*$FD$1</f>
        <v>0</v>
      </c>
      <c r="FG3" s="383" t="s">
        <v>373</v>
      </c>
      <c r="FH3" s="396" t="s">
        <v>726</v>
      </c>
      <c r="FI3" s="383" t="s">
        <v>375</v>
      </c>
      <c r="FJ3" s="396" t="s">
        <v>268</v>
      </c>
      <c r="FK3" s="383">
        <v>31809</v>
      </c>
      <c r="FL3" s="383">
        <f>+FK3/$FK$1*$FL$1</f>
        <v>31.809000000000001</v>
      </c>
      <c r="FN3" s="350" t="s">
        <v>371</v>
      </c>
      <c r="FO3" s="350" t="s">
        <v>202</v>
      </c>
      <c r="FP3" s="350" t="s">
        <v>420</v>
      </c>
      <c r="FQ3" s="350" t="s">
        <v>254</v>
      </c>
      <c r="FR3" s="395">
        <v>55279537000</v>
      </c>
      <c r="FS3" s="395">
        <v>0</v>
      </c>
      <c r="FT3" s="395">
        <v>0</v>
      </c>
      <c r="FU3" s="397">
        <f>+FR3/$FU$1*$FV$1</f>
        <v>55279537</v>
      </c>
      <c r="FV3" s="397">
        <f>+FS3/$FU$1*$FV$1</f>
        <v>0</v>
      </c>
      <c r="FW3" s="397">
        <f t="shared" ref="FW3" si="8">+FT3/$FU$1*$FV$1</f>
        <v>0</v>
      </c>
      <c r="FY3" s="350" t="s">
        <v>347</v>
      </c>
      <c r="FZ3" s="394">
        <v>81039720000</v>
      </c>
      <c r="GA3" s="394">
        <v>78983491383</v>
      </c>
      <c r="GB3" s="394">
        <v>79331777458</v>
      </c>
      <c r="GC3" s="394">
        <v>1707942542</v>
      </c>
      <c r="GD3" s="394">
        <v>78439813484</v>
      </c>
      <c r="GE3" s="394">
        <v>543677899</v>
      </c>
      <c r="GF3" s="394">
        <f t="shared" ref="GF3:GK3" si="9">+FZ3/$GF$1*$GG$1</f>
        <v>81039720</v>
      </c>
      <c r="GG3" s="394">
        <f t="shared" si="9"/>
        <v>78983491.383000001</v>
      </c>
      <c r="GH3" s="394">
        <f t="shared" si="9"/>
        <v>79331777.458000004</v>
      </c>
      <c r="GI3" s="394">
        <f t="shared" si="9"/>
        <v>1707942.5419999999</v>
      </c>
      <c r="GJ3" s="394">
        <f t="shared" si="9"/>
        <v>78439813.483999997</v>
      </c>
      <c r="GK3" s="394">
        <f t="shared" si="9"/>
        <v>543677.89899999998</v>
      </c>
      <c r="GN3" s="350" t="s">
        <v>373</v>
      </c>
      <c r="GO3" s="350" t="s">
        <v>726</v>
      </c>
      <c r="GP3" s="371" t="s">
        <v>374</v>
      </c>
      <c r="GQ3" s="350" t="s">
        <v>236</v>
      </c>
      <c r="GR3" s="394">
        <v>13905169</v>
      </c>
      <c r="GS3" s="394">
        <f>+GR3/$GR$1*$GS$1</f>
        <v>13905.169</v>
      </c>
      <c r="GU3" s="371" t="s">
        <v>371</v>
      </c>
      <c r="GV3" s="350" t="s">
        <v>202</v>
      </c>
      <c r="GW3" s="371" t="s">
        <v>420</v>
      </c>
      <c r="GX3" s="346" t="s">
        <v>254</v>
      </c>
      <c r="GY3" s="347">
        <v>55279537000</v>
      </c>
      <c r="GZ3" s="347">
        <v>0</v>
      </c>
      <c r="HA3" s="347">
        <v>0</v>
      </c>
      <c r="HB3" s="347">
        <f>+GY3/$HB$1*$HC$1</f>
        <v>55279537</v>
      </c>
      <c r="HC3" s="347">
        <f t="shared" ref="HC3:HD3" si="10">+GZ3/$HB$1*$HC$1</f>
        <v>0</v>
      </c>
      <c r="HD3" s="347">
        <f t="shared" si="10"/>
        <v>0</v>
      </c>
      <c r="HF3" s="346" t="s">
        <v>347</v>
      </c>
      <c r="HG3" s="347">
        <v>81039720000</v>
      </c>
      <c r="HH3" s="347">
        <v>80013834927</v>
      </c>
      <c r="HI3" s="347">
        <v>80102787986</v>
      </c>
      <c r="HJ3" s="347">
        <v>936932014</v>
      </c>
      <c r="HK3" s="347">
        <v>79005640867</v>
      </c>
      <c r="HL3" s="347">
        <v>1008194060</v>
      </c>
      <c r="HM3" s="347">
        <f>+HG3/$HQ$1*$HR$1</f>
        <v>81039720</v>
      </c>
      <c r="HN3" s="347">
        <f t="shared" ref="HN3" si="11">+HH3/$HQ$1*$HR$1</f>
        <v>80013834.927000001</v>
      </c>
      <c r="HO3" s="347">
        <f>+HI3/$HQ$1*$HR$1</f>
        <v>80102787.986000001</v>
      </c>
      <c r="HP3" s="347">
        <f>+HJ3/$HQ$1*$HR$1</f>
        <v>936932.01399999997</v>
      </c>
      <c r="HQ3" s="347">
        <f>+HK3/$HQ$1*$HR$1</f>
        <v>79005640.866999999</v>
      </c>
      <c r="HR3" s="347">
        <f>+HL3/$HQ$1*$HR$1</f>
        <v>1008194.06</v>
      </c>
      <c r="HU3" s="350" t="s">
        <v>1059</v>
      </c>
      <c r="HV3" s="350" t="s">
        <v>726</v>
      </c>
      <c r="HW3" s="350" t="s">
        <v>399</v>
      </c>
      <c r="HX3" s="350" t="s">
        <v>235</v>
      </c>
      <c r="HY3" s="394">
        <v>298850000</v>
      </c>
      <c r="HZ3" s="394">
        <f>+HY3/$HY$1*$HZ$1</f>
        <v>298850</v>
      </c>
      <c r="IB3" s="350" t="s">
        <v>371</v>
      </c>
      <c r="IC3" s="350" t="s">
        <v>202</v>
      </c>
      <c r="ID3" s="350" t="s">
        <v>420</v>
      </c>
      <c r="IE3" s="350" t="s">
        <v>254</v>
      </c>
      <c r="IF3" s="394">
        <v>55279537000</v>
      </c>
      <c r="IG3" s="394">
        <v>0</v>
      </c>
      <c r="IH3" s="394">
        <v>0</v>
      </c>
      <c r="II3" s="394">
        <f>+IF3/$II$1*$IJ$1</f>
        <v>55279537</v>
      </c>
      <c r="IJ3" s="394">
        <f t="shared" ref="IJ3:IK3" si="12">+IG3/$II$1*$IJ$1</f>
        <v>0</v>
      </c>
      <c r="IK3" s="394">
        <f t="shared" si="12"/>
        <v>0</v>
      </c>
      <c r="IM3" s="350" t="s">
        <v>347</v>
      </c>
      <c r="IN3" s="394">
        <v>80998455000</v>
      </c>
      <c r="IO3" s="394">
        <v>80993874228</v>
      </c>
      <c r="IP3" s="394">
        <v>80993906037</v>
      </c>
      <c r="IQ3" s="394">
        <v>4548963</v>
      </c>
      <c r="IR3" s="394">
        <v>80271074656</v>
      </c>
      <c r="IS3" s="394">
        <v>722799572</v>
      </c>
      <c r="IT3" s="394">
        <f>+IN3/$IW$1*$IX$1</f>
        <v>80998455</v>
      </c>
      <c r="IU3" s="394">
        <f t="shared" ref="IU3:IY3" si="13">+IO3/$IW$1*$IX$1</f>
        <v>80993874.228</v>
      </c>
      <c r="IV3" s="394">
        <f t="shared" si="13"/>
        <v>80993906.037</v>
      </c>
      <c r="IW3" s="394">
        <f t="shared" si="13"/>
        <v>4548.9629999999997</v>
      </c>
      <c r="IX3" s="394">
        <f t="shared" si="13"/>
        <v>80271074.656000003</v>
      </c>
      <c r="IY3" s="394">
        <f t="shared" si="13"/>
        <v>722799.57200000004</v>
      </c>
    </row>
    <row r="4" spans="1:259" x14ac:dyDescent="0.25">
      <c r="A4" s="371" t="s">
        <v>371</v>
      </c>
      <c r="B4" s="371" t="s">
        <v>202</v>
      </c>
      <c r="C4" s="371" t="s">
        <v>372</v>
      </c>
      <c r="D4" s="371" t="s">
        <v>267</v>
      </c>
      <c r="E4" s="347">
        <v>21483868000</v>
      </c>
      <c r="F4" s="347">
        <v>0</v>
      </c>
      <c r="G4" s="347">
        <v>0</v>
      </c>
      <c r="H4" s="393">
        <f t="shared" ref="H4:H46" si="14">+E4/$H$1*$I$1</f>
        <v>22149867.908</v>
      </c>
      <c r="I4" s="393">
        <f t="shared" ref="I4:I46" si="15">+F4/$H$1*$I$1</f>
        <v>0</v>
      </c>
      <c r="J4" s="393">
        <f t="shared" ref="J4:J46" si="16">+G4/$H$1*$I$1</f>
        <v>0</v>
      </c>
      <c r="L4" s="371" t="s">
        <v>373</v>
      </c>
      <c r="M4" s="346" t="s">
        <v>726</v>
      </c>
      <c r="N4" s="371" t="s">
        <v>374</v>
      </c>
      <c r="O4" s="371" t="s">
        <v>236</v>
      </c>
      <c r="P4" s="347">
        <v>15283147</v>
      </c>
      <c r="Q4" s="393">
        <f t="shared" ref="Q4:Q10" si="17">+P4/$P$1*$Q$1</f>
        <v>15756.924557</v>
      </c>
      <c r="R4" s="350" t="s">
        <v>281</v>
      </c>
      <c r="S4" s="350" t="s">
        <v>371</v>
      </c>
      <c r="T4" s="350" t="s">
        <v>202</v>
      </c>
      <c r="U4" s="350" t="s">
        <v>372</v>
      </c>
      <c r="V4" s="350" t="s">
        <v>267</v>
      </c>
      <c r="W4" s="393">
        <v>21483868000</v>
      </c>
      <c r="X4" s="393">
        <v>0</v>
      </c>
      <c r="Y4" s="393">
        <v>0</v>
      </c>
      <c r="Z4" s="393">
        <f t="shared" ref="Z4:Z53" si="18">+W4/$AA$1*$AB$1</f>
        <v>22149867.908</v>
      </c>
      <c r="AA4" s="393">
        <f t="shared" ref="AA4:AA53" si="19">+X4/$AA$1*$AB$1</f>
        <v>0</v>
      </c>
      <c r="AB4" s="393">
        <f t="shared" ref="AB4:AB53" si="20">+Y4/$AA$1*$AB$1</f>
        <v>0</v>
      </c>
      <c r="AC4" s="393"/>
      <c r="AE4" s="371" t="s">
        <v>373</v>
      </c>
      <c r="AF4" s="346" t="s">
        <v>726</v>
      </c>
      <c r="AG4" s="371" t="s">
        <v>397</v>
      </c>
      <c r="AH4" s="346" t="s">
        <v>398</v>
      </c>
      <c r="AI4" s="347">
        <v>2786055</v>
      </c>
      <c r="AJ4" s="393">
        <f t="shared" ref="AJ4:AJ13" si="21">+AI4/$AI$1*$AJ$1</f>
        <v>2872.4227049999995</v>
      </c>
      <c r="AL4" s="350" t="s">
        <v>371</v>
      </c>
      <c r="AM4" s="350" t="s">
        <v>202</v>
      </c>
      <c r="AN4" s="350" t="s">
        <v>372</v>
      </c>
      <c r="AO4" s="350" t="s">
        <v>267</v>
      </c>
      <c r="AP4" s="393">
        <v>21483868000</v>
      </c>
      <c r="AQ4" s="393">
        <v>0</v>
      </c>
      <c r="AR4" s="393">
        <v>0</v>
      </c>
      <c r="AS4" s="393">
        <f t="shared" ref="AS4:AS37" si="22">+AP4/$AS$1*$AT$1</f>
        <v>22149867.908</v>
      </c>
      <c r="AT4" s="393">
        <f t="shared" ref="AT4:AT37" si="23">+AQ4/$AS$1*$AT$1</f>
        <v>0</v>
      </c>
      <c r="AU4" s="393">
        <f t="shared" ref="AU4:AU37" si="24">+AR4/$AS$1*$AT$1</f>
        <v>0</v>
      </c>
      <c r="AX4" s="371" t="s">
        <v>371</v>
      </c>
      <c r="AY4" s="346" t="s">
        <v>202</v>
      </c>
      <c r="AZ4" s="371" t="s">
        <v>372</v>
      </c>
      <c r="BA4" s="371" t="s">
        <v>267</v>
      </c>
      <c r="BB4" s="347">
        <v>21483858340</v>
      </c>
      <c r="BC4" s="347">
        <f t="shared" ref="BC4:BC16" si="25">+BB4/$BB$1*$BC$1</f>
        <v>22149857.948539998</v>
      </c>
      <c r="BE4" s="371" t="s">
        <v>371</v>
      </c>
      <c r="BF4" s="346" t="s">
        <v>202</v>
      </c>
      <c r="BG4" s="371" t="s">
        <v>372</v>
      </c>
      <c r="BH4" s="346" t="s">
        <v>267</v>
      </c>
      <c r="BI4" s="347">
        <v>21483868000</v>
      </c>
      <c r="BJ4" s="347">
        <v>0</v>
      </c>
      <c r="BK4" s="347">
        <v>0</v>
      </c>
      <c r="BL4" s="347">
        <f t="shared" ref="BL4:BL63" si="26">+BI4/$BL$1*$BM$1</f>
        <v>22149867.908</v>
      </c>
      <c r="BM4" s="347">
        <f t="shared" ref="BM4:BM63" si="27">+BJ4/$BL$1*$BM$1</f>
        <v>0</v>
      </c>
      <c r="BN4" s="347">
        <f t="shared" ref="BN4:BN63" si="28">+BK4/$BL$1*$BM$1</f>
        <v>0</v>
      </c>
      <c r="BP4" s="346" t="s">
        <v>373</v>
      </c>
      <c r="BQ4" s="346" t="s">
        <v>726</v>
      </c>
      <c r="BR4" s="371" t="s">
        <v>374</v>
      </c>
      <c r="BS4" s="346" t="s">
        <v>236</v>
      </c>
      <c r="BT4" s="393">
        <v>2164836</v>
      </c>
      <c r="BU4" s="393">
        <f t="shared" ref="BU4:BU16" si="29">+BT4/$BT$1*$BU$1</f>
        <v>2231.9459159999997</v>
      </c>
      <c r="BW4" s="371" t="s">
        <v>371</v>
      </c>
      <c r="BX4" s="346" t="s">
        <v>202</v>
      </c>
      <c r="BY4" s="371" t="s">
        <v>372</v>
      </c>
      <c r="BZ4" s="346" t="s">
        <v>267</v>
      </c>
      <c r="CA4" s="393">
        <v>21483868000</v>
      </c>
      <c r="CB4" s="393">
        <v>0</v>
      </c>
      <c r="CC4" s="393">
        <v>0</v>
      </c>
      <c r="CD4" s="393">
        <f t="shared" ref="CD4:CD67" si="30">+CA4/$CD$1*$CE$1</f>
        <v>22149867.908</v>
      </c>
      <c r="CE4" s="393">
        <f t="shared" ref="CE4:CE67" si="31">+CB4/$CD$1*$CE$1</f>
        <v>0</v>
      </c>
      <c r="CF4" s="393">
        <f t="shared" ref="CF4:CF67" si="32">+CC4/$CD$1*$CE$1</f>
        <v>0</v>
      </c>
      <c r="CH4" s="371" t="s">
        <v>373</v>
      </c>
      <c r="CI4" s="346" t="s">
        <v>726</v>
      </c>
      <c r="CJ4" s="371" t="s">
        <v>374</v>
      </c>
      <c r="CK4" s="346" t="s">
        <v>236</v>
      </c>
      <c r="CL4" s="347">
        <v>16182381</v>
      </c>
      <c r="CM4" s="393">
        <f t="shared" ref="CM4:CM14" si="33">+CL4/$CL$1*$CM$1</f>
        <v>16684.034810999998</v>
      </c>
      <c r="CO4" s="350" t="s">
        <v>371</v>
      </c>
      <c r="CP4" s="350" t="s">
        <v>202</v>
      </c>
      <c r="CQ4" s="371" t="s">
        <v>372</v>
      </c>
      <c r="CR4" s="350" t="s">
        <v>267</v>
      </c>
      <c r="CS4" s="395">
        <v>21483868000</v>
      </c>
      <c r="CT4" s="395">
        <v>0</v>
      </c>
      <c r="CU4" s="395">
        <v>0</v>
      </c>
      <c r="CV4" s="393">
        <f t="shared" ref="CV4:CV67" si="34">+CS4/$CW$1*$CX$1</f>
        <v>22149867.908</v>
      </c>
      <c r="CW4" s="393">
        <f t="shared" ref="CW4:CW67" si="35">+CT4/$CW$1*$CX$1</f>
        <v>0</v>
      </c>
      <c r="CX4" s="393">
        <f t="shared" ref="CX4:CX67" si="36">+CU4/$CW$1*$CX$1</f>
        <v>0</v>
      </c>
      <c r="CZ4" s="371" t="s">
        <v>373</v>
      </c>
      <c r="DA4" s="346" t="s">
        <v>726</v>
      </c>
      <c r="DB4" s="371" t="s">
        <v>375</v>
      </c>
      <c r="DC4" s="346" t="s">
        <v>268</v>
      </c>
      <c r="DD4" s="347">
        <v>31809</v>
      </c>
      <c r="DE4" s="394">
        <f t="shared" ref="DE4:DE21" si="37">+DD4/$DC$1*$DD$1</f>
        <v>32.795079000000001</v>
      </c>
      <c r="DH4" s="350" t="s">
        <v>371</v>
      </c>
      <c r="DI4" s="350" t="s">
        <v>202</v>
      </c>
      <c r="DJ4" s="350" t="s">
        <v>372</v>
      </c>
      <c r="DK4" s="350" t="s">
        <v>267</v>
      </c>
      <c r="DL4" s="395">
        <v>21483868000</v>
      </c>
      <c r="DM4" s="395">
        <v>0</v>
      </c>
      <c r="DN4" s="395">
        <v>0</v>
      </c>
      <c r="DO4" s="395">
        <f t="shared" ref="DO4:DO67" si="38">+DL4/$DO$1*$DP$1</f>
        <v>22149867.908</v>
      </c>
      <c r="DP4" s="395">
        <f t="shared" ref="DP4:DP67" si="39">+DM4/$DO$1*$DP$1</f>
        <v>0</v>
      </c>
      <c r="DQ4" s="395">
        <f t="shared" ref="DQ4:DQ67" si="40">+DN4/$DO$1*$DP$1</f>
        <v>0</v>
      </c>
      <c r="DU4" s="350" t="s">
        <v>373</v>
      </c>
      <c r="DV4" s="350" t="s">
        <v>726</v>
      </c>
      <c r="DW4" s="371" t="s">
        <v>374</v>
      </c>
      <c r="DX4" s="350" t="s">
        <v>236</v>
      </c>
      <c r="DY4" s="394">
        <v>16182381</v>
      </c>
      <c r="DZ4" s="394">
        <f t="shared" ref="DZ4:DZ14" si="41">+DY4/$DY$1*$DZ$1</f>
        <v>16684.034810999998</v>
      </c>
      <c r="EC4" s="350" t="s">
        <v>371</v>
      </c>
      <c r="ED4" s="350" t="s">
        <v>202</v>
      </c>
      <c r="EE4" s="371" t="s">
        <v>372</v>
      </c>
      <c r="EF4" s="350" t="s">
        <v>267</v>
      </c>
      <c r="EG4" s="394">
        <v>21483868000</v>
      </c>
      <c r="EH4" s="394">
        <v>0</v>
      </c>
      <c r="EI4" s="394">
        <v>0</v>
      </c>
      <c r="EJ4" s="394">
        <f t="shared" ref="EJ4:EJ67" si="42">+EG4/$EJ$1*$EK$1</f>
        <v>22149867.908</v>
      </c>
      <c r="EK4" s="394">
        <f t="shared" ref="EK4:EK67" si="43">+EH4/$EJ$1*$EK$1</f>
        <v>0</v>
      </c>
      <c r="EL4" s="394">
        <f t="shared" ref="EL4:EL67" si="44">+EI4/$EJ$1*$EK$1</f>
        <v>0</v>
      </c>
      <c r="EO4" s="350" t="s">
        <v>373</v>
      </c>
      <c r="EP4" s="350" t="s">
        <v>726</v>
      </c>
      <c r="EQ4" s="350" t="s">
        <v>399</v>
      </c>
      <c r="ER4" s="350" t="s">
        <v>235</v>
      </c>
      <c r="ES4" s="394">
        <v>94878898</v>
      </c>
      <c r="ET4" s="394">
        <f t="shared" ref="ET4:ET19" si="45">+ES4/$ES$1*$ET$1</f>
        <v>97820.143837999989</v>
      </c>
      <c r="EV4" s="350" t="s">
        <v>371</v>
      </c>
      <c r="EW4" s="350" t="s">
        <v>202</v>
      </c>
      <c r="EX4" s="350" t="s">
        <v>372</v>
      </c>
      <c r="EY4" s="350" t="s">
        <v>267</v>
      </c>
      <c r="EZ4" s="394">
        <v>21483868000</v>
      </c>
      <c r="FA4" s="394">
        <v>0</v>
      </c>
      <c r="FB4" s="394">
        <v>0</v>
      </c>
      <c r="FC4" s="394">
        <f t="shared" ref="FC4:FC67" si="46">+EZ4/$FC$1*$FD$1</f>
        <v>22149867.908</v>
      </c>
      <c r="FD4" s="394">
        <f t="shared" ref="FD4:FD67" si="47">+FA4/$FC$1*$FD$1</f>
        <v>0</v>
      </c>
      <c r="FE4" s="394">
        <f t="shared" ref="FE4:FE67" si="48">+FB4/$FC$1*$FD$1</f>
        <v>0</v>
      </c>
      <c r="FG4" s="383" t="s">
        <v>373</v>
      </c>
      <c r="FH4" s="396" t="s">
        <v>726</v>
      </c>
      <c r="FI4" s="383" t="s">
        <v>374</v>
      </c>
      <c r="FJ4" s="396" t="s">
        <v>236</v>
      </c>
      <c r="FK4" s="383">
        <v>16182381</v>
      </c>
      <c r="FL4" s="383">
        <f t="shared" ref="FL4:FL21" si="49">+FK4/$FK$1*$FL$1</f>
        <v>16182.380999999999</v>
      </c>
      <c r="FN4" s="350" t="s">
        <v>371</v>
      </c>
      <c r="FO4" s="350" t="s">
        <v>202</v>
      </c>
      <c r="FP4" s="350" t="s">
        <v>372</v>
      </c>
      <c r="FQ4" s="350" t="s">
        <v>267</v>
      </c>
      <c r="FR4" s="395">
        <v>21483868000</v>
      </c>
      <c r="FS4" s="395">
        <v>0</v>
      </c>
      <c r="FT4" s="395">
        <v>0</v>
      </c>
      <c r="FU4" s="397">
        <f t="shared" ref="FU4:FU67" si="50">+FR4/$FU$1*$FV$1</f>
        <v>21483868</v>
      </c>
      <c r="FV4" s="397">
        <f t="shared" ref="FV4:FV67" si="51">+FS4/$FU$1*$FV$1</f>
        <v>0</v>
      </c>
      <c r="FW4" s="397">
        <f t="shared" ref="FW4:FW67" si="52">+FT4/$FU$1*$FV$1</f>
        <v>0</v>
      </c>
      <c r="FY4" s="350" t="s">
        <v>348</v>
      </c>
      <c r="FZ4" s="394">
        <v>80568118000</v>
      </c>
      <c r="GA4" s="394">
        <v>78608926718</v>
      </c>
      <c r="GB4" s="394">
        <v>78880688957</v>
      </c>
      <c r="GC4" s="394">
        <v>1687429043</v>
      </c>
      <c r="GD4" s="394">
        <v>78070758819</v>
      </c>
      <c r="GE4" s="394">
        <v>538167899</v>
      </c>
      <c r="GF4" s="394">
        <f t="shared" ref="GF4:GF38" si="53">+FZ4/$GF$1*$GG$1</f>
        <v>80568118</v>
      </c>
      <c r="GG4" s="394">
        <f t="shared" ref="GG4:GG38" si="54">+GA4/$GF$1*$GG$1</f>
        <v>78608926.717999995</v>
      </c>
      <c r="GH4" s="394">
        <f t="shared" ref="GH4:GH38" si="55">+GB4/$GF$1*$GG$1</f>
        <v>78880688.957000002</v>
      </c>
      <c r="GI4" s="394">
        <f t="shared" ref="GI4:GI38" si="56">+GC4/$GF$1*$GG$1</f>
        <v>1687429.0430000001</v>
      </c>
      <c r="GJ4" s="394">
        <f t="shared" ref="GJ4:GJ38" si="57">+GD4/$GF$1*$GG$1</f>
        <v>78070758.819000006</v>
      </c>
      <c r="GK4" s="394">
        <f t="shared" ref="GK4:GK38" si="58">+GE4/$GF$1*$GG$1</f>
        <v>538167.89899999998</v>
      </c>
      <c r="GN4" s="350" t="s">
        <v>373</v>
      </c>
      <c r="GO4" s="350" t="s">
        <v>726</v>
      </c>
      <c r="GP4" s="371" t="s">
        <v>397</v>
      </c>
      <c r="GQ4" s="350" t="s">
        <v>398</v>
      </c>
      <c r="GR4" s="350">
        <v>-46678811</v>
      </c>
      <c r="GS4" s="394">
        <f t="shared" ref="GS4:GS21" si="59">+GR4/$GR$1*$GS$1</f>
        <v>-46678.811000000002</v>
      </c>
      <c r="GU4" s="371" t="s">
        <v>371</v>
      </c>
      <c r="GV4" s="350" t="s">
        <v>202</v>
      </c>
      <c r="GW4" s="371" t="s">
        <v>372</v>
      </c>
      <c r="GX4" s="346" t="s">
        <v>267</v>
      </c>
      <c r="GY4" s="347">
        <v>21483868000</v>
      </c>
      <c r="GZ4" s="347">
        <v>0</v>
      </c>
      <c r="HA4" s="347">
        <v>0</v>
      </c>
      <c r="HB4" s="347">
        <f t="shared" ref="HB4:HB67" si="60">+GY4/$HB$1*$HC$1</f>
        <v>21483868</v>
      </c>
      <c r="HC4" s="347">
        <f t="shared" ref="HC4:HC67" si="61">+GZ4/$HB$1*$HC$1</f>
        <v>0</v>
      </c>
      <c r="HD4" s="347">
        <f t="shared" ref="HD4:HD67" si="62">+HA4/$HB$1*$HC$1</f>
        <v>0</v>
      </c>
      <c r="HF4" s="346" t="s">
        <v>348</v>
      </c>
      <c r="HG4" s="347">
        <v>80568118000</v>
      </c>
      <c r="HH4" s="347">
        <v>79603206644</v>
      </c>
      <c r="HI4" s="347">
        <v>79651667676</v>
      </c>
      <c r="HJ4" s="347">
        <v>916450324</v>
      </c>
      <c r="HK4" s="347">
        <v>78600232584</v>
      </c>
      <c r="HL4" s="347">
        <v>1002974060</v>
      </c>
      <c r="HM4" s="347">
        <f t="shared" ref="HM4:HM39" si="63">+HG4/$HQ$1*$HR$1</f>
        <v>80568118</v>
      </c>
      <c r="HN4" s="347">
        <f t="shared" ref="HN4:HN39" si="64">+HH4/$HQ$1*$HR$1</f>
        <v>79603206.643999994</v>
      </c>
      <c r="HO4" s="347">
        <f t="shared" ref="HO4:HO39" si="65">+HI4/$HQ$1*$HR$1</f>
        <v>79651667.675999999</v>
      </c>
      <c r="HP4" s="347">
        <f t="shared" ref="HP4:HP39" si="66">+HJ4/$HQ$1*$HR$1</f>
        <v>916450.32400000002</v>
      </c>
      <c r="HQ4" s="347">
        <f t="shared" ref="HQ4:HQ39" si="67">+HK4/$HQ$1*$HR$1</f>
        <v>78600232.584000006</v>
      </c>
      <c r="HR4" s="347">
        <f t="shared" ref="HR4:HR39" si="68">+HL4/$HQ$1*$HR$1</f>
        <v>1002974.06</v>
      </c>
      <c r="HU4" s="350" t="s">
        <v>373</v>
      </c>
      <c r="HV4" s="350" t="s">
        <v>726</v>
      </c>
      <c r="HW4" s="350" t="s">
        <v>396</v>
      </c>
      <c r="HX4" s="350" t="s">
        <v>238</v>
      </c>
      <c r="HY4" s="394">
        <v>45600</v>
      </c>
      <c r="HZ4" s="394">
        <f t="shared" ref="HZ4:HZ34" si="69">+HY4/$HY$1*$HZ$1</f>
        <v>45.6</v>
      </c>
      <c r="IB4" s="350" t="s">
        <v>371</v>
      </c>
      <c r="IC4" s="350" t="s">
        <v>202</v>
      </c>
      <c r="ID4" s="350" t="s">
        <v>372</v>
      </c>
      <c r="IE4" s="350" t="s">
        <v>267</v>
      </c>
      <c r="IF4" s="394">
        <v>21483868000</v>
      </c>
      <c r="IG4" s="394">
        <v>0</v>
      </c>
      <c r="IH4" s="394">
        <v>0</v>
      </c>
      <c r="II4" s="394">
        <f t="shared" ref="II4:II67" si="70">+IF4/$II$1*$IJ$1</f>
        <v>21483868</v>
      </c>
      <c r="IJ4" s="394">
        <f t="shared" ref="IJ4:IJ67" si="71">+IG4/$II$1*$IJ$1</f>
        <v>0</v>
      </c>
      <c r="IK4" s="394">
        <f t="shared" ref="IK4:IK67" si="72">+IH4/$II$1*$IJ$1</f>
        <v>0</v>
      </c>
      <c r="IM4" s="350" t="s">
        <v>348</v>
      </c>
      <c r="IN4" s="394">
        <v>80549092000</v>
      </c>
      <c r="IO4" s="394">
        <v>80547245945</v>
      </c>
      <c r="IP4" s="394">
        <v>80547245945</v>
      </c>
      <c r="IQ4" s="394">
        <v>1846055</v>
      </c>
      <c r="IR4" s="394">
        <v>79829666373</v>
      </c>
      <c r="IS4" s="394">
        <v>717579572</v>
      </c>
      <c r="IT4" s="394">
        <f t="shared" ref="IT4:IT39" si="73">+IN4/$IW$1*$IX$1</f>
        <v>80549092</v>
      </c>
      <c r="IU4" s="394">
        <f t="shared" ref="IU4:IU39" si="74">+IO4/$IW$1*$IX$1</f>
        <v>80547245.944999993</v>
      </c>
      <c r="IV4" s="394">
        <f t="shared" ref="IV4:IV39" si="75">+IP4/$IW$1*$IX$1</f>
        <v>80547245.944999993</v>
      </c>
      <c r="IW4" s="394">
        <f t="shared" ref="IW4:IW39" si="76">+IQ4/$IW$1*$IX$1</f>
        <v>1846.0550000000001</v>
      </c>
      <c r="IX4" s="394">
        <f t="shared" ref="IX4:IX39" si="77">+IR4/$IW$1*$IX$1</f>
        <v>79829666.372999996</v>
      </c>
      <c r="IY4" s="394">
        <f t="shared" ref="IY4:IY39" si="78">+IS4/$IW$1*$IX$1</f>
        <v>717579.57200000004</v>
      </c>
    </row>
    <row r="5" spans="1:259" x14ac:dyDescent="0.25">
      <c r="A5" s="371" t="s">
        <v>373</v>
      </c>
      <c r="B5" s="371" t="s">
        <v>726</v>
      </c>
      <c r="C5" s="371" t="s">
        <v>399</v>
      </c>
      <c r="D5" s="371" t="s">
        <v>235</v>
      </c>
      <c r="E5" s="347">
        <v>2331908000</v>
      </c>
      <c r="F5" s="347">
        <v>0</v>
      </c>
      <c r="G5" s="347">
        <v>0</v>
      </c>
      <c r="H5" s="393">
        <f t="shared" si="14"/>
        <v>2404197.1479999996</v>
      </c>
      <c r="I5" s="393">
        <f t="shared" si="15"/>
        <v>0</v>
      </c>
      <c r="J5" s="393">
        <f t="shared" si="16"/>
        <v>0</v>
      </c>
      <c r="L5" s="371" t="s">
        <v>373</v>
      </c>
      <c r="M5" s="346" t="s">
        <v>726</v>
      </c>
      <c r="N5" s="371" t="s">
        <v>396</v>
      </c>
      <c r="O5" s="371" t="s">
        <v>238</v>
      </c>
      <c r="P5" s="347">
        <v>560074</v>
      </c>
      <c r="Q5" s="393">
        <f t="shared" si="17"/>
        <v>577.43629399999986</v>
      </c>
      <c r="R5" s="350" t="s">
        <v>281</v>
      </c>
      <c r="S5" s="350" t="s">
        <v>373</v>
      </c>
      <c r="T5" s="350" t="s">
        <v>726</v>
      </c>
      <c r="U5" s="350" t="s">
        <v>399</v>
      </c>
      <c r="V5" s="350" t="s">
        <v>235</v>
      </c>
      <c r="W5" s="393">
        <v>2331908000</v>
      </c>
      <c r="X5" s="393">
        <v>0</v>
      </c>
      <c r="Y5" s="393">
        <v>0</v>
      </c>
      <c r="Z5" s="393">
        <f t="shared" si="18"/>
        <v>2404197.1479999996</v>
      </c>
      <c r="AA5" s="393">
        <f t="shared" si="19"/>
        <v>0</v>
      </c>
      <c r="AB5" s="393">
        <f t="shared" si="20"/>
        <v>0</v>
      </c>
      <c r="AC5" s="393"/>
      <c r="AE5" s="371" t="s">
        <v>373</v>
      </c>
      <c r="AF5" s="346" t="s">
        <v>726</v>
      </c>
      <c r="AG5" s="371" t="s">
        <v>375</v>
      </c>
      <c r="AH5" s="346" t="s">
        <v>268</v>
      </c>
      <c r="AI5" s="347">
        <v>25651</v>
      </c>
      <c r="AJ5" s="393">
        <f t="shared" si="21"/>
        <v>26.446180999999999</v>
      </c>
      <c r="AL5" s="350" t="s">
        <v>373</v>
      </c>
      <c r="AM5" s="350" t="s">
        <v>726</v>
      </c>
      <c r="AN5" s="350" t="s">
        <v>399</v>
      </c>
      <c r="AO5" s="350" t="s">
        <v>235</v>
      </c>
      <c r="AP5" s="393">
        <v>2331908000</v>
      </c>
      <c r="AQ5" s="393">
        <v>0</v>
      </c>
      <c r="AR5" s="393">
        <v>0</v>
      </c>
      <c r="AS5" s="393">
        <f t="shared" si="22"/>
        <v>2404197.1479999996</v>
      </c>
      <c r="AT5" s="393">
        <f t="shared" si="23"/>
        <v>0</v>
      </c>
      <c r="AU5" s="393">
        <f t="shared" si="24"/>
        <v>0</v>
      </c>
      <c r="AX5" s="371" t="s">
        <v>373</v>
      </c>
      <c r="AY5" s="346" t="s">
        <v>726</v>
      </c>
      <c r="AZ5" s="371" t="s">
        <v>399</v>
      </c>
      <c r="BA5" s="371" t="s">
        <v>235</v>
      </c>
      <c r="BB5" s="347">
        <v>27100000</v>
      </c>
      <c r="BC5" s="347">
        <f t="shared" si="25"/>
        <v>27940.1</v>
      </c>
      <c r="BE5" s="371" t="s">
        <v>371</v>
      </c>
      <c r="BF5" s="346" t="s">
        <v>202</v>
      </c>
      <c r="BG5" s="371" t="s">
        <v>420</v>
      </c>
      <c r="BH5" s="346" t="s">
        <v>254</v>
      </c>
      <c r="BI5" s="347">
        <v>0</v>
      </c>
      <c r="BJ5" s="347">
        <v>55279537000</v>
      </c>
      <c r="BK5" s="347">
        <v>55279537000</v>
      </c>
      <c r="BL5" s="347">
        <f t="shared" si="26"/>
        <v>0</v>
      </c>
      <c r="BM5" s="347">
        <f t="shared" si="27"/>
        <v>56993202.646999992</v>
      </c>
      <c r="BN5" s="347">
        <f t="shared" si="28"/>
        <v>56993202.646999992</v>
      </c>
      <c r="BP5" s="346" t="s">
        <v>373</v>
      </c>
      <c r="BQ5" s="346" t="s">
        <v>726</v>
      </c>
      <c r="BR5" s="371" t="s">
        <v>397</v>
      </c>
      <c r="BS5" s="346" t="s">
        <v>398</v>
      </c>
      <c r="BT5" s="393">
        <v>60000000</v>
      </c>
      <c r="BU5" s="393">
        <f t="shared" si="29"/>
        <v>61859.999999999993</v>
      </c>
      <c r="BW5" s="371" t="s">
        <v>371</v>
      </c>
      <c r="BX5" s="346" t="s">
        <v>202</v>
      </c>
      <c r="BY5" s="371" t="s">
        <v>376</v>
      </c>
      <c r="BZ5" s="346" t="s">
        <v>376</v>
      </c>
      <c r="CA5" s="393">
        <v>0</v>
      </c>
      <c r="CB5" s="393">
        <v>0</v>
      </c>
      <c r="CC5" s="393">
        <v>0</v>
      </c>
      <c r="CD5" s="393">
        <f t="shared" si="30"/>
        <v>0</v>
      </c>
      <c r="CE5" s="393">
        <f t="shared" si="31"/>
        <v>0</v>
      </c>
      <c r="CF5" s="393">
        <f t="shared" si="32"/>
        <v>0</v>
      </c>
      <c r="CH5" s="371" t="s">
        <v>373</v>
      </c>
      <c r="CI5" s="346" t="s">
        <v>726</v>
      </c>
      <c r="CJ5" s="371" t="s">
        <v>374</v>
      </c>
      <c r="CK5" s="346" t="s">
        <v>236</v>
      </c>
      <c r="CL5" s="347">
        <v>2178691</v>
      </c>
      <c r="CM5" s="393">
        <f t="shared" si="33"/>
        <v>2246.2304209999998</v>
      </c>
      <c r="CO5" s="350" t="s">
        <v>371</v>
      </c>
      <c r="CP5" s="350" t="s">
        <v>202</v>
      </c>
      <c r="CQ5" s="371" t="s">
        <v>376</v>
      </c>
      <c r="CR5" s="350" t="s">
        <v>376</v>
      </c>
      <c r="CS5" s="395">
        <v>0</v>
      </c>
      <c r="CT5" s="395">
        <v>0</v>
      </c>
      <c r="CU5" s="395">
        <v>0</v>
      </c>
      <c r="CV5" s="393">
        <f t="shared" si="34"/>
        <v>0</v>
      </c>
      <c r="CW5" s="393">
        <f t="shared" si="35"/>
        <v>0</v>
      </c>
      <c r="CX5" s="393">
        <f t="shared" si="36"/>
        <v>0</v>
      </c>
      <c r="CZ5" s="371" t="s">
        <v>373</v>
      </c>
      <c r="DA5" s="346" t="s">
        <v>726</v>
      </c>
      <c r="DB5" s="371" t="s">
        <v>396</v>
      </c>
      <c r="DC5" s="346" t="s">
        <v>238</v>
      </c>
      <c r="DD5" s="347">
        <v>2902974</v>
      </c>
      <c r="DE5" s="394">
        <f t="shared" si="37"/>
        <v>2992.9661940000001</v>
      </c>
      <c r="DH5" s="350" t="s">
        <v>371</v>
      </c>
      <c r="DI5" s="350" t="s">
        <v>202</v>
      </c>
      <c r="DJ5" s="350" t="s">
        <v>376</v>
      </c>
      <c r="DK5" s="350" t="s">
        <v>376</v>
      </c>
      <c r="DL5" s="395">
        <v>0</v>
      </c>
      <c r="DM5" s="395">
        <v>0</v>
      </c>
      <c r="DN5" s="395">
        <v>0</v>
      </c>
      <c r="DO5" s="395">
        <f t="shared" si="38"/>
        <v>0</v>
      </c>
      <c r="DP5" s="395">
        <f t="shared" si="39"/>
        <v>0</v>
      </c>
      <c r="DQ5" s="395">
        <f t="shared" si="40"/>
        <v>0</v>
      </c>
      <c r="DU5" s="350" t="s">
        <v>373</v>
      </c>
      <c r="DV5" s="350" t="s">
        <v>726</v>
      </c>
      <c r="DW5" s="371" t="s">
        <v>396</v>
      </c>
      <c r="DX5" s="350" t="s">
        <v>238</v>
      </c>
      <c r="DY5" s="394">
        <v>4495014</v>
      </c>
      <c r="DZ5" s="394">
        <f t="shared" si="41"/>
        <v>4634.359434</v>
      </c>
      <c r="EC5" s="350" t="s">
        <v>371</v>
      </c>
      <c r="ED5" s="350" t="s">
        <v>202</v>
      </c>
      <c r="EE5" s="371" t="s">
        <v>420</v>
      </c>
      <c r="EF5" s="350" t="s">
        <v>254</v>
      </c>
      <c r="EG5" s="394">
        <v>0</v>
      </c>
      <c r="EH5" s="394">
        <v>55279537000</v>
      </c>
      <c r="EI5" s="394">
        <v>55279537000</v>
      </c>
      <c r="EJ5" s="394">
        <f t="shared" si="42"/>
        <v>0</v>
      </c>
      <c r="EK5" s="394">
        <f t="shared" si="43"/>
        <v>56993202.646999992</v>
      </c>
      <c r="EL5" s="394">
        <f t="shared" si="44"/>
        <v>56993202.646999992</v>
      </c>
      <c r="EO5" s="350" t="s">
        <v>373</v>
      </c>
      <c r="EP5" s="350" t="s">
        <v>726</v>
      </c>
      <c r="EQ5" s="350" t="s">
        <v>396</v>
      </c>
      <c r="ER5" s="350" t="s">
        <v>238</v>
      </c>
      <c r="ES5" s="394">
        <v>3141134</v>
      </c>
      <c r="ET5" s="394">
        <f t="shared" si="45"/>
        <v>3238.5091539999999</v>
      </c>
      <c r="EV5" s="350" t="s">
        <v>371</v>
      </c>
      <c r="EW5" s="350" t="s">
        <v>202</v>
      </c>
      <c r="EX5" s="350" t="s">
        <v>372</v>
      </c>
      <c r="EY5" s="350" t="s">
        <v>267</v>
      </c>
      <c r="EZ5" s="394">
        <v>0</v>
      </c>
      <c r="FA5" s="394">
        <v>21483858340</v>
      </c>
      <c r="FB5" s="394">
        <v>21483858340</v>
      </c>
      <c r="FC5" s="394">
        <f t="shared" si="46"/>
        <v>0</v>
      </c>
      <c r="FD5" s="394">
        <f t="shared" si="47"/>
        <v>22149857.948539998</v>
      </c>
      <c r="FE5" s="394">
        <f t="shared" si="48"/>
        <v>22149857.948539998</v>
      </c>
      <c r="FG5" s="383" t="s">
        <v>373</v>
      </c>
      <c r="FH5" s="396" t="s">
        <v>726</v>
      </c>
      <c r="FI5" s="383" t="s">
        <v>374</v>
      </c>
      <c r="FJ5" s="396" t="s">
        <v>236</v>
      </c>
      <c r="FK5" s="383">
        <v>2178691</v>
      </c>
      <c r="FL5" s="383">
        <f t="shared" si="49"/>
        <v>2178.6909999999998</v>
      </c>
      <c r="FN5" s="350" t="s">
        <v>371</v>
      </c>
      <c r="FO5" s="350" t="s">
        <v>202</v>
      </c>
      <c r="FP5" s="350" t="s">
        <v>376</v>
      </c>
      <c r="FQ5" s="350" t="s">
        <v>376</v>
      </c>
      <c r="FR5" s="395">
        <v>0</v>
      </c>
      <c r="FS5" s="395">
        <v>0</v>
      </c>
      <c r="FT5" s="395">
        <v>0</v>
      </c>
      <c r="FU5" s="397">
        <f t="shared" si="50"/>
        <v>0</v>
      </c>
      <c r="FV5" s="397">
        <f t="shared" si="51"/>
        <v>0</v>
      </c>
      <c r="FW5" s="397">
        <f t="shared" si="52"/>
        <v>0</v>
      </c>
      <c r="FY5" s="350" t="s">
        <v>952</v>
      </c>
      <c r="FZ5" s="394">
        <v>76763405000</v>
      </c>
      <c r="GA5" s="394">
        <v>76763395340</v>
      </c>
      <c r="GB5" s="394">
        <v>76763395340</v>
      </c>
      <c r="GC5" s="394">
        <v>9660</v>
      </c>
      <c r="GD5" s="394">
        <v>76763395340</v>
      </c>
      <c r="GE5" s="394">
        <v>0</v>
      </c>
      <c r="GF5" s="394">
        <f t="shared" si="53"/>
        <v>76763405</v>
      </c>
      <c r="GG5" s="394">
        <f t="shared" si="54"/>
        <v>76763395.340000004</v>
      </c>
      <c r="GH5" s="394">
        <f t="shared" si="55"/>
        <v>76763395.340000004</v>
      </c>
      <c r="GI5" s="394">
        <f t="shared" si="56"/>
        <v>9.66</v>
      </c>
      <c r="GJ5" s="394">
        <f t="shared" si="57"/>
        <v>76763395.340000004</v>
      </c>
      <c r="GK5" s="394">
        <f t="shared" si="58"/>
        <v>0</v>
      </c>
      <c r="GN5" s="350" t="s">
        <v>373</v>
      </c>
      <c r="GO5" s="350" t="s">
        <v>726</v>
      </c>
      <c r="GP5" s="371" t="s">
        <v>374</v>
      </c>
      <c r="GQ5" s="350" t="s">
        <v>236</v>
      </c>
      <c r="GR5" s="350">
        <v>2178691</v>
      </c>
      <c r="GS5" s="394">
        <f t="shared" si="59"/>
        <v>2178.6909999999998</v>
      </c>
      <c r="GU5" s="371" t="s">
        <v>371</v>
      </c>
      <c r="GV5" s="350" t="s">
        <v>202</v>
      </c>
      <c r="GW5" s="371" t="s">
        <v>376</v>
      </c>
      <c r="GX5" s="346" t="s">
        <v>376</v>
      </c>
      <c r="GY5" s="347">
        <v>0</v>
      </c>
      <c r="GZ5" s="347">
        <v>0</v>
      </c>
      <c r="HA5" s="347">
        <v>0</v>
      </c>
      <c r="HB5" s="347">
        <f t="shared" si="60"/>
        <v>0</v>
      </c>
      <c r="HC5" s="347">
        <f t="shared" si="61"/>
        <v>0</v>
      </c>
      <c r="HD5" s="347">
        <f t="shared" si="62"/>
        <v>0</v>
      </c>
      <c r="HF5" s="346" t="s">
        <v>952</v>
      </c>
      <c r="HG5" s="347">
        <v>76763405000</v>
      </c>
      <c r="HH5" s="347">
        <v>76763395340</v>
      </c>
      <c r="HI5" s="347">
        <v>76763395340</v>
      </c>
      <c r="HJ5" s="347">
        <v>9660</v>
      </c>
      <c r="HK5" s="347">
        <v>76763395340</v>
      </c>
      <c r="HL5" s="347">
        <v>0</v>
      </c>
      <c r="HM5" s="347">
        <f t="shared" si="63"/>
        <v>76763405</v>
      </c>
      <c r="HN5" s="347">
        <f t="shared" si="64"/>
        <v>76763395.340000004</v>
      </c>
      <c r="HO5" s="347">
        <f t="shared" si="65"/>
        <v>76763395.340000004</v>
      </c>
      <c r="HP5" s="347">
        <f t="shared" si="66"/>
        <v>9.66</v>
      </c>
      <c r="HQ5" s="347">
        <f t="shared" si="67"/>
        <v>76763395.340000004</v>
      </c>
      <c r="HR5" s="347">
        <f t="shared" si="68"/>
        <v>0</v>
      </c>
      <c r="HU5" s="350" t="s">
        <v>373</v>
      </c>
      <c r="HV5" s="350" t="s">
        <v>726</v>
      </c>
      <c r="HW5" s="350" t="s">
        <v>375</v>
      </c>
      <c r="HX5" s="350" t="s">
        <v>268</v>
      </c>
      <c r="HY5" s="394">
        <v>429424</v>
      </c>
      <c r="HZ5" s="394">
        <f t="shared" si="69"/>
        <v>429.42399999999998</v>
      </c>
      <c r="IB5" s="350" t="s">
        <v>371</v>
      </c>
      <c r="IC5" s="350" t="s">
        <v>202</v>
      </c>
      <c r="ID5" s="350" t="s">
        <v>376</v>
      </c>
      <c r="IE5" s="350" t="s">
        <v>376</v>
      </c>
      <c r="IF5" s="394">
        <v>0</v>
      </c>
      <c r="IG5" s="394">
        <v>0</v>
      </c>
      <c r="IH5" s="394">
        <v>0</v>
      </c>
      <c r="II5" s="394">
        <f t="shared" si="70"/>
        <v>0</v>
      </c>
      <c r="IJ5" s="394">
        <f t="shared" si="71"/>
        <v>0</v>
      </c>
      <c r="IK5" s="394">
        <f t="shared" si="72"/>
        <v>0</v>
      </c>
      <c r="IM5" s="350" t="s">
        <v>952</v>
      </c>
      <c r="IN5" s="394">
        <v>76763405000</v>
      </c>
      <c r="IO5" s="394">
        <v>76763395340</v>
      </c>
      <c r="IP5" s="394">
        <v>76763395340</v>
      </c>
      <c r="IQ5" s="394">
        <v>9660</v>
      </c>
      <c r="IR5" s="394">
        <v>76763395340</v>
      </c>
      <c r="IS5" s="394">
        <v>0</v>
      </c>
      <c r="IT5" s="394">
        <f t="shared" si="73"/>
        <v>76763405</v>
      </c>
      <c r="IU5" s="394">
        <f t="shared" si="74"/>
        <v>76763395.340000004</v>
      </c>
      <c r="IV5" s="394">
        <f t="shared" si="75"/>
        <v>76763395.340000004</v>
      </c>
      <c r="IW5" s="394">
        <f t="shared" si="76"/>
        <v>9.66</v>
      </c>
      <c r="IX5" s="394">
        <f t="shared" si="77"/>
        <v>76763395.340000004</v>
      </c>
      <c r="IY5" s="394">
        <f t="shared" si="78"/>
        <v>0</v>
      </c>
    </row>
    <row r="6" spans="1:259" x14ac:dyDescent="0.25">
      <c r="A6" s="371" t="s">
        <v>373</v>
      </c>
      <c r="B6" s="371" t="s">
        <v>726</v>
      </c>
      <c r="C6" s="371" t="s">
        <v>421</v>
      </c>
      <c r="D6" s="371" t="s">
        <v>285</v>
      </c>
      <c r="E6" s="347">
        <v>611893000</v>
      </c>
      <c r="F6" s="347">
        <v>0</v>
      </c>
      <c r="G6" s="347">
        <v>0</v>
      </c>
      <c r="H6" s="393">
        <f t="shared" si="14"/>
        <v>630861.68299999996</v>
      </c>
      <c r="I6" s="393">
        <f t="shared" si="15"/>
        <v>0</v>
      </c>
      <c r="J6" s="393">
        <f t="shared" si="16"/>
        <v>0</v>
      </c>
      <c r="L6" s="371" t="s">
        <v>373</v>
      </c>
      <c r="M6" s="346" t="s">
        <v>726</v>
      </c>
      <c r="N6" s="371" t="s">
        <v>397</v>
      </c>
      <c r="O6" s="371" t="s">
        <v>398</v>
      </c>
      <c r="P6" s="347">
        <v>3223453</v>
      </c>
      <c r="Q6" s="393">
        <f t="shared" si="17"/>
        <v>3323.3800429999997</v>
      </c>
      <c r="R6" s="350" t="s">
        <v>281</v>
      </c>
      <c r="S6" s="350" t="s">
        <v>373</v>
      </c>
      <c r="T6" s="350" t="s">
        <v>726</v>
      </c>
      <c r="U6" s="350" t="s">
        <v>421</v>
      </c>
      <c r="V6" s="350" t="s">
        <v>285</v>
      </c>
      <c r="W6" s="393">
        <v>611893000</v>
      </c>
      <c r="X6" s="393">
        <v>0</v>
      </c>
      <c r="Y6" s="393">
        <v>0</v>
      </c>
      <c r="Z6" s="393">
        <f t="shared" si="18"/>
        <v>630861.68299999996</v>
      </c>
      <c r="AA6" s="393">
        <f t="shared" si="19"/>
        <v>0</v>
      </c>
      <c r="AB6" s="393">
        <f t="shared" si="20"/>
        <v>0</v>
      </c>
      <c r="AC6" s="393"/>
      <c r="AE6" s="371" t="s">
        <v>373</v>
      </c>
      <c r="AF6" s="346" t="s">
        <v>726</v>
      </c>
      <c r="AG6" s="371" t="s">
        <v>374</v>
      </c>
      <c r="AH6" s="346" t="s">
        <v>236</v>
      </c>
      <c r="AI6" s="347">
        <v>15320011</v>
      </c>
      <c r="AJ6" s="393">
        <f t="shared" si="21"/>
        <v>15794.931341</v>
      </c>
      <c r="AL6" s="350" t="s">
        <v>373</v>
      </c>
      <c r="AM6" s="350" t="s">
        <v>726</v>
      </c>
      <c r="AN6" s="350" t="s">
        <v>421</v>
      </c>
      <c r="AO6" s="350" t="s">
        <v>285</v>
      </c>
      <c r="AP6" s="393">
        <v>611893000</v>
      </c>
      <c r="AQ6" s="393">
        <v>0</v>
      </c>
      <c r="AR6" s="393">
        <v>0</v>
      </c>
      <c r="AS6" s="393">
        <f t="shared" si="22"/>
        <v>630861.68299999996</v>
      </c>
      <c r="AT6" s="393">
        <f t="shared" si="23"/>
        <v>0</v>
      </c>
      <c r="AU6" s="393">
        <f t="shared" si="24"/>
        <v>0</v>
      </c>
      <c r="AX6" s="371" t="s">
        <v>373</v>
      </c>
      <c r="AY6" s="346" t="s">
        <v>726</v>
      </c>
      <c r="AZ6" s="371" t="s">
        <v>374</v>
      </c>
      <c r="BA6" s="371" t="s">
        <v>236</v>
      </c>
      <c r="BB6" s="347">
        <v>16133569</v>
      </c>
      <c r="BC6" s="347">
        <f t="shared" si="25"/>
        <v>16633.709638999997</v>
      </c>
      <c r="BE6" s="371" t="s">
        <v>371</v>
      </c>
      <c r="BF6" s="346" t="s">
        <v>202</v>
      </c>
      <c r="BG6" s="371" t="s">
        <v>372</v>
      </c>
      <c r="BH6" s="346" t="s">
        <v>267</v>
      </c>
      <c r="BI6" s="347">
        <v>0</v>
      </c>
      <c r="BJ6" s="347">
        <v>21483858340</v>
      </c>
      <c r="BK6" s="347">
        <v>21483858340</v>
      </c>
      <c r="BL6" s="347">
        <f t="shared" si="26"/>
        <v>0</v>
      </c>
      <c r="BM6" s="347">
        <f t="shared" si="27"/>
        <v>22149857.948539998</v>
      </c>
      <c r="BN6" s="347">
        <f t="shared" si="28"/>
        <v>22149857.948539998</v>
      </c>
      <c r="BP6" s="346" t="s">
        <v>373</v>
      </c>
      <c r="BQ6" s="346" t="s">
        <v>726</v>
      </c>
      <c r="BR6" s="371" t="s">
        <v>399</v>
      </c>
      <c r="BS6" s="346" t="s">
        <v>235</v>
      </c>
      <c r="BT6" s="393">
        <v>130800000</v>
      </c>
      <c r="BU6" s="393">
        <f t="shared" si="29"/>
        <v>134854.79999999999</v>
      </c>
      <c r="BW6" s="371" t="s">
        <v>371</v>
      </c>
      <c r="BX6" s="346" t="s">
        <v>202</v>
      </c>
      <c r="BY6" s="371" t="s">
        <v>372</v>
      </c>
      <c r="BZ6" s="346" t="s">
        <v>267</v>
      </c>
      <c r="CA6" s="393">
        <v>0</v>
      </c>
      <c r="CB6" s="393">
        <v>21483858340</v>
      </c>
      <c r="CC6" s="393">
        <v>21483858340</v>
      </c>
      <c r="CD6" s="393">
        <f t="shared" si="30"/>
        <v>0</v>
      </c>
      <c r="CE6" s="393">
        <f t="shared" si="31"/>
        <v>22149857.948539998</v>
      </c>
      <c r="CF6" s="393">
        <f t="shared" si="32"/>
        <v>22149857.948539998</v>
      </c>
      <c r="CH6" s="371" t="s">
        <v>813</v>
      </c>
      <c r="CI6" s="346" t="s">
        <v>814</v>
      </c>
      <c r="CJ6" s="371" t="s">
        <v>830</v>
      </c>
      <c r="CK6" s="346" t="s">
        <v>831</v>
      </c>
      <c r="CL6" s="347">
        <v>381710</v>
      </c>
      <c r="CM6" s="393">
        <f t="shared" si="33"/>
        <v>393.54300999999992</v>
      </c>
      <c r="CO6" s="350" t="s">
        <v>371</v>
      </c>
      <c r="CP6" s="350" t="s">
        <v>202</v>
      </c>
      <c r="CQ6" s="371" t="s">
        <v>420</v>
      </c>
      <c r="CR6" s="350" t="s">
        <v>254</v>
      </c>
      <c r="CS6" s="395">
        <v>0</v>
      </c>
      <c r="CT6" s="395">
        <v>55279537000</v>
      </c>
      <c r="CU6" s="395">
        <v>55279537000</v>
      </c>
      <c r="CV6" s="393">
        <f t="shared" si="34"/>
        <v>0</v>
      </c>
      <c r="CW6" s="393">
        <f t="shared" si="35"/>
        <v>56993202.646999992</v>
      </c>
      <c r="CX6" s="393">
        <f t="shared" si="36"/>
        <v>56993202.646999992</v>
      </c>
      <c r="CZ6" s="371" t="s">
        <v>373</v>
      </c>
      <c r="DA6" s="346" t="s">
        <v>726</v>
      </c>
      <c r="DB6" s="371" t="s">
        <v>399</v>
      </c>
      <c r="DC6" s="346" t="s">
        <v>235</v>
      </c>
      <c r="DD6" s="347">
        <v>78000000</v>
      </c>
      <c r="DE6" s="394">
        <f t="shared" si="37"/>
        <v>80418</v>
      </c>
      <c r="DH6" s="350" t="s">
        <v>371</v>
      </c>
      <c r="DI6" s="350" t="s">
        <v>202</v>
      </c>
      <c r="DJ6" s="350" t="s">
        <v>372</v>
      </c>
      <c r="DK6" s="350" t="s">
        <v>267</v>
      </c>
      <c r="DL6" s="395">
        <v>0</v>
      </c>
      <c r="DM6" s="395">
        <v>21483858340</v>
      </c>
      <c r="DN6" s="395">
        <v>21483858340</v>
      </c>
      <c r="DO6" s="395">
        <f t="shared" si="38"/>
        <v>0</v>
      </c>
      <c r="DP6" s="395">
        <f t="shared" si="39"/>
        <v>22149857.948539998</v>
      </c>
      <c r="DQ6" s="395">
        <f t="shared" si="40"/>
        <v>22149857.948539998</v>
      </c>
      <c r="DU6" s="350" t="s">
        <v>373</v>
      </c>
      <c r="DV6" s="350" t="s">
        <v>726</v>
      </c>
      <c r="DW6" s="371" t="s">
        <v>374</v>
      </c>
      <c r="DX6" s="350" t="s">
        <v>236</v>
      </c>
      <c r="DY6" s="394">
        <v>2178691</v>
      </c>
      <c r="DZ6" s="394">
        <f t="shared" si="41"/>
        <v>2246.2304209999998</v>
      </c>
      <c r="EC6" s="350" t="s">
        <v>371</v>
      </c>
      <c r="ED6" s="350" t="s">
        <v>202</v>
      </c>
      <c r="EE6" s="371" t="s">
        <v>372</v>
      </c>
      <c r="EF6" s="350" t="s">
        <v>267</v>
      </c>
      <c r="EG6" s="394">
        <v>0</v>
      </c>
      <c r="EH6" s="394">
        <v>21483858340</v>
      </c>
      <c r="EI6" s="394">
        <v>21483858340</v>
      </c>
      <c r="EJ6" s="394">
        <f t="shared" si="42"/>
        <v>0</v>
      </c>
      <c r="EK6" s="394">
        <f t="shared" si="43"/>
        <v>22149857.948539998</v>
      </c>
      <c r="EL6" s="394">
        <f t="shared" si="44"/>
        <v>22149857.948539998</v>
      </c>
      <c r="EO6" s="350" t="s">
        <v>373</v>
      </c>
      <c r="EP6" s="350" t="s">
        <v>726</v>
      </c>
      <c r="EQ6" s="350" t="s">
        <v>397</v>
      </c>
      <c r="ER6" s="350" t="s">
        <v>398</v>
      </c>
      <c r="ES6" s="394">
        <v>61700000</v>
      </c>
      <c r="ET6" s="394">
        <f t="shared" si="45"/>
        <v>63612.7</v>
      </c>
      <c r="EV6" s="350" t="s">
        <v>371</v>
      </c>
      <c r="EW6" s="350" t="s">
        <v>202</v>
      </c>
      <c r="EX6" s="350" t="s">
        <v>376</v>
      </c>
      <c r="EY6" s="350" t="s">
        <v>376</v>
      </c>
      <c r="EZ6" s="394">
        <v>0</v>
      </c>
      <c r="FA6" s="394">
        <v>0</v>
      </c>
      <c r="FB6" s="394">
        <v>0</v>
      </c>
      <c r="FC6" s="394">
        <f t="shared" si="46"/>
        <v>0</v>
      </c>
      <c r="FD6" s="394">
        <f t="shared" si="47"/>
        <v>0</v>
      </c>
      <c r="FE6" s="394">
        <f t="shared" si="48"/>
        <v>0</v>
      </c>
      <c r="FG6" s="383" t="s">
        <v>373</v>
      </c>
      <c r="FH6" s="396" t="s">
        <v>726</v>
      </c>
      <c r="FI6" s="383" t="s">
        <v>397</v>
      </c>
      <c r="FJ6" s="396" t="s">
        <v>398</v>
      </c>
      <c r="FK6" s="383">
        <v>34897110</v>
      </c>
      <c r="FL6" s="383">
        <f t="shared" si="49"/>
        <v>34897.11</v>
      </c>
      <c r="FN6" s="350" t="s">
        <v>371</v>
      </c>
      <c r="FO6" s="350" t="s">
        <v>202</v>
      </c>
      <c r="FP6" s="350" t="s">
        <v>420</v>
      </c>
      <c r="FQ6" s="350" t="s">
        <v>254</v>
      </c>
      <c r="FR6" s="395">
        <v>0</v>
      </c>
      <c r="FS6" s="395">
        <v>55279537000</v>
      </c>
      <c r="FT6" s="395">
        <v>55279537000</v>
      </c>
      <c r="FU6" s="397">
        <f t="shared" si="50"/>
        <v>0</v>
      </c>
      <c r="FV6" s="397">
        <f t="shared" si="51"/>
        <v>55279537</v>
      </c>
      <c r="FW6" s="397">
        <f t="shared" si="52"/>
        <v>55279537</v>
      </c>
      <c r="FY6" s="350" t="s">
        <v>953</v>
      </c>
      <c r="FZ6" s="394">
        <v>3804713000</v>
      </c>
      <c r="GA6" s="394">
        <v>1845531378</v>
      </c>
      <c r="GB6" s="394">
        <v>2117293617</v>
      </c>
      <c r="GC6" s="394">
        <v>1687419383</v>
      </c>
      <c r="GD6" s="394">
        <v>1307363479</v>
      </c>
      <c r="GE6" s="394">
        <v>538167899</v>
      </c>
      <c r="GF6" s="394">
        <f t="shared" si="53"/>
        <v>3804713</v>
      </c>
      <c r="GG6" s="394">
        <f t="shared" si="54"/>
        <v>1845531.378</v>
      </c>
      <c r="GH6" s="394">
        <f t="shared" si="55"/>
        <v>2117293.6170000001</v>
      </c>
      <c r="GI6" s="394">
        <f t="shared" si="56"/>
        <v>1687419.3829999999</v>
      </c>
      <c r="GJ6" s="394">
        <f t="shared" si="57"/>
        <v>1307363.4790000001</v>
      </c>
      <c r="GK6" s="394">
        <f t="shared" si="58"/>
        <v>538167.89899999998</v>
      </c>
      <c r="GN6" s="350" t="s">
        <v>373</v>
      </c>
      <c r="GO6" s="350" t="s">
        <v>726</v>
      </c>
      <c r="GP6" s="371" t="s">
        <v>399</v>
      </c>
      <c r="GQ6" s="350" t="s">
        <v>235</v>
      </c>
      <c r="GR6" s="350">
        <v>1024566988</v>
      </c>
      <c r="GS6" s="394">
        <f t="shared" si="59"/>
        <v>1024566.988</v>
      </c>
      <c r="GU6" s="371" t="s">
        <v>371</v>
      </c>
      <c r="GV6" s="350" t="s">
        <v>202</v>
      </c>
      <c r="GW6" s="371" t="s">
        <v>372</v>
      </c>
      <c r="GX6" s="346" t="s">
        <v>267</v>
      </c>
      <c r="GY6" s="347">
        <v>0</v>
      </c>
      <c r="GZ6" s="347">
        <v>21483858340</v>
      </c>
      <c r="HA6" s="347">
        <v>21483858340</v>
      </c>
      <c r="HB6" s="347">
        <f t="shared" si="60"/>
        <v>0</v>
      </c>
      <c r="HC6" s="347">
        <f t="shared" si="61"/>
        <v>21483858.34</v>
      </c>
      <c r="HD6" s="347">
        <f t="shared" si="62"/>
        <v>21483858.34</v>
      </c>
      <c r="HF6" s="346" t="s">
        <v>953</v>
      </c>
      <c r="HG6" s="347">
        <v>3804713000</v>
      </c>
      <c r="HH6" s="347">
        <v>2839811304</v>
      </c>
      <c r="HI6" s="347">
        <v>2888272336</v>
      </c>
      <c r="HJ6" s="347">
        <v>916440664</v>
      </c>
      <c r="HK6" s="347">
        <v>1836837244</v>
      </c>
      <c r="HL6" s="347">
        <v>1002974060</v>
      </c>
      <c r="HM6" s="347">
        <f t="shared" si="63"/>
        <v>3804713</v>
      </c>
      <c r="HN6" s="347">
        <f t="shared" si="64"/>
        <v>2839811.304</v>
      </c>
      <c r="HO6" s="347">
        <f t="shared" si="65"/>
        <v>2888272.3360000001</v>
      </c>
      <c r="HP6" s="347">
        <f t="shared" si="66"/>
        <v>916440.66399999999</v>
      </c>
      <c r="HQ6" s="347">
        <f t="shared" si="67"/>
        <v>1836837.2439999999</v>
      </c>
      <c r="HR6" s="347">
        <f t="shared" si="68"/>
        <v>1002974.06</v>
      </c>
      <c r="HU6" s="350" t="s">
        <v>373</v>
      </c>
      <c r="HV6" s="350" t="s">
        <v>726</v>
      </c>
      <c r="HW6" s="350" t="s">
        <v>397</v>
      </c>
      <c r="HX6" s="350" t="s">
        <v>398</v>
      </c>
      <c r="HY6" s="394">
        <v>6600000</v>
      </c>
      <c r="HZ6" s="394">
        <f t="shared" si="69"/>
        <v>6600</v>
      </c>
      <c r="IB6" s="350" t="s">
        <v>371</v>
      </c>
      <c r="IC6" s="350" t="s">
        <v>202</v>
      </c>
      <c r="ID6" s="350" t="s">
        <v>372</v>
      </c>
      <c r="IE6" s="350" t="s">
        <v>267</v>
      </c>
      <c r="IF6" s="394">
        <v>0</v>
      </c>
      <c r="IG6" s="394">
        <v>21483858340</v>
      </c>
      <c r="IH6" s="394">
        <v>21483858340</v>
      </c>
      <c r="II6" s="394">
        <f t="shared" si="70"/>
        <v>0</v>
      </c>
      <c r="IJ6" s="394">
        <f t="shared" si="71"/>
        <v>21483858.34</v>
      </c>
      <c r="IK6" s="394">
        <f t="shared" si="72"/>
        <v>21483858.34</v>
      </c>
      <c r="IM6" s="350" t="s">
        <v>953</v>
      </c>
      <c r="IN6" s="394">
        <v>3785687000</v>
      </c>
      <c r="IO6" s="394">
        <v>3783850605</v>
      </c>
      <c r="IP6" s="394">
        <v>3783850605</v>
      </c>
      <c r="IQ6" s="394">
        <v>1836395</v>
      </c>
      <c r="IR6" s="394">
        <v>3066271033</v>
      </c>
      <c r="IS6" s="394">
        <v>717579572</v>
      </c>
      <c r="IT6" s="394">
        <f t="shared" si="73"/>
        <v>3785687</v>
      </c>
      <c r="IU6" s="394">
        <f t="shared" si="74"/>
        <v>3783850.605</v>
      </c>
      <c r="IV6" s="394">
        <f t="shared" si="75"/>
        <v>3783850.605</v>
      </c>
      <c r="IW6" s="394">
        <f t="shared" si="76"/>
        <v>1836.395</v>
      </c>
      <c r="IX6" s="394">
        <f t="shared" si="77"/>
        <v>3066271.0329999998</v>
      </c>
      <c r="IY6" s="394">
        <f t="shared" si="78"/>
        <v>717579.57200000004</v>
      </c>
    </row>
    <row r="7" spans="1:259" x14ac:dyDescent="0.25">
      <c r="A7" s="371" t="s">
        <v>373</v>
      </c>
      <c r="B7" s="371" t="s">
        <v>726</v>
      </c>
      <c r="C7" s="371" t="s">
        <v>397</v>
      </c>
      <c r="D7" s="371" t="s">
        <v>398</v>
      </c>
      <c r="E7" s="347">
        <v>600000000</v>
      </c>
      <c r="F7" s="347">
        <v>0</v>
      </c>
      <c r="G7" s="347">
        <v>0</v>
      </c>
      <c r="H7" s="393">
        <f t="shared" si="14"/>
        <v>618600</v>
      </c>
      <c r="I7" s="393">
        <f t="shared" si="15"/>
        <v>0</v>
      </c>
      <c r="J7" s="393">
        <f t="shared" si="16"/>
        <v>0</v>
      </c>
      <c r="L7" s="371" t="s">
        <v>813</v>
      </c>
      <c r="M7" s="346" t="s">
        <v>814</v>
      </c>
      <c r="N7" s="371" t="s">
        <v>815</v>
      </c>
      <c r="O7" s="371" t="s">
        <v>816</v>
      </c>
      <c r="P7" s="347">
        <v>36000000</v>
      </c>
      <c r="Q7" s="393">
        <f t="shared" si="17"/>
        <v>37116</v>
      </c>
      <c r="R7" s="350" t="s">
        <v>281</v>
      </c>
      <c r="S7" s="350" t="s">
        <v>373</v>
      </c>
      <c r="T7" s="350" t="s">
        <v>726</v>
      </c>
      <c r="U7" s="350" t="s">
        <v>397</v>
      </c>
      <c r="V7" s="350" t="s">
        <v>398</v>
      </c>
      <c r="W7" s="393">
        <v>600000000</v>
      </c>
      <c r="X7" s="393">
        <v>0</v>
      </c>
      <c r="Y7" s="393">
        <v>0</v>
      </c>
      <c r="Z7" s="393">
        <f t="shared" si="18"/>
        <v>618600</v>
      </c>
      <c r="AA7" s="393">
        <f t="shared" si="19"/>
        <v>0</v>
      </c>
      <c r="AB7" s="393">
        <f t="shared" si="20"/>
        <v>0</v>
      </c>
      <c r="AC7" s="393"/>
      <c r="AE7" s="371" t="s">
        <v>813</v>
      </c>
      <c r="AF7" s="346" t="s">
        <v>814</v>
      </c>
      <c r="AG7" s="371" t="s">
        <v>830</v>
      </c>
      <c r="AH7" s="346" t="s">
        <v>831</v>
      </c>
      <c r="AI7" s="347">
        <v>31607</v>
      </c>
      <c r="AJ7" s="393">
        <f t="shared" si="21"/>
        <v>32.586816999999996</v>
      </c>
      <c r="AL7" s="350" t="s">
        <v>373</v>
      </c>
      <c r="AM7" s="350" t="s">
        <v>726</v>
      </c>
      <c r="AN7" s="350" t="s">
        <v>397</v>
      </c>
      <c r="AO7" s="350" t="s">
        <v>398</v>
      </c>
      <c r="AP7" s="393">
        <v>600000000</v>
      </c>
      <c r="AQ7" s="393">
        <v>0</v>
      </c>
      <c r="AR7" s="393">
        <v>0</v>
      </c>
      <c r="AS7" s="393">
        <f t="shared" si="22"/>
        <v>618600</v>
      </c>
      <c r="AT7" s="393">
        <f t="shared" si="23"/>
        <v>0</v>
      </c>
      <c r="AU7" s="393">
        <f t="shared" si="24"/>
        <v>0</v>
      </c>
      <c r="AX7" s="371" t="s">
        <v>373</v>
      </c>
      <c r="AY7" s="346" t="s">
        <v>726</v>
      </c>
      <c r="AZ7" s="371" t="s">
        <v>397</v>
      </c>
      <c r="BA7" s="371" t="s">
        <v>398</v>
      </c>
      <c r="BB7" s="347">
        <v>3793027</v>
      </c>
      <c r="BC7" s="347">
        <f t="shared" si="25"/>
        <v>3910.6108369999997</v>
      </c>
      <c r="BE7" s="371" t="s">
        <v>371</v>
      </c>
      <c r="BF7" s="346" t="s">
        <v>202</v>
      </c>
      <c r="BG7" s="371" t="s">
        <v>376</v>
      </c>
      <c r="BH7" s="346" t="s">
        <v>376</v>
      </c>
      <c r="BI7" s="347">
        <v>0</v>
      </c>
      <c r="BJ7" s="347">
        <v>0</v>
      </c>
      <c r="BK7" s="347">
        <v>0</v>
      </c>
      <c r="BL7" s="347">
        <f t="shared" si="26"/>
        <v>0</v>
      </c>
      <c r="BM7" s="347">
        <f t="shared" si="27"/>
        <v>0</v>
      </c>
      <c r="BN7" s="347">
        <f t="shared" si="28"/>
        <v>0</v>
      </c>
      <c r="BP7" s="346" t="s">
        <v>813</v>
      </c>
      <c r="BQ7" s="346" t="s">
        <v>814</v>
      </c>
      <c r="BR7" s="371" t="s">
        <v>830</v>
      </c>
      <c r="BS7" s="346" t="s">
        <v>831</v>
      </c>
      <c r="BT7" s="393">
        <v>31607</v>
      </c>
      <c r="BU7" s="393">
        <f t="shared" si="29"/>
        <v>32.586816999999996</v>
      </c>
      <c r="BW7" s="371" t="s">
        <v>371</v>
      </c>
      <c r="BX7" s="346" t="s">
        <v>202</v>
      </c>
      <c r="BY7" s="371" t="s">
        <v>420</v>
      </c>
      <c r="BZ7" s="346" t="s">
        <v>254</v>
      </c>
      <c r="CA7" s="393">
        <v>0</v>
      </c>
      <c r="CB7" s="393">
        <v>55279537000</v>
      </c>
      <c r="CC7" s="393">
        <v>55279537000</v>
      </c>
      <c r="CD7" s="393">
        <f t="shared" si="30"/>
        <v>0</v>
      </c>
      <c r="CE7" s="393">
        <f t="shared" si="31"/>
        <v>56993202.646999992</v>
      </c>
      <c r="CF7" s="393">
        <f t="shared" si="32"/>
        <v>56993202.646999992</v>
      </c>
      <c r="CH7" s="371" t="s">
        <v>813</v>
      </c>
      <c r="CI7" s="346" t="s">
        <v>814</v>
      </c>
      <c r="CJ7" s="371" t="s">
        <v>815</v>
      </c>
      <c r="CK7" s="346" t="s">
        <v>816</v>
      </c>
      <c r="CL7" s="347">
        <v>34000000</v>
      </c>
      <c r="CM7" s="393">
        <f>+CL7/$CL$1*$CM$1</f>
        <v>35054</v>
      </c>
      <c r="CO7" s="350" t="s">
        <v>371</v>
      </c>
      <c r="CP7" s="350" t="s">
        <v>202</v>
      </c>
      <c r="CQ7" s="371" t="s">
        <v>372</v>
      </c>
      <c r="CR7" s="350" t="s">
        <v>267</v>
      </c>
      <c r="CS7" s="395">
        <v>0</v>
      </c>
      <c r="CT7" s="395">
        <v>21483858340</v>
      </c>
      <c r="CU7" s="395">
        <v>21483858340</v>
      </c>
      <c r="CV7" s="393">
        <f t="shared" si="34"/>
        <v>0</v>
      </c>
      <c r="CW7" s="393">
        <f t="shared" si="35"/>
        <v>22149857.948539998</v>
      </c>
      <c r="CX7" s="393">
        <f t="shared" si="36"/>
        <v>22149857.948539998</v>
      </c>
      <c r="CZ7" s="371" t="s">
        <v>373</v>
      </c>
      <c r="DA7" s="346" t="s">
        <v>726</v>
      </c>
      <c r="DB7" s="371" t="s">
        <v>374</v>
      </c>
      <c r="DC7" s="346" t="s">
        <v>236</v>
      </c>
      <c r="DD7" s="347">
        <v>16219381</v>
      </c>
      <c r="DE7" s="394">
        <f t="shared" si="37"/>
        <v>16722.181810999999</v>
      </c>
      <c r="DH7" s="350" t="s">
        <v>371</v>
      </c>
      <c r="DI7" s="350" t="s">
        <v>202</v>
      </c>
      <c r="DJ7" s="350" t="s">
        <v>420</v>
      </c>
      <c r="DK7" s="350" t="s">
        <v>254</v>
      </c>
      <c r="DL7" s="395">
        <v>0</v>
      </c>
      <c r="DM7" s="395">
        <v>55279537000</v>
      </c>
      <c r="DN7" s="395">
        <v>55279537000</v>
      </c>
      <c r="DO7" s="395">
        <f t="shared" si="38"/>
        <v>0</v>
      </c>
      <c r="DP7" s="395">
        <f t="shared" si="39"/>
        <v>56993202.646999992</v>
      </c>
      <c r="DQ7" s="395">
        <f t="shared" si="40"/>
        <v>56993202.646999992</v>
      </c>
      <c r="DU7" s="350" t="s">
        <v>813</v>
      </c>
      <c r="DV7" s="350" t="s">
        <v>814</v>
      </c>
      <c r="DW7" s="371" t="s">
        <v>815</v>
      </c>
      <c r="DX7" s="350" t="s">
        <v>816</v>
      </c>
      <c r="DY7" s="394">
        <v>36000000</v>
      </c>
      <c r="DZ7" s="394">
        <f t="shared" si="41"/>
        <v>37116</v>
      </c>
      <c r="EC7" s="350" t="s">
        <v>371</v>
      </c>
      <c r="ED7" s="350" t="s">
        <v>202</v>
      </c>
      <c r="EE7" s="371" t="s">
        <v>376</v>
      </c>
      <c r="EF7" s="350" t="s">
        <v>376</v>
      </c>
      <c r="EG7" s="394">
        <v>0</v>
      </c>
      <c r="EH7" s="394">
        <v>0</v>
      </c>
      <c r="EI7" s="394">
        <v>0</v>
      </c>
      <c r="EJ7" s="394">
        <f t="shared" si="42"/>
        <v>0</v>
      </c>
      <c r="EK7" s="394">
        <f t="shared" si="43"/>
        <v>0</v>
      </c>
      <c r="EL7" s="394">
        <f t="shared" si="44"/>
        <v>0</v>
      </c>
      <c r="EO7" s="350" t="s">
        <v>373</v>
      </c>
      <c r="EP7" s="350" t="s">
        <v>726</v>
      </c>
      <c r="EQ7" s="350" t="s">
        <v>374</v>
      </c>
      <c r="ER7" s="350" t="s">
        <v>236</v>
      </c>
      <c r="ES7" s="394">
        <v>2240243</v>
      </c>
      <c r="ET7" s="394">
        <f t="shared" si="45"/>
        <v>2309.690533</v>
      </c>
      <c r="EV7" s="350" t="s">
        <v>371</v>
      </c>
      <c r="EW7" s="350" t="s">
        <v>202</v>
      </c>
      <c r="EX7" s="350" t="s">
        <v>420</v>
      </c>
      <c r="EY7" s="350" t="s">
        <v>254</v>
      </c>
      <c r="EZ7" s="394">
        <v>0</v>
      </c>
      <c r="FA7" s="394">
        <v>55279537000</v>
      </c>
      <c r="FB7" s="394">
        <v>55279537000</v>
      </c>
      <c r="FC7" s="394">
        <f t="shared" si="46"/>
        <v>0</v>
      </c>
      <c r="FD7" s="394">
        <f t="shared" si="47"/>
        <v>56993202.646999992</v>
      </c>
      <c r="FE7" s="394">
        <f t="shared" si="48"/>
        <v>56993202.646999992</v>
      </c>
      <c r="FG7" s="383" t="s">
        <v>373</v>
      </c>
      <c r="FH7" s="396" t="s">
        <v>726</v>
      </c>
      <c r="FI7" s="383" t="s">
        <v>375</v>
      </c>
      <c r="FJ7" s="396" t="s">
        <v>268</v>
      </c>
      <c r="FK7" s="383">
        <v>63618</v>
      </c>
      <c r="FL7" s="383">
        <f t="shared" si="49"/>
        <v>63.618000000000002</v>
      </c>
      <c r="FN7" s="350" t="s">
        <v>371</v>
      </c>
      <c r="FO7" s="350" t="s">
        <v>202</v>
      </c>
      <c r="FP7" s="350" t="s">
        <v>372</v>
      </c>
      <c r="FQ7" s="350" t="s">
        <v>267</v>
      </c>
      <c r="FR7" s="395">
        <v>0</v>
      </c>
      <c r="FS7" s="395">
        <v>21483858340</v>
      </c>
      <c r="FT7" s="395">
        <v>21483858340</v>
      </c>
      <c r="FU7" s="397">
        <f t="shared" si="50"/>
        <v>0</v>
      </c>
      <c r="FV7" s="397">
        <f t="shared" si="51"/>
        <v>21483858.34</v>
      </c>
      <c r="FW7" s="397">
        <f t="shared" si="52"/>
        <v>21483858.34</v>
      </c>
      <c r="FY7" s="350" t="s">
        <v>794</v>
      </c>
      <c r="FZ7" s="394">
        <v>471602000</v>
      </c>
      <c r="GA7" s="394">
        <v>374564665</v>
      </c>
      <c r="GB7" s="394">
        <v>451088501</v>
      </c>
      <c r="GC7" s="394">
        <v>20513499</v>
      </c>
      <c r="GD7" s="394">
        <v>369054665</v>
      </c>
      <c r="GE7" s="394">
        <v>5510000</v>
      </c>
      <c r="GF7" s="394">
        <f t="shared" si="53"/>
        <v>471602</v>
      </c>
      <c r="GG7" s="394">
        <f t="shared" si="54"/>
        <v>374564.66499999998</v>
      </c>
      <c r="GH7" s="394">
        <f t="shared" si="55"/>
        <v>451088.50099999999</v>
      </c>
      <c r="GI7" s="394">
        <f t="shared" si="56"/>
        <v>20513.499</v>
      </c>
      <c r="GJ7" s="394">
        <f t="shared" si="57"/>
        <v>369054.66499999998</v>
      </c>
      <c r="GK7" s="394">
        <f t="shared" si="58"/>
        <v>5510</v>
      </c>
      <c r="GN7" s="350" t="s">
        <v>373</v>
      </c>
      <c r="GO7" s="350" t="s">
        <v>726</v>
      </c>
      <c r="GP7" s="371" t="s">
        <v>396</v>
      </c>
      <c r="GQ7" s="350" t="s">
        <v>238</v>
      </c>
      <c r="GR7" s="350">
        <v>276080</v>
      </c>
      <c r="GS7" s="394">
        <f t="shared" si="59"/>
        <v>276.08</v>
      </c>
      <c r="GU7" s="371" t="s">
        <v>371</v>
      </c>
      <c r="GV7" s="350" t="s">
        <v>202</v>
      </c>
      <c r="GW7" s="371" t="s">
        <v>420</v>
      </c>
      <c r="GX7" s="346" t="s">
        <v>254</v>
      </c>
      <c r="GY7" s="347">
        <v>0</v>
      </c>
      <c r="GZ7" s="347">
        <v>55279537000</v>
      </c>
      <c r="HA7" s="347">
        <v>55279537000</v>
      </c>
      <c r="HB7" s="347">
        <f t="shared" si="60"/>
        <v>0</v>
      </c>
      <c r="HC7" s="347">
        <f t="shared" si="61"/>
        <v>55279537</v>
      </c>
      <c r="HD7" s="347">
        <f t="shared" si="62"/>
        <v>55279537</v>
      </c>
      <c r="HF7" s="346" t="s">
        <v>794</v>
      </c>
      <c r="HG7" s="347">
        <v>471602000</v>
      </c>
      <c r="HH7" s="347">
        <v>410628283</v>
      </c>
      <c r="HI7" s="347">
        <v>451120310</v>
      </c>
      <c r="HJ7" s="347">
        <v>20481690</v>
      </c>
      <c r="HK7" s="347">
        <v>405408283</v>
      </c>
      <c r="HL7" s="347">
        <v>5220000</v>
      </c>
      <c r="HM7" s="347">
        <f t="shared" si="63"/>
        <v>471602</v>
      </c>
      <c r="HN7" s="347">
        <f t="shared" si="64"/>
        <v>410628.283</v>
      </c>
      <c r="HO7" s="347">
        <f t="shared" si="65"/>
        <v>451120.31</v>
      </c>
      <c r="HP7" s="347">
        <f t="shared" si="66"/>
        <v>20481.689999999999</v>
      </c>
      <c r="HQ7" s="347">
        <f t="shared" si="67"/>
        <v>405408.283</v>
      </c>
      <c r="HR7" s="347">
        <f t="shared" si="68"/>
        <v>5220</v>
      </c>
      <c r="HU7" s="350" t="s">
        <v>373</v>
      </c>
      <c r="HV7" s="350" t="s">
        <v>726</v>
      </c>
      <c r="HW7" s="350" t="s">
        <v>374</v>
      </c>
      <c r="HX7" s="350" t="s">
        <v>236</v>
      </c>
      <c r="HY7" s="394">
        <v>2215118</v>
      </c>
      <c r="HZ7" s="394">
        <f t="shared" si="69"/>
        <v>2215.1179999999999</v>
      </c>
      <c r="IB7" s="350" t="s">
        <v>371</v>
      </c>
      <c r="IC7" s="350" t="s">
        <v>202</v>
      </c>
      <c r="ID7" s="350" t="s">
        <v>420</v>
      </c>
      <c r="IE7" s="350" t="s">
        <v>254</v>
      </c>
      <c r="IF7" s="394">
        <v>0</v>
      </c>
      <c r="IG7" s="394">
        <v>55279537000</v>
      </c>
      <c r="IH7" s="394">
        <v>55279537000</v>
      </c>
      <c r="II7" s="394">
        <f t="shared" si="70"/>
        <v>0</v>
      </c>
      <c r="IJ7" s="394">
        <f t="shared" si="71"/>
        <v>55279537</v>
      </c>
      <c r="IK7" s="394">
        <f t="shared" si="72"/>
        <v>55279537</v>
      </c>
      <c r="IM7" s="350" t="s">
        <v>794</v>
      </c>
      <c r="IN7" s="394">
        <v>449363000</v>
      </c>
      <c r="IO7" s="394">
        <v>446628283</v>
      </c>
      <c r="IP7" s="394">
        <v>446660092</v>
      </c>
      <c r="IQ7" s="394">
        <v>2702908</v>
      </c>
      <c r="IR7" s="394">
        <v>441408283</v>
      </c>
      <c r="IS7" s="394">
        <v>5220000</v>
      </c>
      <c r="IT7" s="394">
        <f t="shared" si="73"/>
        <v>449363</v>
      </c>
      <c r="IU7" s="394">
        <f t="shared" si="74"/>
        <v>446628.283</v>
      </c>
      <c r="IV7" s="394">
        <f t="shared" si="75"/>
        <v>446660.092</v>
      </c>
      <c r="IW7" s="394">
        <f t="shared" si="76"/>
        <v>2702.9079999999999</v>
      </c>
      <c r="IX7" s="394">
        <f t="shared" si="77"/>
        <v>441408.283</v>
      </c>
      <c r="IY7" s="394">
        <f t="shared" si="78"/>
        <v>5220</v>
      </c>
    </row>
    <row r="8" spans="1:259" x14ac:dyDescent="0.25">
      <c r="A8" s="371" t="s">
        <v>373</v>
      </c>
      <c r="B8" s="371" t="s">
        <v>726</v>
      </c>
      <c r="C8" s="371" t="s">
        <v>374</v>
      </c>
      <c r="D8" s="371" t="s">
        <v>236</v>
      </c>
      <c r="E8" s="347">
        <v>219933968</v>
      </c>
      <c r="F8" s="347">
        <v>0</v>
      </c>
      <c r="G8" s="347">
        <v>0</v>
      </c>
      <c r="H8" s="393">
        <f t="shared" si="14"/>
        <v>226751.92100799998</v>
      </c>
      <c r="I8" s="393">
        <f t="shared" si="15"/>
        <v>0</v>
      </c>
      <c r="J8" s="393">
        <f t="shared" si="16"/>
        <v>0</v>
      </c>
      <c r="L8" s="371" t="s">
        <v>665</v>
      </c>
      <c r="M8" s="346" t="s">
        <v>666</v>
      </c>
      <c r="N8" s="371" t="s">
        <v>376</v>
      </c>
      <c r="O8" s="371" t="s">
        <v>376</v>
      </c>
      <c r="P8" s="347">
        <v>107808223</v>
      </c>
      <c r="Q8" s="393">
        <f t="shared" si="17"/>
        <v>111150.27791299998</v>
      </c>
      <c r="R8" s="350" t="s">
        <v>281</v>
      </c>
      <c r="S8" s="350" t="s">
        <v>373</v>
      </c>
      <c r="T8" s="350" t="s">
        <v>726</v>
      </c>
      <c r="U8" s="350" t="s">
        <v>374</v>
      </c>
      <c r="V8" s="350" t="s">
        <v>236</v>
      </c>
      <c r="W8" s="393">
        <v>219933968</v>
      </c>
      <c r="X8" s="393">
        <v>0</v>
      </c>
      <c r="Y8" s="393">
        <v>0</v>
      </c>
      <c r="Z8" s="393">
        <f t="shared" si="18"/>
        <v>226751.92100799998</v>
      </c>
      <c r="AA8" s="393">
        <f t="shared" si="19"/>
        <v>0</v>
      </c>
      <c r="AB8" s="393">
        <f t="shared" si="20"/>
        <v>0</v>
      </c>
      <c r="AC8" s="393"/>
      <c r="AE8" s="371" t="s">
        <v>813</v>
      </c>
      <c r="AF8" s="346" t="s">
        <v>814</v>
      </c>
      <c r="AG8" s="371" t="s">
        <v>815</v>
      </c>
      <c r="AH8" s="346" t="s">
        <v>816</v>
      </c>
      <c r="AI8" s="347">
        <v>36000000</v>
      </c>
      <c r="AJ8" s="393">
        <f t="shared" si="21"/>
        <v>37116</v>
      </c>
      <c r="AL8" s="350" t="s">
        <v>373</v>
      </c>
      <c r="AM8" s="350" t="s">
        <v>726</v>
      </c>
      <c r="AN8" s="350" t="s">
        <v>374</v>
      </c>
      <c r="AO8" s="350" t="s">
        <v>236</v>
      </c>
      <c r="AP8" s="393">
        <v>219933968</v>
      </c>
      <c r="AQ8" s="393">
        <v>0</v>
      </c>
      <c r="AR8" s="393">
        <v>0</v>
      </c>
      <c r="AS8" s="393">
        <f t="shared" si="22"/>
        <v>226751.92100799998</v>
      </c>
      <c r="AT8" s="393">
        <f t="shared" si="23"/>
        <v>0</v>
      </c>
      <c r="AU8" s="393">
        <f t="shared" si="24"/>
        <v>0</v>
      </c>
      <c r="AX8" s="371" t="s">
        <v>373</v>
      </c>
      <c r="AY8" s="346" t="s">
        <v>726</v>
      </c>
      <c r="AZ8" s="371" t="s">
        <v>374</v>
      </c>
      <c r="BA8" s="371" t="s">
        <v>236</v>
      </c>
      <c r="BB8" s="347">
        <v>2164836</v>
      </c>
      <c r="BC8" s="347">
        <f t="shared" si="25"/>
        <v>2231.9459159999997</v>
      </c>
      <c r="BE8" s="371" t="s">
        <v>373</v>
      </c>
      <c r="BF8" s="346" t="s">
        <v>726</v>
      </c>
      <c r="BG8" s="371" t="s">
        <v>399</v>
      </c>
      <c r="BH8" s="346" t="s">
        <v>235</v>
      </c>
      <c r="BI8" s="347">
        <v>2331908000</v>
      </c>
      <c r="BJ8" s="347">
        <v>0</v>
      </c>
      <c r="BK8" s="347">
        <v>0</v>
      </c>
      <c r="BL8" s="347">
        <f t="shared" si="26"/>
        <v>2404197.1479999996</v>
      </c>
      <c r="BM8" s="347">
        <f t="shared" si="27"/>
        <v>0</v>
      </c>
      <c r="BN8" s="347">
        <f t="shared" si="28"/>
        <v>0</v>
      </c>
      <c r="BP8" s="346" t="s">
        <v>813</v>
      </c>
      <c r="BQ8" s="346" t="s">
        <v>814</v>
      </c>
      <c r="BR8" s="371" t="s">
        <v>815</v>
      </c>
      <c r="BS8" s="346" t="s">
        <v>816</v>
      </c>
      <c r="BT8" s="393">
        <v>36000000</v>
      </c>
      <c r="BU8" s="393">
        <f t="shared" si="29"/>
        <v>37116</v>
      </c>
      <c r="BW8" s="371" t="s">
        <v>373</v>
      </c>
      <c r="BX8" s="346" t="s">
        <v>726</v>
      </c>
      <c r="BY8" s="371" t="s">
        <v>399</v>
      </c>
      <c r="BZ8" s="346" t="s">
        <v>235</v>
      </c>
      <c r="CA8" s="393">
        <v>2331908000</v>
      </c>
      <c r="CB8" s="393">
        <v>0</v>
      </c>
      <c r="CC8" s="393">
        <v>0</v>
      </c>
      <c r="CD8" s="393">
        <f t="shared" si="30"/>
        <v>2404197.1479999996</v>
      </c>
      <c r="CE8" s="393">
        <f t="shared" si="31"/>
        <v>0</v>
      </c>
      <c r="CF8" s="393">
        <f t="shared" si="32"/>
        <v>0</v>
      </c>
      <c r="CH8" s="371" t="s">
        <v>663</v>
      </c>
      <c r="CI8" s="346" t="s">
        <v>664</v>
      </c>
      <c r="CJ8" s="371" t="s">
        <v>376</v>
      </c>
      <c r="CK8" s="346" t="s">
        <v>376</v>
      </c>
      <c r="CL8" s="347">
        <v>1651079356</v>
      </c>
      <c r="CM8" s="393">
        <f t="shared" si="33"/>
        <v>1702262.8160359997</v>
      </c>
      <c r="CO8" s="350" t="s">
        <v>373</v>
      </c>
      <c r="CP8" s="350" t="s">
        <v>726</v>
      </c>
      <c r="CQ8" s="371" t="s">
        <v>399</v>
      </c>
      <c r="CR8" s="350" t="s">
        <v>235</v>
      </c>
      <c r="CS8" s="395">
        <v>2331908000</v>
      </c>
      <c r="CT8" s="395">
        <v>0</v>
      </c>
      <c r="CU8" s="395">
        <v>0</v>
      </c>
      <c r="CV8" s="393">
        <f t="shared" si="34"/>
        <v>2404197.1479999996</v>
      </c>
      <c r="CW8" s="393">
        <f t="shared" si="35"/>
        <v>0</v>
      </c>
      <c r="CX8" s="393">
        <f t="shared" si="36"/>
        <v>0</v>
      </c>
      <c r="CZ8" s="371" t="s">
        <v>373</v>
      </c>
      <c r="DA8" s="346" t="s">
        <v>726</v>
      </c>
      <c r="DB8" s="371" t="s">
        <v>374</v>
      </c>
      <c r="DC8" s="346" t="s">
        <v>236</v>
      </c>
      <c r="DD8" s="347">
        <v>2178691</v>
      </c>
      <c r="DE8" s="394">
        <f t="shared" si="37"/>
        <v>2246.2304209999998</v>
      </c>
      <c r="DH8" s="350" t="s">
        <v>373</v>
      </c>
      <c r="DI8" s="350" t="s">
        <v>726</v>
      </c>
      <c r="DJ8" s="350" t="s">
        <v>399</v>
      </c>
      <c r="DK8" s="350" t="s">
        <v>235</v>
      </c>
      <c r="DL8" s="395">
        <v>2331908000</v>
      </c>
      <c r="DM8" s="395">
        <v>0</v>
      </c>
      <c r="DN8" s="395">
        <v>0</v>
      </c>
      <c r="DO8" s="395">
        <f t="shared" si="38"/>
        <v>2404197.1479999996</v>
      </c>
      <c r="DP8" s="395">
        <f t="shared" si="39"/>
        <v>0</v>
      </c>
      <c r="DQ8" s="395">
        <f t="shared" si="40"/>
        <v>0</v>
      </c>
      <c r="DU8" s="350" t="s">
        <v>813</v>
      </c>
      <c r="DV8" s="350" t="s">
        <v>814</v>
      </c>
      <c r="DW8" s="371" t="s">
        <v>830</v>
      </c>
      <c r="DX8" s="350" t="s">
        <v>831</v>
      </c>
      <c r="DY8" s="394">
        <v>31809</v>
      </c>
      <c r="DZ8" s="394">
        <f t="shared" si="41"/>
        <v>32.795079000000001</v>
      </c>
      <c r="EC8" s="350" t="s">
        <v>373</v>
      </c>
      <c r="ED8" s="350" t="s">
        <v>726</v>
      </c>
      <c r="EE8" s="371" t="s">
        <v>399</v>
      </c>
      <c r="EF8" s="350" t="s">
        <v>235</v>
      </c>
      <c r="EG8" s="394">
        <v>2331908000</v>
      </c>
      <c r="EH8" s="394">
        <v>0</v>
      </c>
      <c r="EI8" s="394">
        <v>0</v>
      </c>
      <c r="EJ8" s="394">
        <f t="shared" si="42"/>
        <v>2404197.1479999996</v>
      </c>
      <c r="EK8" s="394">
        <f t="shared" si="43"/>
        <v>0</v>
      </c>
      <c r="EL8" s="394">
        <f t="shared" si="44"/>
        <v>0</v>
      </c>
      <c r="EO8" s="350" t="s">
        <v>373</v>
      </c>
      <c r="EP8" s="350" t="s">
        <v>726</v>
      </c>
      <c r="EQ8" s="350" t="s">
        <v>375</v>
      </c>
      <c r="ER8" s="350" t="s">
        <v>268</v>
      </c>
      <c r="ES8" s="394">
        <v>174950</v>
      </c>
      <c r="ET8" s="394">
        <f t="shared" si="45"/>
        <v>180.37344999999996</v>
      </c>
      <c r="EV8" s="350" t="s">
        <v>373</v>
      </c>
      <c r="EW8" s="350" t="s">
        <v>726</v>
      </c>
      <c r="EX8" s="350" t="s">
        <v>399</v>
      </c>
      <c r="EY8" s="350" t="s">
        <v>235</v>
      </c>
      <c r="EZ8" s="394">
        <v>2331908000</v>
      </c>
      <c r="FA8" s="394">
        <v>0</v>
      </c>
      <c r="FB8" s="394">
        <v>0</v>
      </c>
      <c r="FC8" s="394">
        <f t="shared" si="46"/>
        <v>2404197.1479999996</v>
      </c>
      <c r="FD8" s="394">
        <f t="shared" si="47"/>
        <v>0</v>
      </c>
      <c r="FE8" s="394">
        <f t="shared" si="48"/>
        <v>0</v>
      </c>
      <c r="FG8" s="383" t="s">
        <v>373</v>
      </c>
      <c r="FH8" s="396" t="s">
        <v>726</v>
      </c>
      <c r="FI8" s="383" t="s">
        <v>399</v>
      </c>
      <c r="FJ8" s="396" t="s">
        <v>235</v>
      </c>
      <c r="FK8" s="383">
        <v>447602108</v>
      </c>
      <c r="FL8" s="383">
        <f t="shared" si="49"/>
        <v>447602.10800000001</v>
      </c>
      <c r="FN8" s="350" t="s">
        <v>373</v>
      </c>
      <c r="FO8" s="350" t="s">
        <v>726</v>
      </c>
      <c r="FP8" s="350" t="s">
        <v>399</v>
      </c>
      <c r="FQ8" s="350" t="s">
        <v>235</v>
      </c>
      <c r="FR8" s="395">
        <v>2549835448</v>
      </c>
      <c r="FS8" s="395">
        <v>0</v>
      </c>
      <c r="FT8" s="395">
        <v>0</v>
      </c>
      <c r="FU8" s="397">
        <f t="shared" si="50"/>
        <v>2549835.4479999999</v>
      </c>
      <c r="FV8" s="397">
        <f t="shared" si="51"/>
        <v>0</v>
      </c>
      <c r="FW8" s="397">
        <f t="shared" si="52"/>
        <v>0</v>
      </c>
      <c r="FY8" s="350" t="s">
        <v>954</v>
      </c>
      <c r="FZ8" s="394">
        <v>471602000</v>
      </c>
      <c r="GA8" s="394">
        <v>374564665</v>
      </c>
      <c r="GB8" s="394">
        <v>451088501</v>
      </c>
      <c r="GC8" s="394">
        <v>20513499</v>
      </c>
      <c r="GD8" s="394">
        <v>369054665</v>
      </c>
      <c r="GE8" s="394">
        <v>5510000</v>
      </c>
      <c r="GF8" s="394">
        <f t="shared" si="53"/>
        <v>471602</v>
      </c>
      <c r="GG8" s="394">
        <f t="shared" si="54"/>
        <v>374564.66499999998</v>
      </c>
      <c r="GH8" s="394">
        <f t="shared" si="55"/>
        <v>451088.50099999999</v>
      </c>
      <c r="GI8" s="394">
        <f t="shared" si="56"/>
        <v>20513.499</v>
      </c>
      <c r="GJ8" s="394">
        <f t="shared" si="57"/>
        <v>369054.66499999998</v>
      </c>
      <c r="GK8" s="394">
        <f t="shared" si="58"/>
        <v>5510</v>
      </c>
      <c r="GN8" s="350" t="s">
        <v>373</v>
      </c>
      <c r="GO8" s="350" t="s">
        <v>726</v>
      </c>
      <c r="GP8" s="371" t="s">
        <v>375</v>
      </c>
      <c r="GQ8" s="350" t="s">
        <v>268</v>
      </c>
      <c r="GR8" s="350">
        <v>31809</v>
      </c>
      <c r="GS8" s="394">
        <f t="shared" si="59"/>
        <v>31.809000000000001</v>
      </c>
      <c r="GU8" s="371" t="s">
        <v>373</v>
      </c>
      <c r="GV8" s="350" t="s">
        <v>726</v>
      </c>
      <c r="GW8" s="371" t="s">
        <v>399</v>
      </c>
      <c r="GX8" s="346" t="s">
        <v>235</v>
      </c>
      <c r="GY8" s="347">
        <v>2549835448</v>
      </c>
      <c r="GZ8" s="347">
        <v>0</v>
      </c>
      <c r="HA8" s="347">
        <v>0</v>
      </c>
      <c r="HB8" s="347">
        <f t="shared" si="60"/>
        <v>2549835.4479999999</v>
      </c>
      <c r="HC8" s="347">
        <f t="shared" si="61"/>
        <v>0</v>
      </c>
      <c r="HD8" s="347">
        <f t="shared" si="62"/>
        <v>0</v>
      </c>
      <c r="HF8" s="346" t="s">
        <v>954</v>
      </c>
      <c r="HG8" s="347">
        <v>471602000</v>
      </c>
      <c r="HH8" s="347">
        <v>410628283</v>
      </c>
      <c r="HI8" s="347">
        <v>451120310</v>
      </c>
      <c r="HJ8" s="347">
        <v>20481690</v>
      </c>
      <c r="HK8" s="347">
        <v>405408283</v>
      </c>
      <c r="HL8" s="347">
        <v>5220000</v>
      </c>
      <c r="HM8" s="347">
        <f t="shared" si="63"/>
        <v>471602</v>
      </c>
      <c r="HN8" s="347">
        <f t="shared" si="64"/>
        <v>410628.283</v>
      </c>
      <c r="HO8" s="347">
        <f t="shared" si="65"/>
        <v>451120.31</v>
      </c>
      <c r="HP8" s="347">
        <f t="shared" si="66"/>
        <v>20481.689999999999</v>
      </c>
      <c r="HQ8" s="347">
        <f t="shared" si="67"/>
        <v>405408.283</v>
      </c>
      <c r="HR8" s="347">
        <f t="shared" si="68"/>
        <v>5220</v>
      </c>
      <c r="HU8" s="350" t="s">
        <v>373</v>
      </c>
      <c r="HV8" s="350" t="s">
        <v>726</v>
      </c>
      <c r="HW8" s="350" t="s">
        <v>396</v>
      </c>
      <c r="HX8" s="350" t="s">
        <v>238</v>
      </c>
      <c r="HY8" s="394">
        <v>6681593</v>
      </c>
      <c r="HZ8" s="394">
        <f t="shared" si="69"/>
        <v>6681.5929999999998</v>
      </c>
      <c r="IB8" s="350" t="s">
        <v>373</v>
      </c>
      <c r="IC8" s="350" t="s">
        <v>726</v>
      </c>
      <c r="ID8" s="350" t="s">
        <v>399</v>
      </c>
      <c r="IE8" s="350" t="s">
        <v>235</v>
      </c>
      <c r="IF8" s="394">
        <v>2808238539</v>
      </c>
      <c r="IG8" s="394">
        <v>0</v>
      </c>
      <c r="IH8" s="394">
        <v>0</v>
      </c>
      <c r="II8" s="394">
        <f t="shared" si="70"/>
        <v>2808238.5389999999</v>
      </c>
      <c r="IJ8" s="394">
        <f t="shared" si="71"/>
        <v>0</v>
      </c>
      <c r="IK8" s="394">
        <f t="shared" si="72"/>
        <v>0</v>
      </c>
      <c r="IM8" s="350" t="s">
        <v>954</v>
      </c>
      <c r="IN8" s="394">
        <v>449363000</v>
      </c>
      <c r="IO8" s="394">
        <v>446628283</v>
      </c>
      <c r="IP8" s="394">
        <v>446660092</v>
      </c>
      <c r="IQ8" s="394">
        <v>2702908</v>
      </c>
      <c r="IR8" s="394">
        <v>441408283</v>
      </c>
      <c r="IS8" s="394">
        <v>5220000</v>
      </c>
      <c r="IT8" s="394">
        <f t="shared" si="73"/>
        <v>449363</v>
      </c>
      <c r="IU8" s="394">
        <f t="shared" si="74"/>
        <v>446628.283</v>
      </c>
      <c r="IV8" s="394">
        <f t="shared" si="75"/>
        <v>446660.092</v>
      </c>
      <c r="IW8" s="394">
        <f t="shared" si="76"/>
        <v>2702.9079999999999</v>
      </c>
      <c r="IX8" s="394">
        <f t="shared" si="77"/>
        <v>441408.283</v>
      </c>
      <c r="IY8" s="394">
        <f t="shared" si="78"/>
        <v>5220</v>
      </c>
    </row>
    <row r="9" spans="1:259" x14ac:dyDescent="0.25">
      <c r="A9" s="371" t="s">
        <v>373</v>
      </c>
      <c r="B9" s="371" t="s">
        <v>726</v>
      </c>
      <c r="C9" s="371" t="s">
        <v>374</v>
      </c>
      <c r="D9" s="371" t="s">
        <v>236</v>
      </c>
      <c r="E9" s="347">
        <v>25978032</v>
      </c>
      <c r="F9" s="347">
        <v>0</v>
      </c>
      <c r="G9" s="347">
        <v>0</v>
      </c>
      <c r="H9" s="393">
        <f t="shared" si="14"/>
        <v>26783.350991999996</v>
      </c>
      <c r="I9" s="393">
        <f t="shared" si="15"/>
        <v>0</v>
      </c>
      <c r="J9" s="393">
        <f t="shared" si="16"/>
        <v>0</v>
      </c>
      <c r="L9" s="371" t="s">
        <v>675</v>
      </c>
      <c r="M9" s="346" t="s">
        <v>676</v>
      </c>
      <c r="N9" s="371" t="s">
        <v>376</v>
      </c>
      <c r="O9" s="371" t="s">
        <v>376</v>
      </c>
      <c r="P9" s="347">
        <v>10000000</v>
      </c>
      <c r="Q9" s="393">
        <f t="shared" si="17"/>
        <v>10310</v>
      </c>
      <c r="R9" s="350" t="s">
        <v>281</v>
      </c>
      <c r="S9" s="350" t="s">
        <v>373</v>
      </c>
      <c r="T9" s="350" t="s">
        <v>726</v>
      </c>
      <c r="U9" s="350" t="s">
        <v>374</v>
      </c>
      <c r="V9" s="350" t="s">
        <v>236</v>
      </c>
      <c r="W9" s="393">
        <v>25978032</v>
      </c>
      <c r="X9" s="393">
        <v>0</v>
      </c>
      <c r="Y9" s="393">
        <v>0</v>
      </c>
      <c r="Z9" s="393">
        <f t="shared" si="18"/>
        <v>26783.350991999996</v>
      </c>
      <c r="AA9" s="393">
        <f t="shared" si="19"/>
        <v>0</v>
      </c>
      <c r="AB9" s="393">
        <f t="shared" si="20"/>
        <v>0</v>
      </c>
      <c r="AC9" s="393"/>
      <c r="AE9" s="371" t="s">
        <v>665</v>
      </c>
      <c r="AF9" s="346" t="s">
        <v>666</v>
      </c>
      <c r="AG9" s="371" t="s">
        <v>376</v>
      </c>
      <c r="AH9" s="346" t="s">
        <v>376</v>
      </c>
      <c r="AI9" s="347">
        <v>4509803043</v>
      </c>
      <c r="AJ9" s="393">
        <f t="shared" si="21"/>
        <v>4649606.937332999</v>
      </c>
      <c r="AL9" s="350" t="s">
        <v>373</v>
      </c>
      <c r="AM9" s="350" t="s">
        <v>726</v>
      </c>
      <c r="AN9" s="350" t="s">
        <v>374</v>
      </c>
      <c r="AO9" s="350" t="s">
        <v>236</v>
      </c>
      <c r="AP9" s="393">
        <v>25978032</v>
      </c>
      <c r="AQ9" s="393">
        <v>0</v>
      </c>
      <c r="AR9" s="393">
        <v>0</v>
      </c>
      <c r="AS9" s="393">
        <f t="shared" si="22"/>
        <v>26783.350991999996</v>
      </c>
      <c r="AT9" s="393">
        <f t="shared" si="23"/>
        <v>0</v>
      </c>
      <c r="AU9" s="393">
        <f t="shared" si="24"/>
        <v>0</v>
      </c>
      <c r="AX9" s="371" t="s">
        <v>813</v>
      </c>
      <c r="AY9" s="346" t="s">
        <v>814</v>
      </c>
      <c r="AZ9" s="371" t="s">
        <v>815</v>
      </c>
      <c r="BA9" s="371" t="s">
        <v>816</v>
      </c>
      <c r="BB9" s="347">
        <v>42000000</v>
      </c>
      <c r="BC9" s="347">
        <f t="shared" si="25"/>
        <v>43302</v>
      </c>
      <c r="BE9" s="371" t="s">
        <v>373</v>
      </c>
      <c r="BF9" s="346" t="s">
        <v>726</v>
      </c>
      <c r="BG9" s="371" t="s">
        <v>421</v>
      </c>
      <c r="BH9" s="346" t="s">
        <v>285</v>
      </c>
      <c r="BI9" s="347">
        <v>611893000</v>
      </c>
      <c r="BJ9" s="347">
        <v>0</v>
      </c>
      <c r="BK9" s="347">
        <v>0</v>
      </c>
      <c r="BL9" s="347">
        <f t="shared" si="26"/>
        <v>630861.68299999996</v>
      </c>
      <c r="BM9" s="347">
        <f t="shared" si="27"/>
        <v>0</v>
      </c>
      <c r="BN9" s="347">
        <f t="shared" si="28"/>
        <v>0</v>
      </c>
      <c r="BP9" s="346" t="s">
        <v>740</v>
      </c>
      <c r="BQ9" s="346" t="s">
        <v>741</v>
      </c>
      <c r="BR9" s="371" t="s">
        <v>376</v>
      </c>
      <c r="BS9" s="346" t="s">
        <v>376</v>
      </c>
      <c r="BT9" s="393">
        <v>3637177</v>
      </c>
      <c r="BU9" s="393">
        <f t="shared" si="29"/>
        <v>3749.9294869999999</v>
      </c>
      <c r="BW9" s="371" t="s">
        <v>373</v>
      </c>
      <c r="BX9" s="346" t="s">
        <v>726</v>
      </c>
      <c r="BY9" s="371" t="s">
        <v>421</v>
      </c>
      <c r="BZ9" s="346" t="s">
        <v>285</v>
      </c>
      <c r="CA9" s="393">
        <v>611893000</v>
      </c>
      <c r="CB9" s="393">
        <v>0</v>
      </c>
      <c r="CC9" s="393">
        <v>0</v>
      </c>
      <c r="CD9" s="393">
        <f t="shared" si="30"/>
        <v>630861.68299999996</v>
      </c>
      <c r="CE9" s="393">
        <f t="shared" si="31"/>
        <v>0</v>
      </c>
      <c r="CF9" s="393">
        <f t="shared" si="32"/>
        <v>0</v>
      </c>
      <c r="CH9" s="371" t="s">
        <v>665</v>
      </c>
      <c r="CI9" s="346" t="s">
        <v>666</v>
      </c>
      <c r="CJ9" s="371" t="s">
        <v>376</v>
      </c>
      <c r="CK9" s="346" t="s">
        <v>376</v>
      </c>
      <c r="CL9" s="347">
        <v>2173689360</v>
      </c>
      <c r="CM9" s="393">
        <f t="shared" si="33"/>
        <v>2241073.7301599998</v>
      </c>
      <c r="CO9" s="350" t="s">
        <v>373</v>
      </c>
      <c r="CP9" s="350" t="s">
        <v>726</v>
      </c>
      <c r="CQ9" s="371" t="s">
        <v>421</v>
      </c>
      <c r="CR9" s="350" t="s">
        <v>285</v>
      </c>
      <c r="CS9" s="395">
        <v>611893000</v>
      </c>
      <c r="CT9" s="395">
        <v>0</v>
      </c>
      <c r="CU9" s="395">
        <v>0</v>
      </c>
      <c r="CV9" s="393">
        <f t="shared" si="34"/>
        <v>630861.68299999996</v>
      </c>
      <c r="CW9" s="393">
        <f t="shared" si="35"/>
        <v>0</v>
      </c>
      <c r="CX9" s="393">
        <f t="shared" si="36"/>
        <v>0</v>
      </c>
      <c r="CZ9" s="371" t="s">
        <v>813</v>
      </c>
      <c r="DA9" s="346" t="s">
        <v>814</v>
      </c>
      <c r="DB9" s="371" t="s">
        <v>815</v>
      </c>
      <c r="DC9" s="346" t="s">
        <v>816</v>
      </c>
      <c r="DD9" s="347">
        <v>39666667</v>
      </c>
      <c r="DE9" s="394">
        <f t="shared" si="37"/>
        <v>40896.333676999995</v>
      </c>
      <c r="DH9" s="350" t="s">
        <v>373</v>
      </c>
      <c r="DI9" s="350" t="s">
        <v>726</v>
      </c>
      <c r="DJ9" s="350" t="s">
        <v>421</v>
      </c>
      <c r="DK9" s="350" t="s">
        <v>285</v>
      </c>
      <c r="DL9" s="395">
        <v>611893000</v>
      </c>
      <c r="DM9" s="395">
        <v>0</v>
      </c>
      <c r="DN9" s="395">
        <v>0</v>
      </c>
      <c r="DO9" s="395">
        <f t="shared" si="38"/>
        <v>630861.68299999996</v>
      </c>
      <c r="DP9" s="395">
        <f t="shared" si="39"/>
        <v>0</v>
      </c>
      <c r="DQ9" s="395">
        <f t="shared" si="40"/>
        <v>0</v>
      </c>
      <c r="DU9" s="350">
        <v>3204002</v>
      </c>
      <c r="DV9" s="350" t="s">
        <v>134</v>
      </c>
      <c r="DW9" s="371" t="s">
        <v>376</v>
      </c>
      <c r="DX9" s="350" t="s">
        <v>376</v>
      </c>
      <c r="DY9" s="394">
        <v>366914521</v>
      </c>
      <c r="DZ9" s="394">
        <f t="shared" si="41"/>
        <v>378288.87115099997</v>
      </c>
      <c r="EC9" s="350" t="s">
        <v>373</v>
      </c>
      <c r="ED9" s="350" t="s">
        <v>726</v>
      </c>
      <c r="EE9" s="371" t="s">
        <v>421</v>
      </c>
      <c r="EF9" s="350" t="s">
        <v>285</v>
      </c>
      <c r="EG9" s="394">
        <v>611893000</v>
      </c>
      <c r="EH9" s="394">
        <v>0</v>
      </c>
      <c r="EI9" s="394">
        <v>0</v>
      </c>
      <c r="EJ9" s="394">
        <f t="shared" si="42"/>
        <v>630861.68299999996</v>
      </c>
      <c r="EK9" s="394">
        <f t="shared" si="43"/>
        <v>0</v>
      </c>
      <c r="EL9" s="394">
        <f t="shared" si="44"/>
        <v>0</v>
      </c>
      <c r="EO9" s="350" t="s">
        <v>813</v>
      </c>
      <c r="EP9" s="350" t="s">
        <v>814</v>
      </c>
      <c r="EQ9" s="350" t="s">
        <v>815</v>
      </c>
      <c r="ER9" s="350" t="s">
        <v>816</v>
      </c>
      <c r="ES9" s="394">
        <v>40000000</v>
      </c>
      <c r="ET9" s="394">
        <f t="shared" si="45"/>
        <v>41240</v>
      </c>
      <c r="EV9" s="350" t="s">
        <v>373</v>
      </c>
      <c r="EW9" s="350" t="s">
        <v>726</v>
      </c>
      <c r="EX9" s="350" t="s">
        <v>421</v>
      </c>
      <c r="EY9" s="350" t="s">
        <v>285</v>
      </c>
      <c r="EZ9" s="394">
        <v>611893000</v>
      </c>
      <c r="FA9" s="394">
        <v>0</v>
      </c>
      <c r="FB9" s="394">
        <v>0</v>
      </c>
      <c r="FC9" s="394">
        <f t="shared" si="46"/>
        <v>630861.68299999996</v>
      </c>
      <c r="FD9" s="394">
        <f t="shared" si="47"/>
        <v>0</v>
      </c>
      <c r="FE9" s="394">
        <f t="shared" si="48"/>
        <v>0</v>
      </c>
      <c r="FG9" s="383" t="s">
        <v>373</v>
      </c>
      <c r="FH9" s="396" t="s">
        <v>726</v>
      </c>
      <c r="FI9" s="383" t="s">
        <v>396</v>
      </c>
      <c r="FJ9" s="396" t="s">
        <v>238</v>
      </c>
      <c r="FK9" s="383">
        <v>2215035</v>
      </c>
      <c r="FL9" s="383">
        <f t="shared" si="49"/>
        <v>2215.0349999999999</v>
      </c>
      <c r="FN9" s="350" t="s">
        <v>373</v>
      </c>
      <c r="FO9" s="350" t="s">
        <v>726</v>
      </c>
      <c r="FP9" s="350" t="s">
        <v>421</v>
      </c>
      <c r="FQ9" s="350" t="s">
        <v>285</v>
      </c>
      <c r="FR9" s="395">
        <v>611893000</v>
      </c>
      <c r="FS9" s="395">
        <v>0</v>
      </c>
      <c r="FT9" s="395">
        <v>0</v>
      </c>
      <c r="FU9" s="397">
        <f t="shared" si="50"/>
        <v>611893</v>
      </c>
      <c r="FV9" s="397">
        <f t="shared" si="51"/>
        <v>0</v>
      </c>
      <c r="FW9" s="397">
        <f t="shared" si="52"/>
        <v>0</v>
      </c>
      <c r="FY9" s="350" t="s">
        <v>526</v>
      </c>
      <c r="FZ9" s="394">
        <v>10000</v>
      </c>
      <c r="GA9" s="394">
        <v>10325805</v>
      </c>
      <c r="GB9" s="394">
        <v>10457884</v>
      </c>
      <c r="GC9" s="394">
        <v>-10447884</v>
      </c>
      <c r="GD9" s="394">
        <v>10325805</v>
      </c>
      <c r="GE9" s="394">
        <v>0</v>
      </c>
      <c r="GF9" s="394">
        <f t="shared" si="53"/>
        <v>10</v>
      </c>
      <c r="GG9" s="394">
        <f t="shared" si="54"/>
        <v>10325.805</v>
      </c>
      <c r="GH9" s="394">
        <f t="shared" si="55"/>
        <v>10457.884</v>
      </c>
      <c r="GI9" s="394">
        <f t="shared" si="56"/>
        <v>-10447.884</v>
      </c>
      <c r="GJ9" s="394">
        <f t="shared" si="57"/>
        <v>10325.805</v>
      </c>
      <c r="GK9" s="394">
        <f t="shared" si="58"/>
        <v>0</v>
      </c>
      <c r="GN9" s="350" t="s">
        <v>813</v>
      </c>
      <c r="GO9" s="350" t="s">
        <v>814</v>
      </c>
      <c r="GP9" s="371" t="s">
        <v>815</v>
      </c>
      <c r="GQ9" s="350" t="s">
        <v>816</v>
      </c>
      <c r="GR9" s="350">
        <v>36000000</v>
      </c>
      <c r="GS9" s="394">
        <f t="shared" si="59"/>
        <v>36000</v>
      </c>
      <c r="GU9" s="371" t="s">
        <v>373</v>
      </c>
      <c r="GV9" s="350" t="s">
        <v>726</v>
      </c>
      <c r="GW9" s="371" t="s">
        <v>421</v>
      </c>
      <c r="GX9" s="346" t="s">
        <v>285</v>
      </c>
      <c r="GY9" s="347">
        <v>611893000</v>
      </c>
      <c r="GZ9" s="347">
        <v>0</v>
      </c>
      <c r="HA9" s="347">
        <v>0</v>
      </c>
      <c r="HB9" s="347">
        <f t="shared" si="60"/>
        <v>611893</v>
      </c>
      <c r="HC9" s="347">
        <f t="shared" si="61"/>
        <v>0</v>
      </c>
      <c r="HD9" s="347">
        <f t="shared" si="62"/>
        <v>0</v>
      </c>
      <c r="HF9" s="346" t="s">
        <v>526</v>
      </c>
      <c r="HG9" s="347">
        <v>10000</v>
      </c>
      <c r="HH9" s="347">
        <v>10325805</v>
      </c>
      <c r="HI9" s="347">
        <v>10457884</v>
      </c>
      <c r="HJ9" s="347">
        <v>-10447884</v>
      </c>
      <c r="HK9" s="347">
        <v>10325805</v>
      </c>
      <c r="HL9" s="347">
        <v>0</v>
      </c>
      <c r="HM9" s="347">
        <f t="shared" si="63"/>
        <v>10</v>
      </c>
      <c r="HN9" s="347">
        <f t="shared" si="64"/>
        <v>10325.805</v>
      </c>
      <c r="HO9" s="347">
        <f t="shared" si="65"/>
        <v>10457.884</v>
      </c>
      <c r="HP9" s="347">
        <f t="shared" si="66"/>
        <v>-10447.884</v>
      </c>
      <c r="HQ9" s="347">
        <f t="shared" si="67"/>
        <v>10325.805</v>
      </c>
      <c r="HR9" s="347">
        <f t="shared" si="68"/>
        <v>0</v>
      </c>
      <c r="HU9" s="350" t="s">
        <v>373</v>
      </c>
      <c r="HV9" s="350" t="s">
        <v>726</v>
      </c>
      <c r="HW9" s="350" t="s">
        <v>421</v>
      </c>
      <c r="HX9" s="350" t="s">
        <v>285</v>
      </c>
      <c r="HY9" s="394">
        <v>610721546</v>
      </c>
      <c r="HZ9" s="394">
        <f t="shared" si="69"/>
        <v>610721.54599999997</v>
      </c>
      <c r="IB9" s="350" t="s">
        <v>373</v>
      </c>
      <c r="IC9" s="350" t="s">
        <v>726</v>
      </c>
      <c r="ID9" s="350" t="s">
        <v>421</v>
      </c>
      <c r="IE9" s="350" t="s">
        <v>285</v>
      </c>
      <c r="IF9" s="394">
        <v>610721546</v>
      </c>
      <c r="IG9" s="394">
        <v>0</v>
      </c>
      <c r="IH9" s="394">
        <v>0</v>
      </c>
      <c r="II9" s="394">
        <f t="shared" si="70"/>
        <v>610721.54599999997</v>
      </c>
      <c r="IJ9" s="394">
        <f t="shared" si="71"/>
        <v>0</v>
      </c>
      <c r="IK9" s="394">
        <f t="shared" si="72"/>
        <v>0</v>
      </c>
      <c r="IM9" s="350" t="s">
        <v>526</v>
      </c>
      <c r="IN9" s="394">
        <v>5612058000</v>
      </c>
      <c r="IO9" s="394">
        <v>5611991278</v>
      </c>
      <c r="IP9" s="394">
        <v>5612123357</v>
      </c>
      <c r="IQ9" s="394">
        <v>-65357</v>
      </c>
      <c r="IR9" s="394">
        <v>5611991278</v>
      </c>
      <c r="IS9" s="394">
        <v>0</v>
      </c>
      <c r="IT9" s="394">
        <f t="shared" si="73"/>
        <v>5612058</v>
      </c>
      <c r="IU9" s="394">
        <f t="shared" si="74"/>
        <v>5611991.2779999999</v>
      </c>
      <c r="IV9" s="394">
        <f t="shared" si="75"/>
        <v>5612123.3569999998</v>
      </c>
      <c r="IW9" s="394">
        <f t="shared" si="76"/>
        <v>-65.356999999999999</v>
      </c>
      <c r="IX9" s="394">
        <f t="shared" si="77"/>
        <v>5611991.2779999999</v>
      </c>
      <c r="IY9" s="394">
        <f t="shared" si="78"/>
        <v>0</v>
      </c>
    </row>
    <row r="10" spans="1:259" x14ac:dyDescent="0.25">
      <c r="A10" s="371" t="s">
        <v>373</v>
      </c>
      <c r="B10" s="371" t="s">
        <v>726</v>
      </c>
      <c r="C10" s="371" t="s">
        <v>396</v>
      </c>
      <c r="D10" s="371" t="s">
        <v>238</v>
      </c>
      <c r="E10" s="347">
        <v>12000000</v>
      </c>
      <c r="F10" s="347">
        <v>0</v>
      </c>
      <c r="G10" s="347">
        <v>0</v>
      </c>
      <c r="H10" s="393">
        <f t="shared" si="14"/>
        <v>12371.999999999998</v>
      </c>
      <c r="I10" s="393">
        <f t="shared" si="15"/>
        <v>0</v>
      </c>
      <c r="J10" s="393">
        <f t="shared" si="16"/>
        <v>0</v>
      </c>
      <c r="L10" s="371" t="s">
        <v>683</v>
      </c>
      <c r="M10" s="346" t="s">
        <v>684</v>
      </c>
      <c r="N10" s="371" t="s">
        <v>376</v>
      </c>
      <c r="O10" s="371" t="s">
        <v>376</v>
      </c>
      <c r="P10" s="347">
        <v>2400929703</v>
      </c>
      <c r="Q10" s="393">
        <f t="shared" si="17"/>
        <v>2475358.5237929998</v>
      </c>
      <c r="R10" s="350" t="s">
        <v>281</v>
      </c>
      <c r="S10" s="350" t="s">
        <v>373</v>
      </c>
      <c r="T10" s="350" t="s">
        <v>726</v>
      </c>
      <c r="U10" s="350" t="s">
        <v>396</v>
      </c>
      <c r="V10" s="350" t="s">
        <v>238</v>
      </c>
      <c r="W10" s="393">
        <v>12000000</v>
      </c>
      <c r="X10" s="393">
        <v>0</v>
      </c>
      <c r="Y10" s="393">
        <v>0</v>
      </c>
      <c r="Z10" s="393">
        <f t="shared" si="18"/>
        <v>12371.999999999998</v>
      </c>
      <c r="AA10" s="393">
        <f t="shared" si="19"/>
        <v>0</v>
      </c>
      <c r="AB10" s="393">
        <f t="shared" si="20"/>
        <v>0</v>
      </c>
      <c r="AC10" s="393"/>
      <c r="AE10" s="371" t="s">
        <v>669</v>
      </c>
      <c r="AF10" s="346" t="s">
        <v>670</v>
      </c>
      <c r="AG10" s="371" t="s">
        <v>376</v>
      </c>
      <c r="AH10" s="346" t="s">
        <v>376</v>
      </c>
      <c r="AI10" s="347">
        <v>68570015</v>
      </c>
      <c r="AJ10" s="393">
        <f t="shared" si="21"/>
        <v>70695.685464999988</v>
      </c>
      <c r="AL10" s="350" t="s">
        <v>373</v>
      </c>
      <c r="AM10" s="350" t="s">
        <v>726</v>
      </c>
      <c r="AN10" s="350" t="s">
        <v>396</v>
      </c>
      <c r="AO10" s="350" t="s">
        <v>238</v>
      </c>
      <c r="AP10" s="393">
        <v>12000000</v>
      </c>
      <c r="AQ10" s="393">
        <v>0</v>
      </c>
      <c r="AR10" s="393">
        <v>0</v>
      </c>
      <c r="AS10" s="393">
        <f t="shared" si="22"/>
        <v>12371.999999999998</v>
      </c>
      <c r="AT10" s="393">
        <f t="shared" si="23"/>
        <v>0</v>
      </c>
      <c r="AU10" s="393">
        <f t="shared" si="24"/>
        <v>0</v>
      </c>
      <c r="AX10" s="371" t="s">
        <v>378</v>
      </c>
      <c r="AY10" s="346" t="s">
        <v>134</v>
      </c>
      <c r="AZ10" s="371" t="s">
        <v>376</v>
      </c>
      <c r="BA10" s="371" t="s">
        <v>376</v>
      </c>
      <c r="BB10" s="347">
        <v>1755065125</v>
      </c>
      <c r="BC10" s="347">
        <f t="shared" si="25"/>
        <v>1809472.1438749998</v>
      </c>
      <c r="BE10" s="371" t="s">
        <v>373</v>
      </c>
      <c r="BF10" s="346" t="s">
        <v>726</v>
      </c>
      <c r="BG10" s="371" t="s">
        <v>397</v>
      </c>
      <c r="BH10" s="346" t="s">
        <v>398</v>
      </c>
      <c r="BI10" s="347">
        <v>600000000</v>
      </c>
      <c r="BJ10" s="347">
        <v>0</v>
      </c>
      <c r="BK10" s="347">
        <v>0</v>
      </c>
      <c r="BL10" s="347">
        <f t="shared" si="26"/>
        <v>618600</v>
      </c>
      <c r="BM10" s="347">
        <f t="shared" si="27"/>
        <v>0</v>
      </c>
      <c r="BN10" s="347">
        <f t="shared" si="28"/>
        <v>0</v>
      </c>
      <c r="BP10" s="346" t="s">
        <v>663</v>
      </c>
      <c r="BQ10" s="346" t="s">
        <v>664</v>
      </c>
      <c r="BR10" s="371" t="s">
        <v>376</v>
      </c>
      <c r="BS10" s="346" t="s">
        <v>376</v>
      </c>
      <c r="BT10" s="393">
        <v>856339281</v>
      </c>
      <c r="BU10" s="393">
        <f t="shared" si="29"/>
        <v>882885.79871099989</v>
      </c>
      <c r="BW10" s="371" t="s">
        <v>373</v>
      </c>
      <c r="BX10" s="346" t="s">
        <v>726</v>
      </c>
      <c r="BY10" s="371" t="s">
        <v>397</v>
      </c>
      <c r="BZ10" s="346" t="s">
        <v>398</v>
      </c>
      <c r="CA10" s="393">
        <v>600000000</v>
      </c>
      <c r="CB10" s="393">
        <v>0</v>
      </c>
      <c r="CC10" s="393">
        <v>0</v>
      </c>
      <c r="CD10" s="393">
        <f t="shared" si="30"/>
        <v>618600</v>
      </c>
      <c r="CE10" s="393">
        <f t="shared" si="31"/>
        <v>0</v>
      </c>
      <c r="CF10" s="393">
        <f t="shared" si="32"/>
        <v>0</v>
      </c>
      <c r="CH10" s="371" t="s">
        <v>671</v>
      </c>
      <c r="CI10" s="346" t="s">
        <v>672</v>
      </c>
      <c r="CJ10" s="371" t="s">
        <v>376</v>
      </c>
      <c r="CK10" s="346" t="s">
        <v>376</v>
      </c>
      <c r="CL10" s="347">
        <v>318732220</v>
      </c>
      <c r="CM10" s="393">
        <f t="shared" si="33"/>
        <v>328612.91881999996</v>
      </c>
      <c r="CO10" s="350" t="s">
        <v>373</v>
      </c>
      <c r="CP10" s="350" t="s">
        <v>726</v>
      </c>
      <c r="CQ10" s="371" t="s">
        <v>397</v>
      </c>
      <c r="CR10" s="350" t="s">
        <v>398</v>
      </c>
      <c r="CS10" s="395">
        <v>600000000</v>
      </c>
      <c r="CT10" s="395">
        <v>0</v>
      </c>
      <c r="CU10" s="395">
        <v>0</v>
      </c>
      <c r="CV10" s="393">
        <f t="shared" si="34"/>
        <v>618600</v>
      </c>
      <c r="CW10" s="393">
        <f t="shared" si="35"/>
        <v>0</v>
      </c>
      <c r="CX10" s="393">
        <f t="shared" si="36"/>
        <v>0</v>
      </c>
      <c r="CZ10" s="371" t="s">
        <v>813</v>
      </c>
      <c r="DA10" s="346" t="s">
        <v>814</v>
      </c>
      <c r="DB10" s="371" t="s">
        <v>854</v>
      </c>
      <c r="DC10" s="346" t="s">
        <v>855</v>
      </c>
      <c r="DD10" s="347">
        <v>113209</v>
      </c>
      <c r="DE10" s="394">
        <f t="shared" si="37"/>
        <v>116.71847899999999</v>
      </c>
      <c r="DH10" s="350" t="s">
        <v>373</v>
      </c>
      <c r="DI10" s="350" t="s">
        <v>726</v>
      </c>
      <c r="DJ10" s="350" t="s">
        <v>397</v>
      </c>
      <c r="DK10" s="350" t="s">
        <v>398</v>
      </c>
      <c r="DL10" s="395">
        <v>600000000</v>
      </c>
      <c r="DM10" s="395">
        <v>0</v>
      </c>
      <c r="DN10" s="395">
        <v>0</v>
      </c>
      <c r="DO10" s="395">
        <f t="shared" si="38"/>
        <v>618600</v>
      </c>
      <c r="DP10" s="395">
        <f t="shared" si="39"/>
        <v>0</v>
      </c>
      <c r="DQ10" s="395">
        <f t="shared" si="40"/>
        <v>0</v>
      </c>
      <c r="DU10" s="350" t="s">
        <v>663</v>
      </c>
      <c r="DV10" s="350" t="s">
        <v>664</v>
      </c>
      <c r="DW10" s="371" t="s">
        <v>376</v>
      </c>
      <c r="DX10" s="350" t="s">
        <v>376</v>
      </c>
      <c r="DY10" s="394">
        <v>8310357187</v>
      </c>
      <c r="DZ10" s="394">
        <f t="shared" si="41"/>
        <v>8567978.2597969994</v>
      </c>
      <c r="EC10" s="350" t="s">
        <v>373</v>
      </c>
      <c r="ED10" s="350" t="s">
        <v>726</v>
      </c>
      <c r="EE10" s="371" t="s">
        <v>397</v>
      </c>
      <c r="EF10" s="350" t="s">
        <v>398</v>
      </c>
      <c r="EG10" s="394">
        <v>600000000</v>
      </c>
      <c r="EH10" s="394">
        <v>0</v>
      </c>
      <c r="EI10" s="394">
        <v>0</v>
      </c>
      <c r="EJ10" s="394">
        <f t="shared" si="42"/>
        <v>618600</v>
      </c>
      <c r="EK10" s="394">
        <f t="shared" si="43"/>
        <v>0</v>
      </c>
      <c r="EL10" s="394">
        <f t="shared" si="44"/>
        <v>0</v>
      </c>
      <c r="EO10" s="350" t="s">
        <v>813</v>
      </c>
      <c r="EP10" s="350" t="s">
        <v>814</v>
      </c>
      <c r="EQ10" s="350" t="s">
        <v>854</v>
      </c>
      <c r="ER10" s="350" t="s">
        <v>855</v>
      </c>
      <c r="ES10" s="394">
        <v>53590</v>
      </c>
      <c r="ET10" s="394">
        <f t="shared" si="45"/>
        <v>55.251289999999997</v>
      </c>
      <c r="EV10" s="350" t="s">
        <v>373</v>
      </c>
      <c r="EW10" s="350" t="s">
        <v>726</v>
      </c>
      <c r="EX10" s="350" t="s">
        <v>397</v>
      </c>
      <c r="EY10" s="350" t="s">
        <v>398</v>
      </c>
      <c r="EZ10" s="394">
        <v>600000000</v>
      </c>
      <c r="FA10" s="394">
        <v>0</v>
      </c>
      <c r="FB10" s="394">
        <v>0</v>
      </c>
      <c r="FC10" s="394">
        <f t="shared" si="46"/>
        <v>618600</v>
      </c>
      <c r="FD10" s="394">
        <f t="shared" si="47"/>
        <v>0</v>
      </c>
      <c r="FE10" s="394">
        <f t="shared" si="48"/>
        <v>0</v>
      </c>
      <c r="FG10" s="383" t="s">
        <v>813</v>
      </c>
      <c r="FH10" s="396" t="s">
        <v>814</v>
      </c>
      <c r="FI10" s="383" t="s">
        <v>815</v>
      </c>
      <c r="FJ10" s="396" t="s">
        <v>816</v>
      </c>
      <c r="FK10" s="383">
        <v>38000000</v>
      </c>
      <c r="FL10" s="383">
        <f t="shared" si="49"/>
        <v>38000</v>
      </c>
      <c r="FN10" s="350" t="s">
        <v>373</v>
      </c>
      <c r="FO10" s="350" t="s">
        <v>726</v>
      </c>
      <c r="FP10" s="350" t="s">
        <v>397</v>
      </c>
      <c r="FQ10" s="350" t="s">
        <v>398</v>
      </c>
      <c r="FR10" s="395">
        <v>382072552</v>
      </c>
      <c r="FS10" s="395">
        <v>0</v>
      </c>
      <c r="FT10" s="395">
        <v>0</v>
      </c>
      <c r="FU10" s="397">
        <f t="shared" si="50"/>
        <v>382072.55200000003</v>
      </c>
      <c r="FV10" s="397">
        <f t="shared" si="51"/>
        <v>0</v>
      </c>
      <c r="FW10" s="397">
        <f t="shared" si="52"/>
        <v>0</v>
      </c>
      <c r="FY10" s="350" t="s">
        <v>527</v>
      </c>
      <c r="FZ10" s="394">
        <v>10000</v>
      </c>
      <c r="GA10" s="394">
        <v>10325805</v>
      </c>
      <c r="GB10" s="394">
        <v>10457884</v>
      </c>
      <c r="GC10" s="394">
        <v>-10447884</v>
      </c>
      <c r="GD10" s="394">
        <v>10325805</v>
      </c>
      <c r="GE10" s="394">
        <v>0</v>
      </c>
      <c r="GF10" s="394">
        <f t="shared" si="53"/>
        <v>10</v>
      </c>
      <c r="GG10" s="394">
        <f t="shared" si="54"/>
        <v>10325.805</v>
      </c>
      <c r="GH10" s="394">
        <f t="shared" si="55"/>
        <v>10457.884</v>
      </c>
      <c r="GI10" s="394">
        <f t="shared" si="56"/>
        <v>-10447.884</v>
      </c>
      <c r="GJ10" s="394">
        <f t="shared" si="57"/>
        <v>10325.805</v>
      </c>
      <c r="GK10" s="394">
        <f t="shared" si="58"/>
        <v>0</v>
      </c>
      <c r="GN10" s="350" t="s">
        <v>813</v>
      </c>
      <c r="GO10" s="350" t="s">
        <v>814</v>
      </c>
      <c r="GP10" s="371" t="s">
        <v>830</v>
      </c>
      <c r="GQ10" s="350" t="s">
        <v>831</v>
      </c>
      <c r="GR10" s="350">
        <v>63618</v>
      </c>
      <c r="GS10" s="394">
        <f t="shared" si="59"/>
        <v>63.618000000000002</v>
      </c>
      <c r="GU10" s="371" t="s">
        <v>373</v>
      </c>
      <c r="GV10" s="350" t="s">
        <v>726</v>
      </c>
      <c r="GW10" s="371" t="s">
        <v>397</v>
      </c>
      <c r="GX10" s="346" t="s">
        <v>398</v>
      </c>
      <c r="GY10" s="347">
        <v>382072552</v>
      </c>
      <c r="GZ10" s="347">
        <v>0</v>
      </c>
      <c r="HA10" s="347">
        <v>0</v>
      </c>
      <c r="HB10" s="347">
        <f t="shared" si="60"/>
        <v>382072.55200000003</v>
      </c>
      <c r="HC10" s="347">
        <f t="shared" si="61"/>
        <v>0</v>
      </c>
      <c r="HD10" s="347">
        <f t="shared" si="62"/>
        <v>0</v>
      </c>
      <c r="HF10" s="346" t="s">
        <v>527</v>
      </c>
      <c r="HG10" s="347">
        <v>10000</v>
      </c>
      <c r="HH10" s="347">
        <v>10325805</v>
      </c>
      <c r="HI10" s="347">
        <v>10457884</v>
      </c>
      <c r="HJ10" s="347">
        <v>-10447884</v>
      </c>
      <c r="HK10" s="347">
        <v>10325805</v>
      </c>
      <c r="HL10" s="347">
        <v>0</v>
      </c>
      <c r="HM10" s="347">
        <f t="shared" si="63"/>
        <v>10</v>
      </c>
      <c r="HN10" s="347">
        <f t="shared" si="64"/>
        <v>10325.805</v>
      </c>
      <c r="HO10" s="347">
        <f t="shared" si="65"/>
        <v>10457.884</v>
      </c>
      <c r="HP10" s="347">
        <f t="shared" si="66"/>
        <v>-10447.884</v>
      </c>
      <c r="HQ10" s="347">
        <f t="shared" si="67"/>
        <v>10325.805</v>
      </c>
      <c r="HR10" s="347">
        <f t="shared" si="68"/>
        <v>0</v>
      </c>
      <c r="HU10" s="350" t="s">
        <v>373</v>
      </c>
      <c r="HV10" s="350" t="s">
        <v>726</v>
      </c>
      <c r="HW10" s="350" t="s">
        <v>374</v>
      </c>
      <c r="HX10" s="350" t="s">
        <v>236</v>
      </c>
      <c r="HY10" s="394">
        <v>18496020</v>
      </c>
      <c r="HZ10" s="394">
        <f t="shared" si="69"/>
        <v>18496.02</v>
      </c>
      <c r="IB10" s="350" t="s">
        <v>373</v>
      </c>
      <c r="IC10" s="350" t="s">
        <v>726</v>
      </c>
      <c r="ID10" s="350" t="s">
        <v>374</v>
      </c>
      <c r="IE10" s="350" t="s">
        <v>236</v>
      </c>
      <c r="IF10" s="394">
        <v>191565091</v>
      </c>
      <c r="IG10" s="394">
        <v>0</v>
      </c>
      <c r="IH10" s="394">
        <v>0</v>
      </c>
      <c r="II10" s="394">
        <f t="shared" si="70"/>
        <v>191565.09099999999</v>
      </c>
      <c r="IJ10" s="394">
        <f t="shared" si="71"/>
        <v>0</v>
      </c>
      <c r="IK10" s="394">
        <f t="shared" si="72"/>
        <v>0</v>
      </c>
      <c r="IM10" s="350" t="s">
        <v>527</v>
      </c>
      <c r="IN10" s="394">
        <v>5612058000</v>
      </c>
      <c r="IO10" s="394">
        <v>5611991278</v>
      </c>
      <c r="IP10" s="394">
        <v>5612123357</v>
      </c>
      <c r="IQ10" s="394">
        <v>-65357</v>
      </c>
      <c r="IR10" s="394">
        <v>5611991278</v>
      </c>
      <c r="IS10" s="394">
        <v>0</v>
      </c>
      <c r="IT10" s="394">
        <f t="shared" si="73"/>
        <v>5612058</v>
      </c>
      <c r="IU10" s="394">
        <f t="shared" si="74"/>
        <v>5611991.2779999999</v>
      </c>
      <c r="IV10" s="394">
        <f t="shared" si="75"/>
        <v>5612123.3569999998</v>
      </c>
      <c r="IW10" s="394">
        <f t="shared" si="76"/>
        <v>-65.356999999999999</v>
      </c>
      <c r="IX10" s="394">
        <f t="shared" si="77"/>
        <v>5611991.2779999999</v>
      </c>
      <c r="IY10" s="394">
        <f t="shared" si="78"/>
        <v>0</v>
      </c>
    </row>
    <row r="11" spans="1:259" x14ac:dyDescent="0.25">
      <c r="A11" s="371" t="s">
        <v>373</v>
      </c>
      <c r="B11" s="371" t="s">
        <v>726</v>
      </c>
      <c r="C11" s="371" t="s">
        <v>375</v>
      </c>
      <c r="D11" s="371" t="s">
        <v>268</v>
      </c>
      <c r="E11" s="347">
        <v>3000000</v>
      </c>
      <c r="F11" s="347">
        <v>0</v>
      </c>
      <c r="G11" s="347">
        <v>0</v>
      </c>
      <c r="H11" s="393">
        <f t="shared" si="14"/>
        <v>3092.9999999999995</v>
      </c>
      <c r="I11" s="393">
        <f t="shared" si="15"/>
        <v>0</v>
      </c>
      <c r="J11" s="393">
        <f t="shared" si="16"/>
        <v>0</v>
      </c>
      <c r="Q11" s="398">
        <f>SUM(Q3:Q10)</f>
        <v>2655824.4885159996</v>
      </c>
      <c r="R11" s="350" t="s">
        <v>281</v>
      </c>
      <c r="S11" s="350" t="s">
        <v>373</v>
      </c>
      <c r="T11" s="350" t="s">
        <v>726</v>
      </c>
      <c r="U11" s="350" t="s">
        <v>375</v>
      </c>
      <c r="V11" s="350" t="s">
        <v>268</v>
      </c>
      <c r="W11" s="393">
        <v>2700000</v>
      </c>
      <c r="X11" s="393">
        <v>0</v>
      </c>
      <c r="Y11" s="393">
        <v>0</v>
      </c>
      <c r="Z11" s="393">
        <f t="shared" si="18"/>
        <v>2783.7</v>
      </c>
      <c r="AA11" s="393">
        <f t="shared" si="19"/>
        <v>0</v>
      </c>
      <c r="AB11" s="393">
        <f t="shared" si="20"/>
        <v>0</v>
      </c>
      <c r="AC11" s="393"/>
      <c r="AE11" s="371" t="s">
        <v>671</v>
      </c>
      <c r="AF11" s="346" t="s">
        <v>672</v>
      </c>
      <c r="AG11" s="371" t="s">
        <v>376</v>
      </c>
      <c r="AH11" s="346" t="s">
        <v>376</v>
      </c>
      <c r="AI11" s="347">
        <v>663960000</v>
      </c>
      <c r="AJ11" s="393">
        <f t="shared" si="21"/>
        <v>684542.75999999989</v>
      </c>
      <c r="AL11" s="350" t="s">
        <v>373</v>
      </c>
      <c r="AM11" s="350" t="s">
        <v>726</v>
      </c>
      <c r="AN11" s="350" t="s">
        <v>375</v>
      </c>
      <c r="AO11" s="350" t="s">
        <v>268</v>
      </c>
      <c r="AP11" s="393">
        <v>2700000</v>
      </c>
      <c r="AQ11" s="393">
        <v>0</v>
      </c>
      <c r="AR11" s="393">
        <v>0</v>
      </c>
      <c r="AS11" s="393">
        <f t="shared" si="22"/>
        <v>2783.7</v>
      </c>
      <c r="AT11" s="393">
        <f t="shared" si="23"/>
        <v>0</v>
      </c>
      <c r="AU11" s="393">
        <f t="shared" si="24"/>
        <v>0</v>
      </c>
      <c r="AX11" s="371" t="s">
        <v>663</v>
      </c>
      <c r="AY11" s="346" t="s">
        <v>664</v>
      </c>
      <c r="AZ11" s="371" t="s">
        <v>376</v>
      </c>
      <c r="BA11" s="371" t="s">
        <v>376</v>
      </c>
      <c r="BB11" s="347">
        <v>195967906</v>
      </c>
      <c r="BC11" s="347">
        <f t="shared" si="25"/>
        <v>202042.91108599998</v>
      </c>
      <c r="BE11" s="371" t="s">
        <v>373</v>
      </c>
      <c r="BF11" s="346" t="s">
        <v>726</v>
      </c>
      <c r="BG11" s="371" t="s">
        <v>374</v>
      </c>
      <c r="BH11" s="346" t="s">
        <v>236</v>
      </c>
      <c r="BI11" s="347">
        <v>219933968</v>
      </c>
      <c r="BJ11" s="347">
        <v>0</v>
      </c>
      <c r="BK11" s="347">
        <v>0</v>
      </c>
      <c r="BL11" s="347">
        <f t="shared" si="26"/>
        <v>226751.92100799998</v>
      </c>
      <c r="BM11" s="347">
        <f t="shared" si="27"/>
        <v>0</v>
      </c>
      <c r="BN11" s="347">
        <f t="shared" si="28"/>
        <v>0</v>
      </c>
      <c r="BP11" s="346" t="s">
        <v>665</v>
      </c>
      <c r="BQ11" s="346" t="s">
        <v>666</v>
      </c>
      <c r="BR11" s="371" t="s">
        <v>376</v>
      </c>
      <c r="BS11" s="346" t="s">
        <v>376</v>
      </c>
      <c r="BT11" s="393">
        <v>3450094819</v>
      </c>
      <c r="BU11" s="393">
        <f t="shared" si="29"/>
        <v>3557047.7583889998</v>
      </c>
      <c r="BW11" s="371" t="s">
        <v>373</v>
      </c>
      <c r="BX11" s="346" t="s">
        <v>726</v>
      </c>
      <c r="BY11" s="371" t="s">
        <v>374</v>
      </c>
      <c r="BZ11" s="346" t="s">
        <v>236</v>
      </c>
      <c r="CA11" s="393">
        <v>219836983</v>
      </c>
      <c r="CB11" s="393">
        <v>0</v>
      </c>
      <c r="CC11" s="393">
        <v>0</v>
      </c>
      <c r="CD11" s="393">
        <f t="shared" si="30"/>
        <v>226651.929473</v>
      </c>
      <c r="CE11" s="393">
        <f t="shared" si="31"/>
        <v>0</v>
      </c>
      <c r="CF11" s="393">
        <f t="shared" si="32"/>
        <v>0</v>
      </c>
      <c r="CH11" s="371" t="s">
        <v>677</v>
      </c>
      <c r="CI11" s="346" t="s">
        <v>678</v>
      </c>
      <c r="CJ11" s="371" t="s">
        <v>376</v>
      </c>
      <c r="CK11" s="346" t="s">
        <v>376</v>
      </c>
      <c r="CL11" s="347">
        <v>11328800</v>
      </c>
      <c r="CM11" s="393">
        <f t="shared" si="33"/>
        <v>11679.992799999998</v>
      </c>
      <c r="CO11" s="350" t="s">
        <v>373</v>
      </c>
      <c r="CP11" s="350" t="s">
        <v>726</v>
      </c>
      <c r="CQ11" s="371" t="s">
        <v>374</v>
      </c>
      <c r="CR11" s="350" t="s">
        <v>236</v>
      </c>
      <c r="CS11" s="395">
        <v>219836983</v>
      </c>
      <c r="CT11" s="395">
        <v>0</v>
      </c>
      <c r="CU11" s="395">
        <v>0</v>
      </c>
      <c r="CV11" s="393">
        <f t="shared" si="34"/>
        <v>226651.929473</v>
      </c>
      <c r="CW11" s="393">
        <f t="shared" si="35"/>
        <v>0</v>
      </c>
      <c r="CX11" s="393">
        <f t="shared" si="36"/>
        <v>0</v>
      </c>
      <c r="CZ11" s="371" t="s">
        <v>663</v>
      </c>
      <c r="DA11" s="346" t="s">
        <v>664</v>
      </c>
      <c r="DB11" s="371" t="s">
        <v>376</v>
      </c>
      <c r="DC11" s="346" t="s">
        <v>376</v>
      </c>
      <c r="DD11" s="347">
        <v>5093546196</v>
      </c>
      <c r="DE11" s="394">
        <f t="shared" si="37"/>
        <v>5251446.1280760001</v>
      </c>
      <c r="DH11" s="350" t="s">
        <v>373</v>
      </c>
      <c r="DI11" s="350" t="s">
        <v>726</v>
      </c>
      <c r="DJ11" s="350" t="s">
        <v>374</v>
      </c>
      <c r="DK11" s="350" t="s">
        <v>236</v>
      </c>
      <c r="DL11" s="395">
        <v>209836983</v>
      </c>
      <c r="DM11" s="395">
        <v>0</v>
      </c>
      <c r="DN11" s="395">
        <v>0</v>
      </c>
      <c r="DO11" s="395">
        <f t="shared" si="38"/>
        <v>216341.929473</v>
      </c>
      <c r="DP11" s="395">
        <f t="shared" si="39"/>
        <v>0</v>
      </c>
      <c r="DQ11" s="395">
        <f t="shared" si="40"/>
        <v>0</v>
      </c>
      <c r="DU11" s="350" t="s">
        <v>665</v>
      </c>
      <c r="DV11" s="350" t="s">
        <v>666</v>
      </c>
      <c r="DW11" s="371" t="s">
        <v>376</v>
      </c>
      <c r="DX11" s="350" t="s">
        <v>376</v>
      </c>
      <c r="DY11" s="394">
        <v>975402046</v>
      </c>
      <c r="DZ11" s="394">
        <f t="shared" si="41"/>
        <v>1005639.5094259999</v>
      </c>
      <c r="EC11" s="350" t="s">
        <v>373</v>
      </c>
      <c r="ED11" s="350" t="s">
        <v>726</v>
      </c>
      <c r="EE11" s="371" t="s">
        <v>374</v>
      </c>
      <c r="EF11" s="350" t="s">
        <v>236</v>
      </c>
      <c r="EG11" s="394">
        <v>209836983</v>
      </c>
      <c r="EH11" s="394">
        <v>0</v>
      </c>
      <c r="EI11" s="394">
        <v>0</v>
      </c>
      <c r="EJ11" s="394">
        <f t="shared" si="42"/>
        <v>216341.929473</v>
      </c>
      <c r="EK11" s="394">
        <f t="shared" si="43"/>
        <v>0</v>
      </c>
      <c r="EL11" s="394">
        <f t="shared" si="44"/>
        <v>0</v>
      </c>
      <c r="EO11" s="350" t="s">
        <v>663</v>
      </c>
      <c r="EP11" s="350" t="s">
        <v>664</v>
      </c>
      <c r="EQ11" s="350" t="s">
        <v>376</v>
      </c>
      <c r="ER11" s="350" t="s">
        <v>376</v>
      </c>
      <c r="ES11" s="394">
        <v>12572447988</v>
      </c>
      <c r="ET11" s="394">
        <f t="shared" si="45"/>
        <v>12962193.875627998</v>
      </c>
      <c r="EV11" s="350" t="s">
        <v>373</v>
      </c>
      <c r="EW11" s="350" t="s">
        <v>726</v>
      </c>
      <c r="EX11" s="350" t="s">
        <v>374</v>
      </c>
      <c r="EY11" s="350" t="s">
        <v>236</v>
      </c>
      <c r="EZ11" s="394">
        <v>209836983</v>
      </c>
      <c r="FA11" s="394">
        <v>0</v>
      </c>
      <c r="FB11" s="394">
        <v>0</v>
      </c>
      <c r="FC11" s="394">
        <f t="shared" si="46"/>
        <v>216341.929473</v>
      </c>
      <c r="FD11" s="394">
        <f t="shared" si="47"/>
        <v>0</v>
      </c>
      <c r="FE11" s="394">
        <f t="shared" si="48"/>
        <v>0</v>
      </c>
      <c r="FG11" s="383" t="s">
        <v>813</v>
      </c>
      <c r="FH11" s="396" t="s">
        <v>814</v>
      </c>
      <c r="FI11" s="383" t="s">
        <v>854</v>
      </c>
      <c r="FJ11" s="396" t="s">
        <v>855</v>
      </c>
      <c r="FK11" s="383">
        <v>190848</v>
      </c>
      <c r="FL11" s="383">
        <f t="shared" si="49"/>
        <v>190.84800000000001</v>
      </c>
      <c r="FN11" s="350" t="s">
        <v>373</v>
      </c>
      <c r="FO11" s="350" t="s">
        <v>726</v>
      </c>
      <c r="FP11" s="350" t="s">
        <v>374</v>
      </c>
      <c r="FQ11" s="350" t="s">
        <v>236</v>
      </c>
      <c r="FR11" s="395">
        <v>196507000</v>
      </c>
      <c r="FS11" s="395">
        <v>0</v>
      </c>
      <c r="FT11" s="395">
        <v>0</v>
      </c>
      <c r="FU11" s="397">
        <f t="shared" si="50"/>
        <v>196507</v>
      </c>
      <c r="FV11" s="397">
        <f t="shared" si="51"/>
        <v>0</v>
      </c>
      <c r="FW11" s="397">
        <f t="shared" si="52"/>
        <v>0</v>
      </c>
      <c r="FY11" s="350" t="s">
        <v>718</v>
      </c>
      <c r="FZ11" s="394">
        <v>1</v>
      </c>
      <c r="GA11" s="394">
        <v>0</v>
      </c>
      <c r="GB11" s="394">
        <v>0</v>
      </c>
      <c r="GC11" s="394">
        <v>1</v>
      </c>
      <c r="GD11" s="394">
        <v>0</v>
      </c>
      <c r="GE11" s="394">
        <v>0</v>
      </c>
      <c r="GF11" s="394">
        <f t="shared" si="53"/>
        <v>1E-3</v>
      </c>
      <c r="GG11" s="394">
        <f t="shared" si="54"/>
        <v>0</v>
      </c>
      <c r="GH11" s="394">
        <f t="shared" si="55"/>
        <v>0</v>
      </c>
      <c r="GI11" s="394">
        <f t="shared" si="56"/>
        <v>1E-3</v>
      </c>
      <c r="GJ11" s="394">
        <f t="shared" si="57"/>
        <v>0</v>
      </c>
      <c r="GK11" s="394">
        <f t="shared" si="58"/>
        <v>0</v>
      </c>
      <c r="GN11" s="350" t="s">
        <v>663</v>
      </c>
      <c r="GO11" s="350" t="s">
        <v>664</v>
      </c>
      <c r="GP11" s="371" t="s">
        <v>376</v>
      </c>
      <c r="GQ11" s="350" t="s">
        <v>376</v>
      </c>
      <c r="GR11" s="350">
        <v>1775535403</v>
      </c>
      <c r="GS11" s="394">
        <f t="shared" si="59"/>
        <v>1775535.4029999999</v>
      </c>
      <c r="GU11" s="371" t="s">
        <v>373</v>
      </c>
      <c r="GV11" s="350" t="s">
        <v>726</v>
      </c>
      <c r="GW11" s="371" t="s">
        <v>374</v>
      </c>
      <c r="GX11" s="346" t="s">
        <v>236</v>
      </c>
      <c r="GY11" s="347">
        <v>196507000</v>
      </c>
      <c r="GZ11" s="347">
        <v>0</v>
      </c>
      <c r="HA11" s="347">
        <v>0</v>
      </c>
      <c r="HB11" s="347">
        <f t="shared" si="60"/>
        <v>196507</v>
      </c>
      <c r="HC11" s="347">
        <f t="shared" si="61"/>
        <v>0</v>
      </c>
      <c r="HD11" s="347">
        <f t="shared" si="62"/>
        <v>0</v>
      </c>
      <c r="HF11" s="346" t="s">
        <v>718</v>
      </c>
      <c r="HG11" s="347">
        <v>1</v>
      </c>
      <c r="HH11" s="347">
        <v>0</v>
      </c>
      <c r="HI11" s="347">
        <v>0</v>
      </c>
      <c r="HJ11" s="347">
        <v>1</v>
      </c>
      <c r="HK11" s="347">
        <v>0</v>
      </c>
      <c r="HL11" s="347">
        <v>0</v>
      </c>
      <c r="HM11" s="347">
        <f t="shared" si="63"/>
        <v>1E-3</v>
      </c>
      <c r="HN11" s="347">
        <f t="shared" si="64"/>
        <v>0</v>
      </c>
      <c r="HO11" s="347">
        <f t="shared" si="65"/>
        <v>0</v>
      </c>
      <c r="HP11" s="347">
        <f t="shared" si="66"/>
        <v>1E-3</v>
      </c>
      <c r="HQ11" s="347">
        <f t="shared" si="67"/>
        <v>0</v>
      </c>
      <c r="HR11" s="347">
        <f t="shared" si="68"/>
        <v>0</v>
      </c>
      <c r="HU11" s="350" t="s">
        <v>813</v>
      </c>
      <c r="HV11" s="350" t="s">
        <v>814</v>
      </c>
      <c r="HW11" s="350" t="s">
        <v>815</v>
      </c>
      <c r="HX11" s="350" t="s">
        <v>816</v>
      </c>
      <c r="HY11" s="394">
        <v>36000000</v>
      </c>
      <c r="HZ11" s="394">
        <f t="shared" si="69"/>
        <v>36000</v>
      </c>
      <c r="IB11" s="350" t="s">
        <v>373</v>
      </c>
      <c r="IC11" s="350" t="s">
        <v>726</v>
      </c>
      <c r="ID11" s="350" t="s">
        <v>397</v>
      </c>
      <c r="IE11" s="350" t="s">
        <v>398</v>
      </c>
      <c r="IF11" s="394">
        <v>126320834</v>
      </c>
      <c r="IG11" s="394">
        <v>0</v>
      </c>
      <c r="IH11" s="394">
        <v>0</v>
      </c>
      <c r="II11" s="394">
        <f t="shared" si="70"/>
        <v>126320.834</v>
      </c>
      <c r="IJ11" s="394">
        <f t="shared" si="71"/>
        <v>0</v>
      </c>
      <c r="IK11" s="394">
        <f t="shared" si="72"/>
        <v>0</v>
      </c>
      <c r="IM11" s="350" t="s">
        <v>718</v>
      </c>
      <c r="IN11" s="394">
        <v>1</v>
      </c>
      <c r="IO11" s="394">
        <v>0</v>
      </c>
      <c r="IP11" s="394">
        <v>0</v>
      </c>
      <c r="IQ11" s="394">
        <v>1</v>
      </c>
      <c r="IR11" s="394">
        <v>0</v>
      </c>
      <c r="IS11" s="394">
        <v>0</v>
      </c>
      <c r="IT11" s="394">
        <f t="shared" si="73"/>
        <v>1E-3</v>
      </c>
      <c r="IU11" s="394">
        <f t="shared" si="74"/>
        <v>0</v>
      </c>
      <c r="IV11" s="394">
        <f t="shared" si="75"/>
        <v>0</v>
      </c>
      <c r="IW11" s="394">
        <f t="shared" si="76"/>
        <v>1E-3</v>
      </c>
      <c r="IX11" s="394">
        <f t="shared" si="77"/>
        <v>0</v>
      </c>
      <c r="IY11" s="394">
        <f t="shared" si="78"/>
        <v>0</v>
      </c>
    </row>
    <row r="12" spans="1:259" x14ac:dyDescent="0.25">
      <c r="A12" s="371" t="s">
        <v>373</v>
      </c>
      <c r="B12" s="371" t="s">
        <v>726</v>
      </c>
      <c r="C12" s="371" t="s">
        <v>396</v>
      </c>
      <c r="D12" s="371" t="s">
        <v>238</v>
      </c>
      <c r="E12" s="347">
        <v>0</v>
      </c>
      <c r="F12" s="347">
        <v>560074</v>
      </c>
      <c r="G12" s="347">
        <v>0</v>
      </c>
      <c r="H12" s="393">
        <f t="shared" si="14"/>
        <v>0</v>
      </c>
      <c r="I12" s="393">
        <f t="shared" si="15"/>
        <v>577.43629399999986</v>
      </c>
      <c r="J12" s="393">
        <f t="shared" si="16"/>
        <v>0</v>
      </c>
      <c r="Q12" s="394">
        <f>+Q11-'Prog 03'!Z10</f>
        <v>37116</v>
      </c>
      <c r="R12" s="350" t="s">
        <v>281</v>
      </c>
      <c r="S12" s="350" t="s">
        <v>373</v>
      </c>
      <c r="T12" s="350" t="s">
        <v>726</v>
      </c>
      <c r="U12" s="350" t="s">
        <v>375</v>
      </c>
      <c r="V12" s="350" t="s">
        <v>268</v>
      </c>
      <c r="W12" s="393">
        <v>300000</v>
      </c>
      <c r="X12" s="393">
        <v>0</v>
      </c>
      <c r="Y12" s="393">
        <v>0</v>
      </c>
      <c r="Z12" s="393">
        <f t="shared" si="18"/>
        <v>309.29999999999995</v>
      </c>
      <c r="AA12" s="393">
        <f t="shared" si="19"/>
        <v>0</v>
      </c>
      <c r="AB12" s="393">
        <f t="shared" si="20"/>
        <v>0</v>
      </c>
      <c r="AC12" s="393"/>
      <c r="AE12" s="371" t="s">
        <v>675</v>
      </c>
      <c r="AF12" s="346" t="s">
        <v>676</v>
      </c>
      <c r="AG12" s="371" t="s">
        <v>376</v>
      </c>
      <c r="AH12" s="346" t="s">
        <v>376</v>
      </c>
      <c r="AI12" s="347">
        <v>21277200</v>
      </c>
      <c r="AJ12" s="393">
        <f t="shared" si="21"/>
        <v>21936.7932</v>
      </c>
      <c r="AL12" s="350" t="s">
        <v>373</v>
      </c>
      <c r="AM12" s="350" t="s">
        <v>726</v>
      </c>
      <c r="AN12" s="350" t="s">
        <v>375</v>
      </c>
      <c r="AO12" s="350" t="s">
        <v>268</v>
      </c>
      <c r="AP12" s="393">
        <v>300000</v>
      </c>
      <c r="AQ12" s="393">
        <v>0</v>
      </c>
      <c r="AR12" s="393">
        <v>0</v>
      </c>
      <c r="AS12" s="393">
        <f t="shared" si="22"/>
        <v>309.29999999999995</v>
      </c>
      <c r="AT12" s="393">
        <f t="shared" si="23"/>
        <v>0</v>
      </c>
      <c r="AU12" s="393">
        <f t="shared" si="24"/>
        <v>0</v>
      </c>
      <c r="AX12" s="371" t="s">
        <v>665</v>
      </c>
      <c r="AY12" s="346" t="s">
        <v>666</v>
      </c>
      <c r="AZ12" s="371" t="s">
        <v>376</v>
      </c>
      <c r="BA12" s="371" t="s">
        <v>376</v>
      </c>
      <c r="BB12" s="347">
        <v>4112908714</v>
      </c>
      <c r="BC12" s="347">
        <f t="shared" si="25"/>
        <v>4240408.8841340002</v>
      </c>
      <c r="BE12" s="371" t="s">
        <v>373</v>
      </c>
      <c r="BF12" s="346" t="s">
        <v>726</v>
      </c>
      <c r="BG12" s="371" t="s">
        <v>374</v>
      </c>
      <c r="BH12" s="346" t="s">
        <v>236</v>
      </c>
      <c r="BI12" s="347">
        <v>25978032</v>
      </c>
      <c r="BJ12" s="347">
        <v>0</v>
      </c>
      <c r="BK12" s="347">
        <v>0</v>
      </c>
      <c r="BL12" s="347">
        <f t="shared" si="26"/>
        <v>26783.350991999996</v>
      </c>
      <c r="BM12" s="347">
        <f t="shared" si="27"/>
        <v>0</v>
      </c>
      <c r="BN12" s="347">
        <f t="shared" si="28"/>
        <v>0</v>
      </c>
      <c r="BP12" s="346" t="s">
        <v>671</v>
      </c>
      <c r="BQ12" s="346" t="s">
        <v>672</v>
      </c>
      <c r="BR12" s="371" t="s">
        <v>376</v>
      </c>
      <c r="BS12" s="346" t="s">
        <v>376</v>
      </c>
      <c r="BT12" s="393">
        <v>752795399</v>
      </c>
      <c r="BU12" s="393">
        <f t="shared" si="29"/>
        <v>776132.05636899988</v>
      </c>
      <c r="BW12" s="371" t="s">
        <v>373</v>
      </c>
      <c r="BX12" s="346" t="s">
        <v>726</v>
      </c>
      <c r="BY12" s="371" t="s">
        <v>374</v>
      </c>
      <c r="BZ12" s="346" t="s">
        <v>236</v>
      </c>
      <c r="CA12" s="393">
        <v>26075017</v>
      </c>
      <c r="CB12" s="393">
        <v>0</v>
      </c>
      <c r="CC12" s="393">
        <v>0</v>
      </c>
      <c r="CD12" s="393">
        <f t="shared" si="30"/>
        <v>26883.342526999997</v>
      </c>
      <c r="CE12" s="393">
        <f t="shared" si="31"/>
        <v>0</v>
      </c>
      <c r="CF12" s="393">
        <f t="shared" si="32"/>
        <v>0</v>
      </c>
      <c r="CH12" s="371" t="s">
        <v>679</v>
      </c>
      <c r="CI12" s="346" t="s">
        <v>680</v>
      </c>
      <c r="CJ12" s="371" t="s">
        <v>376</v>
      </c>
      <c r="CK12" s="346" t="s">
        <v>376</v>
      </c>
      <c r="CL12" s="347">
        <v>9325349</v>
      </c>
      <c r="CM12" s="393">
        <f t="shared" si="33"/>
        <v>9614.4348190000001</v>
      </c>
      <c r="CO12" s="350" t="s">
        <v>373</v>
      </c>
      <c r="CP12" s="350" t="s">
        <v>726</v>
      </c>
      <c r="CQ12" s="371" t="s">
        <v>374</v>
      </c>
      <c r="CR12" s="350" t="s">
        <v>236</v>
      </c>
      <c r="CS12" s="395">
        <v>26075017</v>
      </c>
      <c r="CT12" s="395">
        <v>0</v>
      </c>
      <c r="CU12" s="395">
        <v>0</v>
      </c>
      <c r="CV12" s="393">
        <f t="shared" si="34"/>
        <v>26883.342526999997</v>
      </c>
      <c r="CW12" s="393">
        <f t="shared" si="35"/>
        <v>0</v>
      </c>
      <c r="CX12" s="393">
        <f t="shared" si="36"/>
        <v>0</v>
      </c>
      <c r="CZ12" s="371" t="s">
        <v>665</v>
      </c>
      <c r="DA12" s="346" t="s">
        <v>666</v>
      </c>
      <c r="DB12" s="371" t="s">
        <v>376</v>
      </c>
      <c r="DC12" s="346" t="s">
        <v>376</v>
      </c>
      <c r="DD12" s="347">
        <v>1438492027</v>
      </c>
      <c r="DE12" s="394">
        <f t="shared" si="37"/>
        <v>1483085.279837</v>
      </c>
      <c r="DH12" s="350" t="s">
        <v>373</v>
      </c>
      <c r="DI12" s="350" t="s">
        <v>726</v>
      </c>
      <c r="DJ12" s="350" t="s">
        <v>374</v>
      </c>
      <c r="DK12" s="350" t="s">
        <v>236</v>
      </c>
      <c r="DL12" s="395">
        <v>26075017</v>
      </c>
      <c r="DM12" s="395">
        <v>0</v>
      </c>
      <c r="DN12" s="395">
        <v>0</v>
      </c>
      <c r="DO12" s="395">
        <f t="shared" si="38"/>
        <v>26883.342526999997</v>
      </c>
      <c r="DP12" s="395">
        <f t="shared" si="39"/>
        <v>0</v>
      </c>
      <c r="DQ12" s="395">
        <f t="shared" si="40"/>
        <v>0</v>
      </c>
      <c r="DU12" s="350" t="s">
        <v>671</v>
      </c>
      <c r="DV12" s="350" t="s">
        <v>672</v>
      </c>
      <c r="DW12" s="371" t="s">
        <v>376</v>
      </c>
      <c r="DX12" s="350" t="s">
        <v>376</v>
      </c>
      <c r="DY12" s="394">
        <v>45600000</v>
      </c>
      <c r="DZ12" s="394">
        <f t="shared" si="41"/>
        <v>47013.599999999999</v>
      </c>
      <c r="EC12" s="350" t="s">
        <v>373</v>
      </c>
      <c r="ED12" s="350" t="s">
        <v>726</v>
      </c>
      <c r="EE12" s="371" t="s">
        <v>374</v>
      </c>
      <c r="EF12" s="350" t="s">
        <v>236</v>
      </c>
      <c r="EG12" s="394">
        <v>26075017</v>
      </c>
      <c r="EH12" s="394">
        <v>0</v>
      </c>
      <c r="EI12" s="394">
        <v>0</v>
      </c>
      <c r="EJ12" s="394">
        <f t="shared" si="42"/>
        <v>26883.342526999997</v>
      </c>
      <c r="EK12" s="394">
        <f t="shared" si="43"/>
        <v>0</v>
      </c>
      <c r="EL12" s="394">
        <f t="shared" si="44"/>
        <v>0</v>
      </c>
      <c r="EO12" s="350" t="s">
        <v>665</v>
      </c>
      <c r="EP12" s="350" t="s">
        <v>666</v>
      </c>
      <c r="EQ12" s="350" t="s">
        <v>376</v>
      </c>
      <c r="ER12" s="350" t="s">
        <v>376</v>
      </c>
      <c r="ES12" s="394">
        <v>1827367205</v>
      </c>
      <c r="ET12" s="394">
        <f t="shared" si="45"/>
        <v>1884015.5883549999</v>
      </c>
      <c r="EV12" s="350" t="s">
        <v>373</v>
      </c>
      <c r="EW12" s="350" t="s">
        <v>726</v>
      </c>
      <c r="EX12" s="350" t="s">
        <v>374</v>
      </c>
      <c r="EY12" s="350" t="s">
        <v>236</v>
      </c>
      <c r="EZ12" s="394">
        <v>26075017</v>
      </c>
      <c r="FA12" s="394">
        <v>0</v>
      </c>
      <c r="FB12" s="394">
        <v>0</v>
      </c>
      <c r="FC12" s="394">
        <f t="shared" si="46"/>
        <v>26883.342526999997</v>
      </c>
      <c r="FD12" s="394">
        <f t="shared" si="47"/>
        <v>0</v>
      </c>
      <c r="FE12" s="394">
        <f t="shared" si="48"/>
        <v>0</v>
      </c>
      <c r="FG12" s="383" t="s">
        <v>813</v>
      </c>
      <c r="FH12" s="396" t="s">
        <v>814</v>
      </c>
      <c r="FI12" s="383" t="s">
        <v>830</v>
      </c>
      <c r="FJ12" s="396" t="s">
        <v>831</v>
      </c>
      <c r="FK12" s="383">
        <v>63618</v>
      </c>
      <c r="FL12" s="383">
        <f t="shared" si="49"/>
        <v>63.618000000000002</v>
      </c>
      <c r="FN12" s="350" t="s">
        <v>373</v>
      </c>
      <c r="FO12" s="350" t="s">
        <v>726</v>
      </c>
      <c r="FP12" s="350" t="s">
        <v>396</v>
      </c>
      <c r="FQ12" s="350" t="s">
        <v>238</v>
      </c>
      <c r="FR12" s="395">
        <v>34329983</v>
      </c>
      <c r="FS12" s="395">
        <v>0</v>
      </c>
      <c r="FT12" s="395">
        <v>0</v>
      </c>
      <c r="FU12" s="397">
        <f t="shared" si="50"/>
        <v>34329.983</v>
      </c>
      <c r="FV12" s="397">
        <f t="shared" si="51"/>
        <v>0</v>
      </c>
      <c r="FW12" s="397">
        <f t="shared" si="52"/>
        <v>0</v>
      </c>
      <c r="FY12" s="350" t="s">
        <v>783</v>
      </c>
      <c r="FZ12" s="394">
        <v>1</v>
      </c>
      <c r="GA12" s="394">
        <v>10325805</v>
      </c>
      <c r="GB12" s="394">
        <v>10457884</v>
      </c>
      <c r="GC12" s="394">
        <v>-10457883</v>
      </c>
      <c r="GD12" s="394">
        <v>10325805</v>
      </c>
      <c r="GE12" s="394">
        <v>0</v>
      </c>
      <c r="GF12" s="394">
        <f t="shared" si="53"/>
        <v>1E-3</v>
      </c>
      <c r="GG12" s="394">
        <f t="shared" si="54"/>
        <v>10325.805</v>
      </c>
      <c r="GH12" s="394">
        <f t="shared" si="55"/>
        <v>10457.884</v>
      </c>
      <c r="GI12" s="394">
        <f t="shared" si="56"/>
        <v>-10457.883</v>
      </c>
      <c r="GJ12" s="394">
        <f t="shared" si="57"/>
        <v>10325.805</v>
      </c>
      <c r="GK12" s="394">
        <f t="shared" si="58"/>
        <v>0</v>
      </c>
      <c r="GN12" s="350" t="s">
        <v>665</v>
      </c>
      <c r="GO12" s="350" t="s">
        <v>666</v>
      </c>
      <c r="GP12" s="371" t="s">
        <v>376</v>
      </c>
      <c r="GQ12" s="350" t="s">
        <v>376</v>
      </c>
      <c r="GR12" s="350">
        <v>5242246311</v>
      </c>
      <c r="GS12" s="394">
        <f t="shared" si="59"/>
        <v>5242246.3109999998</v>
      </c>
      <c r="GU12" s="371" t="s">
        <v>373</v>
      </c>
      <c r="GV12" s="350" t="s">
        <v>726</v>
      </c>
      <c r="GW12" s="371" t="s">
        <v>396</v>
      </c>
      <c r="GX12" s="346" t="s">
        <v>238</v>
      </c>
      <c r="GY12" s="347">
        <v>34329983</v>
      </c>
      <c r="GZ12" s="347">
        <v>0</v>
      </c>
      <c r="HA12" s="347">
        <v>0</v>
      </c>
      <c r="HB12" s="347">
        <f t="shared" si="60"/>
        <v>34329.983</v>
      </c>
      <c r="HC12" s="347">
        <f t="shared" si="61"/>
        <v>0</v>
      </c>
      <c r="HD12" s="347">
        <f t="shared" si="62"/>
        <v>0</v>
      </c>
      <c r="HF12" s="346" t="s">
        <v>783</v>
      </c>
      <c r="HG12" s="347">
        <v>1</v>
      </c>
      <c r="HH12" s="347">
        <v>10325805</v>
      </c>
      <c r="HI12" s="347">
        <v>10457884</v>
      </c>
      <c r="HJ12" s="347">
        <v>-10457883</v>
      </c>
      <c r="HK12" s="347">
        <v>10325805</v>
      </c>
      <c r="HL12" s="347">
        <v>0</v>
      </c>
      <c r="HM12" s="347">
        <f t="shared" si="63"/>
        <v>1E-3</v>
      </c>
      <c r="HN12" s="347">
        <f t="shared" si="64"/>
        <v>10325.805</v>
      </c>
      <c r="HO12" s="347">
        <f t="shared" si="65"/>
        <v>10457.884</v>
      </c>
      <c r="HP12" s="347">
        <f t="shared" si="66"/>
        <v>-10457.883</v>
      </c>
      <c r="HQ12" s="347">
        <f t="shared" si="67"/>
        <v>10325.805</v>
      </c>
      <c r="HR12" s="347">
        <f t="shared" si="68"/>
        <v>0</v>
      </c>
      <c r="HU12" s="350" t="s">
        <v>740</v>
      </c>
      <c r="HV12" s="350" t="s">
        <v>741</v>
      </c>
      <c r="HW12" s="350" t="s">
        <v>376</v>
      </c>
      <c r="HX12" s="350" t="s">
        <v>376</v>
      </c>
      <c r="HY12" s="394">
        <v>3693357</v>
      </c>
      <c r="HZ12" s="394">
        <f t="shared" si="69"/>
        <v>3693.357</v>
      </c>
      <c r="IB12" s="350" t="s">
        <v>373</v>
      </c>
      <c r="IC12" s="350" t="s">
        <v>726</v>
      </c>
      <c r="ID12" s="350" t="s">
        <v>374</v>
      </c>
      <c r="IE12" s="350" t="s">
        <v>236</v>
      </c>
      <c r="IF12" s="394">
        <v>26172996</v>
      </c>
      <c r="IG12" s="394">
        <v>0</v>
      </c>
      <c r="IH12" s="394">
        <v>0</v>
      </c>
      <c r="II12" s="394">
        <f t="shared" si="70"/>
        <v>26172.995999999999</v>
      </c>
      <c r="IJ12" s="394">
        <f t="shared" si="71"/>
        <v>0</v>
      </c>
      <c r="IK12" s="394">
        <f t="shared" si="72"/>
        <v>0</v>
      </c>
      <c r="IM12" s="350" t="s">
        <v>783</v>
      </c>
      <c r="IN12" s="394">
        <v>1</v>
      </c>
      <c r="IO12" s="394">
        <v>14019162</v>
      </c>
      <c r="IP12" s="394">
        <v>14151241</v>
      </c>
      <c r="IQ12" s="394">
        <v>-14151240</v>
      </c>
      <c r="IR12" s="394">
        <v>14019162</v>
      </c>
      <c r="IS12" s="394">
        <v>0</v>
      </c>
      <c r="IT12" s="394">
        <f t="shared" si="73"/>
        <v>1E-3</v>
      </c>
      <c r="IU12" s="394">
        <f t="shared" si="74"/>
        <v>14019.162</v>
      </c>
      <c r="IV12" s="394">
        <f t="shared" si="75"/>
        <v>14151.241</v>
      </c>
      <c r="IW12" s="394">
        <f t="shared" si="76"/>
        <v>-14151.24</v>
      </c>
      <c r="IX12" s="394">
        <f t="shared" si="77"/>
        <v>14019.162</v>
      </c>
      <c r="IY12" s="394">
        <f t="shared" si="78"/>
        <v>0</v>
      </c>
    </row>
    <row r="13" spans="1:259" x14ac:dyDescent="0.25">
      <c r="A13" s="371" t="s">
        <v>373</v>
      </c>
      <c r="B13" s="371" t="s">
        <v>726</v>
      </c>
      <c r="C13" s="371" t="s">
        <v>374</v>
      </c>
      <c r="D13" s="371" t="s">
        <v>236</v>
      </c>
      <c r="E13" s="347">
        <v>0</v>
      </c>
      <c r="F13" s="347">
        <v>183397776</v>
      </c>
      <c r="G13" s="347">
        <v>15283149</v>
      </c>
      <c r="H13" s="393">
        <f t="shared" si="14"/>
        <v>0</v>
      </c>
      <c r="I13" s="393">
        <f t="shared" si="15"/>
        <v>189083.10705600001</v>
      </c>
      <c r="J13" s="393">
        <f t="shared" si="16"/>
        <v>15756.926618999998</v>
      </c>
      <c r="R13" s="350" t="s">
        <v>281</v>
      </c>
      <c r="S13" s="350" t="s">
        <v>373</v>
      </c>
      <c r="T13" s="350" t="s">
        <v>726</v>
      </c>
      <c r="U13" s="350" t="s">
        <v>374</v>
      </c>
      <c r="V13" s="350" t="s">
        <v>236</v>
      </c>
      <c r="W13" s="393">
        <v>0</v>
      </c>
      <c r="X13" s="393">
        <v>30566296</v>
      </c>
      <c r="Y13" s="393">
        <v>183397776</v>
      </c>
      <c r="Z13" s="393">
        <f t="shared" si="18"/>
        <v>0</v>
      </c>
      <c r="AA13" s="393">
        <f t="shared" si="19"/>
        <v>31513.851175999996</v>
      </c>
      <c r="AB13" s="393">
        <f t="shared" si="20"/>
        <v>189083.10705600001</v>
      </c>
      <c r="AC13" s="393"/>
      <c r="AE13" s="371" t="s">
        <v>681</v>
      </c>
      <c r="AF13" s="346" t="s">
        <v>682</v>
      </c>
      <c r="AG13" s="371" t="s">
        <v>376</v>
      </c>
      <c r="AH13" s="346" t="s">
        <v>376</v>
      </c>
      <c r="AI13" s="347">
        <v>96325179</v>
      </c>
      <c r="AJ13" s="393">
        <f t="shared" si="21"/>
        <v>99311.259548999995</v>
      </c>
      <c r="AL13" s="350" t="s">
        <v>373</v>
      </c>
      <c r="AM13" s="350" t="s">
        <v>726</v>
      </c>
      <c r="AN13" s="350" t="s">
        <v>376</v>
      </c>
      <c r="AO13" s="350" t="s">
        <v>376</v>
      </c>
      <c r="AP13" s="393">
        <v>0</v>
      </c>
      <c r="AQ13" s="393">
        <v>0</v>
      </c>
      <c r="AR13" s="393">
        <v>0</v>
      </c>
      <c r="AS13" s="393">
        <f t="shared" si="22"/>
        <v>0</v>
      </c>
      <c r="AT13" s="393">
        <f t="shared" si="23"/>
        <v>0</v>
      </c>
      <c r="AU13" s="393">
        <f t="shared" si="24"/>
        <v>0</v>
      </c>
      <c r="AX13" s="371" t="s">
        <v>669</v>
      </c>
      <c r="AY13" s="346" t="s">
        <v>670</v>
      </c>
      <c r="AZ13" s="371" t="s">
        <v>376</v>
      </c>
      <c r="BA13" s="371" t="s">
        <v>376</v>
      </c>
      <c r="BB13" s="347">
        <v>74999999</v>
      </c>
      <c r="BC13" s="347">
        <f t="shared" si="25"/>
        <v>77324.998968999993</v>
      </c>
      <c r="BE13" s="371" t="s">
        <v>373</v>
      </c>
      <c r="BF13" s="346" t="s">
        <v>726</v>
      </c>
      <c r="BG13" s="371" t="s">
        <v>396</v>
      </c>
      <c r="BH13" s="346" t="s">
        <v>238</v>
      </c>
      <c r="BI13" s="347">
        <v>12000000</v>
      </c>
      <c r="BJ13" s="347">
        <v>0</v>
      </c>
      <c r="BK13" s="347">
        <v>0</v>
      </c>
      <c r="BL13" s="347">
        <f t="shared" si="26"/>
        <v>12371.999999999998</v>
      </c>
      <c r="BM13" s="347">
        <f t="shared" si="27"/>
        <v>0</v>
      </c>
      <c r="BN13" s="347">
        <f t="shared" si="28"/>
        <v>0</v>
      </c>
      <c r="BP13" s="346" t="s">
        <v>675</v>
      </c>
      <c r="BQ13" s="346" t="s">
        <v>676</v>
      </c>
      <c r="BR13" s="371" t="s">
        <v>376</v>
      </c>
      <c r="BS13" s="346" t="s">
        <v>376</v>
      </c>
      <c r="BT13" s="393">
        <v>120075492</v>
      </c>
      <c r="BU13" s="393">
        <f t="shared" si="29"/>
        <v>123797.83225199999</v>
      </c>
      <c r="BW13" s="371" t="s">
        <v>373</v>
      </c>
      <c r="BX13" s="346" t="s">
        <v>726</v>
      </c>
      <c r="BY13" s="371" t="s">
        <v>396</v>
      </c>
      <c r="BZ13" s="346" t="s">
        <v>238</v>
      </c>
      <c r="CA13" s="393">
        <v>12000000</v>
      </c>
      <c r="CB13" s="393">
        <v>0</v>
      </c>
      <c r="CC13" s="393">
        <v>0</v>
      </c>
      <c r="CD13" s="393">
        <f t="shared" si="30"/>
        <v>12371.999999999998</v>
      </c>
      <c r="CE13" s="393">
        <f t="shared" si="31"/>
        <v>0</v>
      </c>
      <c r="CF13" s="393">
        <f t="shared" si="32"/>
        <v>0</v>
      </c>
      <c r="CH13" s="371" t="s">
        <v>681</v>
      </c>
      <c r="CI13" s="346" t="s">
        <v>682</v>
      </c>
      <c r="CJ13" s="371" t="s">
        <v>376</v>
      </c>
      <c r="CK13" s="346" t="s">
        <v>376</v>
      </c>
      <c r="CL13" s="347">
        <v>1522184437</v>
      </c>
      <c r="CM13" s="393">
        <f t="shared" si="33"/>
        <v>1569372.1545469998</v>
      </c>
      <c r="CO13" s="350" t="s">
        <v>373</v>
      </c>
      <c r="CP13" s="350" t="s">
        <v>726</v>
      </c>
      <c r="CQ13" s="371" t="s">
        <v>396</v>
      </c>
      <c r="CR13" s="350" t="s">
        <v>238</v>
      </c>
      <c r="CS13" s="395">
        <v>12000000</v>
      </c>
      <c r="CT13" s="395">
        <v>0</v>
      </c>
      <c r="CU13" s="395">
        <v>0</v>
      </c>
      <c r="CV13" s="393">
        <f t="shared" si="34"/>
        <v>12371.999999999998</v>
      </c>
      <c r="CW13" s="393">
        <f t="shared" si="35"/>
        <v>0</v>
      </c>
      <c r="CX13" s="393">
        <f t="shared" si="36"/>
        <v>0</v>
      </c>
      <c r="CZ13" s="371" t="s">
        <v>667</v>
      </c>
      <c r="DA13" s="346" t="s">
        <v>668</v>
      </c>
      <c r="DB13" s="371" t="s">
        <v>376</v>
      </c>
      <c r="DC13" s="346" t="s">
        <v>376</v>
      </c>
      <c r="DD13" s="347">
        <v>7891111862</v>
      </c>
      <c r="DE13" s="394">
        <f t="shared" si="37"/>
        <v>8135736.3297219994</v>
      </c>
      <c r="DH13" s="350" t="s">
        <v>373</v>
      </c>
      <c r="DI13" s="350" t="s">
        <v>726</v>
      </c>
      <c r="DJ13" s="350" t="s">
        <v>396</v>
      </c>
      <c r="DK13" s="350" t="s">
        <v>238</v>
      </c>
      <c r="DL13" s="395">
        <v>22000000</v>
      </c>
      <c r="DM13" s="395">
        <v>0</v>
      </c>
      <c r="DN13" s="395">
        <v>0</v>
      </c>
      <c r="DO13" s="395">
        <f t="shared" si="38"/>
        <v>22681.999999999996</v>
      </c>
      <c r="DP13" s="395">
        <f t="shared" si="39"/>
        <v>0</v>
      </c>
      <c r="DQ13" s="395">
        <f t="shared" si="40"/>
        <v>0</v>
      </c>
      <c r="DU13" s="350" t="s">
        <v>679</v>
      </c>
      <c r="DV13" s="350" t="s">
        <v>680</v>
      </c>
      <c r="DW13" s="371" t="s">
        <v>376</v>
      </c>
      <c r="DX13" s="350" t="s">
        <v>376</v>
      </c>
      <c r="DY13" s="394">
        <v>138905802</v>
      </c>
      <c r="DZ13" s="394">
        <f t="shared" si="41"/>
        <v>143211.88186199998</v>
      </c>
      <c r="EC13" s="350" t="s">
        <v>373</v>
      </c>
      <c r="ED13" s="350" t="s">
        <v>726</v>
      </c>
      <c r="EE13" s="371" t="s">
        <v>396</v>
      </c>
      <c r="EF13" s="350" t="s">
        <v>238</v>
      </c>
      <c r="EG13" s="394">
        <v>22000000</v>
      </c>
      <c r="EH13" s="394">
        <v>0</v>
      </c>
      <c r="EI13" s="394">
        <v>0</v>
      </c>
      <c r="EJ13" s="394">
        <f t="shared" si="42"/>
        <v>22681.999999999996</v>
      </c>
      <c r="EK13" s="394">
        <f t="shared" si="43"/>
        <v>0</v>
      </c>
      <c r="EL13" s="394">
        <f t="shared" si="44"/>
        <v>0</v>
      </c>
      <c r="EO13" s="350" t="s">
        <v>671</v>
      </c>
      <c r="EP13" s="350" t="s">
        <v>672</v>
      </c>
      <c r="EQ13" s="350" t="s">
        <v>376</v>
      </c>
      <c r="ER13" s="350" t="s">
        <v>376</v>
      </c>
      <c r="ES13" s="394">
        <v>492960000</v>
      </c>
      <c r="ET13" s="394">
        <f t="shared" si="45"/>
        <v>508241.75999999995</v>
      </c>
      <c r="EV13" s="350" t="s">
        <v>373</v>
      </c>
      <c r="EW13" s="350" t="s">
        <v>726</v>
      </c>
      <c r="EX13" s="350" t="s">
        <v>396</v>
      </c>
      <c r="EY13" s="350" t="s">
        <v>238</v>
      </c>
      <c r="EZ13" s="394">
        <v>22000000</v>
      </c>
      <c r="FA13" s="394">
        <v>0</v>
      </c>
      <c r="FB13" s="394">
        <v>0</v>
      </c>
      <c r="FC13" s="394">
        <f t="shared" si="46"/>
        <v>22681.999999999996</v>
      </c>
      <c r="FD13" s="394">
        <f t="shared" si="47"/>
        <v>0</v>
      </c>
      <c r="FE13" s="394">
        <f t="shared" si="48"/>
        <v>0</v>
      </c>
      <c r="FG13" s="383" t="s">
        <v>740</v>
      </c>
      <c r="FH13" s="396" t="s">
        <v>741</v>
      </c>
      <c r="FI13" s="383" t="s">
        <v>376</v>
      </c>
      <c r="FJ13" s="396" t="s">
        <v>376</v>
      </c>
      <c r="FK13" s="383">
        <v>6688628</v>
      </c>
      <c r="FL13" s="383">
        <f t="shared" si="49"/>
        <v>6688.6279999999997</v>
      </c>
      <c r="FN13" s="350" t="s">
        <v>373</v>
      </c>
      <c r="FO13" s="350" t="s">
        <v>726</v>
      </c>
      <c r="FP13" s="350" t="s">
        <v>374</v>
      </c>
      <c r="FQ13" s="350" t="s">
        <v>236</v>
      </c>
      <c r="FR13" s="395">
        <v>26075017</v>
      </c>
      <c r="FS13" s="395">
        <v>0</v>
      </c>
      <c r="FT13" s="395">
        <v>0</v>
      </c>
      <c r="FU13" s="397">
        <f t="shared" si="50"/>
        <v>26075.017</v>
      </c>
      <c r="FV13" s="397">
        <f t="shared" si="51"/>
        <v>0</v>
      </c>
      <c r="FW13" s="397">
        <f t="shared" si="52"/>
        <v>0</v>
      </c>
      <c r="FY13" s="350" t="s">
        <v>722</v>
      </c>
      <c r="FZ13" s="394">
        <v>1</v>
      </c>
      <c r="GA13" s="394">
        <v>0</v>
      </c>
      <c r="GB13" s="394">
        <v>0</v>
      </c>
      <c r="GC13" s="394">
        <v>1</v>
      </c>
      <c r="GD13" s="394">
        <v>0</v>
      </c>
      <c r="GE13" s="394">
        <v>0</v>
      </c>
      <c r="GF13" s="394">
        <f t="shared" si="53"/>
        <v>1E-3</v>
      </c>
      <c r="GG13" s="394">
        <f t="shared" si="54"/>
        <v>0</v>
      </c>
      <c r="GH13" s="394">
        <f t="shared" si="55"/>
        <v>0</v>
      </c>
      <c r="GI13" s="394">
        <f t="shared" si="56"/>
        <v>1E-3</v>
      </c>
      <c r="GJ13" s="394">
        <f t="shared" si="57"/>
        <v>0</v>
      </c>
      <c r="GK13" s="394">
        <f t="shared" si="58"/>
        <v>0</v>
      </c>
      <c r="GN13" s="350" t="s">
        <v>671</v>
      </c>
      <c r="GO13" s="350" t="s">
        <v>672</v>
      </c>
      <c r="GP13" s="371" t="s">
        <v>376</v>
      </c>
      <c r="GQ13" s="350" t="s">
        <v>376</v>
      </c>
      <c r="GR13" s="350">
        <v>517598261</v>
      </c>
      <c r="GS13" s="394">
        <f t="shared" si="59"/>
        <v>517598.261</v>
      </c>
      <c r="GU13" s="371" t="s">
        <v>373</v>
      </c>
      <c r="GV13" s="350" t="s">
        <v>726</v>
      </c>
      <c r="GW13" s="371" t="s">
        <v>374</v>
      </c>
      <c r="GX13" s="346" t="s">
        <v>236</v>
      </c>
      <c r="GY13" s="347">
        <v>26075017</v>
      </c>
      <c r="GZ13" s="347">
        <v>0</v>
      </c>
      <c r="HA13" s="347">
        <v>0</v>
      </c>
      <c r="HB13" s="347">
        <f t="shared" si="60"/>
        <v>26075.017</v>
      </c>
      <c r="HC13" s="347">
        <f t="shared" si="61"/>
        <v>0</v>
      </c>
      <c r="HD13" s="347">
        <f t="shared" si="62"/>
        <v>0</v>
      </c>
      <c r="HF13" s="346" t="s">
        <v>722</v>
      </c>
      <c r="HG13" s="347">
        <v>1</v>
      </c>
      <c r="HH13" s="347">
        <v>0</v>
      </c>
      <c r="HI13" s="347">
        <v>0</v>
      </c>
      <c r="HJ13" s="347">
        <v>1</v>
      </c>
      <c r="HK13" s="347">
        <v>0</v>
      </c>
      <c r="HL13" s="347">
        <v>0</v>
      </c>
      <c r="HM13" s="347">
        <f t="shared" si="63"/>
        <v>1E-3</v>
      </c>
      <c r="HN13" s="347">
        <f t="shared" si="64"/>
        <v>0</v>
      </c>
      <c r="HO13" s="347">
        <f t="shared" si="65"/>
        <v>0</v>
      </c>
      <c r="HP13" s="347">
        <f t="shared" si="66"/>
        <v>1E-3</v>
      </c>
      <c r="HQ13" s="347">
        <f t="shared" si="67"/>
        <v>0</v>
      </c>
      <c r="HR13" s="347">
        <f t="shared" si="68"/>
        <v>0</v>
      </c>
      <c r="HU13" s="350" t="s">
        <v>725</v>
      </c>
      <c r="HV13" s="350" t="s">
        <v>49</v>
      </c>
      <c r="HW13" s="350" t="s">
        <v>376</v>
      </c>
      <c r="HX13" s="350" t="s">
        <v>376</v>
      </c>
      <c r="HY13" s="394">
        <v>5597972116</v>
      </c>
      <c r="HZ13" s="394">
        <f t="shared" si="69"/>
        <v>5597972.1160000004</v>
      </c>
      <c r="IB13" s="350" t="s">
        <v>373</v>
      </c>
      <c r="IC13" s="350" t="s">
        <v>726</v>
      </c>
      <c r="ID13" s="350" t="s">
        <v>396</v>
      </c>
      <c r="IE13" s="350" t="s">
        <v>238</v>
      </c>
      <c r="IF13" s="394">
        <v>20271904</v>
      </c>
      <c r="IG13" s="394">
        <v>0</v>
      </c>
      <c r="IH13" s="394">
        <v>0</v>
      </c>
      <c r="II13" s="394">
        <f t="shared" si="70"/>
        <v>20271.903999999999</v>
      </c>
      <c r="IJ13" s="394">
        <f t="shared" si="71"/>
        <v>0</v>
      </c>
      <c r="IK13" s="394">
        <f t="shared" si="72"/>
        <v>0</v>
      </c>
      <c r="IM13" s="350" t="s">
        <v>722</v>
      </c>
      <c r="IN13" s="394">
        <v>3628001</v>
      </c>
      <c r="IO13" s="394">
        <v>0</v>
      </c>
      <c r="IP13" s="394">
        <v>0</v>
      </c>
      <c r="IQ13" s="394">
        <v>3628001</v>
      </c>
      <c r="IR13" s="394">
        <v>0</v>
      </c>
      <c r="IS13" s="394">
        <v>0</v>
      </c>
      <c r="IT13" s="394">
        <f t="shared" si="73"/>
        <v>3628.0010000000002</v>
      </c>
      <c r="IU13" s="394">
        <f t="shared" si="74"/>
        <v>0</v>
      </c>
      <c r="IV13" s="394">
        <f t="shared" si="75"/>
        <v>0</v>
      </c>
      <c r="IW13" s="394">
        <f t="shared" si="76"/>
        <v>3628.0010000000002</v>
      </c>
      <c r="IX13" s="394">
        <f t="shared" si="77"/>
        <v>0</v>
      </c>
      <c r="IY13" s="394">
        <f t="shared" si="78"/>
        <v>0</v>
      </c>
    </row>
    <row r="14" spans="1:259" x14ac:dyDescent="0.25">
      <c r="A14" s="371" t="s">
        <v>373</v>
      </c>
      <c r="B14" s="371" t="s">
        <v>726</v>
      </c>
      <c r="C14" s="371" t="s">
        <v>376</v>
      </c>
      <c r="D14" s="371" t="s">
        <v>376</v>
      </c>
      <c r="E14" s="347">
        <v>0</v>
      </c>
      <c r="F14" s="347">
        <v>0</v>
      </c>
      <c r="G14" s="347">
        <v>0</v>
      </c>
      <c r="H14" s="393">
        <f t="shared" si="14"/>
        <v>0</v>
      </c>
      <c r="I14" s="393">
        <f t="shared" si="15"/>
        <v>0</v>
      </c>
      <c r="J14" s="393">
        <f t="shared" si="16"/>
        <v>0</v>
      </c>
      <c r="R14" s="350" t="s">
        <v>281</v>
      </c>
      <c r="S14" s="350" t="s">
        <v>373</v>
      </c>
      <c r="T14" s="350" t="s">
        <v>726</v>
      </c>
      <c r="U14" s="350" t="s">
        <v>397</v>
      </c>
      <c r="V14" s="350" t="s">
        <v>398</v>
      </c>
      <c r="W14" s="393">
        <v>0</v>
      </c>
      <c r="X14" s="393">
        <v>3223453</v>
      </c>
      <c r="Y14" s="393">
        <v>14859161</v>
      </c>
      <c r="Z14" s="393">
        <f t="shared" si="18"/>
        <v>0</v>
      </c>
      <c r="AA14" s="393">
        <f t="shared" si="19"/>
        <v>3323.3800429999997</v>
      </c>
      <c r="AB14" s="393">
        <f t="shared" si="20"/>
        <v>15319.794990999999</v>
      </c>
      <c r="AC14" s="393"/>
      <c r="AL14" s="350" t="s">
        <v>373</v>
      </c>
      <c r="AM14" s="350" t="s">
        <v>726</v>
      </c>
      <c r="AN14" s="350" t="s">
        <v>374</v>
      </c>
      <c r="AO14" s="350" t="s">
        <v>236</v>
      </c>
      <c r="AP14" s="393">
        <v>0</v>
      </c>
      <c r="AQ14" s="393">
        <v>45886307</v>
      </c>
      <c r="AR14" s="393">
        <v>191088428</v>
      </c>
      <c r="AS14" s="393">
        <f t="shared" si="22"/>
        <v>0</v>
      </c>
      <c r="AT14" s="393">
        <f t="shared" si="23"/>
        <v>47308.782517</v>
      </c>
      <c r="AU14" s="393">
        <f t="shared" si="24"/>
        <v>197012.169268</v>
      </c>
      <c r="AX14" s="371" t="s">
        <v>671</v>
      </c>
      <c r="AY14" s="346" t="s">
        <v>672</v>
      </c>
      <c r="AZ14" s="371" t="s">
        <v>376</v>
      </c>
      <c r="BA14" s="371" t="s">
        <v>376</v>
      </c>
      <c r="BB14" s="347">
        <v>695844000</v>
      </c>
      <c r="BC14" s="347">
        <f t="shared" si="25"/>
        <v>717415.16399999999</v>
      </c>
      <c r="BE14" s="371" t="s">
        <v>373</v>
      </c>
      <c r="BF14" s="346" t="s">
        <v>726</v>
      </c>
      <c r="BG14" s="371" t="s">
        <v>375</v>
      </c>
      <c r="BH14" s="346" t="s">
        <v>268</v>
      </c>
      <c r="BI14" s="347">
        <v>2700000</v>
      </c>
      <c r="BJ14" s="347">
        <v>0</v>
      </c>
      <c r="BK14" s="347">
        <v>0</v>
      </c>
      <c r="BL14" s="347">
        <f t="shared" si="26"/>
        <v>2783.7</v>
      </c>
      <c r="BM14" s="347">
        <f t="shared" si="27"/>
        <v>0</v>
      </c>
      <c r="BN14" s="347">
        <f t="shared" si="28"/>
        <v>0</v>
      </c>
      <c r="BP14" s="346" t="s">
        <v>677</v>
      </c>
      <c r="BQ14" s="346" t="s">
        <v>678</v>
      </c>
      <c r="BR14" s="371" t="s">
        <v>376</v>
      </c>
      <c r="BS14" s="346" t="s">
        <v>376</v>
      </c>
      <c r="BT14" s="393">
        <v>100809358</v>
      </c>
      <c r="BU14" s="393">
        <f t="shared" si="29"/>
        <v>103934.44809799998</v>
      </c>
      <c r="BW14" s="371" t="s">
        <v>373</v>
      </c>
      <c r="BX14" s="346" t="s">
        <v>726</v>
      </c>
      <c r="BY14" s="371" t="s">
        <v>375</v>
      </c>
      <c r="BZ14" s="346" t="s">
        <v>268</v>
      </c>
      <c r="CA14" s="393">
        <v>2700000</v>
      </c>
      <c r="CB14" s="393">
        <v>0</v>
      </c>
      <c r="CC14" s="393">
        <v>0</v>
      </c>
      <c r="CD14" s="393">
        <f t="shared" si="30"/>
        <v>2783.7</v>
      </c>
      <c r="CE14" s="393">
        <f t="shared" si="31"/>
        <v>0</v>
      </c>
      <c r="CF14" s="393">
        <f t="shared" si="32"/>
        <v>0</v>
      </c>
      <c r="CH14" s="371" t="s">
        <v>379</v>
      </c>
      <c r="CI14" s="346" t="s">
        <v>817</v>
      </c>
      <c r="CJ14" s="371" t="s">
        <v>376</v>
      </c>
      <c r="CK14" s="346" t="s">
        <v>376</v>
      </c>
      <c r="CL14" s="347">
        <v>155788055</v>
      </c>
      <c r="CM14" s="393">
        <f t="shared" si="33"/>
        <v>160617.48470499998</v>
      </c>
      <c r="CO14" s="350" t="s">
        <v>373</v>
      </c>
      <c r="CP14" s="350" t="s">
        <v>726</v>
      </c>
      <c r="CQ14" s="371" t="s">
        <v>375</v>
      </c>
      <c r="CR14" s="350" t="s">
        <v>268</v>
      </c>
      <c r="CS14" s="395">
        <v>2700000</v>
      </c>
      <c r="CT14" s="395">
        <v>0</v>
      </c>
      <c r="CU14" s="395">
        <v>0</v>
      </c>
      <c r="CV14" s="393">
        <f t="shared" si="34"/>
        <v>2783.7</v>
      </c>
      <c r="CW14" s="393">
        <f t="shared" si="35"/>
        <v>0</v>
      </c>
      <c r="CX14" s="393">
        <f t="shared" si="36"/>
        <v>0</v>
      </c>
      <c r="CZ14" s="371" t="s">
        <v>671</v>
      </c>
      <c r="DA14" s="346" t="s">
        <v>672</v>
      </c>
      <c r="DB14" s="371" t="s">
        <v>376</v>
      </c>
      <c r="DC14" s="346" t="s">
        <v>376</v>
      </c>
      <c r="DD14" s="347">
        <v>588766254</v>
      </c>
      <c r="DE14" s="394">
        <f t="shared" si="37"/>
        <v>607018.00787399989</v>
      </c>
      <c r="DH14" s="350" t="s">
        <v>373</v>
      </c>
      <c r="DI14" s="350" t="s">
        <v>726</v>
      </c>
      <c r="DJ14" s="350" t="s">
        <v>375</v>
      </c>
      <c r="DK14" s="350" t="s">
        <v>268</v>
      </c>
      <c r="DL14" s="395">
        <v>2700000</v>
      </c>
      <c r="DM14" s="395">
        <v>0</v>
      </c>
      <c r="DN14" s="395">
        <v>0</v>
      </c>
      <c r="DO14" s="395">
        <f t="shared" si="38"/>
        <v>2783.7</v>
      </c>
      <c r="DP14" s="395">
        <f t="shared" si="39"/>
        <v>0</v>
      </c>
      <c r="DQ14" s="395">
        <f t="shared" si="40"/>
        <v>0</v>
      </c>
      <c r="DU14" s="350" t="s">
        <v>379</v>
      </c>
      <c r="DV14" s="350" t="s">
        <v>817</v>
      </c>
      <c r="DW14" s="371" t="s">
        <v>376</v>
      </c>
      <c r="DX14" s="350" t="s">
        <v>376</v>
      </c>
      <c r="DY14" s="394">
        <v>354617624</v>
      </c>
      <c r="DZ14" s="394">
        <f t="shared" si="41"/>
        <v>365610.77034399996</v>
      </c>
      <c r="EC14" s="350" t="s">
        <v>373</v>
      </c>
      <c r="ED14" s="350" t="s">
        <v>726</v>
      </c>
      <c r="EE14" s="371" t="s">
        <v>375</v>
      </c>
      <c r="EF14" s="350" t="s">
        <v>268</v>
      </c>
      <c r="EG14" s="394">
        <v>2700000</v>
      </c>
      <c r="EH14" s="394">
        <v>0</v>
      </c>
      <c r="EI14" s="394">
        <v>0</v>
      </c>
      <c r="EJ14" s="394">
        <f t="shared" si="42"/>
        <v>2783.7</v>
      </c>
      <c r="EK14" s="394">
        <f t="shared" si="43"/>
        <v>0</v>
      </c>
      <c r="EL14" s="394">
        <f t="shared" si="44"/>
        <v>0</v>
      </c>
      <c r="EO14" s="350" t="s">
        <v>675</v>
      </c>
      <c r="EP14" s="350" t="s">
        <v>676</v>
      </c>
      <c r="EQ14" s="350" t="s">
        <v>376</v>
      </c>
      <c r="ER14" s="350" t="s">
        <v>376</v>
      </c>
      <c r="ES14" s="394">
        <v>51348500</v>
      </c>
      <c r="ET14" s="394">
        <f t="shared" si="45"/>
        <v>52940.303499999995</v>
      </c>
      <c r="EV14" s="350" t="s">
        <v>373</v>
      </c>
      <c r="EW14" s="350" t="s">
        <v>726</v>
      </c>
      <c r="EX14" s="350" t="s">
        <v>375</v>
      </c>
      <c r="EY14" s="350" t="s">
        <v>268</v>
      </c>
      <c r="EZ14" s="394">
        <v>2700000</v>
      </c>
      <c r="FA14" s="394">
        <v>0</v>
      </c>
      <c r="FB14" s="394">
        <v>0</v>
      </c>
      <c r="FC14" s="394">
        <f t="shared" si="46"/>
        <v>2783.7</v>
      </c>
      <c r="FD14" s="394">
        <f t="shared" si="47"/>
        <v>0</v>
      </c>
      <c r="FE14" s="394">
        <f t="shared" si="48"/>
        <v>0</v>
      </c>
      <c r="FG14" s="383" t="s">
        <v>663</v>
      </c>
      <c r="FH14" s="396" t="s">
        <v>664</v>
      </c>
      <c r="FI14" s="383" t="s">
        <v>376</v>
      </c>
      <c r="FJ14" s="396" t="s">
        <v>376</v>
      </c>
      <c r="FK14" s="383">
        <v>6942863000</v>
      </c>
      <c r="FL14" s="383">
        <f t="shared" si="49"/>
        <v>6942863</v>
      </c>
      <c r="FN14" s="350" t="s">
        <v>373</v>
      </c>
      <c r="FO14" s="350" t="s">
        <v>726</v>
      </c>
      <c r="FP14" s="350" t="s">
        <v>375</v>
      </c>
      <c r="FQ14" s="350" t="s">
        <v>268</v>
      </c>
      <c r="FR14" s="395">
        <v>3700000</v>
      </c>
      <c r="FS14" s="395">
        <v>0</v>
      </c>
      <c r="FT14" s="395">
        <v>0</v>
      </c>
      <c r="FU14" s="397">
        <f t="shared" si="50"/>
        <v>3700</v>
      </c>
      <c r="FV14" s="397">
        <f t="shared" si="51"/>
        <v>0</v>
      </c>
      <c r="FW14" s="397">
        <f t="shared" si="52"/>
        <v>0</v>
      </c>
      <c r="FY14" s="350" t="s">
        <v>723</v>
      </c>
      <c r="FZ14" s="394">
        <v>1</v>
      </c>
      <c r="GA14" s="394">
        <v>0</v>
      </c>
      <c r="GB14" s="394">
        <v>0</v>
      </c>
      <c r="GC14" s="394">
        <v>1</v>
      </c>
      <c r="GD14" s="394">
        <v>0</v>
      </c>
      <c r="GE14" s="394">
        <v>0</v>
      </c>
      <c r="GF14" s="394">
        <f t="shared" si="53"/>
        <v>1E-3</v>
      </c>
      <c r="GG14" s="394">
        <f t="shared" si="54"/>
        <v>0</v>
      </c>
      <c r="GH14" s="394">
        <f t="shared" si="55"/>
        <v>0</v>
      </c>
      <c r="GI14" s="394">
        <f t="shared" si="56"/>
        <v>1E-3</v>
      </c>
      <c r="GJ14" s="394">
        <f t="shared" si="57"/>
        <v>0</v>
      </c>
      <c r="GK14" s="394">
        <f t="shared" si="58"/>
        <v>0</v>
      </c>
      <c r="GN14" s="350" t="s">
        <v>675</v>
      </c>
      <c r="GO14" s="350" t="s">
        <v>676</v>
      </c>
      <c r="GP14" s="371" t="s">
        <v>376</v>
      </c>
      <c r="GQ14" s="350" t="s">
        <v>376</v>
      </c>
      <c r="GR14" s="350">
        <v>419057734</v>
      </c>
      <c r="GS14" s="394">
        <f t="shared" si="59"/>
        <v>419057.734</v>
      </c>
      <c r="GU14" s="371" t="s">
        <v>373</v>
      </c>
      <c r="GV14" s="350" t="s">
        <v>726</v>
      </c>
      <c r="GW14" s="371" t="s">
        <v>375</v>
      </c>
      <c r="GX14" s="346" t="s">
        <v>268</v>
      </c>
      <c r="GY14" s="347">
        <v>3700000</v>
      </c>
      <c r="GZ14" s="347">
        <v>0</v>
      </c>
      <c r="HA14" s="347">
        <v>0</v>
      </c>
      <c r="HB14" s="347">
        <f t="shared" si="60"/>
        <v>3700</v>
      </c>
      <c r="HC14" s="347">
        <f t="shared" si="61"/>
        <v>0</v>
      </c>
      <c r="HD14" s="347">
        <f t="shared" si="62"/>
        <v>0</v>
      </c>
      <c r="HF14" s="346" t="s">
        <v>723</v>
      </c>
      <c r="HG14" s="347">
        <v>1</v>
      </c>
      <c r="HH14" s="347">
        <v>0</v>
      </c>
      <c r="HI14" s="347">
        <v>0</v>
      </c>
      <c r="HJ14" s="347">
        <v>1</v>
      </c>
      <c r="HK14" s="347">
        <v>0</v>
      </c>
      <c r="HL14" s="347">
        <v>0</v>
      </c>
      <c r="HM14" s="347">
        <f t="shared" si="63"/>
        <v>1E-3</v>
      </c>
      <c r="HN14" s="347">
        <f t="shared" si="64"/>
        <v>0</v>
      </c>
      <c r="HO14" s="347">
        <f t="shared" si="65"/>
        <v>0</v>
      </c>
      <c r="HP14" s="347">
        <f t="shared" si="66"/>
        <v>1E-3</v>
      </c>
      <c r="HQ14" s="347">
        <f t="shared" si="67"/>
        <v>0</v>
      </c>
      <c r="HR14" s="347">
        <f t="shared" si="68"/>
        <v>0</v>
      </c>
      <c r="HU14" s="350" t="s">
        <v>663</v>
      </c>
      <c r="HV14" s="350" t="s">
        <v>664</v>
      </c>
      <c r="HW14" s="350" t="s">
        <v>376</v>
      </c>
      <c r="HX14" s="350" t="s">
        <v>376</v>
      </c>
      <c r="HY14" s="394">
        <v>354932504</v>
      </c>
      <c r="HZ14" s="394">
        <f t="shared" si="69"/>
        <v>354932.50400000002</v>
      </c>
      <c r="IB14" s="350" t="s">
        <v>373</v>
      </c>
      <c r="IC14" s="350" t="s">
        <v>726</v>
      </c>
      <c r="ID14" s="350" t="s">
        <v>375</v>
      </c>
      <c r="IE14" s="350" t="s">
        <v>268</v>
      </c>
      <c r="IF14" s="394">
        <v>2229412</v>
      </c>
      <c r="IG14" s="394">
        <v>0</v>
      </c>
      <c r="IH14" s="394">
        <v>0</v>
      </c>
      <c r="II14" s="394">
        <f t="shared" si="70"/>
        <v>2229.4119999999998</v>
      </c>
      <c r="IJ14" s="394">
        <f t="shared" si="71"/>
        <v>0</v>
      </c>
      <c r="IK14" s="394">
        <f t="shared" si="72"/>
        <v>0</v>
      </c>
      <c r="IM14" s="350" t="s">
        <v>723</v>
      </c>
      <c r="IN14" s="394">
        <v>1</v>
      </c>
      <c r="IO14" s="394">
        <v>0</v>
      </c>
      <c r="IP14" s="394">
        <v>0</v>
      </c>
      <c r="IQ14" s="394">
        <v>1</v>
      </c>
      <c r="IR14" s="394">
        <v>0</v>
      </c>
      <c r="IS14" s="394">
        <v>0</v>
      </c>
      <c r="IT14" s="394">
        <f t="shared" si="73"/>
        <v>1E-3</v>
      </c>
      <c r="IU14" s="394">
        <f t="shared" si="74"/>
        <v>0</v>
      </c>
      <c r="IV14" s="394">
        <f t="shared" si="75"/>
        <v>0</v>
      </c>
      <c r="IW14" s="394">
        <f t="shared" si="76"/>
        <v>1E-3</v>
      </c>
      <c r="IX14" s="394">
        <f t="shared" si="77"/>
        <v>0</v>
      </c>
      <c r="IY14" s="394">
        <f t="shared" si="78"/>
        <v>0</v>
      </c>
    </row>
    <row r="15" spans="1:259" x14ac:dyDescent="0.25">
      <c r="A15" s="371" t="s">
        <v>373</v>
      </c>
      <c r="B15" s="371" t="s">
        <v>726</v>
      </c>
      <c r="C15" s="371" t="s">
        <v>374</v>
      </c>
      <c r="D15" s="371" t="s">
        <v>236</v>
      </c>
      <c r="E15" s="347">
        <v>0</v>
      </c>
      <c r="F15" s="347">
        <v>25978032</v>
      </c>
      <c r="G15" s="347">
        <v>2164836</v>
      </c>
      <c r="H15" s="393">
        <f t="shared" si="14"/>
        <v>0</v>
      </c>
      <c r="I15" s="393">
        <f t="shared" si="15"/>
        <v>26783.350991999996</v>
      </c>
      <c r="J15" s="393">
        <f t="shared" si="16"/>
        <v>2231.9459159999997</v>
      </c>
      <c r="R15" s="350" t="s">
        <v>281</v>
      </c>
      <c r="S15" s="350" t="s">
        <v>373</v>
      </c>
      <c r="T15" s="350" t="s">
        <v>726</v>
      </c>
      <c r="U15" s="350" t="s">
        <v>374</v>
      </c>
      <c r="V15" s="350" t="s">
        <v>236</v>
      </c>
      <c r="W15" s="393">
        <v>0</v>
      </c>
      <c r="X15" s="393">
        <v>4329672</v>
      </c>
      <c r="Y15" s="393">
        <v>25978032</v>
      </c>
      <c r="Z15" s="393">
        <f t="shared" si="18"/>
        <v>0</v>
      </c>
      <c r="AA15" s="393">
        <f t="shared" si="19"/>
        <v>4463.8918319999993</v>
      </c>
      <c r="AB15" s="393">
        <f t="shared" si="20"/>
        <v>26783.350991999996</v>
      </c>
      <c r="AC15" s="393"/>
      <c r="AL15" s="350" t="s">
        <v>373</v>
      </c>
      <c r="AM15" s="350" t="s">
        <v>726</v>
      </c>
      <c r="AN15" s="350" t="s">
        <v>376</v>
      </c>
      <c r="AO15" s="350" t="s">
        <v>376</v>
      </c>
      <c r="AP15" s="393">
        <v>0</v>
      </c>
      <c r="AQ15" s="393">
        <v>0</v>
      </c>
      <c r="AR15" s="393">
        <v>0</v>
      </c>
      <c r="AS15" s="393">
        <f t="shared" si="22"/>
        <v>0</v>
      </c>
      <c r="AT15" s="393">
        <f t="shared" si="23"/>
        <v>0</v>
      </c>
      <c r="AU15" s="393">
        <f t="shared" si="24"/>
        <v>0</v>
      </c>
      <c r="AX15" s="371" t="s">
        <v>677</v>
      </c>
      <c r="AY15" s="346" t="s">
        <v>678</v>
      </c>
      <c r="AZ15" s="371" t="s">
        <v>376</v>
      </c>
      <c r="BA15" s="371" t="s">
        <v>376</v>
      </c>
      <c r="BB15" s="347">
        <v>284930000</v>
      </c>
      <c r="BC15" s="347">
        <f t="shared" si="25"/>
        <v>293762.82999999996</v>
      </c>
      <c r="BE15" s="371" t="s">
        <v>373</v>
      </c>
      <c r="BF15" s="346" t="s">
        <v>726</v>
      </c>
      <c r="BG15" s="371" t="s">
        <v>375</v>
      </c>
      <c r="BH15" s="346" t="s">
        <v>268</v>
      </c>
      <c r="BI15" s="347">
        <v>300000</v>
      </c>
      <c r="BJ15" s="347">
        <v>0</v>
      </c>
      <c r="BK15" s="347">
        <v>0</v>
      </c>
      <c r="BL15" s="347">
        <f t="shared" si="26"/>
        <v>309.29999999999995</v>
      </c>
      <c r="BM15" s="347">
        <f t="shared" si="27"/>
        <v>0</v>
      </c>
      <c r="BN15" s="347">
        <f t="shared" si="28"/>
        <v>0</v>
      </c>
      <c r="BP15" s="346" t="s">
        <v>681</v>
      </c>
      <c r="BQ15" s="346" t="s">
        <v>682</v>
      </c>
      <c r="BR15" s="371" t="s">
        <v>376</v>
      </c>
      <c r="BS15" s="346" t="s">
        <v>376</v>
      </c>
      <c r="BT15" s="393">
        <v>288150671</v>
      </c>
      <c r="BU15" s="393">
        <f t="shared" si="29"/>
        <v>297083.34180099994</v>
      </c>
      <c r="BW15" s="371" t="s">
        <v>373</v>
      </c>
      <c r="BX15" s="346" t="s">
        <v>726</v>
      </c>
      <c r="BY15" s="371" t="s">
        <v>375</v>
      </c>
      <c r="BZ15" s="346" t="s">
        <v>268</v>
      </c>
      <c r="CA15" s="393">
        <v>300000</v>
      </c>
      <c r="CB15" s="393">
        <v>0</v>
      </c>
      <c r="CC15" s="393">
        <v>0</v>
      </c>
      <c r="CD15" s="393">
        <f t="shared" si="30"/>
        <v>309.29999999999995</v>
      </c>
      <c r="CE15" s="393">
        <f t="shared" si="31"/>
        <v>0</v>
      </c>
      <c r="CF15" s="393">
        <f t="shared" si="32"/>
        <v>0</v>
      </c>
      <c r="CM15" s="398">
        <f>SUM(CM3:CM14)</f>
        <v>6804058.2187790005</v>
      </c>
      <c r="CO15" s="350" t="s">
        <v>373</v>
      </c>
      <c r="CP15" s="350" t="s">
        <v>726</v>
      </c>
      <c r="CQ15" s="371" t="s">
        <v>375</v>
      </c>
      <c r="CR15" s="350" t="s">
        <v>268</v>
      </c>
      <c r="CS15" s="395">
        <v>300000</v>
      </c>
      <c r="CT15" s="395">
        <v>0</v>
      </c>
      <c r="CU15" s="395">
        <v>0</v>
      </c>
      <c r="CV15" s="393">
        <f t="shared" si="34"/>
        <v>309.29999999999995</v>
      </c>
      <c r="CW15" s="393">
        <f t="shared" si="35"/>
        <v>0</v>
      </c>
      <c r="CX15" s="393">
        <f t="shared" si="36"/>
        <v>0</v>
      </c>
      <c r="CZ15" s="371" t="s">
        <v>675</v>
      </c>
      <c r="DA15" s="346" t="s">
        <v>676</v>
      </c>
      <c r="DB15" s="371" t="s">
        <v>376</v>
      </c>
      <c r="DC15" s="346" t="s">
        <v>376</v>
      </c>
      <c r="DD15" s="347">
        <v>157543860</v>
      </c>
      <c r="DE15" s="394">
        <f t="shared" si="37"/>
        <v>162427.71965999997</v>
      </c>
      <c r="DH15" s="350" t="s">
        <v>373</v>
      </c>
      <c r="DI15" s="350" t="s">
        <v>726</v>
      </c>
      <c r="DJ15" s="350" t="s">
        <v>375</v>
      </c>
      <c r="DK15" s="350" t="s">
        <v>268</v>
      </c>
      <c r="DL15" s="395">
        <v>300000</v>
      </c>
      <c r="DM15" s="395">
        <v>0</v>
      </c>
      <c r="DN15" s="395">
        <v>0</v>
      </c>
      <c r="DO15" s="395">
        <f t="shared" si="38"/>
        <v>309.29999999999995</v>
      </c>
      <c r="DP15" s="395">
        <f t="shared" si="39"/>
        <v>0</v>
      </c>
      <c r="DQ15" s="395">
        <f t="shared" si="40"/>
        <v>0</v>
      </c>
      <c r="EC15" s="350" t="s">
        <v>373</v>
      </c>
      <c r="ED15" s="350" t="s">
        <v>726</v>
      </c>
      <c r="EE15" s="371" t="s">
        <v>375</v>
      </c>
      <c r="EF15" s="350" t="s">
        <v>268</v>
      </c>
      <c r="EG15" s="394">
        <v>300000</v>
      </c>
      <c r="EH15" s="394">
        <v>0</v>
      </c>
      <c r="EI15" s="394">
        <v>0</v>
      </c>
      <c r="EJ15" s="394">
        <f t="shared" si="42"/>
        <v>309.29999999999995</v>
      </c>
      <c r="EK15" s="394">
        <f t="shared" si="43"/>
        <v>0</v>
      </c>
      <c r="EL15" s="394">
        <f t="shared" si="44"/>
        <v>0</v>
      </c>
      <c r="EO15" s="350" t="s">
        <v>677</v>
      </c>
      <c r="EP15" s="350" t="s">
        <v>678</v>
      </c>
      <c r="EQ15" s="350" t="s">
        <v>376</v>
      </c>
      <c r="ER15" s="350" t="s">
        <v>376</v>
      </c>
      <c r="ES15" s="394">
        <v>263055501</v>
      </c>
      <c r="ET15" s="394">
        <f t="shared" si="45"/>
        <v>271210.22153099999</v>
      </c>
      <c r="EV15" s="350" t="s">
        <v>373</v>
      </c>
      <c r="EW15" s="350" t="s">
        <v>726</v>
      </c>
      <c r="EX15" s="350" t="s">
        <v>375</v>
      </c>
      <c r="EY15" s="350" t="s">
        <v>268</v>
      </c>
      <c r="EZ15" s="394">
        <v>300000</v>
      </c>
      <c r="FA15" s="394">
        <v>0</v>
      </c>
      <c r="FB15" s="394">
        <v>0</v>
      </c>
      <c r="FC15" s="394">
        <f t="shared" si="46"/>
        <v>309.29999999999995</v>
      </c>
      <c r="FD15" s="394">
        <f t="shared" si="47"/>
        <v>0</v>
      </c>
      <c r="FE15" s="394">
        <f t="shared" si="48"/>
        <v>0</v>
      </c>
      <c r="FG15" s="383" t="s">
        <v>665</v>
      </c>
      <c r="FH15" s="396" t="s">
        <v>666</v>
      </c>
      <c r="FI15" s="383" t="s">
        <v>376</v>
      </c>
      <c r="FJ15" s="396" t="s">
        <v>376</v>
      </c>
      <c r="FK15" s="383">
        <v>4034740065</v>
      </c>
      <c r="FL15" s="383">
        <f t="shared" si="49"/>
        <v>4034740.0649999999</v>
      </c>
      <c r="FN15" s="350" t="s">
        <v>373</v>
      </c>
      <c r="FO15" s="350" t="s">
        <v>726</v>
      </c>
      <c r="FP15" s="350" t="s">
        <v>375</v>
      </c>
      <c r="FQ15" s="350" t="s">
        <v>268</v>
      </c>
      <c r="FR15" s="395">
        <v>300000</v>
      </c>
      <c r="FS15" s="395">
        <v>0</v>
      </c>
      <c r="FT15" s="395">
        <v>0</v>
      </c>
      <c r="FU15" s="397">
        <f t="shared" si="50"/>
        <v>300</v>
      </c>
      <c r="FV15" s="397">
        <f t="shared" si="51"/>
        <v>0</v>
      </c>
      <c r="FW15" s="397">
        <f t="shared" si="52"/>
        <v>0</v>
      </c>
      <c r="FY15" s="350" t="s">
        <v>724</v>
      </c>
      <c r="FZ15" s="394">
        <v>9996</v>
      </c>
      <c r="GA15" s="394">
        <v>0</v>
      </c>
      <c r="GB15" s="394">
        <v>0</v>
      </c>
      <c r="GC15" s="394">
        <v>9996</v>
      </c>
      <c r="GD15" s="394">
        <v>0</v>
      </c>
      <c r="GE15" s="394">
        <v>0</v>
      </c>
      <c r="GF15" s="394">
        <f t="shared" si="53"/>
        <v>9.9960000000000004</v>
      </c>
      <c r="GG15" s="394">
        <f t="shared" si="54"/>
        <v>0</v>
      </c>
      <c r="GH15" s="394">
        <f t="shared" si="55"/>
        <v>0</v>
      </c>
      <c r="GI15" s="394">
        <f t="shared" si="56"/>
        <v>9.9960000000000004</v>
      </c>
      <c r="GJ15" s="394">
        <f t="shared" si="57"/>
        <v>0</v>
      </c>
      <c r="GK15" s="394">
        <f t="shared" si="58"/>
        <v>0</v>
      </c>
      <c r="GN15" s="350" t="s">
        <v>677</v>
      </c>
      <c r="GO15" s="350" t="s">
        <v>678</v>
      </c>
      <c r="GP15" s="371" t="s">
        <v>376</v>
      </c>
      <c r="GQ15" s="350" t="s">
        <v>376</v>
      </c>
      <c r="GR15" s="350">
        <v>123361000</v>
      </c>
      <c r="GS15" s="394">
        <f t="shared" si="59"/>
        <v>123361</v>
      </c>
      <c r="GU15" s="371" t="s">
        <v>373</v>
      </c>
      <c r="GV15" s="350" t="s">
        <v>726</v>
      </c>
      <c r="GW15" s="371" t="s">
        <v>375</v>
      </c>
      <c r="GX15" s="346" t="s">
        <v>268</v>
      </c>
      <c r="GY15" s="347">
        <v>300000</v>
      </c>
      <c r="GZ15" s="347">
        <v>0</v>
      </c>
      <c r="HA15" s="347">
        <v>0</v>
      </c>
      <c r="HB15" s="347">
        <f t="shared" si="60"/>
        <v>300</v>
      </c>
      <c r="HC15" s="347">
        <f t="shared" si="61"/>
        <v>0</v>
      </c>
      <c r="HD15" s="347">
        <f t="shared" si="62"/>
        <v>0</v>
      </c>
      <c r="HF15" s="346" t="s">
        <v>724</v>
      </c>
      <c r="HG15" s="347">
        <v>9996</v>
      </c>
      <c r="HH15" s="347">
        <v>0</v>
      </c>
      <c r="HI15" s="347">
        <v>0</v>
      </c>
      <c r="HJ15" s="347">
        <v>9996</v>
      </c>
      <c r="HK15" s="347">
        <v>0</v>
      </c>
      <c r="HL15" s="347">
        <v>0</v>
      </c>
      <c r="HM15" s="347">
        <f t="shared" si="63"/>
        <v>9.9960000000000004</v>
      </c>
      <c r="HN15" s="347">
        <f t="shared" si="64"/>
        <v>0</v>
      </c>
      <c r="HO15" s="347">
        <f t="shared" si="65"/>
        <v>0</v>
      </c>
      <c r="HP15" s="347">
        <f t="shared" si="66"/>
        <v>9.9960000000000004</v>
      </c>
      <c r="HQ15" s="347">
        <f t="shared" si="67"/>
        <v>0</v>
      </c>
      <c r="HR15" s="347">
        <f t="shared" si="68"/>
        <v>0</v>
      </c>
      <c r="HU15" s="350" t="s">
        <v>665</v>
      </c>
      <c r="HV15" s="350" t="s">
        <v>666</v>
      </c>
      <c r="HW15" s="350" t="s">
        <v>376</v>
      </c>
      <c r="HX15" s="350" t="s">
        <v>376</v>
      </c>
      <c r="HY15" s="394">
        <v>3666551000</v>
      </c>
      <c r="HZ15" s="394">
        <f t="shared" si="69"/>
        <v>3666551</v>
      </c>
      <c r="IB15" s="350" t="s">
        <v>373</v>
      </c>
      <c r="IC15" s="350" t="s">
        <v>726</v>
      </c>
      <c r="ID15" s="350" t="s">
        <v>375</v>
      </c>
      <c r="IE15" s="350" t="s">
        <v>268</v>
      </c>
      <c r="IF15" s="394">
        <v>121078</v>
      </c>
      <c r="IG15" s="394">
        <v>0</v>
      </c>
      <c r="IH15" s="394">
        <v>0</v>
      </c>
      <c r="II15" s="394">
        <f t="shared" si="70"/>
        <v>121.078</v>
      </c>
      <c r="IJ15" s="394">
        <f t="shared" si="71"/>
        <v>0</v>
      </c>
      <c r="IK15" s="394">
        <f t="shared" si="72"/>
        <v>0</v>
      </c>
      <c r="IM15" s="350" t="s">
        <v>724</v>
      </c>
      <c r="IN15" s="394">
        <v>5608429996</v>
      </c>
      <c r="IO15" s="394">
        <v>5597972116</v>
      </c>
      <c r="IP15" s="394">
        <v>5597972116</v>
      </c>
      <c r="IQ15" s="394">
        <v>10457880</v>
      </c>
      <c r="IR15" s="394">
        <v>5597972116</v>
      </c>
      <c r="IS15" s="394">
        <v>0</v>
      </c>
      <c r="IT15" s="394">
        <f t="shared" si="73"/>
        <v>5608429.9960000003</v>
      </c>
      <c r="IU15" s="394">
        <f t="shared" si="74"/>
        <v>5597972.1160000004</v>
      </c>
      <c r="IV15" s="394">
        <f t="shared" si="75"/>
        <v>5597972.1160000004</v>
      </c>
      <c r="IW15" s="394">
        <f t="shared" si="76"/>
        <v>10457.879999999999</v>
      </c>
      <c r="IX15" s="394">
        <f t="shared" si="77"/>
        <v>5597972.1160000004</v>
      </c>
      <c r="IY15" s="394">
        <f t="shared" si="78"/>
        <v>0</v>
      </c>
    </row>
    <row r="16" spans="1:259" x14ac:dyDescent="0.25">
      <c r="A16" s="371" t="s">
        <v>373</v>
      </c>
      <c r="B16" s="371" t="s">
        <v>726</v>
      </c>
      <c r="C16" s="371" t="s">
        <v>376</v>
      </c>
      <c r="D16" s="371" t="s">
        <v>376</v>
      </c>
      <c r="E16" s="347">
        <v>0</v>
      </c>
      <c r="F16" s="347">
        <v>0</v>
      </c>
      <c r="G16" s="347">
        <v>0</v>
      </c>
      <c r="H16" s="393">
        <f t="shared" si="14"/>
        <v>0</v>
      </c>
      <c r="I16" s="393">
        <f t="shared" si="15"/>
        <v>0</v>
      </c>
      <c r="J16" s="393">
        <f t="shared" si="16"/>
        <v>0</v>
      </c>
      <c r="R16" s="350" t="s">
        <v>281</v>
      </c>
      <c r="S16" s="350" t="s">
        <v>373</v>
      </c>
      <c r="T16" s="350" t="s">
        <v>726</v>
      </c>
      <c r="U16" s="350" t="s">
        <v>376</v>
      </c>
      <c r="V16" s="350" t="s">
        <v>376</v>
      </c>
      <c r="W16" s="393">
        <v>0</v>
      </c>
      <c r="X16" s="393">
        <v>0</v>
      </c>
      <c r="Y16" s="393">
        <v>0</v>
      </c>
      <c r="Z16" s="393">
        <f t="shared" si="18"/>
        <v>0</v>
      </c>
      <c r="AA16" s="393">
        <f t="shared" si="19"/>
        <v>0</v>
      </c>
      <c r="AB16" s="393">
        <f t="shared" si="20"/>
        <v>0</v>
      </c>
      <c r="AC16" s="393"/>
      <c r="AL16" s="350" t="s">
        <v>373</v>
      </c>
      <c r="AM16" s="350" t="s">
        <v>726</v>
      </c>
      <c r="AN16" s="350" t="s">
        <v>374</v>
      </c>
      <c r="AO16" s="350" t="s">
        <v>236</v>
      </c>
      <c r="AP16" s="393">
        <v>0</v>
      </c>
      <c r="AQ16" s="393">
        <v>6494508</v>
      </c>
      <c r="AR16" s="393">
        <v>25978032</v>
      </c>
      <c r="AS16" s="393">
        <f t="shared" si="22"/>
        <v>0</v>
      </c>
      <c r="AT16" s="393">
        <f t="shared" si="23"/>
        <v>6695.837747999999</v>
      </c>
      <c r="AU16" s="393">
        <f t="shared" si="24"/>
        <v>26783.350991999996</v>
      </c>
      <c r="AX16" s="371" t="s">
        <v>681</v>
      </c>
      <c r="AY16" s="346" t="s">
        <v>682</v>
      </c>
      <c r="AZ16" s="371" t="s">
        <v>376</v>
      </c>
      <c r="BA16" s="371" t="s">
        <v>376</v>
      </c>
      <c r="BB16" s="347">
        <v>180856856</v>
      </c>
      <c r="BC16" s="347">
        <f t="shared" si="25"/>
        <v>186463.41853599998</v>
      </c>
      <c r="BE16" s="371" t="s">
        <v>373</v>
      </c>
      <c r="BF16" s="346" t="s">
        <v>726</v>
      </c>
      <c r="BG16" s="371" t="s">
        <v>397</v>
      </c>
      <c r="BH16" s="346" t="s">
        <v>398</v>
      </c>
      <c r="BI16" s="347">
        <v>0</v>
      </c>
      <c r="BJ16" s="347">
        <v>9802535</v>
      </c>
      <c r="BK16" s="347">
        <v>14859161</v>
      </c>
      <c r="BL16" s="347">
        <f t="shared" si="26"/>
        <v>0</v>
      </c>
      <c r="BM16" s="347">
        <f t="shared" si="27"/>
        <v>10106.413584999998</v>
      </c>
      <c r="BN16" s="347">
        <f t="shared" si="28"/>
        <v>15319.794990999999</v>
      </c>
      <c r="BP16" s="346" t="s">
        <v>379</v>
      </c>
      <c r="BQ16" s="346" t="s">
        <v>817</v>
      </c>
      <c r="BR16" s="371" t="s">
        <v>376</v>
      </c>
      <c r="BS16" s="346" t="s">
        <v>376</v>
      </c>
      <c r="BT16" s="393">
        <v>50000000</v>
      </c>
      <c r="BU16" s="393">
        <f t="shared" si="29"/>
        <v>51549.999999999993</v>
      </c>
      <c r="BW16" s="371" t="s">
        <v>373</v>
      </c>
      <c r="BX16" s="346" t="s">
        <v>726</v>
      </c>
      <c r="BY16" s="371" t="s">
        <v>397</v>
      </c>
      <c r="BZ16" s="346" t="s">
        <v>398</v>
      </c>
      <c r="CA16" s="393">
        <v>0</v>
      </c>
      <c r="CB16" s="393">
        <v>69802535</v>
      </c>
      <c r="CC16" s="393">
        <v>69802535</v>
      </c>
      <c r="CD16" s="393">
        <f t="shared" si="30"/>
        <v>0</v>
      </c>
      <c r="CE16" s="393">
        <f t="shared" si="31"/>
        <v>71966.413585000002</v>
      </c>
      <c r="CF16" s="393">
        <f t="shared" si="32"/>
        <v>71966.413585000002</v>
      </c>
      <c r="CM16" s="394">
        <f>+CM15-'Prog 03'!AH10</f>
        <v>0</v>
      </c>
      <c r="CO16" s="350" t="s">
        <v>373</v>
      </c>
      <c r="CP16" s="350" t="s">
        <v>726</v>
      </c>
      <c r="CQ16" s="371" t="s">
        <v>376</v>
      </c>
      <c r="CR16" s="350" t="s">
        <v>376</v>
      </c>
      <c r="CS16" s="395">
        <v>0</v>
      </c>
      <c r="CT16" s="395">
        <v>0</v>
      </c>
      <c r="CU16" s="395">
        <v>0</v>
      </c>
      <c r="CV16" s="393">
        <f t="shared" si="34"/>
        <v>0</v>
      </c>
      <c r="CW16" s="393">
        <f t="shared" si="35"/>
        <v>0</v>
      </c>
      <c r="CX16" s="393">
        <f t="shared" si="36"/>
        <v>0</v>
      </c>
      <c r="CZ16" s="371" t="s">
        <v>677</v>
      </c>
      <c r="DA16" s="346" t="s">
        <v>678</v>
      </c>
      <c r="DB16" s="371" t="s">
        <v>376</v>
      </c>
      <c r="DC16" s="346" t="s">
        <v>376</v>
      </c>
      <c r="DD16" s="347">
        <v>123300624</v>
      </c>
      <c r="DE16" s="394">
        <f t="shared" si="37"/>
        <v>127122.94334399998</v>
      </c>
      <c r="DH16" s="350" t="s">
        <v>373</v>
      </c>
      <c r="DI16" s="350" t="s">
        <v>726</v>
      </c>
      <c r="DJ16" s="350" t="s">
        <v>375</v>
      </c>
      <c r="DK16" s="350" t="s">
        <v>268</v>
      </c>
      <c r="DL16" s="395">
        <v>0</v>
      </c>
      <c r="DM16" s="395">
        <v>57460</v>
      </c>
      <c r="DN16" s="395">
        <v>300000</v>
      </c>
      <c r="DO16" s="395">
        <f t="shared" si="38"/>
        <v>0</v>
      </c>
      <c r="DP16" s="395">
        <f t="shared" si="39"/>
        <v>59.241259999999997</v>
      </c>
      <c r="DQ16" s="395">
        <f t="shared" si="40"/>
        <v>309.29999999999995</v>
      </c>
      <c r="EC16" s="350" t="s">
        <v>373</v>
      </c>
      <c r="ED16" s="350" t="s">
        <v>726</v>
      </c>
      <c r="EE16" s="371" t="s">
        <v>376</v>
      </c>
      <c r="EF16" s="350" t="s">
        <v>376</v>
      </c>
      <c r="EG16" s="394">
        <v>0</v>
      </c>
      <c r="EH16" s="394">
        <v>0</v>
      </c>
      <c r="EI16" s="394">
        <v>0</v>
      </c>
      <c r="EJ16" s="394">
        <f t="shared" si="42"/>
        <v>0</v>
      </c>
      <c r="EK16" s="394">
        <f t="shared" si="43"/>
        <v>0</v>
      </c>
      <c r="EL16" s="394">
        <f t="shared" si="44"/>
        <v>0</v>
      </c>
      <c r="EO16" s="350" t="s">
        <v>679</v>
      </c>
      <c r="EP16" s="350" t="s">
        <v>680</v>
      </c>
      <c r="EQ16" s="350" t="s">
        <v>376</v>
      </c>
      <c r="ER16" s="350" t="s">
        <v>376</v>
      </c>
      <c r="ES16" s="394">
        <v>3144602082</v>
      </c>
      <c r="ET16" s="394">
        <f t="shared" si="45"/>
        <v>3242084.7465419997</v>
      </c>
      <c r="EV16" s="350" t="s">
        <v>373</v>
      </c>
      <c r="EW16" s="350" t="s">
        <v>726</v>
      </c>
      <c r="EX16" s="350" t="s">
        <v>375</v>
      </c>
      <c r="EY16" s="350" t="s">
        <v>268</v>
      </c>
      <c r="EZ16" s="394">
        <v>0</v>
      </c>
      <c r="FA16" s="394">
        <v>57460</v>
      </c>
      <c r="FB16" s="394">
        <v>300000</v>
      </c>
      <c r="FC16" s="394">
        <f t="shared" si="46"/>
        <v>0</v>
      </c>
      <c r="FD16" s="394">
        <f t="shared" si="47"/>
        <v>59.241259999999997</v>
      </c>
      <c r="FE16" s="394">
        <f t="shared" si="48"/>
        <v>309.29999999999995</v>
      </c>
      <c r="FG16" s="383" t="s">
        <v>671</v>
      </c>
      <c r="FH16" s="396" t="s">
        <v>672</v>
      </c>
      <c r="FI16" s="383" t="s">
        <v>376</v>
      </c>
      <c r="FJ16" s="396" t="s">
        <v>376</v>
      </c>
      <c r="FK16" s="383">
        <v>364920000</v>
      </c>
      <c r="FL16" s="383">
        <f t="shared" si="49"/>
        <v>364920</v>
      </c>
      <c r="FN16" s="350" t="s">
        <v>373</v>
      </c>
      <c r="FO16" s="350" t="s">
        <v>726</v>
      </c>
      <c r="FP16" s="350" t="s">
        <v>396</v>
      </c>
      <c r="FQ16" s="350" t="s">
        <v>238</v>
      </c>
      <c r="FR16" s="395">
        <v>0</v>
      </c>
      <c r="FS16" s="395">
        <v>13314231</v>
      </c>
      <c r="FT16" s="395">
        <v>16186301</v>
      </c>
      <c r="FU16" s="397">
        <f t="shared" si="50"/>
        <v>0</v>
      </c>
      <c r="FV16" s="397">
        <f t="shared" si="51"/>
        <v>13314.231</v>
      </c>
      <c r="FW16" s="397">
        <f t="shared" si="52"/>
        <v>16186.300999999999</v>
      </c>
      <c r="FY16" s="350" t="s">
        <v>955</v>
      </c>
      <c r="FZ16" s="394">
        <v>8610052000</v>
      </c>
      <c r="GA16" s="394">
        <v>2121979646</v>
      </c>
      <c r="GB16" s="394">
        <v>2121979646</v>
      </c>
      <c r="GC16" s="394">
        <v>6488072354</v>
      </c>
      <c r="GD16" s="394">
        <v>1755065125</v>
      </c>
      <c r="GE16" s="394">
        <v>366914521</v>
      </c>
      <c r="GF16" s="394">
        <f t="shared" si="53"/>
        <v>8610052</v>
      </c>
      <c r="GG16" s="394">
        <f t="shared" si="54"/>
        <v>2121979.6460000002</v>
      </c>
      <c r="GH16" s="394">
        <f t="shared" si="55"/>
        <v>2121979.6460000002</v>
      </c>
      <c r="GI16" s="394">
        <f t="shared" si="56"/>
        <v>6488072.3540000003</v>
      </c>
      <c r="GJ16" s="394">
        <f t="shared" si="57"/>
        <v>1755065.125</v>
      </c>
      <c r="GK16" s="394">
        <f t="shared" si="58"/>
        <v>366914.52100000001</v>
      </c>
      <c r="GN16" s="350" t="s">
        <v>679</v>
      </c>
      <c r="GO16" s="350" t="s">
        <v>680</v>
      </c>
      <c r="GP16" s="371" t="s">
        <v>376</v>
      </c>
      <c r="GQ16" s="350" t="s">
        <v>376</v>
      </c>
      <c r="GR16" s="350">
        <v>3310790839</v>
      </c>
      <c r="GS16" s="394">
        <f t="shared" si="59"/>
        <v>3310790.8390000002</v>
      </c>
      <c r="GU16" s="371" t="s">
        <v>373</v>
      </c>
      <c r="GV16" s="350" t="s">
        <v>726</v>
      </c>
      <c r="GW16" s="371" t="s">
        <v>376</v>
      </c>
      <c r="GX16" s="346" t="s">
        <v>376</v>
      </c>
      <c r="GY16" s="347">
        <v>0</v>
      </c>
      <c r="GZ16" s="347">
        <v>0</v>
      </c>
      <c r="HA16" s="347">
        <v>0</v>
      </c>
      <c r="HB16" s="347">
        <f t="shared" si="60"/>
        <v>0</v>
      </c>
      <c r="HC16" s="347">
        <f t="shared" si="61"/>
        <v>0</v>
      </c>
      <c r="HD16" s="347">
        <f t="shared" si="62"/>
        <v>0</v>
      </c>
      <c r="HF16" s="346" t="s">
        <v>955</v>
      </c>
      <c r="HG16" s="347">
        <v>8610052000</v>
      </c>
      <c r="HH16" s="347">
        <v>2121979646</v>
      </c>
      <c r="HI16" s="347">
        <v>2121979646</v>
      </c>
      <c r="HJ16" s="347">
        <v>6488072354</v>
      </c>
      <c r="HK16" s="347">
        <v>2121979646</v>
      </c>
      <c r="HL16" s="347">
        <v>0</v>
      </c>
      <c r="HM16" s="347">
        <f t="shared" si="63"/>
        <v>8610052</v>
      </c>
      <c r="HN16" s="347">
        <f t="shared" si="64"/>
        <v>2121979.6460000002</v>
      </c>
      <c r="HO16" s="347">
        <f t="shared" si="65"/>
        <v>2121979.6460000002</v>
      </c>
      <c r="HP16" s="347">
        <f t="shared" si="66"/>
        <v>6488072.3540000003</v>
      </c>
      <c r="HQ16" s="347">
        <f t="shared" si="67"/>
        <v>2121979.6460000002</v>
      </c>
      <c r="HR16" s="347">
        <f t="shared" si="68"/>
        <v>0</v>
      </c>
      <c r="HU16" s="350" t="s">
        <v>665</v>
      </c>
      <c r="HV16" s="350" t="s">
        <v>666</v>
      </c>
      <c r="HW16" s="350" t="s">
        <v>376</v>
      </c>
      <c r="HX16" s="350" t="s">
        <v>376</v>
      </c>
      <c r="HY16" s="394">
        <v>315439844</v>
      </c>
      <c r="HZ16" s="394">
        <f t="shared" si="69"/>
        <v>315439.84399999998</v>
      </c>
      <c r="IB16" s="350" t="s">
        <v>373</v>
      </c>
      <c r="IC16" s="350" t="s">
        <v>726</v>
      </c>
      <c r="ID16" s="350" t="s">
        <v>396</v>
      </c>
      <c r="IE16" s="350" t="s">
        <v>238</v>
      </c>
      <c r="IF16" s="394">
        <v>45600</v>
      </c>
      <c r="IG16" s="394">
        <v>0</v>
      </c>
      <c r="IH16" s="394">
        <v>0</v>
      </c>
      <c r="II16" s="394">
        <f t="shared" si="70"/>
        <v>45.6</v>
      </c>
      <c r="IJ16" s="394">
        <f t="shared" si="71"/>
        <v>0</v>
      </c>
      <c r="IK16" s="394">
        <f t="shared" si="72"/>
        <v>0</v>
      </c>
      <c r="IM16" s="350" t="s">
        <v>955</v>
      </c>
      <c r="IN16" s="394">
        <v>2121980000</v>
      </c>
      <c r="IO16" s="394">
        <v>2121979646</v>
      </c>
      <c r="IP16" s="394">
        <v>2121979646</v>
      </c>
      <c r="IQ16" s="394">
        <v>354</v>
      </c>
      <c r="IR16" s="394">
        <v>2121979646</v>
      </c>
      <c r="IS16" s="394">
        <v>0</v>
      </c>
      <c r="IT16" s="394">
        <f t="shared" si="73"/>
        <v>2121980</v>
      </c>
      <c r="IU16" s="394">
        <f t="shared" si="74"/>
        <v>2121979.6460000002</v>
      </c>
      <c r="IV16" s="394">
        <f t="shared" si="75"/>
        <v>2121979.6460000002</v>
      </c>
      <c r="IW16" s="394">
        <f t="shared" si="76"/>
        <v>0.35399999999999998</v>
      </c>
      <c r="IX16" s="394">
        <f t="shared" si="77"/>
        <v>2121979.6460000002</v>
      </c>
      <c r="IY16" s="394">
        <f t="shared" si="78"/>
        <v>0</v>
      </c>
    </row>
    <row r="17" spans="1:259" x14ac:dyDescent="0.25">
      <c r="A17" s="371" t="s">
        <v>813</v>
      </c>
      <c r="B17" s="371" t="s">
        <v>814</v>
      </c>
      <c r="C17" s="371" t="s">
        <v>815</v>
      </c>
      <c r="D17" s="371" t="s">
        <v>816</v>
      </c>
      <c r="E17" s="347">
        <v>471602000</v>
      </c>
      <c r="F17" s="347">
        <v>0</v>
      </c>
      <c r="G17" s="347">
        <v>0</v>
      </c>
      <c r="H17" s="393">
        <f t="shared" si="14"/>
        <v>486221.66199999995</v>
      </c>
      <c r="I17" s="393">
        <f t="shared" si="15"/>
        <v>0</v>
      </c>
      <c r="J17" s="393">
        <f t="shared" si="16"/>
        <v>0</v>
      </c>
      <c r="R17" s="350" t="s">
        <v>281</v>
      </c>
      <c r="S17" s="350" t="s">
        <v>373</v>
      </c>
      <c r="T17" s="350" t="s">
        <v>726</v>
      </c>
      <c r="U17" s="350" t="s">
        <v>396</v>
      </c>
      <c r="V17" s="350" t="s">
        <v>238</v>
      </c>
      <c r="W17" s="393">
        <v>0</v>
      </c>
      <c r="X17" s="393">
        <v>560074</v>
      </c>
      <c r="Y17" s="393">
        <v>560074</v>
      </c>
      <c r="Z17" s="393">
        <f t="shared" si="18"/>
        <v>0</v>
      </c>
      <c r="AA17" s="393">
        <f t="shared" si="19"/>
        <v>577.43629399999986</v>
      </c>
      <c r="AB17" s="393">
        <f t="shared" si="20"/>
        <v>577.43629399999986</v>
      </c>
      <c r="AC17" s="393"/>
      <c r="AL17" s="350" t="s">
        <v>373</v>
      </c>
      <c r="AM17" s="350" t="s">
        <v>726</v>
      </c>
      <c r="AN17" s="350" t="s">
        <v>397</v>
      </c>
      <c r="AO17" s="350" t="s">
        <v>398</v>
      </c>
      <c r="AP17" s="393">
        <v>0</v>
      </c>
      <c r="AQ17" s="393">
        <v>6009508</v>
      </c>
      <c r="AR17" s="393">
        <v>14859161</v>
      </c>
      <c r="AS17" s="393">
        <f t="shared" si="22"/>
        <v>0</v>
      </c>
      <c r="AT17" s="393">
        <f t="shared" si="23"/>
        <v>6195.8027479999992</v>
      </c>
      <c r="AU17" s="393">
        <f t="shared" si="24"/>
        <v>15319.794990999999</v>
      </c>
      <c r="BC17" s="399">
        <f>SUM(BC3:BC16)</f>
        <v>86763969.312531978</v>
      </c>
      <c r="BE17" s="371" t="s">
        <v>373</v>
      </c>
      <c r="BF17" s="346" t="s">
        <v>726</v>
      </c>
      <c r="BG17" s="371" t="s">
        <v>396</v>
      </c>
      <c r="BH17" s="346" t="s">
        <v>238</v>
      </c>
      <c r="BI17" s="347">
        <v>0</v>
      </c>
      <c r="BJ17" s="347">
        <v>560074</v>
      </c>
      <c r="BK17" s="347">
        <v>560074</v>
      </c>
      <c r="BL17" s="347">
        <f t="shared" si="26"/>
        <v>0</v>
      </c>
      <c r="BM17" s="347">
        <f t="shared" si="27"/>
        <v>577.43629399999986</v>
      </c>
      <c r="BN17" s="347">
        <f t="shared" si="28"/>
        <v>577.43629399999986</v>
      </c>
      <c r="BT17" s="398">
        <f>SUM(BT3:BT16)</f>
        <v>5867032209</v>
      </c>
      <c r="BU17" s="398">
        <f>SUM(BU3:BU16)</f>
        <v>6048910.2074789992</v>
      </c>
      <c r="BW17" s="371" t="s">
        <v>373</v>
      </c>
      <c r="BX17" s="346" t="s">
        <v>726</v>
      </c>
      <c r="BY17" s="371" t="s">
        <v>374</v>
      </c>
      <c r="BZ17" s="346" t="s">
        <v>236</v>
      </c>
      <c r="CA17" s="393">
        <v>0</v>
      </c>
      <c r="CB17" s="393">
        <v>191430112</v>
      </c>
      <c r="CC17" s="393">
        <v>78153445</v>
      </c>
      <c r="CD17" s="393">
        <f t="shared" si="30"/>
        <v>0</v>
      </c>
      <c r="CE17" s="393">
        <f t="shared" si="31"/>
        <v>197364.44547199996</v>
      </c>
      <c r="CF17" s="393">
        <f t="shared" si="32"/>
        <v>80576.201795000001</v>
      </c>
      <c r="CO17" s="350" t="s">
        <v>373</v>
      </c>
      <c r="CP17" s="350" t="s">
        <v>726</v>
      </c>
      <c r="CQ17" s="371" t="s">
        <v>396</v>
      </c>
      <c r="CR17" s="350" t="s">
        <v>238</v>
      </c>
      <c r="CS17" s="395">
        <v>0</v>
      </c>
      <c r="CT17" s="395">
        <v>3530314</v>
      </c>
      <c r="CU17" s="395">
        <v>560074</v>
      </c>
      <c r="CV17" s="393">
        <f t="shared" si="34"/>
        <v>0</v>
      </c>
      <c r="CW17" s="393">
        <f t="shared" si="35"/>
        <v>3639.7537339999994</v>
      </c>
      <c r="CX17" s="393">
        <f t="shared" si="36"/>
        <v>577.43629399999986</v>
      </c>
      <c r="CZ17" s="371" t="s">
        <v>679</v>
      </c>
      <c r="DA17" s="346" t="s">
        <v>680</v>
      </c>
      <c r="DB17" s="371" t="s">
        <v>376</v>
      </c>
      <c r="DC17" s="346" t="s">
        <v>376</v>
      </c>
      <c r="DD17" s="347">
        <v>241000000</v>
      </c>
      <c r="DE17" s="394">
        <f t="shared" si="37"/>
        <v>248470.99999999997</v>
      </c>
      <c r="DH17" s="350" t="s">
        <v>373</v>
      </c>
      <c r="DI17" s="350" t="s">
        <v>726</v>
      </c>
      <c r="DJ17" s="350" t="s">
        <v>396</v>
      </c>
      <c r="DK17" s="350" t="s">
        <v>238</v>
      </c>
      <c r="DL17" s="395">
        <v>0</v>
      </c>
      <c r="DM17" s="395">
        <v>3463048</v>
      </c>
      <c r="DN17" s="395">
        <v>10330003</v>
      </c>
      <c r="DO17" s="395">
        <f t="shared" si="38"/>
        <v>0</v>
      </c>
      <c r="DP17" s="395">
        <f t="shared" si="39"/>
        <v>3570.4024879999993</v>
      </c>
      <c r="DQ17" s="395">
        <f t="shared" si="40"/>
        <v>10650.233092999999</v>
      </c>
      <c r="EC17" s="350" t="s">
        <v>373</v>
      </c>
      <c r="ED17" s="350" t="s">
        <v>726</v>
      </c>
      <c r="EE17" s="371" t="s">
        <v>375</v>
      </c>
      <c r="EF17" s="350" t="s">
        <v>268</v>
      </c>
      <c r="EG17" s="394">
        <v>0</v>
      </c>
      <c r="EH17" s="394">
        <v>300000</v>
      </c>
      <c r="EI17" s="394">
        <v>57460</v>
      </c>
      <c r="EJ17" s="394">
        <f t="shared" si="42"/>
        <v>0</v>
      </c>
      <c r="EK17" s="394">
        <f t="shared" si="43"/>
        <v>309.29999999999995</v>
      </c>
      <c r="EL17" s="394">
        <f t="shared" si="44"/>
        <v>59.241259999999997</v>
      </c>
      <c r="EO17" s="350" t="s">
        <v>681</v>
      </c>
      <c r="EP17" s="350" t="s">
        <v>682</v>
      </c>
      <c r="EQ17" s="350" t="s">
        <v>376</v>
      </c>
      <c r="ER17" s="350" t="s">
        <v>376</v>
      </c>
      <c r="ES17" s="394">
        <v>1245386874</v>
      </c>
      <c r="ET17" s="394">
        <f t="shared" si="45"/>
        <v>1283993.8670939999</v>
      </c>
      <c r="EV17" s="350" t="s">
        <v>373</v>
      </c>
      <c r="EW17" s="350" t="s">
        <v>726</v>
      </c>
      <c r="EX17" s="350" t="s">
        <v>396</v>
      </c>
      <c r="EY17" s="350" t="s">
        <v>238</v>
      </c>
      <c r="EZ17" s="394">
        <v>0</v>
      </c>
      <c r="FA17" s="394">
        <v>11099196</v>
      </c>
      <c r="FB17" s="394">
        <v>13511671</v>
      </c>
      <c r="FC17" s="394">
        <f t="shared" si="46"/>
        <v>0</v>
      </c>
      <c r="FD17" s="394">
        <f t="shared" si="47"/>
        <v>11443.271075999999</v>
      </c>
      <c r="FE17" s="394">
        <f t="shared" si="48"/>
        <v>13930.532800999999</v>
      </c>
      <c r="FG17" s="383" t="s">
        <v>675</v>
      </c>
      <c r="FH17" s="396" t="s">
        <v>676</v>
      </c>
      <c r="FI17" s="383" t="s">
        <v>376</v>
      </c>
      <c r="FJ17" s="396" t="s">
        <v>376</v>
      </c>
      <c r="FK17" s="383">
        <v>114390000</v>
      </c>
      <c r="FL17" s="383">
        <f t="shared" si="49"/>
        <v>114390</v>
      </c>
      <c r="FN17" s="350" t="s">
        <v>373</v>
      </c>
      <c r="FO17" s="350" t="s">
        <v>726</v>
      </c>
      <c r="FP17" s="350" t="s">
        <v>375</v>
      </c>
      <c r="FQ17" s="350" t="s">
        <v>268</v>
      </c>
      <c r="FR17" s="395">
        <v>0</v>
      </c>
      <c r="FS17" s="395">
        <v>1799988</v>
      </c>
      <c r="FT17" s="395">
        <v>2413664</v>
      </c>
      <c r="FU17" s="397">
        <f t="shared" si="50"/>
        <v>0</v>
      </c>
      <c r="FV17" s="397">
        <f t="shared" si="51"/>
        <v>1799.9880000000001</v>
      </c>
      <c r="FW17" s="397">
        <f t="shared" si="52"/>
        <v>2413.6640000000002</v>
      </c>
      <c r="FY17" s="350" t="s">
        <v>956</v>
      </c>
      <c r="FZ17" s="394">
        <v>8610052000</v>
      </c>
      <c r="GA17" s="394">
        <v>2121979646</v>
      </c>
      <c r="GB17" s="394">
        <v>2121979646</v>
      </c>
      <c r="GC17" s="394">
        <v>6488072354</v>
      </c>
      <c r="GD17" s="394">
        <v>1755065125</v>
      </c>
      <c r="GE17" s="394">
        <v>366914521</v>
      </c>
      <c r="GF17" s="394">
        <f t="shared" si="53"/>
        <v>8610052</v>
      </c>
      <c r="GG17" s="394">
        <f t="shared" si="54"/>
        <v>2121979.6460000002</v>
      </c>
      <c r="GH17" s="394">
        <f t="shared" si="55"/>
        <v>2121979.6460000002</v>
      </c>
      <c r="GI17" s="394">
        <f t="shared" si="56"/>
        <v>6488072.3540000003</v>
      </c>
      <c r="GJ17" s="394">
        <f t="shared" si="57"/>
        <v>1755065.125</v>
      </c>
      <c r="GK17" s="394">
        <f t="shared" si="58"/>
        <v>366914.52100000001</v>
      </c>
      <c r="GN17" s="350" t="s">
        <v>681</v>
      </c>
      <c r="GO17" s="350" t="s">
        <v>682</v>
      </c>
      <c r="GP17" s="371" t="s">
        <v>376</v>
      </c>
      <c r="GQ17" s="350" t="s">
        <v>376</v>
      </c>
      <c r="GR17" s="350">
        <v>3306925298</v>
      </c>
      <c r="GS17" s="394">
        <f t="shared" si="59"/>
        <v>3306925.298</v>
      </c>
      <c r="GU17" s="371" t="s">
        <v>373</v>
      </c>
      <c r="GV17" s="350" t="s">
        <v>726</v>
      </c>
      <c r="GW17" s="371" t="s">
        <v>374</v>
      </c>
      <c r="GX17" s="346" t="s">
        <v>236</v>
      </c>
      <c r="GY17" s="347">
        <v>0</v>
      </c>
      <c r="GZ17" s="347">
        <v>173069071</v>
      </c>
      <c r="HA17" s="347">
        <v>191467112</v>
      </c>
      <c r="HB17" s="347">
        <f t="shared" si="60"/>
        <v>0</v>
      </c>
      <c r="HC17" s="347">
        <f t="shared" si="61"/>
        <v>173069.071</v>
      </c>
      <c r="HD17" s="347">
        <f t="shared" si="62"/>
        <v>191467.11199999999</v>
      </c>
      <c r="HF17" s="346" t="s">
        <v>956</v>
      </c>
      <c r="HG17" s="347">
        <v>8610052000</v>
      </c>
      <c r="HH17" s="347">
        <v>2121979646</v>
      </c>
      <c r="HI17" s="347">
        <v>2121979646</v>
      </c>
      <c r="HJ17" s="347">
        <v>6488072354</v>
      </c>
      <c r="HK17" s="347">
        <v>2121979646</v>
      </c>
      <c r="HL17" s="347">
        <v>0</v>
      </c>
      <c r="HM17" s="347">
        <f t="shared" si="63"/>
        <v>8610052</v>
      </c>
      <c r="HN17" s="347">
        <f t="shared" si="64"/>
        <v>2121979.6460000002</v>
      </c>
      <c r="HO17" s="347">
        <f t="shared" si="65"/>
        <v>2121979.6460000002</v>
      </c>
      <c r="HP17" s="347">
        <f t="shared" si="66"/>
        <v>6488072.3540000003</v>
      </c>
      <c r="HQ17" s="347">
        <f t="shared" si="67"/>
        <v>2121979.6460000002</v>
      </c>
      <c r="HR17" s="347">
        <f t="shared" si="68"/>
        <v>0</v>
      </c>
      <c r="HU17" s="350" t="s">
        <v>665</v>
      </c>
      <c r="HV17" s="350" t="s">
        <v>666</v>
      </c>
      <c r="HW17" s="350" t="s">
        <v>376</v>
      </c>
      <c r="HX17" s="350" t="s">
        <v>376</v>
      </c>
      <c r="HY17" s="394">
        <v>1566488094</v>
      </c>
      <c r="HZ17" s="394">
        <f t="shared" si="69"/>
        <v>1566488.094</v>
      </c>
      <c r="IB17" s="350" t="s">
        <v>373</v>
      </c>
      <c r="IC17" s="350" t="s">
        <v>726</v>
      </c>
      <c r="ID17" s="350" t="s">
        <v>374</v>
      </c>
      <c r="IE17" s="350" t="s">
        <v>236</v>
      </c>
      <c r="IF17" s="394">
        <v>0</v>
      </c>
      <c r="IG17" s="394">
        <v>26172996</v>
      </c>
      <c r="IH17" s="394">
        <v>26172996</v>
      </c>
      <c r="II17" s="394">
        <f t="shared" si="70"/>
        <v>0</v>
      </c>
      <c r="IJ17" s="394">
        <f t="shared" si="71"/>
        <v>26172.995999999999</v>
      </c>
      <c r="IK17" s="394">
        <f t="shared" si="72"/>
        <v>26172.995999999999</v>
      </c>
      <c r="IM17" s="350" t="s">
        <v>956</v>
      </c>
      <c r="IN17" s="394">
        <v>2121980000</v>
      </c>
      <c r="IO17" s="394">
        <v>2121979646</v>
      </c>
      <c r="IP17" s="394">
        <v>2121979646</v>
      </c>
      <c r="IQ17" s="394">
        <v>354</v>
      </c>
      <c r="IR17" s="394">
        <v>2121979646</v>
      </c>
      <c r="IS17" s="394">
        <v>0</v>
      </c>
      <c r="IT17" s="394">
        <f t="shared" si="73"/>
        <v>2121980</v>
      </c>
      <c r="IU17" s="394">
        <f t="shared" si="74"/>
        <v>2121979.6460000002</v>
      </c>
      <c r="IV17" s="394">
        <f t="shared" si="75"/>
        <v>2121979.6460000002</v>
      </c>
      <c r="IW17" s="394">
        <f t="shared" si="76"/>
        <v>0.35399999999999998</v>
      </c>
      <c r="IX17" s="394">
        <f t="shared" si="77"/>
        <v>2121979.6460000002</v>
      </c>
      <c r="IY17" s="394">
        <f t="shared" si="78"/>
        <v>0</v>
      </c>
    </row>
    <row r="18" spans="1:259" x14ac:dyDescent="0.25">
      <c r="A18" s="371" t="s">
        <v>813</v>
      </c>
      <c r="B18" s="371" t="s">
        <v>814</v>
      </c>
      <c r="C18" s="371" t="s">
        <v>376</v>
      </c>
      <c r="D18" s="371" t="s">
        <v>376</v>
      </c>
      <c r="E18" s="347">
        <v>0</v>
      </c>
      <c r="F18" s="347">
        <v>0</v>
      </c>
      <c r="G18" s="347">
        <v>0</v>
      </c>
      <c r="H18" s="393">
        <f t="shared" si="14"/>
        <v>0</v>
      </c>
      <c r="I18" s="393">
        <f t="shared" si="15"/>
        <v>0</v>
      </c>
      <c r="J18" s="393">
        <f t="shared" si="16"/>
        <v>0</v>
      </c>
      <c r="R18" s="350" t="s">
        <v>281</v>
      </c>
      <c r="S18" s="350" t="s">
        <v>373</v>
      </c>
      <c r="T18" s="350" t="s">
        <v>726</v>
      </c>
      <c r="U18" s="350" t="s">
        <v>376</v>
      </c>
      <c r="V18" s="350" t="s">
        <v>376</v>
      </c>
      <c r="W18" s="393">
        <v>0</v>
      </c>
      <c r="X18" s="393">
        <v>0</v>
      </c>
      <c r="Y18" s="393">
        <v>0</v>
      </c>
      <c r="Z18" s="393">
        <f t="shared" si="18"/>
        <v>0</v>
      </c>
      <c r="AA18" s="393">
        <f t="shared" si="19"/>
        <v>0</v>
      </c>
      <c r="AB18" s="393">
        <f t="shared" si="20"/>
        <v>0</v>
      </c>
      <c r="AC18" s="393"/>
      <c r="AL18" s="350" t="s">
        <v>373</v>
      </c>
      <c r="AM18" s="350" t="s">
        <v>726</v>
      </c>
      <c r="AN18" s="350" t="s">
        <v>396</v>
      </c>
      <c r="AO18" s="350" t="s">
        <v>238</v>
      </c>
      <c r="AP18" s="393">
        <v>0</v>
      </c>
      <c r="AQ18" s="393">
        <v>560074</v>
      </c>
      <c r="AR18" s="393">
        <v>560074</v>
      </c>
      <c r="AS18" s="393">
        <f t="shared" si="22"/>
        <v>0</v>
      </c>
      <c r="AT18" s="393">
        <f t="shared" si="23"/>
        <v>577.43629399999986</v>
      </c>
      <c r="AU18" s="393">
        <f t="shared" si="24"/>
        <v>577.43629399999986</v>
      </c>
      <c r="BE18" s="371" t="s">
        <v>373</v>
      </c>
      <c r="BF18" s="346" t="s">
        <v>726</v>
      </c>
      <c r="BG18" s="371" t="s">
        <v>375</v>
      </c>
      <c r="BH18" s="346" t="s">
        <v>268</v>
      </c>
      <c r="BI18" s="347">
        <v>0</v>
      </c>
      <c r="BJ18" s="347">
        <v>25651</v>
      </c>
      <c r="BK18" s="347">
        <v>300000</v>
      </c>
      <c r="BL18" s="347">
        <f t="shared" si="26"/>
        <v>0</v>
      </c>
      <c r="BM18" s="347">
        <f t="shared" si="27"/>
        <v>26.446180999999999</v>
      </c>
      <c r="BN18" s="347">
        <f t="shared" si="28"/>
        <v>309.29999999999995</v>
      </c>
      <c r="BW18" s="371" t="s">
        <v>373</v>
      </c>
      <c r="BX18" s="346" t="s">
        <v>726</v>
      </c>
      <c r="BY18" s="371" t="s">
        <v>374</v>
      </c>
      <c r="BZ18" s="346" t="s">
        <v>236</v>
      </c>
      <c r="CA18" s="393">
        <v>0</v>
      </c>
      <c r="CB18" s="393">
        <v>26075017</v>
      </c>
      <c r="CC18" s="393">
        <v>10824180</v>
      </c>
      <c r="CD18" s="393">
        <f t="shared" si="30"/>
        <v>0</v>
      </c>
      <c r="CE18" s="393">
        <f t="shared" si="31"/>
        <v>26883.342526999997</v>
      </c>
      <c r="CF18" s="393">
        <f t="shared" si="32"/>
        <v>11159.729579999999</v>
      </c>
      <c r="CO18" s="350" t="s">
        <v>373</v>
      </c>
      <c r="CP18" s="350" t="s">
        <v>726</v>
      </c>
      <c r="CQ18" s="371" t="s">
        <v>376</v>
      </c>
      <c r="CR18" s="350" t="s">
        <v>376</v>
      </c>
      <c r="CS18" s="395">
        <v>0</v>
      </c>
      <c r="CT18" s="395">
        <v>0</v>
      </c>
      <c r="CU18" s="395">
        <v>0</v>
      </c>
      <c r="CV18" s="393">
        <f t="shared" si="34"/>
        <v>0</v>
      </c>
      <c r="CW18" s="393">
        <f t="shared" si="35"/>
        <v>0</v>
      </c>
      <c r="CX18" s="393">
        <f t="shared" si="36"/>
        <v>0</v>
      </c>
      <c r="CZ18" s="371" t="s">
        <v>681</v>
      </c>
      <c r="DA18" s="346" t="s">
        <v>682</v>
      </c>
      <c r="DB18" s="371" t="s">
        <v>376</v>
      </c>
      <c r="DC18" s="346" t="s">
        <v>376</v>
      </c>
      <c r="DD18" s="347">
        <v>377302638</v>
      </c>
      <c r="DE18" s="394">
        <f t="shared" si="37"/>
        <v>388999.01977799996</v>
      </c>
      <c r="DH18" s="350" t="s">
        <v>373</v>
      </c>
      <c r="DI18" s="350" t="s">
        <v>726</v>
      </c>
      <c r="DJ18" s="350" t="s">
        <v>376</v>
      </c>
      <c r="DK18" s="350" t="s">
        <v>376</v>
      </c>
      <c r="DL18" s="395">
        <v>0</v>
      </c>
      <c r="DM18" s="395">
        <v>0</v>
      </c>
      <c r="DN18" s="395">
        <v>0</v>
      </c>
      <c r="DO18" s="395">
        <f t="shared" si="38"/>
        <v>0</v>
      </c>
      <c r="DP18" s="395">
        <f t="shared" si="39"/>
        <v>0</v>
      </c>
      <c r="DQ18" s="395">
        <f t="shared" si="40"/>
        <v>0</v>
      </c>
      <c r="EC18" s="350" t="s">
        <v>373</v>
      </c>
      <c r="ED18" s="350" t="s">
        <v>726</v>
      </c>
      <c r="EE18" s="371" t="s">
        <v>396</v>
      </c>
      <c r="EF18" s="350" t="s">
        <v>238</v>
      </c>
      <c r="EG18" s="394">
        <v>0</v>
      </c>
      <c r="EH18" s="394">
        <v>13463371</v>
      </c>
      <c r="EI18" s="394">
        <v>7958062</v>
      </c>
      <c r="EJ18" s="394">
        <f t="shared" si="42"/>
        <v>0</v>
      </c>
      <c r="EK18" s="394">
        <f t="shared" si="43"/>
        <v>13880.735500999997</v>
      </c>
      <c r="EL18" s="394">
        <f t="shared" si="44"/>
        <v>8204.7619219999997</v>
      </c>
      <c r="EO18" s="350" t="s">
        <v>683</v>
      </c>
      <c r="EP18" s="350" t="s">
        <v>684</v>
      </c>
      <c r="EQ18" s="350" t="s">
        <v>376</v>
      </c>
      <c r="ER18" s="350" t="s">
        <v>376</v>
      </c>
      <c r="ES18" s="394">
        <v>182079000</v>
      </c>
      <c r="ET18" s="394">
        <f t="shared" si="45"/>
        <v>187723.44899999999</v>
      </c>
      <c r="EV18" s="350" t="s">
        <v>373</v>
      </c>
      <c r="EW18" s="350" t="s">
        <v>726</v>
      </c>
      <c r="EX18" s="350" t="s">
        <v>374</v>
      </c>
      <c r="EY18" s="350" t="s">
        <v>236</v>
      </c>
      <c r="EZ18" s="394">
        <v>0</v>
      </c>
      <c r="FA18" s="394">
        <v>19600496</v>
      </c>
      <c r="FB18" s="394">
        <v>26075017</v>
      </c>
      <c r="FC18" s="394">
        <f t="shared" si="46"/>
        <v>0</v>
      </c>
      <c r="FD18" s="394">
        <f t="shared" si="47"/>
        <v>20208.111375999997</v>
      </c>
      <c r="FE18" s="394">
        <f t="shared" si="48"/>
        <v>26883.342526999997</v>
      </c>
      <c r="FG18" s="383" t="s">
        <v>677</v>
      </c>
      <c r="FH18" s="396" t="s">
        <v>678</v>
      </c>
      <c r="FI18" s="383" t="s">
        <v>376</v>
      </c>
      <c r="FJ18" s="396" t="s">
        <v>376</v>
      </c>
      <c r="FK18" s="383">
        <v>78837500</v>
      </c>
      <c r="FL18" s="383">
        <f t="shared" si="49"/>
        <v>78837.5</v>
      </c>
      <c r="FN18" s="350" t="s">
        <v>373</v>
      </c>
      <c r="FO18" s="350" t="s">
        <v>726</v>
      </c>
      <c r="FP18" s="350" t="s">
        <v>376</v>
      </c>
      <c r="FQ18" s="350" t="s">
        <v>376</v>
      </c>
      <c r="FR18" s="395">
        <v>0</v>
      </c>
      <c r="FS18" s="395">
        <v>0</v>
      </c>
      <c r="FT18" s="395">
        <v>0</v>
      </c>
      <c r="FU18" s="397">
        <f t="shared" si="50"/>
        <v>0</v>
      </c>
      <c r="FV18" s="397">
        <f t="shared" si="51"/>
        <v>0</v>
      </c>
      <c r="FW18" s="397">
        <f t="shared" si="52"/>
        <v>0</v>
      </c>
      <c r="FY18" s="350" t="s">
        <v>957</v>
      </c>
      <c r="FZ18" s="394">
        <v>8610052000</v>
      </c>
      <c r="GA18" s="394">
        <v>2121979646</v>
      </c>
      <c r="GB18" s="394">
        <v>2121979646</v>
      </c>
      <c r="GC18" s="394">
        <v>6488072354</v>
      </c>
      <c r="GD18" s="394">
        <v>1755065125</v>
      </c>
      <c r="GE18" s="394">
        <v>366914521</v>
      </c>
      <c r="GF18" s="394">
        <f t="shared" si="53"/>
        <v>8610052</v>
      </c>
      <c r="GG18" s="394">
        <f t="shared" si="54"/>
        <v>2121979.6460000002</v>
      </c>
      <c r="GH18" s="394">
        <f t="shared" si="55"/>
        <v>2121979.6460000002</v>
      </c>
      <c r="GI18" s="394">
        <f t="shared" si="56"/>
        <v>6488072.3540000003</v>
      </c>
      <c r="GJ18" s="394">
        <f t="shared" si="57"/>
        <v>1755065.125</v>
      </c>
      <c r="GK18" s="394">
        <f t="shared" si="58"/>
        <v>366914.52100000001</v>
      </c>
      <c r="GN18" s="350" t="s">
        <v>683</v>
      </c>
      <c r="GO18" s="350" t="s">
        <v>684</v>
      </c>
      <c r="GP18" s="371" t="s">
        <v>376</v>
      </c>
      <c r="GQ18" s="350" t="s">
        <v>376</v>
      </c>
      <c r="GR18" s="350">
        <v>168579500</v>
      </c>
      <c r="GS18" s="394">
        <f t="shared" si="59"/>
        <v>168579.5</v>
      </c>
      <c r="GU18" s="371" t="s">
        <v>373</v>
      </c>
      <c r="GV18" s="350" t="s">
        <v>726</v>
      </c>
      <c r="GW18" s="371" t="s">
        <v>375</v>
      </c>
      <c r="GX18" s="346" t="s">
        <v>268</v>
      </c>
      <c r="GY18" s="347">
        <v>0</v>
      </c>
      <c r="GZ18" s="347">
        <v>1799988</v>
      </c>
      <c r="HA18" s="347">
        <v>2413664</v>
      </c>
      <c r="HB18" s="347">
        <f t="shared" si="60"/>
        <v>0</v>
      </c>
      <c r="HC18" s="347">
        <f t="shared" si="61"/>
        <v>1799.9880000000001</v>
      </c>
      <c r="HD18" s="347">
        <f t="shared" si="62"/>
        <v>2413.6640000000002</v>
      </c>
      <c r="HF18" s="346" t="s">
        <v>957</v>
      </c>
      <c r="HG18" s="347">
        <v>8610052000</v>
      </c>
      <c r="HH18" s="347">
        <v>2121979646</v>
      </c>
      <c r="HI18" s="347">
        <v>2121979646</v>
      </c>
      <c r="HJ18" s="347">
        <v>6488072354</v>
      </c>
      <c r="HK18" s="347">
        <v>2121979646</v>
      </c>
      <c r="HL18" s="347">
        <v>0</v>
      </c>
      <c r="HM18" s="347">
        <f t="shared" si="63"/>
        <v>8610052</v>
      </c>
      <c r="HN18" s="347">
        <f t="shared" si="64"/>
        <v>2121979.6460000002</v>
      </c>
      <c r="HO18" s="347">
        <f t="shared" si="65"/>
        <v>2121979.6460000002</v>
      </c>
      <c r="HP18" s="347">
        <f t="shared" si="66"/>
        <v>6488072.3540000003</v>
      </c>
      <c r="HQ18" s="347">
        <f t="shared" si="67"/>
        <v>2121979.6460000002</v>
      </c>
      <c r="HR18" s="347">
        <f t="shared" si="68"/>
        <v>0</v>
      </c>
      <c r="HU18" s="350" t="s">
        <v>665</v>
      </c>
      <c r="HV18" s="350" t="s">
        <v>666</v>
      </c>
      <c r="HW18" s="350" t="s">
        <v>376</v>
      </c>
      <c r="HX18" s="350" t="s">
        <v>376</v>
      </c>
      <c r="HY18" s="394">
        <v>18222827298</v>
      </c>
      <c r="HZ18" s="394">
        <f t="shared" si="69"/>
        <v>18222827.298</v>
      </c>
      <c r="IB18" s="350" t="s">
        <v>373</v>
      </c>
      <c r="IC18" s="350" t="s">
        <v>726</v>
      </c>
      <c r="ID18" s="350" t="s">
        <v>376</v>
      </c>
      <c r="IE18" s="350" t="s">
        <v>376</v>
      </c>
      <c r="IF18" s="394">
        <v>0</v>
      </c>
      <c r="IG18" s="394">
        <v>0</v>
      </c>
      <c r="IH18" s="394">
        <v>0</v>
      </c>
      <c r="II18" s="394">
        <f t="shared" si="70"/>
        <v>0</v>
      </c>
      <c r="IJ18" s="394">
        <f t="shared" si="71"/>
        <v>0</v>
      </c>
      <c r="IK18" s="394">
        <f t="shared" si="72"/>
        <v>0</v>
      </c>
      <c r="IM18" s="350" t="s">
        <v>957</v>
      </c>
      <c r="IN18" s="394">
        <v>2121980000</v>
      </c>
      <c r="IO18" s="394">
        <v>2121979646</v>
      </c>
      <c r="IP18" s="394">
        <v>2121979646</v>
      </c>
      <c r="IQ18" s="394">
        <v>354</v>
      </c>
      <c r="IR18" s="394">
        <v>2121979646</v>
      </c>
      <c r="IS18" s="394">
        <v>0</v>
      </c>
      <c r="IT18" s="394">
        <f t="shared" si="73"/>
        <v>2121980</v>
      </c>
      <c r="IU18" s="394">
        <f t="shared" si="74"/>
        <v>2121979.6460000002</v>
      </c>
      <c r="IV18" s="394">
        <f t="shared" si="75"/>
        <v>2121979.6460000002</v>
      </c>
      <c r="IW18" s="394">
        <f t="shared" si="76"/>
        <v>0.35399999999999998</v>
      </c>
      <c r="IX18" s="394">
        <f t="shared" si="77"/>
        <v>2121979.6460000002</v>
      </c>
      <c r="IY18" s="394">
        <f t="shared" si="78"/>
        <v>0</v>
      </c>
    </row>
    <row r="19" spans="1:259" x14ac:dyDescent="0.25">
      <c r="A19" s="371" t="s">
        <v>813</v>
      </c>
      <c r="B19" s="371" t="s">
        <v>814</v>
      </c>
      <c r="C19" s="371" t="s">
        <v>376</v>
      </c>
      <c r="D19" s="371" t="s">
        <v>376</v>
      </c>
      <c r="E19" s="347">
        <v>0</v>
      </c>
      <c r="F19" s="347">
        <v>0</v>
      </c>
      <c r="G19" s="347">
        <v>0</v>
      </c>
      <c r="H19" s="393">
        <f t="shared" si="14"/>
        <v>0</v>
      </c>
      <c r="I19" s="393">
        <f t="shared" si="15"/>
        <v>0</v>
      </c>
      <c r="J19" s="393">
        <f t="shared" si="16"/>
        <v>0</v>
      </c>
      <c r="R19" s="350" t="s">
        <v>281</v>
      </c>
      <c r="S19" s="350" t="s">
        <v>813</v>
      </c>
      <c r="T19" s="350" t="s">
        <v>814</v>
      </c>
      <c r="U19" s="350" t="s">
        <v>815</v>
      </c>
      <c r="V19" s="350" t="s">
        <v>816</v>
      </c>
      <c r="W19" s="393">
        <v>468000000</v>
      </c>
      <c r="X19" s="393">
        <v>0</v>
      </c>
      <c r="Y19" s="393">
        <v>0</v>
      </c>
      <c r="Z19" s="393">
        <f t="shared" si="18"/>
        <v>482507.99999999994</v>
      </c>
      <c r="AA19" s="393">
        <f t="shared" si="19"/>
        <v>0</v>
      </c>
      <c r="AB19" s="393">
        <f t="shared" si="20"/>
        <v>0</v>
      </c>
      <c r="AC19" s="393"/>
      <c r="AL19" s="350" t="s">
        <v>373</v>
      </c>
      <c r="AM19" s="350" t="s">
        <v>726</v>
      </c>
      <c r="AN19" s="350" t="s">
        <v>375</v>
      </c>
      <c r="AO19" s="350" t="s">
        <v>268</v>
      </c>
      <c r="AP19" s="393">
        <v>0</v>
      </c>
      <c r="AQ19" s="393">
        <v>25651</v>
      </c>
      <c r="AR19" s="393">
        <v>300000</v>
      </c>
      <c r="AS19" s="393">
        <f t="shared" si="22"/>
        <v>0</v>
      </c>
      <c r="AT19" s="393">
        <f t="shared" si="23"/>
        <v>26.446180999999999</v>
      </c>
      <c r="AU19" s="393">
        <f t="shared" si="24"/>
        <v>309.29999999999995</v>
      </c>
      <c r="BE19" s="371" t="s">
        <v>373</v>
      </c>
      <c r="BF19" s="346" t="s">
        <v>726</v>
      </c>
      <c r="BG19" s="371" t="s">
        <v>376</v>
      </c>
      <c r="BH19" s="346" t="s">
        <v>376</v>
      </c>
      <c r="BI19" s="347">
        <v>0</v>
      </c>
      <c r="BJ19" s="347">
        <v>0</v>
      </c>
      <c r="BK19" s="347">
        <v>0</v>
      </c>
      <c r="BL19" s="347">
        <f t="shared" si="26"/>
        <v>0</v>
      </c>
      <c r="BM19" s="347">
        <f t="shared" si="27"/>
        <v>0</v>
      </c>
      <c r="BN19" s="347">
        <f t="shared" si="28"/>
        <v>0</v>
      </c>
      <c r="BW19" s="371" t="s">
        <v>373</v>
      </c>
      <c r="BX19" s="346" t="s">
        <v>726</v>
      </c>
      <c r="BY19" s="371" t="s">
        <v>399</v>
      </c>
      <c r="BZ19" s="346" t="s">
        <v>235</v>
      </c>
      <c r="CA19" s="393">
        <v>0</v>
      </c>
      <c r="CB19" s="393">
        <v>157900000</v>
      </c>
      <c r="CC19" s="393">
        <v>157900000</v>
      </c>
      <c r="CD19" s="393">
        <f t="shared" si="30"/>
        <v>0</v>
      </c>
      <c r="CE19" s="393">
        <f t="shared" si="31"/>
        <v>162794.9</v>
      </c>
      <c r="CF19" s="393">
        <f t="shared" si="32"/>
        <v>162794.9</v>
      </c>
      <c r="CO19" s="350" t="s">
        <v>373</v>
      </c>
      <c r="CP19" s="350" t="s">
        <v>726</v>
      </c>
      <c r="CQ19" s="371" t="s">
        <v>374</v>
      </c>
      <c r="CR19" s="350" t="s">
        <v>236</v>
      </c>
      <c r="CS19" s="395">
        <v>0</v>
      </c>
      <c r="CT19" s="395">
        <v>191430112</v>
      </c>
      <c r="CU19" s="395">
        <v>94335826</v>
      </c>
      <c r="CV19" s="393">
        <f t="shared" si="34"/>
        <v>0</v>
      </c>
      <c r="CW19" s="393">
        <f t="shared" si="35"/>
        <v>197364.44547199996</v>
      </c>
      <c r="CX19" s="393">
        <f t="shared" si="36"/>
        <v>97260.236605999991</v>
      </c>
      <c r="CZ19" s="371" t="s">
        <v>683</v>
      </c>
      <c r="DA19" s="346" t="s">
        <v>684</v>
      </c>
      <c r="DB19" s="371" t="s">
        <v>376</v>
      </c>
      <c r="DC19" s="346" t="s">
        <v>376</v>
      </c>
      <c r="DD19" s="347">
        <v>12566433281</v>
      </c>
      <c r="DE19" s="394">
        <f t="shared" si="37"/>
        <v>12955992.712710999</v>
      </c>
      <c r="DH19" s="350" t="s">
        <v>373</v>
      </c>
      <c r="DI19" s="350" t="s">
        <v>726</v>
      </c>
      <c r="DJ19" s="350" t="s">
        <v>374</v>
      </c>
      <c r="DK19" s="350" t="s">
        <v>236</v>
      </c>
      <c r="DL19" s="395">
        <v>0</v>
      </c>
      <c r="DM19" s="395">
        <v>15181562</v>
      </c>
      <c r="DN19" s="395">
        <v>26075017</v>
      </c>
      <c r="DO19" s="395">
        <f t="shared" si="38"/>
        <v>0</v>
      </c>
      <c r="DP19" s="395">
        <f t="shared" si="39"/>
        <v>15652.190421999998</v>
      </c>
      <c r="DQ19" s="395">
        <f t="shared" si="40"/>
        <v>26883.342526999997</v>
      </c>
      <c r="EC19" s="350" t="s">
        <v>373</v>
      </c>
      <c r="ED19" s="350" t="s">
        <v>726</v>
      </c>
      <c r="EE19" s="371" t="s">
        <v>397</v>
      </c>
      <c r="EF19" s="350" t="s">
        <v>398</v>
      </c>
      <c r="EG19" s="394">
        <v>0</v>
      </c>
      <c r="EH19" s="394">
        <v>219666367</v>
      </c>
      <c r="EI19" s="394">
        <v>69802535</v>
      </c>
      <c r="EJ19" s="394">
        <f t="shared" si="42"/>
        <v>0</v>
      </c>
      <c r="EK19" s="394">
        <f t="shared" si="43"/>
        <v>226476.02437699999</v>
      </c>
      <c r="EL19" s="394">
        <f t="shared" si="44"/>
        <v>71966.413585000002</v>
      </c>
      <c r="EO19" s="350" t="s">
        <v>379</v>
      </c>
      <c r="EP19" s="350" t="s">
        <v>817</v>
      </c>
      <c r="EQ19" s="350" t="s">
        <v>376</v>
      </c>
      <c r="ER19" s="350" t="s">
        <v>376</v>
      </c>
      <c r="ES19" s="394">
        <v>717979847</v>
      </c>
      <c r="ET19" s="394">
        <f t="shared" si="45"/>
        <v>740237.22225699993</v>
      </c>
      <c r="EV19" s="350" t="s">
        <v>373</v>
      </c>
      <c r="EW19" s="350" t="s">
        <v>726</v>
      </c>
      <c r="EX19" s="350" t="s">
        <v>397</v>
      </c>
      <c r="EY19" s="350" t="s">
        <v>398</v>
      </c>
      <c r="EZ19" s="394">
        <v>0</v>
      </c>
      <c r="FA19" s="394">
        <v>131502535</v>
      </c>
      <c r="FB19" s="394">
        <v>219666367</v>
      </c>
      <c r="FC19" s="394">
        <f t="shared" si="46"/>
        <v>0</v>
      </c>
      <c r="FD19" s="394">
        <f t="shared" si="47"/>
        <v>135579.11358499998</v>
      </c>
      <c r="FE19" s="394">
        <f t="shared" si="48"/>
        <v>226476.02437699999</v>
      </c>
      <c r="FG19" s="383" t="s">
        <v>679</v>
      </c>
      <c r="FH19" s="396" t="s">
        <v>680</v>
      </c>
      <c r="FI19" s="383" t="s">
        <v>376</v>
      </c>
      <c r="FJ19" s="396" t="s">
        <v>376</v>
      </c>
      <c r="FK19" s="383">
        <v>6328428703</v>
      </c>
      <c r="FL19" s="383">
        <f t="shared" si="49"/>
        <v>6328428.7029999997</v>
      </c>
      <c r="FN19" s="350" t="s">
        <v>373</v>
      </c>
      <c r="FO19" s="350" t="s">
        <v>726</v>
      </c>
      <c r="FP19" s="350" t="s">
        <v>399</v>
      </c>
      <c r="FQ19" s="350" t="s">
        <v>235</v>
      </c>
      <c r="FR19" s="395">
        <v>0</v>
      </c>
      <c r="FS19" s="395">
        <v>1482985156</v>
      </c>
      <c r="FT19" s="395">
        <v>1654585156</v>
      </c>
      <c r="FU19" s="397">
        <f t="shared" si="50"/>
        <v>0</v>
      </c>
      <c r="FV19" s="397">
        <f t="shared" si="51"/>
        <v>1482985.156</v>
      </c>
      <c r="FW19" s="397">
        <f t="shared" si="52"/>
        <v>1654585.156</v>
      </c>
      <c r="FY19" s="350" t="s">
        <v>736</v>
      </c>
      <c r="FZ19" s="394">
        <v>207489004000</v>
      </c>
      <c r="GA19" s="394">
        <v>133776908928</v>
      </c>
      <c r="GB19" s="394">
        <v>136462842712</v>
      </c>
      <c r="GC19" s="394">
        <v>71026161288</v>
      </c>
      <c r="GD19" s="394">
        <v>93823524870</v>
      </c>
      <c r="GE19" s="394">
        <v>39953384058</v>
      </c>
      <c r="GF19" s="394">
        <f t="shared" si="53"/>
        <v>207489004</v>
      </c>
      <c r="GG19" s="394">
        <f t="shared" si="54"/>
        <v>133776908.928</v>
      </c>
      <c r="GH19" s="394">
        <f t="shared" si="55"/>
        <v>136462842.71200001</v>
      </c>
      <c r="GI19" s="394">
        <f t="shared" si="56"/>
        <v>71026161.288000003</v>
      </c>
      <c r="GJ19" s="394">
        <f t="shared" si="57"/>
        <v>93823524.870000005</v>
      </c>
      <c r="GK19" s="394">
        <f t="shared" si="58"/>
        <v>39953384.057999998</v>
      </c>
      <c r="GN19" s="350" t="s">
        <v>379</v>
      </c>
      <c r="GO19" s="350" t="s">
        <v>817</v>
      </c>
      <c r="GP19" s="371" t="s">
        <v>376</v>
      </c>
      <c r="GQ19" s="350" t="s">
        <v>376</v>
      </c>
      <c r="GR19" s="350">
        <v>966559514</v>
      </c>
      <c r="GS19" s="394">
        <f t="shared" si="59"/>
        <v>966559.51399999997</v>
      </c>
      <c r="GU19" s="371" t="s">
        <v>373</v>
      </c>
      <c r="GV19" s="350" t="s">
        <v>726</v>
      </c>
      <c r="GW19" s="371" t="s">
        <v>376</v>
      </c>
      <c r="GX19" s="346" t="s">
        <v>376</v>
      </c>
      <c r="GY19" s="347">
        <v>0</v>
      </c>
      <c r="GZ19" s="347">
        <v>0</v>
      </c>
      <c r="HA19" s="347">
        <v>0</v>
      </c>
      <c r="HB19" s="347">
        <f t="shared" si="60"/>
        <v>0</v>
      </c>
      <c r="HC19" s="347">
        <f t="shared" si="61"/>
        <v>0</v>
      </c>
      <c r="HD19" s="347">
        <f t="shared" si="62"/>
        <v>0</v>
      </c>
      <c r="HF19" s="346" t="s">
        <v>736</v>
      </c>
      <c r="HG19" s="347">
        <v>207489004000</v>
      </c>
      <c r="HH19" s="347">
        <v>150653302788</v>
      </c>
      <c r="HI19" s="347">
        <v>158257821676</v>
      </c>
      <c r="HJ19" s="347">
        <v>49231182324</v>
      </c>
      <c r="HK19" s="347">
        <v>111154269249</v>
      </c>
      <c r="HL19" s="347">
        <v>39499033539</v>
      </c>
      <c r="HM19" s="347">
        <f t="shared" si="63"/>
        <v>207489004</v>
      </c>
      <c r="HN19" s="347">
        <f t="shared" si="64"/>
        <v>150653302.78799999</v>
      </c>
      <c r="HO19" s="347">
        <f t="shared" si="65"/>
        <v>158257821.676</v>
      </c>
      <c r="HP19" s="347">
        <f t="shared" si="66"/>
        <v>49231182.324000001</v>
      </c>
      <c r="HQ19" s="347">
        <f t="shared" si="67"/>
        <v>111154269.249</v>
      </c>
      <c r="HR19" s="347">
        <f t="shared" si="68"/>
        <v>39499033.538999997</v>
      </c>
      <c r="HU19" s="350" t="s">
        <v>665</v>
      </c>
      <c r="HV19" s="350" t="s">
        <v>666</v>
      </c>
      <c r="HW19" s="350" t="s">
        <v>376</v>
      </c>
      <c r="HX19" s="350" t="s">
        <v>376</v>
      </c>
      <c r="HY19" s="394">
        <v>1770019012</v>
      </c>
      <c r="HZ19" s="394">
        <f t="shared" si="69"/>
        <v>1770019.0120000001</v>
      </c>
      <c r="IB19" s="350" t="s">
        <v>373</v>
      </c>
      <c r="IC19" s="350" t="s">
        <v>726</v>
      </c>
      <c r="ID19" s="350" t="s">
        <v>374</v>
      </c>
      <c r="IE19" s="350" t="s">
        <v>236</v>
      </c>
      <c r="IF19" s="394">
        <v>0</v>
      </c>
      <c r="IG19" s="394">
        <v>191565091</v>
      </c>
      <c r="IH19" s="394">
        <v>191565091</v>
      </c>
      <c r="II19" s="394">
        <f t="shared" si="70"/>
        <v>0</v>
      </c>
      <c r="IJ19" s="394">
        <f t="shared" si="71"/>
        <v>191565.09099999999</v>
      </c>
      <c r="IK19" s="394">
        <f t="shared" si="72"/>
        <v>191565.09099999999</v>
      </c>
      <c r="IM19" s="350" t="s">
        <v>736</v>
      </c>
      <c r="IN19" s="394">
        <v>206796613000</v>
      </c>
      <c r="IO19" s="394">
        <v>203968845117</v>
      </c>
      <c r="IP19" s="394">
        <v>203970633952</v>
      </c>
      <c r="IQ19" s="394">
        <v>2825979048</v>
      </c>
      <c r="IR19" s="394">
        <v>134978853330</v>
      </c>
      <c r="IS19" s="394">
        <v>68989991787</v>
      </c>
      <c r="IT19" s="394">
        <f t="shared" si="73"/>
        <v>206796613</v>
      </c>
      <c r="IU19" s="394">
        <f t="shared" si="74"/>
        <v>203968845.11700001</v>
      </c>
      <c r="IV19" s="394">
        <f t="shared" si="75"/>
        <v>203970633.95199999</v>
      </c>
      <c r="IW19" s="394">
        <f t="shared" si="76"/>
        <v>2825979.048</v>
      </c>
      <c r="IX19" s="394">
        <f t="shared" si="77"/>
        <v>134978853.33000001</v>
      </c>
      <c r="IY19" s="394">
        <f t="shared" si="78"/>
        <v>68989991.787</v>
      </c>
    </row>
    <row r="20" spans="1:259" x14ac:dyDescent="0.25">
      <c r="A20" s="371" t="s">
        <v>813</v>
      </c>
      <c r="B20" s="371" t="s">
        <v>814</v>
      </c>
      <c r="C20" s="371" t="s">
        <v>815</v>
      </c>
      <c r="D20" s="371" t="s">
        <v>816</v>
      </c>
      <c r="E20" s="347">
        <v>0</v>
      </c>
      <c r="F20" s="347">
        <v>238000000</v>
      </c>
      <c r="G20" s="347">
        <v>36000000</v>
      </c>
      <c r="H20" s="393">
        <f t="shared" si="14"/>
        <v>0</v>
      </c>
      <c r="I20" s="393">
        <f t="shared" si="15"/>
        <v>245377.99999999997</v>
      </c>
      <c r="J20" s="393">
        <f t="shared" si="16"/>
        <v>37116</v>
      </c>
      <c r="R20" s="350" t="s">
        <v>281</v>
      </c>
      <c r="S20" s="350" t="s">
        <v>813</v>
      </c>
      <c r="T20" s="350" t="s">
        <v>814</v>
      </c>
      <c r="U20" s="350" t="s">
        <v>830</v>
      </c>
      <c r="V20" s="350" t="s">
        <v>831</v>
      </c>
      <c r="W20" s="393">
        <v>3602000</v>
      </c>
      <c r="X20" s="393">
        <v>0</v>
      </c>
      <c r="Y20" s="393">
        <v>0</v>
      </c>
      <c r="Z20" s="393">
        <f t="shared" si="18"/>
        <v>3713.6619999999998</v>
      </c>
      <c r="AA20" s="393">
        <f t="shared" si="19"/>
        <v>0</v>
      </c>
      <c r="AB20" s="393">
        <f t="shared" si="20"/>
        <v>0</v>
      </c>
      <c r="AC20" s="393"/>
      <c r="AL20" s="350" t="s">
        <v>813</v>
      </c>
      <c r="AM20" s="350" t="s">
        <v>814</v>
      </c>
      <c r="AN20" s="350" t="s">
        <v>815</v>
      </c>
      <c r="AO20" s="350" t="s">
        <v>816</v>
      </c>
      <c r="AP20" s="393">
        <v>468000000</v>
      </c>
      <c r="AQ20" s="393">
        <v>0</v>
      </c>
      <c r="AR20" s="393">
        <v>0</v>
      </c>
      <c r="AS20" s="393">
        <f t="shared" si="22"/>
        <v>482507.99999999994</v>
      </c>
      <c r="AT20" s="393">
        <f t="shared" si="23"/>
        <v>0</v>
      </c>
      <c r="AU20" s="393">
        <f t="shared" si="24"/>
        <v>0</v>
      </c>
      <c r="BE20" s="371" t="s">
        <v>373</v>
      </c>
      <c r="BF20" s="346" t="s">
        <v>726</v>
      </c>
      <c r="BG20" s="371" t="s">
        <v>374</v>
      </c>
      <c r="BH20" s="346" t="s">
        <v>236</v>
      </c>
      <c r="BI20" s="347">
        <v>0</v>
      </c>
      <c r="BJ20" s="347">
        <v>8659344</v>
      </c>
      <c r="BK20" s="347">
        <v>25978032</v>
      </c>
      <c r="BL20" s="347">
        <f t="shared" si="26"/>
        <v>0</v>
      </c>
      <c r="BM20" s="347">
        <f t="shared" si="27"/>
        <v>8927.7836639999987</v>
      </c>
      <c r="BN20" s="347">
        <f t="shared" si="28"/>
        <v>26783.350991999996</v>
      </c>
      <c r="BW20" s="371" t="s">
        <v>373</v>
      </c>
      <c r="BX20" s="346" t="s">
        <v>726</v>
      </c>
      <c r="BY20" s="371" t="s">
        <v>376</v>
      </c>
      <c r="BZ20" s="346" t="s">
        <v>376</v>
      </c>
      <c r="CA20" s="393">
        <v>0</v>
      </c>
      <c r="CB20" s="393">
        <v>0</v>
      </c>
      <c r="CC20" s="393">
        <v>0</v>
      </c>
      <c r="CD20" s="393">
        <f t="shared" si="30"/>
        <v>0</v>
      </c>
      <c r="CE20" s="393">
        <f t="shared" si="31"/>
        <v>0</v>
      </c>
      <c r="CF20" s="393">
        <f t="shared" si="32"/>
        <v>0</v>
      </c>
      <c r="CO20" s="350" t="s">
        <v>373</v>
      </c>
      <c r="CP20" s="350" t="s">
        <v>726</v>
      </c>
      <c r="CQ20" s="371" t="s">
        <v>399</v>
      </c>
      <c r="CR20" s="350" t="s">
        <v>235</v>
      </c>
      <c r="CS20" s="395">
        <v>0</v>
      </c>
      <c r="CT20" s="395">
        <v>890504150</v>
      </c>
      <c r="CU20" s="395">
        <v>862504150</v>
      </c>
      <c r="CV20" s="393">
        <f t="shared" si="34"/>
        <v>0</v>
      </c>
      <c r="CW20" s="393">
        <f t="shared" si="35"/>
        <v>918109.77864999999</v>
      </c>
      <c r="CX20" s="393">
        <f t="shared" si="36"/>
        <v>889241.77864999999</v>
      </c>
      <c r="CZ20" s="371" t="s">
        <v>377</v>
      </c>
      <c r="DA20" s="346" t="s">
        <v>394</v>
      </c>
      <c r="DB20" s="371" t="s">
        <v>376</v>
      </c>
      <c r="DC20" s="346" t="s">
        <v>376</v>
      </c>
      <c r="DD20" s="347">
        <v>17361590000</v>
      </c>
      <c r="DE20" s="394">
        <f t="shared" si="37"/>
        <v>17899799.289999999</v>
      </c>
      <c r="DH20" s="350" t="s">
        <v>373</v>
      </c>
      <c r="DI20" s="350" t="s">
        <v>726</v>
      </c>
      <c r="DJ20" s="350" t="s">
        <v>399</v>
      </c>
      <c r="DK20" s="350" t="s">
        <v>235</v>
      </c>
      <c r="DL20" s="395">
        <v>0</v>
      </c>
      <c r="DM20" s="395">
        <v>940504150</v>
      </c>
      <c r="DN20" s="395">
        <v>968504150</v>
      </c>
      <c r="DO20" s="395">
        <f t="shared" si="38"/>
        <v>0</v>
      </c>
      <c r="DP20" s="395">
        <f t="shared" si="39"/>
        <v>969659.77864999999</v>
      </c>
      <c r="DQ20" s="395">
        <f t="shared" si="40"/>
        <v>998527.77864999999</v>
      </c>
      <c r="EC20" s="350" t="s">
        <v>373</v>
      </c>
      <c r="ED20" s="350" t="s">
        <v>726</v>
      </c>
      <c r="EE20" s="371" t="s">
        <v>376</v>
      </c>
      <c r="EF20" s="350" t="s">
        <v>376</v>
      </c>
      <c r="EG20" s="394">
        <v>0</v>
      </c>
      <c r="EH20" s="394">
        <v>0</v>
      </c>
      <c r="EI20" s="394">
        <v>0</v>
      </c>
      <c r="EJ20" s="394">
        <f t="shared" si="42"/>
        <v>0</v>
      </c>
      <c r="EK20" s="394">
        <f t="shared" si="43"/>
        <v>0</v>
      </c>
      <c r="EL20" s="394">
        <f t="shared" si="44"/>
        <v>0</v>
      </c>
      <c r="ES20" s="394"/>
      <c r="EV20" s="350" t="s">
        <v>373</v>
      </c>
      <c r="EW20" s="350" t="s">
        <v>726</v>
      </c>
      <c r="EX20" s="350" t="s">
        <v>375</v>
      </c>
      <c r="EY20" s="350" t="s">
        <v>268</v>
      </c>
      <c r="EZ20" s="394">
        <v>0</v>
      </c>
      <c r="FA20" s="394">
        <v>1736370</v>
      </c>
      <c r="FB20" s="394">
        <v>2413664</v>
      </c>
      <c r="FC20" s="394">
        <f t="shared" si="46"/>
        <v>0</v>
      </c>
      <c r="FD20" s="394">
        <f t="shared" si="47"/>
        <v>1790.1974699999998</v>
      </c>
      <c r="FE20" s="394">
        <f t="shared" si="48"/>
        <v>2488.487584</v>
      </c>
      <c r="FG20" s="383" t="s">
        <v>681</v>
      </c>
      <c r="FH20" s="396" t="s">
        <v>682</v>
      </c>
      <c r="FI20" s="383" t="s">
        <v>376</v>
      </c>
      <c r="FJ20" s="396" t="s">
        <v>376</v>
      </c>
      <c r="FK20" s="383">
        <v>2207621566</v>
      </c>
      <c r="FL20" s="383">
        <f t="shared" si="49"/>
        <v>2207621.5660000001</v>
      </c>
      <c r="FN20" s="350" t="s">
        <v>373</v>
      </c>
      <c r="FO20" s="350" t="s">
        <v>726</v>
      </c>
      <c r="FP20" s="350" t="s">
        <v>374</v>
      </c>
      <c r="FQ20" s="350" t="s">
        <v>236</v>
      </c>
      <c r="FR20" s="395">
        <v>0</v>
      </c>
      <c r="FS20" s="395">
        <v>159163902</v>
      </c>
      <c r="FT20" s="395">
        <v>191467112</v>
      </c>
      <c r="FU20" s="397">
        <f t="shared" si="50"/>
        <v>0</v>
      </c>
      <c r="FV20" s="397">
        <f t="shared" si="51"/>
        <v>159163.902</v>
      </c>
      <c r="FW20" s="397">
        <f t="shared" si="52"/>
        <v>191467.11199999999</v>
      </c>
      <c r="FY20" s="350" t="s">
        <v>943</v>
      </c>
      <c r="FZ20" s="394">
        <v>207489004000</v>
      </c>
      <c r="GA20" s="394">
        <v>133776908928</v>
      </c>
      <c r="GB20" s="394">
        <v>136462842712</v>
      </c>
      <c r="GC20" s="394">
        <v>71026161288</v>
      </c>
      <c r="GD20" s="394">
        <v>93823524870</v>
      </c>
      <c r="GE20" s="394">
        <v>39953384058</v>
      </c>
      <c r="GF20" s="394">
        <f t="shared" si="53"/>
        <v>207489004</v>
      </c>
      <c r="GG20" s="394">
        <f t="shared" si="54"/>
        <v>133776908.928</v>
      </c>
      <c r="GH20" s="394">
        <f t="shared" si="55"/>
        <v>136462842.71200001</v>
      </c>
      <c r="GI20" s="394">
        <f t="shared" si="56"/>
        <v>71026161.288000003</v>
      </c>
      <c r="GJ20" s="394">
        <f t="shared" si="57"/>
        <v>93823524.870000005</v>
      </c>
      <c r="GK20" s="394">
        <f t="shared" si="58"/>
        <v>39953384.057999998</v>
      </c>
      <c r="GN20" s="350" t="s">
        <v>713</v>
      </c>
      <c r="GO20" s="350" t="s">
        <v>714</v>
      </c>
      <c r="GP20" s="371" t="s">
        <v>376</v>
      </c>
      <c r="GQ20" s="350" t="s">
        <v>376</v>
      </c>
      <c r="GR20" s="350">
        <v>1045740000</v>
      </c>
      <c r="GS20" s="394">
        <f t="shared" si="59"/>
        <v>1045740</v>
      </c>
      <c r="GU20" s="371" t="s">
        <v>373</v>
      </c>
      <c r="GV20" s="350" t="s">
        <v>726</v>
      </c>
      <c r="GW20" s="371" t="s">
        <v>399</v>
      </c>
      <c r="GX20" s="346" t="s">
        <v>235</v>
      </c>
      <c r="GY20" s="347">
        <v>0</v>
      </c>
      <c r="GZ20" s="347">
        <v>2507552144</v>
      </c>
      <c r="HA20" s="347">
        <v>2507552144</v>
      </c>
      <c r="HB20" s="347">
        <f t="shared" si="60"/>
        <v>0</v>
      </c>
      <c r="HC20" s="347">
        <f t="shared" si="61"/>
        <v>2507552.1439999999</v>
      </c>
      <c r="HD20" s="347">
        <f t="shared" si="62"/>
        <v>2507552.1439999999</v>
      </c>
      <c r="HF20" s="346" t="s">
        <v>943</v>
      </c>
      <c r="HG20" s="347">
        <v>207489004000</v>
      </c>
      <c r="HH20" s="347">
        <v>150653302788</v>
      </c>
      <c r="HI20" s="347">
        <v>158257821676</v>
      </c>
      <c r="HJ20" s="347">
        <v>49231182324</v>
      </c>
      <c r="HK20" s="347">
        <v>111154269249</v>
      </c>
      <c r="HL20" s="347">
        <v>39499033539</v>
      </c>
      <c r="HM20" s="347">
        <f t="shared" si="63"/>
        <v>207489004</v>
      </c>
      <c r="HN20" s="347">
        <f t="shared" si="64"/>
        <v>150653302.78799999</v>
      </c>
      <c r="HO20" s="347">
        <f t="shared" si="65"/>
        <v>158257821.676</v>
      </c>
      <c r="HP20" s="347">
        <f t="shared" si="66"/>
        <v>49231182.324000001</v>
      </c>
      <c r="HQ20" s="347">
        <f t="shared" si="67"/>
        <v>111154269.249</v>
      </c>
      <c r="HR20" s="347">
        <f t="shared" si="68"/>
        <v>39499033.538999997</v>
      </c>
      <c r="HU20" s="350" t="s">
        <v>669</v>
      </c>
      <c r="HV20" s="350" t="s">
        <v>670</v>
      </c>
      <c r="HW20" s="350" t="s">
        <v>376</v>
      </c>
      <c r="HX20" s="350" t="s">
        <v>376</v>
      </c>
      <c r="HY20" s="394">
        <v>7098460</v>
      </c>
      <c r="HZ20" s="394">
        <f t="shared" si="69"/>
        <v>7098.46</v>
      </c>
      <c r="IB20" s="350" t="s">
        <v>373</v>
      </c>
      <c r="IC20" s="350" t="s">
        <v>726</v>
      </c>
      <c r="ID20" s="350" t="s">
        <v>421</v>
      </c>
      <c r="IE20" s="350" t="s">
        <v>285</v>
      </c>
      <c r="IF20" s="394">
        <v>0</v>
      </c>
      <c r="IG20" s="394">
        <v>610721546</v>
      </c>
      <c r="IH20" s="394">
        <v>610721546</v>
      </c>
      <c r="II20" s="394">
        <f t="shared" si="70"/>
        <v>0</v>
      </c>
      <c r="IJ20" s="394">
        <f t="shared" si="71"/>
        <v>610721.54599999997</v>
      </c>
      <c r="IK20" s="394">
        <f t="shared" si="72"/>
        <v>610721.54599999997</v>
      </c>
      <c r="IM20" s="350" t="s">
        <v>943</v>
      </c>
      <c r="IN20" s="394">
        <v>206796613000</v>
      </c>
      <c r="IO20" s="394">
        <v>203968845117</v>
      </c>
      <c r="IP20" s="394">
        <v>203970633952</v>
      </c>
      <c r="IQ20" s="394">
        <v>2825979048</v>
      </c>
      <c r="IR20" s="394">
        <v>134978853330</v>
      </c>
      <c r="IS20" s="394">
        <v>68989991787</v>
      </c>
      <c r="IT20" s="394">
        <f t="shared" si="73"/>
        <v>206796613</v>
      </c>
      <c r="IU20" s="394">
        <f t="shared" si="74"/>
        <v>203968845.11700001</v>
      </c>
      <c r="IV20" s="394">
        <f t="shared" si="75"/>
        <v>203970633.95199999</v>
      </c>
      <c r="IW20" s="394">
        <f t="shared" si="76"/>
        <v>2825979.048</v>
      </c>
      <c r="IX20" s="394">
        <f t="shared" si="77"/>
        <v>134978853.33000001</v>
      </c>
      <c r="IY20" s="394">
        <f t="shared" si="78"/>
        <v>68989991.787</v>
      </c>
    </row>
    <row r="21" spans="1:259" x14ac:dyDescent="0.25">
      <c r="A21" s="371" t="s">
        <v>807</v>
      </c>
      <c r="B21" s="371" t="s">
        <v>719</v>
      </c>
      <c r="C21" s="371" t="s">
        <v>376</v>
      </c>
      <c r="D21" s="371" t="s">
        <v>376</v>
      </c>
      <c r="E21" s="347">
        <v>1</v>
      </c>
      <c r="F21" s="347">
        <v>0</v>
      </c>
      <c r="G21" s="347">
        <v>0</v>
      </c>
      <c r="H21" s="393">
        <f t="shared" si="14"/>
        <v>1.031E-3</v>
      </c>
      <c r="I21" s="393">
        <f t="shared" si="15"/>
        <v>0</v>
      </c>
      <c r="J21" s="393">
        <f t="shared" si="16"/>
        <v>0</v>
      </c>
      <c r="R21" s="350" t="s">
        <v>281</v>
      </c>
      <c r="S21" s="350" t="s">
        <v>813</v>
      </c>
      <c r="T21" s="350" t="s">
        <v>814</v>
      </c>
      <c r="U21" s="350" t="s">
        <v>376</v>
      </c>
      <c r="V21" s="350" t="s">
        <v>376</v>
      </c>
      <c r="W21" s="393">
        <v>0</v>
      </c>
      <c r="X21" s="393">
        <v>0</v>
      </c>
      <c r="Y21" s="393">
        <v>0</v>
      </c>
      <c r="Z21" s="393">
        <f t="shared" si="18"/>
        <v>0</v>
      </c>
      <c r="AA21" s="393">
        <f t="shared" si="19"/>
        <v>0</v>
      </c>
      <c r="AB21" s="393">
        <f t="shared" si="20"/>
        <v>0</v>
      </c>
      <c r="AC21" s="393"/>
      <c r="AL21" s="350" t="s">
        <v>813</v>
      </c>
      <c r="AM21" s="350" t="s">
        <v>814</v>
      </c>
      <c r="AN21" s="350" t="s">
        <v>830</v>
      </c>
      <c r="AO21" s="350" t="s">
        <v>831</v>
      </c>
      <c r="AP21" s="393">
        <v>3602000</v>
      </c>
      <c r="AQ21" s="393">
        <v>0</v>
      </c>
      <c r="AR21" s="393">
        <v>0</v>
      </c>
      <c r="AS21" s="393">
        <f t="shared" si="22"/>
        <v>3713.6619999999998</v>
      </c>
      <c r="AT21" s="393">
        <f t="shared" si="23"/>
        <v>0</v>
      </c>
      <c r="AU21" s="393">
        <f t="shared" si="24"/>
        <v>0</v>
      </c>
      <c r="BE21" s="371" t="s">
        <v>373</v>
      </c>
      <c r="BF21" s="346" t="s">
        <v>726</v>
      </c>
      <c r="BG21" s="371" t="s">
        <v>374</v>
      </c>
      <c r="BH21" s="346" t="s">
        <v>236</v>
      </c>
      <c r="BI21" s="347">
        <v>0</v>
      </c>
      <c r="BJ21" s="347">
        <v>62019876</v>
      </c>
      <c r="BK21" s="347">
        <v>191088428</v>
      </c>
      <c r="BL21" s="347">
        <f t="shared" si="26"/>
        <v>0</v>
      </c>
      <c r="BM21" s="347">
        <f t="shared" si="27"/>
        <v>63942.492155999993</v>
      </c>
      <c r="BN21" s="347">
        <f t="shared" si="28"/>
        <v>197012.169268</v>
      </c>
      <c r="BW21" s="371" t="s">
        <v>373</v>
      </c>
      <c r="BX21" s="346" t="s">
        <v>726</v>
      </c>
      <c r="BY21" s="371" t="s">
        <v>376</v>
      </c>
      <c r="BZ21" s="346" t="s">
        <v>376</v>
      </c>
      <c r="CA21" s="393">
        <v>0</v>
      </c>
      <c r="CB21" s="393">
        <v>0</v>
      </c>
      <c r="CC21" s="393">
        <v>0</v>
      </c>
      <c r="CD21" s="393">
        <f t="shared" si="30"/>
        <v>0</v>
      </c>
      <c r="CE21" s="393">
        <f t="shared" si="31"/>
        <v>0</v>
      </c>
      <c r="CF21" s="393">
        <f t="shared" si="32"/>
        <v>0</v>
      </c>
      <c r="CO21" s="350" t="s">
        <v>373</v>
      </c>
      <c r="CP21" s="350" t="s">
        <v>726</v>
      </c>
      <c r="CQ21" s="371" t="s">
        <v>374</v>
      </c>
      <c r="CR21" s="350" t="s">
        <v>236</v>
      </c>
      <c r="CS21" s="395">
        <v>0</v>
      </c>
      <c r="CT21" s="395">
        <v>26075017</v>
      </c>
      <c r="CU21" s="395">
        <v>13002871</v>
      </c>
      <c r="CV21" s="393">
        <f t="shared" si="34"/>
        <v>0</v>
      </c>
      <c r="CW21" s="393">
        <f t="shared" si="35"/>
        <v>26883.342526999997</v>
      </c>
      <c r="CX21" s="393">
        <f t="shared" si="36"/>
        <v>13405.960000999998</v>
      </c>
      <c r="CZ21" s="371" t="s">
        <v>379</v>
      </c>
      <c r="DA21" s="346" t="s">
        <v>817</v>
      </c>
      <c r="DB21" s="371" t="s">
        <v>376</v>
      </c>
      <c r="DC21" s="346" t="s">
        <v>376</v>
      </c>
      <c r="DD21" s="347">
        <v>517726596</v>
      </c>
      <c r="DE21" s="394">
        <f t="shared" si="37"/>
        <v>533776.12047600001</v>
      </c>
      <c r="DH21" s="350" t="s">
        <v>373</v>
      </c>
      <c r="DI21" s="350" t="s">
        <v>726</v>
      </c>
      <c r="DJ21" s="350" t="s">
        <v>376</v>
      </c>
      <c r="DK21" s="350" t="s">
        <v>376</v>
      </c>
      <c r="DL21" s="395">
        <v>0</v>
      </c>
      <c r="DM21" s="395">
        <v>0</v>
      </c>
      <c r="DN21" s="395">
        <v>0</v>
      </c>
      <c r="DO21" s="395">
        <f t="shared" si="38"/>
        <v>0</v>
      </c>
      <c r="DP21" s="395">
        <f t="shared" si="39"/>
        <v>0</v>
      </c>
      <c r="DQ21" s="395">
        <f t="shared" si="40"/>
        <v>0</v>
      </c>
      <c r="EC21" s="350" t="s">
        <v>373</v>
      </c>
      <c r="ED21" s="350" t="s">
        <v>726</v>
      </c>
      <c r="EE21" s="371" t="s">
        <v>375</v>
      </c>
      <c r="EF21" s="350" t="s">
        <v>268</v>
      </c>
      <c r="EG21" s="394">
        <v>0</v>
      </c>
      <c r="EH21" s="394">
        <v>2413664</v>
      </c>
      <c r="EI21" s="394">
        <v>1561420</v>
      </c>
      <c r="EJ21" s="394">
        <f t="shared" si="42"/>
        <v>0</v>
      </c>
      <c r="EK21" s="394">
        <f t="shared" si="43"/>
        <v>2488.487584</v>
      </c>
      <c r="EL21" s="394">
        <f t="shared" si="44"/>
        <v>1609.82402</v>
      </c>
      <c r="EV21" s="350" t="s">
        <v>373</v>
      </c>
      <c r="EW21" s="350" t="s">
        <v>726</v>
      </c>
      <c r="EX21" s="350" t="s">
        <v>376</v>
      </c>
      <c r="EY21" s="350" t="s">
        <v>376</v>
      </c>
      <c r="EZ21" s="394">
        <v>0</v>
      </c>
      <c r="FA21" s="394">
        <v>0</v>
      </c>
      <c r="FB21" s="394">
        <v>0</v>
      </c>
      <c r="FC21" s="394">
        <f t="shared" si="46"/>
        <v>0</v>
      </c>
      <c r="FD21" s="394">
        <f t="shared" si="47"/>
        <v>0</v>
      </c>
      <c r="FE21" s="394">
        <f t="shared" si="48"/>
        <v>0</v>
      </c>
      <c r="FG21" s="383" t="s">
        <v>379</v>
      </c>
      <c r="FH21" s="396" t="s">
        <v>817</v>
      </c>
      <c r="FI21" s="383" t="s">
        <v>376</v>
      </c>
      <c r="FJ21" s="396" t="s">
        <v>376</v>
      </c>
      <c r="FK21" s="383">
        <v>1097940697</v>
      </c>
      <c r="FL21" s="383">
        <f t="shared" si="49"/>
        <v>1097940.6969999999</v>
      </c>
      <c r="FN21" s="350" t="s">
        <v>373</v>
      </c>
      <c r="FO21" s="350" t="s">
        <v>726</v>
      </c>
      <c r="FP21" s="350" t="s">
        <v>374</v>
      </c>
      <c r="FQ21" s="350" t="s">
        <v>236</v>
      </c>
      <c r="FR21" s="395">
        <v>0</v>
      </c>
      <c r="FS21" s="395">
        <v>21779187</v>
      </c>
      <c r="FT21" s="395">
        <v>26075017</v>
      </c>
      <c r="FU21" s="397">
        <f t="shared" si="50"/>
        <v>0</v>
      </c>
      <c r="FV21" s="397">
        <f t="shared" si="51"/>
        <v>21779.187000000002</v>
      </c>
      <c r="FW21" s="397">
        <f t="shared" si="52"/>
        <v>26075.017</v>
      </c>
      <c r="FY21" s="350" t="s">
        <v>958</v>
      </c>
      <c r="FZ21" s="394">
        <v>110612861000</v>
      </c>
      <c r="GA21" s="394">
        <v>77314454260</v>
      </c>
      <c r="GB21" s="394">
        <v>78007004154</v>
      </c>
      <c r="GC21" s="394">
        <v>32605856846</v>
      </c>
      <c r="GD21" s="394">
        <v>62817879651</v>
      </c>
      <c r="GE21" s="394">
        <v>14496574609</v>
      </c>
      <c r="GF21" s="394">
        <f t="shared" si="53"/>
        <v>110612861</v>
      </c>
      <c r="GG21" s="394">
        <f t="shared" si="54"/>
        <v>77314454.260000005</v>
      </c>
      <c r="GH21" s="394">
        <f t="shared" si="55"/>
        <v>78007004.153999999</v>
      </c>
      <c r="GI21" s="394">
        <f t="shared" si="56"/>
        <v>32605856.846000001</v>
      </c>
      <c r="GJ21" s="394">
        <f t="shared" si="57"/>
        <v>62817879.651000001</v>
      </c>
      <c r="GK21" s="394">
        <f t="shared" si="58"/>
        <v>14496574.608999999</v>
      </c>
      <c r="GN21" s="350" t="s">
        <v>380</v>
      </c>
      <c r="GO21" s="350" t="s">
        <v>121</v>
      </c>
      <c r="GP21" s="371" t="s">
        <v>376</v>
      </c>
      <c r="GQ21" s="350" t="s">
        <v>376</v>
      </c>
      <c r="GR21" s="350">
        <v>-25451</v>
      </c>
      <c r="GS21" s="394">
        <f t="shared" si="59"/>
        <v>-25.451000000000001</v>
      </c>
      <c r="GU21" s="371" t="s">
        <v>373</v>
      </c>
      <c r="GV21" s="350" t="s">
        <v>726</v>
      </c>
      <c r="GW21" s="371" t="s">
        <v>375</v>
      </c>
      <c r="GX21" s="346" t="s">
        <v>268</v>
      </c>
      <c r="GY21" s="347">
        <v>0</v>
      </c>
      <c r="GZ21" s="347">
        <v>121078</v>
      </c>
      <c r="HA21" s="347">
        <v>300000</v>
      </c>
      <c r="HB21" s="347">
        <f t="shared" si="60"/>
        <v>0</v>
      </c>
      <c r="HC21" s="347">
        <f t="shared" si="61"/>
        <v>121.078</v>
      </c>
      <c r="HD21" s="347">
        <f t="shared" si="62"/>
        <v>300</v>
      </c>
      <c r="HF21" s="346" t="s">
        <v>958</v>
      </c>
      <c r="HG21" s="347">
        <v>110612861000</v>
      </c>
      <c r="HH21" s="347">
        <v>84332235974</v>
      </c>
      <c r="HI21" s="347">
        <v>84767341248</v>
      </c>
      <c r="HJ21" s="347">
        <v>25845519752</v>
      </c>
      <c r="HK21" s="347">
        <v>69713042701</v>
      </c>
      <c r="HL21" s="347">
        <v>14619193273</v>
      </c>
      <c r="HM21" s="347">
        <f t="shared" si="63"/>
        <v>110612861</v>
      </c>
      <c r="HN21" s="347">
        <f t="shared" si="64"/>
        <v>84332235.974000007</v>
      </c>
      <c r="HO21" s="347">
        <f t="shared" si="65"/>
        <v>84767341.247999996</v>
      </c>
      <c r="HP21" s="347">
        <f t="shared" si="66"/>
        <v>25845519.752</v>
      </c>
      <c r="HQ21" s="347">
        <f t="shared" si="67"/>
        <v>69713042.701000005</v>
      </c>
      <c r="HR21" s="347">
        <f t="shared" si="68"/>
        <v>14619193.273</v>
      </c>
      <c r="HU21" s="350" t="s">
        <v>671</v>
      </c>
      <c r="HV21" s="350" t="s">
        <v>672</v>
      </c>
      <c r="HW21" s="350" t="s">
        <v>376</v>
      </c>
      <c r="HX21" s="350" t="s">
        <v>376</v>
      </c>
      <c r="HY21" s="394">
        <v>78895980</v>
      </c>
      <c r="HZ21" s="394">
        <f t="shared" si="69"/>
        <v>78895.98</v>
      </c>
      <c r="IB21" s="350" t="s">
        <v>373</v>
      </c>
      <c r="IC21" s="350" t="s">
        <v>726</v>
      </c>
      <c r="ID21" s="350" t="s">
        <v>397</v>
      </c>
      <c r="IE21" s="350" t="s">
        <v>398</v>
      </c>
      <c r="IF21" s="394">
        <v>0</v>
      </c>
      <c r="IG21" s="394">
        <v>126320834</v>
      </c>
      <c r="IH21" s="394">
        <v>126320834</v>
      </c>
      <c r="II21" s="394">
        <f t="shared" si="70"/>
        <v>0</v>
      </c>
      <c r="IJ21" s="394">
        <f t="shared" si="71"/>
        <v>126320.834</v>
      </c>
      <c r="IK21" s="394">
        <f t="shared" si="72"/>
        <v>126320.834</v>
      </c>
      <c r="IM21" s="350" t="s">
        <v>958</v>
      </c>
      <c r="IN21" s="394">
        <v>110612861000</v>
      </c>
      <c r="IO21" s="394">
        <v>110235592186</v>
      </c>
      <c r="IP21" s="394">
        <v>110235592186</v>
      </c>
      <c r="IQ21" s="394">
        <v>377268814</v>
      </c>
      <c r="IR21" s="394">
        <v>74818374617</v>
      </c>
      <c r="IS21" s="394">
        <v>35417217569</v>
      </c>
      <c r="IT21" s="394">
        <f t="shared" si="73"/>
        <v>110612861</v>
      </c>
      <c r="IU21" s="394">
        <f t="shared" si="74"/>
        <v>110235592.186</v>
      </c>
      <c r="IV21" s="394">
        <f t="shared" si="75"/>
        <v>110235592.186</v>
      </c>
      <c r="IW21" s="394">
        <f t="shared" si="76"/>
        <v>377268.81400000001</v>
      </c>
      <c r="IX21" s="394">
        <f t="shared" si="77"/>
        <v>74818374.616999999</v>
      </c>
      <c r="IY21" s="394">
        <f t="shared" si="78"/>
        <v>35417217.568999998</v>
      </c>
    </row>
    <row r="22" spans="1:259" x14ac:dyDescent="0.25">
      <c r="A22" s="371" t="s">
        <v>740</v>
      </c>
      <c r="B22" s="371" t="s">
        <v>741</v>
      </c>
      <c r="C22" s="371" t="s">
        <v>376</v>
      </c>
      <c r="D22" s="371" t="s">
        <v>376</v>
      </c>
      <c r="E22" s="347">
        <v>1</v>
      </c>
      <c r="F22" s="347">
        <v>0</v>
      </c>
      <c r="G22" s="347">
        <v>0</v>
      </c>
      <c r="H22" s="393">
        <f t="shared" si="14"/>
        <v>1.031E-3</v>
      </c>
      <c r="I22" s="393">
        <f t="shared" si="15"/>
        <v>0</v>
      </c>
      <c r="J22" s="393">
        <f t="shared" si="16"/>
        <v>0</v>
      </c>
      <c r="R22" s="350" t="s">
        <v>281</v>
      </c>
      <c r="S22" s="350" t="s">
        <v>813</v>
      </c>
      <c r="T22" s="350" t="s">
        <v>814</v>
      </c>
      <c r="U22" s="350" t="s">
        <v>376</v>
      </c>
      <c r="V22" s="350" t="s">
        <v>376</v>
      </c>
      <c r="W22" s="393">
        <v>0</v>
      </c>
      <c r="X22" s="393">
        <v>0</v>
      </c>
      <c r="Y22" s="393">
        <v>0</v>
      </c>
      <c r="Z22" s="393">
        <f t="shared" si="18"/>
        <v>0</v>
      </c>
      <c r="AA22" s="393">
        <f t="shared" si="19"/>
        <v>0</v>
      </c>
      <c r="AB22" s="393">
        <f t="shared" si="20"/>
        <v>0</v>
      </c>
      <c r="AC22" s="393"/>
      <c r="AL22" s="350" t="s">
        <v>813</v>
      </c>
      <c r="AM22" s="350" t="s">
        <v>814</v>
      </c>
      <c r="AN22" s="350" t="s">
        <v>830</v>
      </c>
      <c r="AO22" s="350" t="s">
        <v>831</v>
      </c>
      <c r="AP22" s="393">
        <v>0</v>
      </c>
      <c r="AQ22" s="393">
        <v>31607</v>
      </c>
      <c r="AR22" s="393">
        <v>300000</v>
      </c>
      <c r="AS22" s="393">
        <f t="shared" si="22"/>
        <v>0</v>
      </c>
      <c r="AT22" s="393">
        <f t="shared" si="23"/>
        <v>32.586816999999996</v>
      </c>
      <c r="AU22" s="393">
        <f t="shared" si="24"/>
        <v>309.29999999999995</v>
      </c>
      <c r="BC22" s="394"/>
      <c r="BE22" s="371" t="s">
        <v>373</v>
      </c>
      <c r="BF22" s="346" t="s">
        <v>726</v>
      </c>
      <c r="BG22" s="371" t="s">
        <v>399</v>
      </c>
      <c r="BH22" s="346" t="s">
        <v>235</v>
      </c>
      <c r="BI22" s="347">
        <v>0</v>
      </c>
      <c r="BJ22" s="347">
        <v>27100000</v>
      </c>
      <c r="BK22" s="347">
        <v>113200000</v>
      </c>
      <c r="BL22" s="347">
        <f t="shared" si="26"/>
        <v>0</v>
      </c>
      <c r="BM22" s="347">
        <f t="shared" si="27"/>
        <v>27940.1</v>
      </c>
      <c r="BN22" s="347">
        <f t="shared" si="28"/>
        <v>116709.2</v>
      </c>
      <c r="BW22" s="371" t="s">
        <v>373</v>
      </c>
      <c r="BX22" s="346" t="s">
        <v>726</v>
      </c>
      <c r="BY22" s="371" t="s">
        <v>375</v>
      </c>
      <c r="BZ22" s="346" t="s">
        <v>268</v>
      </c>
      <c r="CA22" s="393">
        <v>0</v>
      </c>
      <c r="CB22" s="393">
        <v>300000</v>
      </c>
      <c r="CC22" s="393">
        <v>25651</v>
      </c>
      <c r="CD22" s="393">
        <f t="shared" si="30"/>
        <v>0</v>
      </c>
      <c r="CE22" s="393">
        <f t="shared" si="31"/>
        <v>309.29999999999995</v>
      </c>
      <c r="CF22" s="393">
        <f t="shared" si="32"/>
        <v>26.446180999999999</v>
      </c>
      <c r="CO22" s="350" t="s">
        <v>373</v>
      </c>
      <c r="CP22" s="350" t="s">
        <v>726</v>
      </c>
      <c r="CQ22" s="371" t="s">
        <v>397</v>
      </c>
      <c r="CR22" s="350" t="s">
        <v>398</v>
      </c>
      <c r="CS22" s="395">
        <v>0</v>
      </c>
      <c r="CT22" s="395">
        <v>69802535</v>
      </c>
      <c r="CU22" s="395">
        <v>69802535</v>
      </c>
      <c r="CV22" s="393">
        <f t="shared" si="34"/>
        <v>0</v>
      </c>
      <c r="CW22" s="393">
        <f t="shared" si="35"/>
        <v>71966.413585000002</v>
      </c>
      <c r="CX22" s="393">
        <f t="shared" si="36"/>
        <v>71966.413585000002</v>
      </c>
      <c r="DE22" s="394"/>
      <c r="DH22" s="350" t="s">
        <v>373</v>
      </c>
      <c r="DI22" s="350" t="s">
        <v>726</v>
      </c>
      <c r="DJ22" s="350" t="s">
        <v>397</v>
      </c>
      <c r="DK22" s="350" t="s">
        <v>398</v>
      </c>
      <c r="DL22" s="395">
        <v>0</v>
      </c>
      <c r="DM22" s="395">
        <v>69802535</v>
      </c>
      <c r="DN22" s="395">
        <v>139302535</v>
      </c>
      <c r="DO22" s="395">
        <f t="shared" si="38"/>
        <v>0</v>
      </c>
      <c r="DP22" s="395">
        <f t="shared" si="39"/>
        <v>71966.413585000002</v>
      </c>
      <c r="DQ22" s="395">
        <f t="shared" si="40"/>
        <v>143620.913585</v>
      </c>
      <c r="EC22" s="350" t="s">
        <v>373</v>
      </c>
      <c r="ED22" s="350" t="s">
        <v>726</v>
      </c>
      <c r="EE22" s="371" t="s">
        <v>399</v>
      </c>
      <c r="EF22" s="350" t="s">
        <v>235</v>
      </c>
      <c r="EG22" s="394">
        <v>0</v>
      </c>
      <c r="EH22" s="394">
        <v>968504150</v>
      </c>
      <c r="EI22" s="394">
        <v>940504150</v>
      </c>
      <c r="EJ22" s="394">
        <f t="shared" si="42"/>
        <v>0</v>
      </c>
      <c r="EK22" s="394">
        <f t="shared" si="43"/>
        <v>998527.77864999999</v>
      </c>
      <c r="EL22" s="394">
        <f t="shared" si="44"/>
        <v>969659.77864999999</v>
      </c>
      <c r="EV22" s="350" t="s">
        <v>373</v>
      </c>
      <c r="EW22" s="350" t="s">
        <v>726</v>
      </c>
      <c r="EX22" s="350" t="s">
        <v>374</v>
      </c>
      <c r="EY22" s="350" t="s">
        <v>236</v>
      </c>
      <c r="EZ22" s="394">
        <v>0</v>
      </c>
      <c r="FA22" s="394">
        <v>142981521</v>
      </c>
      <c r="FB22" s="394">
        <v>191467112</v>
      </c>
      <c r="FC22" s="394">
        <f t="shared" si="46"/>
        <v>0</v>
      </c>
      <c r="FD22" s="394">
        <f t="shared" si="47"/>
        <v>147413.94815099999</v>
      </c>
      <c r="FE22" s="394">
        <f t="shared" si="48"/>
        <v>197402.59247199999</v>
      </c>
      <c r="FL22" s="400">
        <f>SUM(FL3:FL21)</f>
        <v>21717855.377</v>
      </c>
      <c r="FN22" s="350" t="s">
        <v>373</v>
      </c>
      <c r="FO22" s="350" t="s">
        <v>726</v>
      </c>
      <c r="FP22" s="350" t="s">
        <v>397</v>
      </c>
      <c r="FQ22" s="350" t="s">
        <v>398</v>
      </c>
      <c r="FR22" s="395">
        <v>0</v>
      </c>
      <c r="FS22" s="395">
        <v>166399645</v>
      </c>
      <c r="FT22" s="395">
        <v>226266367</v>
      </c>
      <c r="FU22" s="397">
        <f t="shared" si="50"/>
        <v>0</v>
      </c>
      <c r="FV22" s="397">
        <f t="shared" si="51"/>
        <v>166399.64499999999</v>
      </c>
      <c r="FW22" s="397">
        <f t="shared" si="52"/>
        <v>226266.367</v>
      </c>
      <c r="FY22" s="350" t="s">
        <v>959</v>
      </c>
      <c r="FZ22" s="394">
        <v>37426748000</v>
      </c>
      <c r="GA22" s="394">
        <v>35622600914</v>
      </c>
      <c r="GB22" s="394">
        <v>36160818862</v>
      </c>
      <c r="GC22" s="394">
        <v>1265929138</v>
      </c>
      <c r="GD22" s="394">
        <v>32119019965</v>
      </c>
      <c r="GE22" s="394">
        <v>3503580949</v>
      </c>
      <c r="GF22" s="394">
        <f t="shared" si="53"/>
        <v>37426748</v>
      </c>
      <c r="GG22" s="394">
        <f t="shared" si="54"/>
        <v>35622600.913999997</v>
      </c>
      <c r="GH22" s="394">
        <f t="shared" si="55"/>
        <v>36160818.862000003</v>
      </c>
      <c r="GI22" s="394">
        <f t="shared" si="56"/>
        <v>1265929.138</v>
      </c>
      <c r="GJ22" s="394">
        <f t="shared" si="57"/>
        <v>32119019.965</v>
      </c>
      <c r="GK22" s="394">
        <f t="shared" si="58"/>
        <v>3503580.949</v>
      </c>
      <c r="GS22" s="394"/>
      <c r="GU22" s="371" t="s">
        <v>373</v>
      </c>
      <c r="GV22" s="350" t="s">
        <v>726</v>
      </c>
      <c r="GW22" s="371" t="s">
        <v>396</v>
      </c>
      <c r="GX22" s="346" t="s">
        <v>238</v>
      </c>
      <c r="GY22" s="347">
        <v>0</v>
      </c>
      <c r="GZ22" s="347">
        <v>13590311</v>
      </c>
      <c r="HA22" s="347">
        <v>19143565</v>
      </c>
      <c r="HB22" s="347">
        <f t="shared" si="60"/>
        <v>0</v>
      </c>
      <c r="HC22" s="347">
        <f t="shared" si="61"/>
        <v>13590.311</v>
      </c>
      <c r="HD22" s="347">
        <f t="shared" si="62"/>
        <v>19143.564999999999</v>
      </c>
      <c r="HF22" s="346" t="s">
        <v>959</v>
      </c>
      <c r="HG22" s="347">
        <v>39126748000</v>
      </c>
      <c r="HH22" s="347">
        <v>37398136317</v>
      </c>
      <c r="HI22" s="347">
        <v>37398136317</v>
      </c>
      <c r="HJ22" s="347">
        <v>1728611683</v>
      </c>
      <c r="HK22" s="347">
        <v>35255179556</v>
      </c>
      <c r="HL22" s="347">
        <v>2142956761</v>
      </c>
      <c r="HM22" s="347">
        <f t="shared" si="63"/>
        <v>39126748</v>
      </c>
      <c r="HN22" s="347">
        <f t="shared" si="64"/>
        <v>37398136.317000002</v>
      </c>
      <c r="HO22" s="347">
        <f t="shared" si="65"/>
        <v>37398136.317000002</v>
      </c>
      <c r="HP22" s="347">
        <f t="shared" si="66"/>
        <v>1728611.683</v>
      </c>
      <c r="HQ22" s="347">
        <f t="shared" si="67"/>
        <v>35255179.556000002</v>
      </c>
      <c r="HR22" s="347">
        <f t="shared" si="68"/>
        <v>2142956.7609999999</v>
      </c>
      <c r="HU22" s="350" t="s">
        <v>671</v>
      </c>
      <c r="HV22" s="350" t="s">
        <v>672</v>
      </c>
      <c r="HW22" s="350" t="s">
        <v>376</v>
      </c>
      <c r="HX22" s="350" t="s">
        <v>376</v>
      </c>
      <c r="HY22" s="394">
        <v>138240989</v>
      </c>
      <c r="HZ22" s="394">
        <f t="shared" si="69"/>
        <v>138240.989</v>
      </c>
      <c r="IB22" s="350" t="s">
        <v>373</v>
      </c>
      <c r="IC22" s="350" t="s">
        <v>726</v>
      </c>
      <c r="ID22" s="350" t="s">
        <v>376</v>
      </c>
      <c r="IE22" s="350" t="s">
        <v>376</v>
      </c>
      <c r="IF22" s="394">
        <v>0</v>
      </c>
      <c r="IG22" s="394">
        <v>0</v>
      </c>
      <c r="IH22" s="394">
        <v>0</v>
      </c>
      <c r="II22" s="394">
        <f t="shared" si="70"/>
        <v>0</v>
      </c>
      <c r="IJ22" s="394">
        <f t="shared" si="71"/>
        <v>0</v>
      </c>
      <c r="IK22" s="394">
        <f t="shared" si="72"/>
        <v>0</v>
      </c>
      <c r="IM22" s="350" t="s">
        <v>959</v>
      </c>
      <c r="IN22" s="394">
        <v>37756748000</v>
      </c>
      <c r="IO22" s="394">
        <v>37753068821</v>
      </c>
      <c r="IP22" s="394">
        <v>37753068821</v>
      </c>
      <c r="IQ22" s="394">
        <v>3679179</v>
      </c>
      <c r="IR22" s="394">
        <v>35852230064</v>
      </c>
      <c r="IS22" s="394">
        <v>1900838757</v>
      </c>
      <c r="IT22" s="394">
        <f t="shared" si="73"/>
        <v>37756748</v>
      </c>
      <c r="IU22" s="394">
        <f t="shared" si="74"/>
        <v>37753068.821000002</v>
      </c>
      <c r="IV22" s="394">
        <f t="shared" si="75"/>
        <v>37753068.821000002</v>
      </c>
      <c r="IW22" s="394">
        <f t="shared" si="76"/>
        <v>3679.1790000000001</v>
      </c>
      <c r="IX22" s="394">
        <f t="shared" si="77"/>
        <v>35852230.064000003</v>
      </c>
      <c r="IY22" s="394">
        <f t="shared" si="78"/>
        <v>1900838.757</v>
      </c>
    </row>
    <row r="23" spans="1:259" x14ac:dyDescent="0.25">
      <c r="A23" s="371" t="s">
        <v>789</v>
      </c>
      <c r="B23" s="371" t="s">
        <v>728</v>
      </c>
      <c r="C23" s="371" t="s">
        <v>376</v>
      </c>
      <c r="D23" s="371" t="s">
        <v>376</v>
      </c>
      <c r="E23" s="347">
        <v>1</v>
      </c>
      <c r="F23" s="347">
        <v>0</v>
      </c>
      <c r="G23" s="347">
        <v>0</v>
      </c>
      <c r="H23" s="393">
        <f t="shared" si="14"/>
        <v>1.031E-3</v>
      </c>
      <c r="I23" s="393">
        <f t="shared" si="15"/>
        <v>0</v>
      </c>
      <c r="J23" s="393">
        <f t="shared" si="16"/>
        <v>0</v>
      </c>
      <c r="R23" s="350" t="s">
        <v>281</v>
      </c>
      <c r="S23" s="350" t="s">
        <v>813</v>
      </c>
      <c r="T23" s="350" t="s">
        <v>814</v>
      </c>
      <c r="U23" s="350" t="s">
        <v>815</v>
      </c>
      <c r="V23" s="350" t="s">
        <v>816</v>
      </c>
      <c r="W23" s="393">
        <v>0</v>
      </c>
      <c r="X23" s="393">
        <v>72000000</v>
      </c>
      <c r="Y23" s="393">
        <v>238000000</v>
      </c>
      <c r="Z23" s="393">
        <f t="shared" si="18"/>
        <v>0</v>
      </c>
      <c r="AA23" s="393">
        <f t="shared" si="19"/>
        <v>74232</v>
      </c>
      <c r="AB23" s="393">
        <f t="shared" si="20"/>
        <v>245377.99999999997</v>
      </c>
      <c r="AC23" s="393"/>
      <c r="AL23" s="350" t="s">
        <v>813</v>
      </c>
      <c r="AM23" s="350" t="s">
        <v>814</v>
      </c>
      <c r="AN23" s="350" t="s">
        <v>376</v>
      </c>
      <c r="AO23" s="350" t="s">
        <v>376</v>
      </c>
      <c r="AP23" s="393">
        <v>0</v>
      </c>
      <c r="AQ23" s="393">
        <v>0</v>
      </c>
      <c r="AR23" s="393">
        <v>0</v>
      </c>
      <c r="AS23" s="393">
        <f t="shared" si="22"/>
        <v>0</v>
      </c>
      <c r="AT23" s="393">
        <f t="shared" si="23"/>
        <v>0</v>
      </c>
      <c r="AU23" s="393">
        <f t="shared" si="24"/>
        <v>0</v>
      </c>
      <c r="BE23" s="371" t="s">
        <v>373</v>
      </c>
      <c r="BF23" s="346" t="s">
        <v>726</v>
      </c>
      <c r="BG23" s="371" t="s">
        <v>376</v>
      </c>
      <c r="BH23" s="346" t="s">
        <v>376</v>
      </c>
      <c r="BI23" s="347">
        <v>0</v>
      </c>
      <c r="BJ23" s="347">
        <v>0</v>
      </c>
      <c r="BK23" s="347">
        <v>0</v>
      </c>
      <c r="BL23" s="347">
        <f t="shared" si="26"/>
        <v>0</v>
      </c>
      <c r="BM23" s="347">
        <f t="shared" si="27"/>
        <v>0</v>
      </c>
      <c r="BN23" s="347">
        <f t="shared" si="28"/>
        <v>0</v>
      </c>
      <c r="BW23" s="371" t="s">
        <v>373</v>
      </c>
      <c r="BX23" s="346" t="s">
        <v>726</v>
      </c>
      <c r="BY23" s="371" t="s">
        <v>396</v>
      </c>
      <c r="BZ23" s="346" t="s">
        <v>238</v>
      </c>
      <c r="CA23" s="393">
        <v>0</v>
      </c>
      <c r="CB23" s="393">
        <v>560074</v>
      </c>
      <c r="CC23" s="393">
        <v>560074</v>
      </c>
      <c r="CD23" s="393">
        <f t="shared" si="30"/>
        <v>0</v>
      </c>
      <c r="CE23" s="393">
        <f t="shared" si="31"/>
        <v>577.43629399999986</v>
      </c>
      <c r="CF23" s="393">
        <f t="shared" si="32"/>
        <v>577.43629399999986</v>
      </c>
      <c r="CO23" s="350" t="s">
        <v>373</v>
      </c>
      <c r="CP23" s="350" t="s">
        <v>726</v>
      </c>
      <c r="CQ23" s="371" t="s">
        <v>375</v>
      </c>
      <c r="CR23" s="350" t="s">
        <v>268</v>
      </c>
      <c r="CS23" s="395">
        <v>0</v>
      </c>
      <c r="CT23" s="395">
        <v>300000</v>
      </c>
      <c r="CU23" s="395">
        <v>25651</v>
      </c>
      <c r="CV23" s="393">
        <f t="shared" si="34"/>
        <v>0</v>
      </c>
      <c r="CW23" s="393">
        <f t="shared" si="35"/>
        <v>309.29999999999995</v>
      </c>
      <c r="CX23" s="393">
        <f t="shared" si="36"/>
        <v>26.446180999999999</v>
      </c>
      <c r="DH23" s="350" t="s">
        <v>373</v>
      </c>
      <c r="DI23" s="350" t="s">
        <v>726</v>
      </c>
      <c r="DJ23" s="350" t="s">
        <v>374</v>
      </c>
      <c r="DK23" s="350" t="s">
        <v>236</v>
      </c>
      <c r="DL23" s="395">
        <v>0</v>
      </c>
      <c r="DM23" s="395">
        <v>110555207</v>
      </c>
      <c r="DN23" s="395">
        <v>191467112</v>
      </c>
      <c r="DO23" s="395">
        <f t="shared" si="38"/>
        <v>0</v>
      </c>
      <c r="DP23" s="395">
        <f t="shared" si="39"/>
        <v>113982.41841699998</v>
      </c>
      <c r="DQ23" s="395">
        <f t="shared" si="40"/>
        <v>197402.59247199999</v>
      </c>
      <c r="EC23" s="350" t="s">
        <v>373</v>
      </c>
      <c r="ED23" s="350" t="s">
        <v>726</v>
      </c>
      <c r="EE23" s="371" t="s">
        <v>374</v>
      </c>
      <c r="EF23" s="350" t="s">
        <v>236</v>
      </c>
      <c r="EG23" s="394">
        <v>0</v>
      </c>
      <c r="EH23" s="394">
        <v>26075017</v>
      </c>
      <c r="EI23" s="394">
        <v>17360253</v>
      </c>
      <c r="EJ23" s="394">
        <f t="shared" si="42"/>
        <v>0</v>
      </c>
      <c r="EK23" s="394">
        <f t="shared" si="43"/>
        <v>26883.342526999997</v>
      </c>
      <c r="EL23" s="394">
        <f t="shared" si="44"/>
        <v>17898.420843</v>
      </c>
      <c r="EV23" s="350" t="s">
        <v>373</v>
      </c>
      <c r="EW23" s="350" t="s">
        <v>726</v>
      </c>
      <c r="EX23" s="350" t="s">
        <v>399</v>
      </c>
      <c r="EY23" s="350" t="s">
        <v>235</v>
      </c>
      <c r="EZ23" s="394">
        <v>0</v>
      </c>
      <c r="FA23" s="394">
        <v>1035383048</v>
      </c>
      <c r="FB23" s="394">
        <v>1063383048</v>
      </c>
      <c r="FC23" s="394">
        <f t="shared" si="46"/>
        <v>0</v>
      </c>
      <c r="FD23" s="394">
        <f t="shared" si="47"/>
        <v>1067479.9224879998</v>
      </c>
      <c r="FE23" s="394">
        <f t="shared" si="48"/>
        <v>1096347.9224879998</v>
      </c>
      <c r="FN23" s="350" t="s">
        <v>373</v>
      </c>
      <c r="FO23" s="350" t="s">
        <v>726</v>
      </c>
      <c r="FP23" s="350" t="s">
        <v>376</v>
      </c>
      <c r="FQ23" s="350" t="s">
        <v>376</v>
      </c>
      <c r="FR23" s="395">
        <v>0</v>
      </c>
      <c r="FS23" s="395">
        <v>0</v>
      </c>
      <c r="FT23" s="395">
        <v>0</v>
      </c>
      <c r="FU23" s="397">
        <f t="shared" si="50"/>
        <v>0</v>
      </c>
      <c r="FV23" s="397">
        <f t="shared" si="51"/>
        <v>0</v>
      </c>
      <c r="FW23" s="397">
        <f t="shared" si="52"/>
        <v>0</v>
      </c>
      <c r="FY23" s="350" t="s">
        <v>960</v>
      </c>
      <c r="FZ23" s="394">
        <v>53936850000</v>
      </c>
      <c r="GA23" s="394">
        <v>22630305502</v>
      </c>
      <c r="GB23" s="394">
        <v>22784637448</v>
      </c>
      <c r="GC23" s="394">
        <v>31152212552</v>
      </c>
      <c r="GD23" s="394">
        <v>11952202472</v>
      </c>
      <c r="GE23" s="394">
        <v>10678103030</v>
      </c>
      <c r="GF23" s="394">
        <f t="shared" si="53"/>
        <v>53936850</v>
      </c>
      <c r="GG23" s="394">
        <f t="shared" si="54"/>
        <v>22630305.502</v>
      </c>
      <c r="GH23" s="394">
        <f t="shared" si="55"/>
        <v>22784637.447999999</v>
      </c>
      <c r="GI23" s="394">
        <f t="shared" si="56"/>
        <v>31152212.552000001</v>
      </c>
      <c r="GJ23" s="394">
        <f t="shared" si="57"/>
        <v>11952202.471999999</v>
      </c>
      <c r="GK23" s="394">
        <f t="shared" si="58"/>
        <v>10678103.029999999</v>
      </c>
      <c r="GU23" s="371" t="s">
        <v>373</v>
      </c>
      <c r="GV23" s="350" t="s">
        <v>726</v>
      </c>
      <c r="GW23" s="371" t="s">
        <v>397</v>
      </c>
      <c r="GX23" s="346" t="s">
        <v>398</v>
      </c>
      <c r="GY23" s="347">
        <v>0</v>
      </c>
      <c r="GZ23" s="347">
        <v>119720834</v>
      </c>
      <c r="HA23" s="347">
        <v>141320834</v>
      </c>
      <c r="HB23" s="347">
        <f t="shared" si="60"/>
        <v>0</v>
      </c>
      <c r="HC23" s="347">
        <f t="shared" si="61"/>
        <v>119720.834</v>
      </c>
      <c r="HD23" s="347">
        <f t="shared" si="62"/>
        <v>141320.834</v>
      </c>
      <c r="HF23" s="346" t="s">
        <v>960</v>
      </c>
      <c r="HG23" s="347">
        <v>52236850000</v>
      </c>
      <c r="HH23" s="347">
        <v>27872551813</v>
      </c>
      <c r="HI23" s="347">
        <v>28307657087</v>
      </c>
      <c r="HJ23" s="347">
        <v>23929192913</v>
      </c>
      <c r="HK23" s="347">
        <v>15711205931</v>
      </c>
      <c r="HL23" s="347">
        <v>12161345882</v>
      </c>
      <c r="HM23" s="347">
        <f t="shared" si="63"/>
        <v>52236850</v>
      </c>
      <c r="HN23" s="347">
        <f t="shared" si="64"/>
        <v>27872551.813000001</v>
      </c>
      <c r="HO23" s="347">
        <f t="shared" si="65"/>
        <v>28307657.087000001</v>
      </c>
      <c r="HP23" s="347">
        <f t="shared" si="66"/>
        <v>23929192.912999999</v>
      </c>
      <c r="HQ23" s="347">
        <f t="shared" si="67"/>
        <v>15711205.931</v>
      </c>
      <c r="HR23" s="347">
        <f t="shared" si="68"/>
        <v>12161345.881999999</v>
      </c>
      <c r="HU23" s="350" t="s">
        <v>671</v>
      </c>
      <c r="HV23" s="350" t="s">
        <v>672</v>
      </c>
      <c r="HW23" s="350" t="s">
        <v>376</v>
      </c>
      <c r="HX23" s="350" t="s">
        <v>376</v>
      </c>
      <c r="HY23" s="394">
        <v>123132264</v>
      </c>
      <c r="HZ23" s="394">
        <f t="shared" si="69"/>
        <v>123132.264</v>
      </c>
      <c r="IB23" s="350" t="s">
        <v>373</v>
      </c>
      <c r="IC23" s="350" t="s">
        <v>726</v>
      </c>
      <c r="ID23" s="350" t="s">
        <v>375</v>
      </c>
      <c r="IE23" s="350" t="s">
        <v>268</v>
      </c>
      <c r="IF23" s="394">
        <v>0</v>
      </c>
      <c r="IG23" s="394">
        <v>121078</v>
      </c>
      <c r="IH23" s="394">
        <v>121078</v>
      </c>
      <c r="II23" s="394">
        <f t="shared" si="70"/>
        <v>0</v>
      </c>
      <c r="IJ23" s="394">
        <f t="shared" si="71"/>
        <v>121.078</v>
      </c>
      <c r="IK23" s="394">
        <f t="shared" si="72"/>
        <v>121.078</v>
      </c>
      <c r="IM23" s="350" t="s">
        <v>960</v>
      </c>
      <c r="IN23" s="394">
        <v>53787466696</v>
      </c>
      <c r="IO23" s="394">
        <v>53413877061</v>
      </c>
      <c r="IP23" s="394">
        <v>53413877061</v>
      </c>
      <c r="IQ23" s="394">
        <v>373589635</v>
      </c>
      <c r="IR23" s="394">
        <v>19969283255</v>
      </c>
      <c r="IS23" s="394">
        <v>33444593806</v>
      </c>
      <c r="IT23" s="394">
        <f t="shared" si="73"/>
        <v>53787466.696000002</v>
      </c>
      <c r="IU23" s="394">
        <f t="shared" si="74"/>
        <v>53413877.060999997</v>
      </c>
      <c r="IV23" s="394">
        <f t="shared" si="75"/>
        <v>53413877.060999997</v>
      </c>
      <c r="IW23" s="394">
        <f t="shared" si="76"/>
        <v>373589.63500000001</v>
      </c>
      <c r="IX23" s="394">
        <f t="shared" si="77"/>
        <v>19969283.254999999</v>
      </c>
      <c r="IY23" s="394">
        <f t="shared" si="78"/>
        <v>33444593.806000002</v>
      </c>
    </row>
    <row r="24" spans="1:259" x14ac:dyDescent="0.25">
      <c r="A24" s="371" t="s">
        <v>808</v>
      </c>
      <c r="B24" s="371" t="s">
        <v>729</v>
      </c>
      <c r="C24" s="371" t="s">
        <v>376</v>
      </c>
      <c r="D24" s="371" t="s">
        <v>376</v>
      </c>
      <c r="E24" s="347">
        <v>1</v>
      </c>
      <c r="F24" s="347">
        <v>0</v>
      </c>
      <c r="G24" s="347">
        <v>0</v>
      </c>
      <c r="H24" s="393">
        <f t="shared" si="14"/>
        <v>1.031E-3</v>
      </c>
      <c r="I24" s="393">
        <f t="shared" si="15"/>
        <v>0</v>
      </c>
      <c r="J24" s="393">
        <f t="shared" si="16"/>
        <v>0</v>
      </c>
      <c r="R24" s="350" t="s">
        <v>281</v>
      </c>
      <c r="S24" s="350" t="s">
        <v>807</v>
      </c>
      <c r="T24" s="350" t="s">
        <v>719</v>
      </c>
      <c r="U24" s="350" t="s">
        <v>376</v>
      </c>
      <c r="V24" s="350" t="s">
        <v>376</v>
      </c>
      <c r="W24" s="393">
        <v>1</v>
      </c>
      <c r="X24" s="393">
        <v>0</v>
      </c>
      <c r="Y24" s="393">
        <v>0</v>
      </c>
      <c r="Z24" s="393">
        <f t="shared" si="18"/>
        <v>1.031E-3</v>
      </c>
      <c r="AA24" s="393">
        <f t="shared" si="19"/>
        <v>0</v>
      </c>
      <c r="AB24" s="393">
        <f t="shared" si="20"/>
        <v>0</v>
      </c>
      <c r="AC24" s="393"/>
      <c r="AL24" s="350" t="s">
        <v>813</v>
      </c>
      <c r="AM24" s="350" t="s">
        <v>814</v>
      </c>
      <c r="AN24" s="350" t="s">
        <v>815</v>
      </c>
      <c r="AO24" s="350" t="s">
        <v>816</v>
      </c>
      <c r="AP24" s="393">
        <v>0</v>
      </c>
      <c r="AQ24" s="393">
        <v>108000000</v>
      </c>
      <c r="AR24" s="393">
        <v>238000000</v>
      </c>
      <c r="AS24" s="393">
        <f t="shared" si="22"/>
        <v>0</v>
      </c>
      <c r="AT24" s="393">
        <f t="shared" si="23"/>
        <v>111347.99999999999</v>
      </c>
      <c r="AU24" s="393">
        <f t="shared" si="24"/>
        <v>245377.99999999997</v>
      </c>
      <c r="BE24" s="371" t="s">
        <v>813</v>
      </c>
      <c r="BF24" s="346" t="s">
        <v>814</v>
      </c>
      <c r="BG24" s="371" t="s">
        <v>815</v>
      </c>
      <c r="BH24" s="346" t="s">
        <v>816</v>
      </c>
      <c r="BI24" s="347">
        <v>468000000</v>
      </c>
      <c r="BJ24" s="347">
        <v>0</v>
      </c>
      <c r="BK24" s="347">
        <v>0</v>
      </c>
      <c r="BL24" s="347">
        <f t="shared" si="26"/>
        <v>482507.99999999994</v>
      </c>
      <c r="BM24" s="347">
        <f t="shared" si="27"/>
        <v>0</v>
      </c>
      <c r="BN24" s="347">
        <f t="shared" si="28"/>
        <v>0</v>
      </c>
      <c r="BW24" s="371" t="s">
        <v>813</v>
      </c>
      <c r="BX24" s="346" t="s">
        <v>814</v>
      </c>
      <c r="BY24" s="371" t="s">
        <v>815</v>
      </c>
      <c r="BZ24" s="346" t="s">
        <v>816</v>
      </c>
      <c r="CA24" s="393">
        <v>467809000</v>
      </c>
      <c r="CB24" s="393">
        <v>0</v>
      </c>
      <c r="CC24" s="393">
        <v>0</v>
      </c>
      <c r="CD24" s="393">
        <f t="shared" si="30"/>
        <v>482311.07899999997</v>
      </c>
      <c r="CE24" s="393">
        <f t="shared" si="31"/>
        <v>0</v>
      </c>
      <c r="CF24" s="393">
        <f t="shared" si="32"/>
        <v>0</v>
      </c>
      <c r="CO24" s="350" t="s">
        <v>813</v>
      </c>
      <c r="CP24" s="350" t="s">
        <v>814</v>
      </c>
      <c r="CQ24" s="371" t="s">
        <v>815</v>
      </c>
      <c r="CR24" s="350" t="s">
        <v>816</v>
      </c>
      <c r="CS24" s="395">
        <v>467809000</v>
      </c>
      <c r="CT24" s="395">
        <v>0</v>
      </c>
      <c r="CU24" s="395">
        <v>0</v>
      </c>
      <c r="CV24" s="393">
        <f t="shared" si="34"/>
        <v>482311.07899999997</v>
      </c>
      <c r="CW24" s="393">
        <f t="shared" si="35"/>
        <v>0</v>
      </c>
      <c r="CX24" s="393">
        <f t="shared" si="36"/>
        <v>0</v>
      </c>
      <c r="DE24" s="394"/>
      <c r="DH24" s="350" t="s">
        <v>373</v>
      </c>
      <c r="DI24" s="350" t="s">
        <v>726</v>
      </c>
      <c r="DJ24" s="350" t="s">
        <v>375</v>
      </c>
      <c r="DK24" s="350" t="s">
        <v>268</v>
      </c>
      <c r="DL24" s="395">
        <v>0</v>
      </c>
      <c r="DM24" s="395">
        <v>1116092</v>
      </c>
      <c r="DN24" s="395">
        <v>2222664</v>
      </c>
      <c r="DO24" s="395">
        <f t="shared" si="38"/>
        <v>0</v>
      </c>
      <c r="DP24" s="395">
        <f t="shared" si="39"/>
        <v>1150.6908519999999</v>
      </c>
      <c r="DQ24" s="395">
        <f t="shared" si="40"/>
        <v>2291.5665840000001</v>
      </c>
      <c r="EC24" s="350" t="s">
        <v>373</v>
      </c>
      <c r="ED24" s="350" t="s">
        <v>726</v>
      </c>
      <c r="EE24" s="371" t="s">
        <v>374</v>
      </c>
      <c r="EF24" s="350" t="s">
        <v>236</v>
      </c>
      <c r="EG24" s="394">
        <v>0</v>
      </c>
      <c r="EH24" s="394">
        <v>191467112</v>
      </c>
      <c r="EI24" s="394">
        <v>126737588</v>
      </c>
      <c r="EJ24" s="394">
        <f t="shared" si="42"/>
        <v>0</v>
      </c>
      <c r="EK24" s="394">
        <f t="shared" si="43"/>
        <v>197402.59247199999</v>
      </c>
      <c r="EL24" s="394">
        <f t="shared" si="44"/>
        <v>130666.453228</v>
      </c>
      <c r="EV24" s="350" t="s">
        <v>373</v>
      </c>
      <c r="EW24" s="350" t="s">
        <v>726</v>
      </c>
      <c r="EX24" s="350" t="s">
        <v>376</v>
      </c>
      <c r="EY24" s="350" t="s">
        <v>376</v>
      </c>
      <c r="EZ24" s="394">
        <v>0</v>
      </c>
      <c r="FA24" s="394">
        <v>0</v>
      </c>
      <c r="FB24" s="394">
        <v>0</v>
      </c>
      <c r="FC24" s="394">
        <f t="shared" si="46"/>
        <v>0</v>
      </c>
      <c r="FD24" s="394">
        <f t="shared" si="47"/>
        <v>0</v>
      </c>
      <c r="FE24" s="394">
        <f t="shared" si="48"/>
        <v>0</v>
      </c>
      <c r="FN24" s="350" t="s">
        <v>373</v>
      </c>
      <c r="FO24" s="350" t="s">
        <v>726</v>
      </c>
      <c r="FP24" s="350" t="s">
        <v>375</v>
      </c>
      <c r="FQ24" s="350" t="s">
        <v>268</v>
      </c>
      <c r="FR24" s="395">
        <v>0</v>
      </c>
      <c r="FS24" s="395">
        <v>89269</v>
      </c>
      <c r="FT24" s="395">
        <v>300000</v>
      </c>
      <c r="FU24" s="397">
        <f t="shared" si="50"/>
        <v>0</v>
      </c>
      <c r="FV24" s="397">
        <f t="shared" si="51"/>
        <v>89.269000000000005</v>
      </c>
      <c r="FW24" s="397">
        <f t="shared" si="52"/>
        <v>300</v>
      </c>
      <c r="FY24" s="350" t="s">
        <v>961</v>
      </c>
      <c r="FZ24" s="394">
        <v>18949263000</v>
      </c>
      <c r="GA24" s="394">
        <v>18917977830</v>
      </c>
      <c r="GB24" s="394">
        <v>18917977830</v>
      </c>
      <c r="GC24" s="394">
        <v>31285170</v>
      </c>
      <c r="GD24" s="394">
        <v>18674872206</v>
      </c>
      <c r="GE24" s="394">
        <v>243105624</v>
      </c>
      <c r="GF24" s="394">
        <f t="shared" si="53"/>
        <v>18949263</v>
      </c>
      <c r="GG24" s="394">
        <f t="shared" si="54"/>
        <v>18917977.829999998</v>
      </c>
      <c r="GH24" s="394">
        <f t="shared" si="55"/>
        <v>18917977.829999998</v>
      </c>
      <c r="GI24" s="394">
        <f t="shared" si="56"/>
        <v>31285.17</v>
      </c>
      <c r="GJ24" s="394">
        <f t="shared" si="57"/>
        <v>18674872.206</v>
      </c>
      <c r="GK24" s="394">
        <f t="shared" si="58"/>
        <v>243105.62400000001</v>
      </c>
      <c r="GU24" s="371" t="s">
        <v>373</v>
      </c>
      <c r="GV24" s="350" t="s">
        <v>726</v>
      </c>
      <c r="GW24" s="371" t="s">
        <v>374</v>
      </c>
      <c r="GX24" s="346" t="s">
        <v>236</v>
      </c>
      <c r="GY24" s="347">
        <v>0</v>
      </c>
      <c r="GZ24" s="347">
        <v>23957878</v>
      </c>
      <c r="HA24" s="347">
        <v>26075017</v>
      </c>
      <c r="HB24" s="347">
        <f t="shared" si="60"/>
        <v>0</v>
      </c>
      <c r="HC24" s="347">
        <f t="shared" si="61"/>
        <v>23957.878000000001</v>
      </c>
      <c r="HD24" s="347">
        <f t="shared" si="62"/>
        <v>26075.017</v>
      </c>
      <c r="HF24" s="346" t="s">
        <v>961</v>
      </c>
      <c r="HG24" s="347">
        <v>18949263000</v>
      </c>
      <c r="HH24" s="347">
        <v>18917977830</v>
      </c>
      <c r="HI24" s="347">
        <v>18917977830</v>
      </c>
      <c r="HJ24" s="347">
        <v>31285170</v>
      </c>
      <c r="HK24" s="347">
        <v>18674872206</v>
      </c>
      <c r="HL24" s="347">
        <v>243105624</v>
      </c>
      <c r="HM24" s="347">
        <f t="shared" si="63"/>
        <v>18949263</v>
      </c>
      <c r="HN24" s="347">
        <f t="shared" si="64"/>
        <v>18917977.829999998</v>
      </c>
      <c r="HO24" s="347">
        <f t="shared" si="65"/>
        <v>18917977.829999998</v>
      </c>
      <c r="HP24" s="347">
        <f t="shared" si="66"/>
        <v>31285.17</v>
      </c>
      <c r="HQ24" s="347">
        <f t="shared" si="67"/>
        <v>18674872.206</v>
      </c>
      <c r="HR24" s="347">
        <f t="shared" si="68"/>
        <v>243105.62400000001</v>
      </c>
      <c r="HU24" s="350" t="s">
        <v>673</v>
      </c>
      <c r="HV24" s="350" t="s">
        <v>674</v>
      </c>
      <c r="HW24" s="350" t="s">
        <v>376</v>
      </c>
      <c r="HX24" s="350" t="s">
        <v>376</v>
      </c>
      <c r="HY24" s="394">
        <v>2645145657</v>
      </c>
      <c r="HZ24" s="394">
        <f t="shared" si="69"/>
        <v>2645145.6570000001</v>
      </c>
      <c r="IB24" s="350" t="s">
        <v>373</v>
      </c>
      <c r="IC24" s="350" t="s">
        <v>726</v>
      </c>
      <c r="ID24" s="350" t="s">
        <v>396</v>
      </c>
      <c r="IE24" s="350" t="s">
        <v>238</v>
      </c>
      <c r="IF24" s="394">
        <v>0</v>
      </c>
      <c r="IG24" s="394">
        <v>20271904</v>
      </c>
      <c r="IH24" s="394">
        <v>20271904</v>
      </c>
      <c r="II24" s="394">
        <f t="shared" si="70"/>
        <v>0</v>
      </c>
      <c r="IJ24" s="394">
        <f t="shared" si="71"/>
        <v>20271.903999999999</v>
      </c>
      <c r="IK24" s="394">
        <f t="shared" si="72"/>
        <v>20271.903999999999</v>
      </c>
      <c r="IM24" s="350" t="s">
        <v>961</v>
      </c>
      <c r="IN24" s="394">
        <v>18917977830</v>
      </c>
      <c r="IO24" s="394">
        <v>18917977830</v>
      </c>
      <c r="IP24" s="394">
        <v>18917977830</v>
      </c>
      <c r="IQ24" s="394">
        <v>0</v>
      </c>
      <c r="IR24" s="394">
        <v>18917977830</v>
      </c>
      <c r="IS24" s="394">
        <v>0</v>
      </c>
      <c r="IT24" s="394">
        <f t="shared" si="73"/>
        <v>18917977.829999998</v>
      </c>
      <c r="IU24" s="394">
        <f t="shared" si="74"/>
        <v>18917977.829999998</v>
      </c>
      <c r="IV24" s="394">
        <f t="shared" si="75"/>
        <v>18917977.829999998</v>
      </c>
      <c r="IW24" s="394">
        <f t="shared" si="76"/>
        <v>0</v>
      </c>
      <c r="IX24" s="394">
        <f t="shared" si="77"/>
        <v>18917977.829999998</v>
      </c>
      <c r="IY24" s="394">
        <f t="shared" si="78"/>
        <v>0</v>
      </c>
    </row>
    <row r="25" spans="1:259" x14ac:dyDescent="0.25">
      <c r="A25" s="371" t="s">
        <v>725</v>
      </c>
      <c r="B25" s="371" t="s">
        <v>49</v>
      </c>
      <c r="C25" s="371" t="s">
        <v>376</v>
      </c>
      <c r="D25" s="371" t="s">
        <v>376</v>
      </c>
      <c r="E25" s="347">
        <v>9996</v>
      </c>
      <c r="F25" s="347">
        <v>0</v>
      </c>
      <c r="G25" s="347">
        <v>0</v>
      </c>
      <c r="H25" s="393">
        <f t="shared" si="14"/>
        <v>10.305876</v>
      </c>
      <c r="I25" s="393">
        <f t="shared" si="15"/>
        <v>0</v>
      </c>
      <c r="J25" s="393">
        <f t="shared" si="16"/>
        <v>0</v>
      </c>
      <c r="R25" s="350" t="s">
        <v>281</v>
      </c>
      <c r="S25" s="350" t="s">
        <v>740</v>
      </c>
      <c r="T25" s="350" t="s">
        <v>741</v>
      </c>
      <c r="U25" s="350" t="s">
        <v>376</v>
      </c>
      <c r="V25" s="350" t="s">
        <v>376</v>
      </c>
      <c r="W25" s="393">
        <v>1</v>
      </c>
      <c r="X25" s="393">
        <v>0</v>
      </c>
      <c r="Y25" s="393">
        <v>0</v>
      </c>
      <c r="Z25" s="393">
        <f t="shared" si="18"/>
        <v>1.031E-3</v>
      </c>
      <c r="AA25" s="393">
        <f t="shared" si="19"/>
        <v>0</v>
      </c>
      <c r="AB25" s="393">
        <f t="shared" si="20"/>
        <v>0</v>
      </c>
      <c r="AC25" s="393"/>
      <c r="AL25" s="350" t="s">
        <v>813</v>
      </c>
      <c r="AM25" s="350" t="s">
        <v>814</v>
      </c>
      <c r="AN25" s="350" t="s">
        <v>376</v>
      </c>
      <c r="AO25" s="350" t="s">
        <v>376</v>
      </c>
      <c r="AP25" s="393">
        <v>0</v>
      </c>
      <c r="AQ25" s="393">
        <v>0</v>
      </c>
      <c r="AR25" s="393">
        <v>0</v>
      </c>
      <c r="AS25" s="393">
        <f t="shared" si="22"/>
        <v>0</v>
      </c>
      <c r="AT25" s="393">
        <f t="shared" si="23"/>
        <v>0</v>
      </c>
      <c r="AU25" s="393">
        <f t="shared" si="24"/>
        <v>0</v>
      </c>
      <c r="BE25" s="371" t="s">
        <v>813</v>
      </c>
      <c r="BF25" s="346" t="s">
        <v>814</v>
      </c>
      <c r="BG25" s="371" t="s">
        <v>830</v>
      </c>
      <c r="BH25" s="346" t="s">
        <v>831</v>
      </c>
      <c r="BI25" s="347">
        <v>3602000</v>
      </c>
      <c r="BJ25" s="347">
        <v>0</v>
      </c>
      <c r="BK25" s="347">
        <v>0</v>
      </c>
      <c r="BL25" s="347">
        <f t="shared" si="26"/>
        <v>3713.6619999999998</v>
      </c>
      <c r="BM25" s="347">
        <f t="shared" si="27"/>
        <v>0</v>
      </c>
      <c r="BN25" s="347">
        <f t="shared" si="28"/>
        <v>0</v>
      </c>
      <c r="BW25" s="371" t="s">
        <v>813</v>
      </c>
      <c r="BX25" s="346" t="s">
        <v>814</v>
      </c>
      <c r="BY25" s="371" t="s">
        <v>830</v>
      </c>
      <c r="BZ25" s="346" t="s">
        <v>831</v>
      </c>
      <c r="CA25" s="393">
        <v>3602000</v>
      </c>
      <c r="CB25" s="393">
        <v>0</v>
      </c>
      <c r="CC25" s="393">
        <v>0</v>
      </c>
      <c r="CD25" s="393">
        <f t="shared" si="30"/>
        <v>3713.6619999999998</v>
      </c>
      <c r="CE25" s="393">
        <f t="shared" si="31"/>
        <v>0</v>
      </c>
      <c r="CF25" s="393">
        <f t="shared" si="32"/>
        <v>0</v>
      </c>
      <c r="CO25" s="350" t="s">
        <v>813</v>
      </c>
      <c r="CP25" s="350" t="s">
        <v>814</v>
      </c>
      <c r="CQ25" s="371" t="s">
        <v>830</v>
      </c>
      <c r="CR25" s="350" t="s">
        <v>831</v>
      </c>
      <c r="CS25" s="395">
        <v>3602000</v>
      </c>
      <c r="CT25" s="395">
        <v>0</v>
      </c>
      <c r="CU25" s="395">
        <v>0</v>
      </c>
      <c r="CV25" s="393">
        <f t="shared" si="34"/>
        <v>3713.6619999999998</v>
      </c>
      <c r="CW25" s="393">
        <f t="shared" si="35"/>
        <v>0</v>
      </c>
      <c r="CX25" s="393">
        <f t="shared" si="36"/>
        <v>0</v>
      </c>
      <c r="DH25" s="350" t="s">
        <v>813</v>
      </c>
      <c r="DI25" s="350" t="s">
        <v>814</v>
      </c>
      <c r="DJ25" s="350" t="s">
        <v>815</v>
      </c>
      <c r="DK25" s="350" t="s">
        <v>816</v>
      </c>
      <c r="DL25" s="395">
        <v>467665600</v>
      </c>
      <c r="DM25" s="395">
        <v>0</v>
      </c>
      <c r="DN25" s="395">
        <v>0</v>
      </c>
      <c r="DO25" s="395">
        <f t="shared" si="38"/>
        <v>482163.23359999992</v>
      </c>
      <c r="DP25" s="395">
        <f t="shared" si="39"/>
        <v>0</v>
      </c>
      <c r="DQ25" s="395">
        <f t="shared" si="40"/>
        <v>0</v>
      </c>
      <c r="EC25" s="350" t="s">
        <v>813</v>
      </c>
      <c r="ED25" s="350" t="s">
        <v>814</v>
      </c>
      <c r="EE25" s="371" t="s">
        <v>815</v>
      </c>
      <c r="EF25" s="350" t="s">
        <v>816</v>
      </c>
      <c r="EG25" s="394">
        <v>467641600</v>
      </c>
      <c r="EH25" s="394">
        <v>0</v>
      </c>
      <c r="EI25" s="394">
        <v>0</v>
      </c>
      <c r="EJ25" s="394">
        <f t="shared" si="42"/>
        <v>482138.48959999991</v>
      </c>
      <c r="EK25" s="394">
        <f t="shared" si="43"/>
        <v>0</v>
      </c>
      <c r="EL25" s="394">
        <f t="shared" si="44"/>
        <v>0</v>
      </c>
      <c r="EV25" s="350" t="s">
        <v>813</v>
      </c>
      <c r="EW25" s="350" t="s">
        <v>814</v>
      </c>
      <c r="EX25" s="350" t="s">
        <v>815</v>
      </c>
      <c r="EY25" s="350" t="s">
        <v>816</v>
      </c>
      <c r="EZ25" s="394">
        <v>467588010</v>
      </c>
      <c r="FA25" s="394">
        <v>0</v>
      </c>
      <c r="FB25" s="394">
        <v>0</v>
      </c>
      <c r="FC25" s="394">
        <f t="shared" si="46"/>
        <v>482083.23830999999</v>
      </c>
      <c r="FD25" s="394">
        <f t="shared" si="47"/>
        <v>0</v>
      </c>
      <c r="FE25" s="394">
        <f t="shared" si="48"/>
        <v>0</v>
      </c>
      <c r="FN25" s="350" t="s">
        <v>813</v>
      </c>
      <c r="FO25" s="350" t="s">
        <v>814</v>
      </c>
      <c r="FP25" s="350" t="s">
        <v>815</v>
      </c>
      <c r="FQ25" s="350" t="s">
        <v>816</v>
      </c>
      <c r="FR25" s="395">
        <v>467588010</v>
      </c>
      <c r="FS25" s="395">
        <v>0</v>
      </c>
      <c r="FT25" s="395">
        <v>0</v>
      </c>
      <c r="FU25" s="397">
        <f t="shared" si="50"/>
        <v>467588.01</v>
      </c>
      <c r="FV25" s="397">
        <f t="shared" si="51"/>
        <v>0</v>
      </c>
      <c r="FW25" s="397">
        <f t="shared" si="52"/>
        <v>0</v>
      </c>
      <c r="FY25" s="350" t="s">
        <v>962</v>
      </c>
      <c r="FZ25" s="394">
        <v>300000000</v>
      </c>
      <c r="GA25" s="394">
        <v>143570014</v>
      </c>
      <c r="GB25" s="394">
        <v>143570014</v>
      </c>
      <c r="GC25" s="394">
        <v>156429986</v>
      </c>
      <c r="GD25" s="394">
        <v>71785008</v>
      </c>
      <c r="GE25" s="394">
        <v>71785006</v>
      </c>
      <c r="GF25" s="394">
        <f t="shared" si="53"/>
        <v>300000</v>
      </c>
      <c r="GG25" s="394">
        <f t="shared" si="54"/>
        <v>143570.014</v>
      </c>
      <c r="GH25" s="394">
        <f t="shared" si="55"/>
        <v>143570.014</v>
      </c>
      <c r="GI25" s="394">
        <f t="shared" si="56"/>
        <v>156429.986</v>
      </c>
      <c r="GJ25" s="394">
        <f t="shared" si="57"/>
        <v>71785.008000000002</v>
      </c>
      <c r="GK25" s="394">
        <f t="shared" si="58"/>
        <v>71785.005999999994</v>
      </c>
      <c r="GU25" s="371" t="s">
        <v>813</v>
      </c>
      <c r="GV25" s="350" t="s">
        <v>814</v>
      </c>
      <c r="GW25" s="371" t="s">
        <v>815</v>
      </c>
      <c r="GX25" s="346" t="s">
        <v>816</v>
      </c>
      <c r="GY25" s="347">
        <v>467588010</v>
      </c>
      <c r="GZ25" s="347">
        <v>0</v>
      </c>
      <c r="HA25" s="347">
        <v>0</v>
      </c>
      <c r="HB25" s="347">
        <f t="shared" si="60"/>
        <v>467588.01</v>
      </c>
      <c r="HC25" s="347">
        <f t="shared" si="61"/>
        <v>0</v>
      </c>
      <c r="HD25" s="347">
        <f t="shared" si="62"/>
        <v>0</v>
      </c>
      <c r="HF25" s="346" t="s">
        <v>962</v>
      </c>
      <c r="HG25" s="347">
        <v>300000000</v>
      </c>
      <c r="HH25" s="347">
        <v>143570014</v>
      </c>
      <c r="HI25" s="347">
        <v>143570014</v>
      </c>
      <c r="HJ25" s="347">
        <v>156429986</v>
      </c>
      <c r="HK25" s="347">
        <v>71785008</v>
      </c>
      <c r="HL25" s="347">
        <v>71785006</v>
      </c>
      <c r="HM25" s="347">
        <f t="shared" si="63"/>
        <v>300000</v>
      </c>
      <c r="HN25" s="347">
        <f t="shared" si="64"/>
        <v>143570.014</v>
      </c>
      <c r="HO25" s="347">
        <f t="shared" si="65"/>
        <v>143570.014</v>
      </c>
      <c r="HP25" s="347">
        <f t="shared" si="66"/>
        <v>156429.986</v>
      </c>
      <c r="HQ25" s="347">
        <f t="shared" si="67"/>
        <v>71785.008000000002</v>
      </c>
      <c r="HR25" s="347">
        <f t="shared" si="68"/>
        <v>71785.005999999994</v>
      </c>
      <c r="HU25" s="350" t="s">
        <v>675</v>
      </c>
      <c r="HV25" s="350" t="s">
        <v>676</v>
      </c>
      <c r="HW25" s="350" t="s">
        <v>376</v>
      </c>
      <c r="HX25" s="350" t="s">
        <v>376</v>
      </c>
      <c r="HY25" s="394">
        <v>229517467</v>
      </c>
      <c r="HZ25" s="394">
        <f t="shared" si="69"/>
        <v>229517.467</v>
      </c>
      <c r="IB25" s="350" t="s">
        <v>373</v>
      </c>
      <c r="IC25" s="350" t="s">
        <v>726</v>
      </c>
      <c r="ID25" s="350" t="s">
        <v>396</v>
      </c>
      <c r="IE25" s="350" t="s">
        <v>238</v>
      </c>
      <c r="IF25" s="394">
        <v>0</v>
      </c>
      <c r="IG25" s="394">
        <v>45600</v>
      </c>
      <c r="IH25" s="394">
        <v>45600</v>
      </c>
      <c r="II25" s="394">
        <f t="shared" si="70"/>
        <v>0</v>
      </c>
      <c r="IJ25" s="394">
        <f t="shared" si="71"/>
        <v>45.6</v>
      </c>
      <c r="IK25" s="394">
        <f t="shared" si="72"/>
        <v>45.6</v>
      </c>
      <c r="IM25" s="350" t="s">
        <v>962</v>
      </c>
      <c r="IN25" s="394">
        <v>150668474</v>
      </c>
      <c r="IO25" s="394">
        <v>150668474</v>
      </c>
      <c r="IP25" s="394">
        <v>150668474</v>
      </c>
      <c r="IQ25" s="394">
        <v>0</v>
      </c>
      <c r="IR25" s="394">
        <v>78883468</v>
      </c>
      <c r="IS25" s="394">
        <v>71785006</v>
      </c>
      <c r="IT25" s="394">
        <f t="shared" si="73"/>
        <v>150668.47399999999</v>
      </c>
      <c r="IU25" s="394">
        <f t="shared" si="74"/>
        <v>150668.47399999999</v>
      </c>
      <c r="IV25" s="394">
        <f t="shared" si="75"/>
        <v>150668.47399999999</v>
      </c>
      <c r="IW25" s="394">
        <f t="shared" si="76"/>
        <v>0</v>
      </c>
      <c r="IX25" s="394">
        <f t="shared" si="77"/>
        <v>78883.467999999993</v>
      </c>
      <c r="IY25" s="394">
        <f t="shared" si="78"/>
        <v>71785.005999999994</v>
      </c>
    </row>
    <row r="26" spans="1:259" x14ac:dyDescent="0.25">
      <c r="A26" s="371" t="s">
        <v>378</v>
      </c>
      <c r="B26" s="371" t="s">
        <v>134</v>
      </c>
      <c r="C26" s="371" t="s">
        <v>376</v>
      </c>
      <c r="D26" s="371" t="s">
        <v>376</v>
      </c>
      <c r="E26" s="347">
        <v>8610052000</v>
      </c>
      <c r="F26" s="347">
        <v>0</v>
      </c>
      <c r="G26" s="347">
        <v>0</v>
      </c>
      <c r="H26" s="393">
        <f t="shared" si="14"/>
        <v>8876963.6119999997</v>
      </c>
      <c r="I26" s="393">
        <f t="shared" si="15"/>
        <v>0</v>
      </c>
      <c r="J26" s="393">
        <f t="shared" si="16"/>
        <v>0</v>
      </c>
      <c r="R26" s="350" t="s">
        <v>281</v>
      </c>
      <c r="S26" s="350" t="s">
        <v>789</v>
      </c>
      <c r="T26" s="350" t="s">
        <v>728</v>
      </c>
      <c r="U26" s="350" t="s">
        <v>376</v>
      </c>
      <c r="V26" s="350" t="s">
        <v>376</v>
      </c>
      <c r="W26" s="393">
        <v>1</v>
      </c>
      <c r="X26" s="393">
        <v>0</v>
      </c>
      <c r="Y26" s="393">
        <v>0</v>
      </c>
      <c r="Z26" s="393">
        <f t="shared" si="18"/>
        <v>1.031E-3</v>
      </c>
      <c r="AA26" s="393">
        <f t="shared" si="19"/>
        <v>0</v>
      </c>
      <c r="AB26" s="393">
        <f t="shared" si="20"/>
        <v>0</v>
      </c>
      <c r="AC26" s="393"/>
      <c r="AL26" s="350" t="s">
        <v>807</v>
      </c>
      <c r="AM26" s="350" t="s">
        <v>719</v>
      </c>
      <c r="AN26" s="350" t="s">
        <v>376</v>
      </c>
      <c r="AO26" s="350" t="s">
        <v>376</v>
      </c>
      <c r="AP26" s="393">
        <v>1</v>
      </c>
      <c r="AQ26" s="393">
        <v>0</v>
      </c>
      <c r="AR26" s="393">
        <v>0</v>
      </c>
      <c r="AS26" s="393">
        <f t="shared" si="22"/>
        <v>1.031E-3</v>
      </c>
      <c r="AT26" s="393">
        <f t="shared" si="23"/>
        <v>0</v>
      </c>
      <c r="AU26" s="393">
        <f t="shared" si="24"/>
        <v>0</v>
      </c>
      <c r="BE26" s="371" t="s">
        <v>813</v>
      </c>
      <c r="BF26" s="346" t="s">
        <v>814</v>
      </c>
      <c r="BG26" s="371" t="s">
        <v>815</v>
      </c>
      <c r="BH26" s="346" t="s">
        <v>816</v>
      </c>
      <c r="BI26" s="347">
        <v>0</v>
      </c>
      <c r="BJ26" s="347">
        <v>150000000</v>
      </c>
      <c r="BK26" s="347">
        <v>238000000</v>
      </c>
      <c r="BL26" s="347">
        <f t="shared" si="26"/>
        <v>0</v>
      </c>
      <c r="BM26" s="347">
        <f t="shared" si="27"/>
        <v>154650</v>
      </c>
      <c r="BN26" s="347">
        <f t="shared" si="28"/>
        <v>245377.99999999997</v>
      </c>
      <c r="BW26" s="371" t="s">
        <v>813</v>
      </c>
      <c r="BX26" s="346" t="s">
        <v>814</v>
      </c>
      <c r="BY26" s="371" t="s">
        <v>854</v>
      </c>
      <c r="BZ26" s="346" t="s">
        <v>855</v>
      </c>
      <c r="CA26" s="393">
        <v>191000</v>
      </c>
      <c r="CB26" s="393">
        <v>0</v>
      </c>
      <c r="CC26" s="393">
        <v>0</v>
      </c>
      <c r="CD26" s="393">
        <f t="shared" si="30"/>
        <v>196.92099999999999</v>
      </c>
      <c r="CE26" s="393">
        <f t="shared" si="31"/>
        <v>0</v>
      </c>
      <c r="CF26" s="393">
        <f t="shared" si="32"/>
        <v>0</v>
      </c>
      <c r="CO26" s="350" t="s">
        <v>813</v>
      </c>
      <c r="CP26" s="350" t="s">
        <v>814</v>
      </c>
      <c r="CQ26" s="371" t="s">
        <v>854</v>
      </c>
      <c r="CR26" s="350" t="s">
        <v>855</v>
      </c>
      <c r="CS26" s="395">
        <v>191000</v>
      </c>
      <c r="CT26" s="395">
        <v>0</v>
      </c>
      <c r="CU26" s="395">
        <v>0</v>
      </c>
      <c r="CV26" s="393">
        <f t="shared" si="34"/>
        <v>196.92099999999999</v>
      </c>
      <c r="CW26" s="393">
        <f t="shared" si="35"/>
        <v>0</v>
      </c>
      <c r="CX26" s="393">
        <f t="shared" si="36"/>
        <v>0</v>
      </c>
      <c r="DH26" s="350" t="s">
        <v>813</v>
      </c>
      <c r="DI26" s="350" t="s">
        <v>814</v>
      </c>
      <c r="DJ26" s="350" t="s">
        <v>830</v>
      </c>
      <c r="DK26" s="350" t="s">
        <v>831</v>
      </c>
      <c r="DL26" s="395">
        <v>3602000</v>
      </c>
      <c r="DM26" s="395">
        <v>0</v>
      </c>
      <c r="DN26" s="395">
        <v>0</v>
      </c>
      <c r="DO26" s="395">
        <f t="shared" si="38"/>
        <v>3713.6619999999998</v>
      </c>
      <c r="DP26" s="395">
        <f t="shared" si="39"/>
        <v>0</v>
      </c>
      <c r="DQ26" s="395">
        <f t="shared" si="40"/>
        <v>0</v>
      </c>
      <c r="EC26" s="350" t="s">
        <v>813</v>
      </c>
      <c r="ED26" s="350" t="s">
        <v>814</v>
      </c>
      <c r="EE26" s="371" t="s">
        <v>830</v>
      </c>
      <c r="EF26" s="350" t="s">
        <v>831</v>
      </c>
      <c r="EG26" s="394">
        <v>3602000</v>
      </c>
      <c r="EH26" s="394">
        <v>0</v>
      </c>
      <c r="EI26" s="394">
        <v>0</v>
      </c>
      <c r="EJ26" s="394">
        <f t="shared" si="42"/>
        <v>3713.6619999999998</v>
      </c>
      <c r="EK26" s="394">
        <f t="shared" si="43"/>
        <v>0</v>
      </c>
      <c r="EL26" s="394">
        <f t="shared" si="44"/>
        <v>0</v>
      </c>
      <c r="EV26" s="350" t="s">
        <v>813</v>
      </c>
      <c r="EW26" s="350" t="s">
        <v>814</v>
      </c>
      <c r="EX26" s="350" t="s">
        <v>830</v>
      </c>
      <c r="EY26" s="350" t="s">
        <v>831</v>
      </c>
      <c r="EZ26" s="394">
        <v>3602000</v>
      </c>
      <c r="FA26" s="394">
        <v>0</v>
      </c>
      <c r="FB26" s="394">
        <v>0</v>
      </c>
      <c r="FC26" s="394">
        <f t="shared" si="46"/>
        <v>3713.6619999999998</v>
      </c>
      <c r="FD26" s="394">
        <f t="shared" si="47"/>
        <v>0</v>
      </c>
      <c r="FE26" s="394">
        <f t="shared" si="48"/>
        <v>0</v>
      </c>
      <c r="FN26" s="350" t="s">
        <v>813</v>
      </c>
      <c r="FO26" s="350" t="s">
        <v>814</v>
      </c>
      <c r="FP26" s="350" t="s">
        <v>830</v>
      </c>
      <c r="FQ26" s="350" t="s">
        <v>831</v>
      </c>
      <c r="FR26" s="395">
        <v>3602000</v>
      </c>
      <c r="FS26" s="395">
        <v>0</v>
      </c>
      <c r="FT26" s="395">
        <v>0</v>
      </c>
      <c r="FU26" s="397">
        <f t="shared" si="50"/>
        <v>3602</v>
      </c>
      <c r="FV26" s="397">
        <f t="shared" si="51"/>
        <v>0</v>
      </c>
      <c r="FW26" s="397">
        <f t="shared" si="52"/>
        <v>0</v>
      </c>
      <c r="FY26" s="350" t="s">
        <v>963</v>
      </c>
      <c r="FZ26" s="394">
        <v>42882116000</v>
      </c>
      <c r="GA26" s="394">
        <v>21057369865</v>
      </c>
      <c r="GB26" s="394">
        <v>21472716698</v>
      </c>
      <c r="GC26" s="394">
        <v>21409399302</v>
      </c>
      <c r="GD26" s="394">
        <v>13394340511</v>
      </c>
      <c r="GE26" s="394">
        <v>7663029354</v>
      </c>
      <c r="GF26" s="394">
        <f t="shared" si="53"/>
        <v>42882116</v>
      </c>
      <c r="GG26" s="394">
        <f t="shared" si="54"/>
        <v>21057369.864999998</v>
      </c>
      <c r="GH26" s="394">
        <f t="shared" si="55"/>
        <v>21472716.697999999</v>
      </c>
      <c r="GI26" s="394">
        <f t="shared" si="56"/>
        <v>21409399.302000001</v>
      </c>
      <c r="GJ26" s="394">
        <f t="shared" si="57"/>
        <v>13394340.511</v>
      </c>
      <c r="GK26" s="394">
        <f t="shared" si="58"/>
        <v>7663029.3540000003</v>
      </c>
      <c r="GU26" s="371" t="s">
        <v>813</v>
      </c>
      <c r="GV26" s="350" t="s">
        <v>814</v>
      </c>
      <c r="GW26" s="371" t="s">
        <v>830</v>
      </c>
      <c r="GX26" s="346" t="s">
        <v>831</v>
      </c>
      <c r="GY26" s="347">
        <v>3602000</v>
      </c>
      <c r="GZ26" s="347">
        <v>0</v>
      </c>
      <c r="HA26" s="347">
        <v>0</v>
      </c>
      <c r="HB26" s="347">
        <f t="shared" si="60"/>
        <v>3602</v>
      </c>
      <c r="HC26" s="347">
        <f t="shared" si="61"/>
        <v>0</v>
      </c>
      <c r="HD26" s="347">
        <f t="shared" si="62"/>
        <v>0</v>
      </c>
      <c r="HF26" s="346" t="s">
        <v>963</v>
      </c>
      <c r="HG26" s="347">
        <v>42882116000</v>
      </c>
      <c r="HH26" s="347">
        <v>28735102997</v>
      </c>
      <c r="HI26" s="347">
        <v>29293905863</v>
      </c>
      <c r="HJ26" s="347">
        <v>13588210137</v>
      </c>
      <c r="HK26" s="347">
        <v>21690767472</v>
      </c>
      <c r="HL26" s="347">
        <v>7044335525</v>
      </c>
      <c r="HM26" s="347">
        <f t="shared" si="63"/>
        <v>42882116</v>
      </c>
      <c r="HN26" s="347">
        <f t="shared" si="64"/>
        <v>28735102.997000001</v>
      </c>
      <c r="HO26" s="347">
        <f t="shared" si="65"/>
        <v>29293905.863000002</v>
      </c>
      <c r="HP26" s="347">
        <f t="shared" si="66"/>
        <v>13588210.137</v>
      </c>
      <c r="HQ26" s="347">
        <f t="shared" si="67"/>
        <v>21690767.471999999</v>
      </c>
      <c r="HR26" s="347">
        <f t="shared" si="68"/>
        <v>7044335.5250000004</v>
      </c>
      <c r="HU26" s="350" t="s">
        <v>675</v>
      </c>
      <c r="HV26" s="350" t="s">
        <v>676</v>
      </c>
      <c r="HW26" s="350" t="s">
        <v>376</v>
      </c>
      <c r="HX26" s="350" t="s">
        <v>376</v>
      </c>
      <c r="HY26" s="394">
        <v>49670172</v>
      </c>
      <c r="HZ26" s="394">
        <f t="shared" si="69"/>
        <v>49670.171999999999</v>
      </c>
      <c r="IB26" s="350" t="s">
        <v>373</v>
      </c>
      <c r="IC26" s="350" t="s">
        <v>726</v>
      </c>
      <c r="ID26" s="350" t="s">
        <v>399</v>
      </c>
      <c r="IE26" s="350" t="s">
        <v>235</v>
      </c>
      <c r="IF26" s="394">
        <v>0</v>
      </c>
      <c r="IG26" s="394">
        <v>2806402144</v>
      </c>
      <c r="IH26" s="394">
        <v>2806402144</v>
      </c>
      <c r="II26" s="394">
        <f t="shared" si="70"/>
        <v>0</v>
      </c>
      <c r="IJ26" s="394">
        <f t="shared" si="71"/>
        <v>2806402.1439999999</v>
      </c>
      <c r="IK26" s="394">
        <f t="shared" si="72"/>
        <v>2806402.1439999999</v>
      </c>
      <c r="IM26" s="350" t="s">
        <v>963</v>
      </c>
      <c r="IN26" s="394">
        <v>42882116000</v>
      </c>
      <c r="IO26" s="394">
        <v>42004421355</v>
      </c>
      <c r="IP26" s="394">
        <v>42004421355</v>
      </c>
      <c r="IQ26" s="394">
        <v>877694645</v>
      </c>
      <c r="IR26" s="394">
        <v>25653469298</v>
      </c>
      <c r="IS26" s="394">
        <v>16350952057</v>
      </c>
      <c r="IT26" s="394">
        <f t="shared" si="73"/>
        <v>42882116</v>
      </c>
      <c r="IU26" s="394">
        <f t="shared" si="74"/>
        <v>42004421.354999997</v>
      </c>
      <c r="IV26" s="394">
        <f t="shared" si="75"/>
        <v>42004421.354999997</v>
      </c>
      <c r="IW26" s="394">
        <f t="shared" si="76"/>
        <v>877694.64500000002</v>
      </c>
      <c r="IX26" s="394">
        <f t="shared" si="77"/>
        <v>25653469.298</v>
      </c>
      <c r="IY26" s="394">
        <f t="shared" si="78"/>
        <v>16350952.057</v>
      </c>
    </row>
    <row r="27" spans="1:259" x14ac:dyDescent="0.25">
      <c r="A27" s="371" t="s">
        <v>663</v>
      </c>
      <c r="B27" s="371" t="s">
        <v>664</v>
      </c>
      <c r="C27" s="371" t="s">
        <v>376</v>
      </c>
      <c r="D27" s="371" t="s">
        <v>376</v>
      </c>
      <c r="E27" s="347">
        <v>44226748000</v>
      </c>
      <c r="F27" s="347">
        <v>0</v>
      </c>
      <c r="G27" s="347">
        <v>0</v>
      </c>
      <c r="H27" s="393">
        <f t="shared" si="14"/>
        <v>45597777.187999994</v>
      </c>
      <c r="I27" s="393">
        <f t="shared" si="15"/>
        <v>0</v>
      </c>
      <c r="J27" s="393">
        <f t="shared" si="16"/>
        <v>0</v>
      </c>
      <c r="R27" s="350" t="s">
        <v>281</v>
      </c>
      <c r="S27" s="350" t="s">
        <v>808</v>
      </c>
      <c r="T27" s="350" t="s">
        <v>729</v>
      </c>
      <c r="U27" s="350" t="s">
        <v>376</v>
      </c>
      <c r="V27" s="350" t="s">
        <v>376</v>
      </c>
      <c r="W27" s="393">
        <v>1</v>
      </c>
      <c r="X27" s="393">
        <v>0</v>
      </c>
      <c r="Y27" s="393">
        <v>0</v>
      </c>
      <c r="Z27" s="393">
        <f t="shared" si="18"/>
        <v>1.031E-3</v>
      </c>
      <c r="AA27" s="393">
        <f t="shared" si="19"/>
        <v>0</v>
      </c>
      <c r="AB27" s="393">
        <f t="shared" si="20"/>
        <v>0</v>
      </c>
      <c r="AC27" s="393"/>
      <c r="AL27" s="350" t="s">
        <v>740</v>
      </c>
      <c r="AM27" s="350" t="s">
        <v>741</v>
      </c>
      <c r="AN27" s="350" t="s">
        <v>376</v>
      </c>
      <c r="AO27" s="350" t="s">
        <v>376</v>
      </c>
      <c r="AP27" s="393">
        <v>1</v>
      </c>
      <c r="AQ27" s="393">
        <v>0</v>
      </c>
      <c r="AR27" s="393">
        <v>0</v>
      </c>
      <c r="AS27" s="393">
        <f t="shared" si="22"/>
        <v>1.031E-3</v>
      </c>
      <c r="AT27" s="393">
        <f t="shared" si="23"/>
        <v>0</v>
      </c>
      <c r="AU27" s="393">
        <f t="shared" si="24"/>
        <v>0</v>
      </c>
      <c r="BE27" s="371" t="s">
        <v>813</v>
      </c>
      <c r="BF27" s="346" t="s">
        <v>814</v>
      </c>
      <c r="BG27" s="371" t="s">
        <v>376</v>
      </c>
      <c r="BH27" s="346" t="s">
        <v>376</v>
      </c>
      <c r="BI27" s="347">
        <v>0</v>
      </c>
      <c r="BJ27" s="347">
        <v>0</v>
      </c>
      <c r="BK27" s="347">
        <v>0</v>
      </c>
      <c r="BL27" s="347">
        <f t="shared" si="26"/>
        <v>0</v>
      </c>
      <c r="BM27" s="347">
        <f t="shared" si="27"/>
        <v>0</v>
      </c>
      <c r="BN27" s="347">
        <f t="shared" si="28"/>
        <v>0</v>
      </c>
      <c r="BW27" s="371" t="s">
        <v>813</v>
      </c>
      <c r="BX27" s="346" t="s">
        <v>814</v>
      </c>
      <c r="BY27" s="371" t="s">
        <v>376</v>
      </c>
      <c r="BZ27" s="346" t="s">
        <v>376</v>
      </c>
      <c r="CA27" s="393">
        <v>0</v>
      </c>
      <c r="CB27" s="393">
        <v>0</v>
      </c>
      <c r="CC27" s="393">
        <v>0</v>
      </c>
      <c r="CD27" s="393">
        <f t="shared" si="30"/>
        <v>0</v>
      </c>
      <c r="CE27" s="393">
        <f t="shared" si="31"/>
        <v>0</v>
      </c>
      <c r="CF27" s="393">
        <f t="shared" si="32"/>
        <v>0</v>
      </c>
      <c r="CO27" s="350" t="s">
        <v>813</v>
      </c>
      <c r="CP27" s="350" t="s">
        <v>814</v>
      </c>
      <c r="CQ27" s="371" t="s">
        <v>815</v>
      </c>
      <c r="CR27" s="350" t="s">
        <v>816</v>
      </c>
      <c r="CS27" s="395">
        <v>0</v>
      </c>
      <c r="CT27" s="395">
        <v>454000000</v>
      </c>
      <c r="CU27" s="395">
        <v>220000000</v>
      </c>
      <c r="CV27" s="393">
        <f t="shared" si="34"/>
        <v>0</v>
      </c>
      <c r="CW27" s="393">
        <f t="shared" si="35"/>
        <v>468073.99999999994</v>
      </c>
      <c r="CX27" s="393">
        <f t="shared" si="36"/>
        <v>226819.99999999997</v>
      </c>
      <c r="DH27" s="350" t="s">
        <v>813</v>
      </c>
      <c r="DI27" s="350" t="s">
        <v>814</v>
      </c>
      <c r="DJ27" s="350" t="s">
        <v>854</v>
      </c>
      <c r="DK27" s="350" t="s">
        <v>855</v>
      </c>
      <c r="DL27" s="395">
        <v>334400</v>
      </c>
      <c r="DM27" s="395">
        <v>0</v>
      </c>
      <c r="DN27" s="395">
        <v>0</v>
      </c>
      <c r="DO27" s="395">
        <f t="shared" si="38"/>
        <v>344.76639999999998</v>
      </c>
      <c r="DP27" s="395">
        <f t="shared" si="39"/>
        <v>0</v>
      </c>
      <c r="DQ27" s="395">
        <f t="shared" si="40"/>
        <v>0</v>
      </c>
      <c r="EC27" s="350" t="s">
        <v>813</v>
      </c>
      <c r="ED27" s="350" t="s">
        <v>814</v>
      </c>
      <c r="EE27" s="371" t="s">
        <v>854</v>
      </c>
      <c r="EF27" s="350" t="s">
        <v>855</v>
      </c>
      <c r="EG27" s="394">
        <v>358400</v>
      </c>
      <c r="EH27" s="394">
        <v>0</v>
      </c>
      <c r="EI27" s="394">
        <v>0</v>
      </c>
      <c r="EJ27" s="394">
        <f t="shared" si="42"/>
        <v>369.51039999999995</v>
      </c>
      <c r="EK27" s="394">
        <f t="shared" si="43"/>
        <v>0</v>
      </c>
      <c r="EL27" s="394">
        <f t="shared" si="44"/>
        <v>0</v>
      </c>
      <c r="EV27" s="350" t="s">
        <v>813</v>
      </c>
      <c r="EW27" s="350" t="s">
        <v>814</v>
      </c>
      <c r="EX27" s="350" t="s">
        <v>854</v>
      </c>
      <c r="EY27" s="350" t="s">
        <v>855</v>
      </c>
      <c r="EZ27" s="394">
        <v>411990</v>
      </c>
      <c r="FA27" s="394">
        <v>0</v>
      </c>
      <c r="FB27" s="394">
        <v>0</v>
      </c>
      <c r="FC27" s="394">
        <f t="shared" si="46"/>
        <v>424.76168999999999</v>
      </c>
      <c r="FD27" s="394">
        <f t="shared" si="47"/>
        <v>0</v>
      </c>
      <c r="FE27" s="394">
        <f t="shared" si="48"/>
        <v>0</v>
      </c>
      <c r="FN27" s="350" t="s">
        <v>813</v>
      </c>
      <c r="FO27" s="350" t="s">
        <v>814</v>
      </c>
      <c r="FP27" s="350" t="s">
        <v>854</v>
      </c>
      <c r="FQ27" s="350" t="s">
        <v>855</v>
      </c>
      <c r="FR27" s="395">
        <v>411990</v>
      </c>
      <c r="FS27" s="395">
        <v>0</v>
      </c>
      <c r="FT27" s="395">
        <v>0</v>
      </c>
      <c r="FU27" s="397">
        <f t="shared" si="50"/>
        <v>411.99</v>
      </c>
      <c r="FV27" s="397">
        <f t="shared" si="51"/>
        <v>0</v>
      </c>
      <c r="FW27" s="397">
        <f t="shared" si="52"/>
        <v>0</v>
      </c>
      <c r="FY27" s="350" t="s">
        <v>964</v>
      </c>
      <c r="FZ27" s="394">
        <v>8370166398</v>
      </c>
      <c r="GA27" s="394">
        <v>3940382873</v>
      </c>
      <c r="GB27" s="394">
        <v>3940382873</v>
      </c>
      <c r="GC27" s="394">
        <v>4429783525</v>
      </c>
      <c r="GD27" s="394">
        <v>1899906936</v>
      </c>
      <c r="GE27" s="394">
        <v>2040475937</v>
      </c>
      <c r="GF27" s="394">
        <f t="shared" si="53"/>
        <v>8370166.398</v>
      </c>
      <c r="GG27" s="394">
        <f t="shared" si="54"/>
        <v>3940382.8730000001</v>
      </c>
      <c r="GH27" s="394">
        <f t="shared" si="55"/>
        <v>3940382.8730000001</v>
      </c>
      <c r="GI27" s="394">
        <f t="shared" si="56"/>
        <v>4429783.5250000004</v>
      </c>
      <c r="GJ27" s="394">
        <f t="shared" si="57"/>
        <v>1899906.936</v>
      </c>
      <c r="GK27" s="394">
        <f t="shared" si="58"/>
        <v>2040475.9369999999</v>
      </c>
      <c r="GU27" s="371" t="s">
        <v>813</v>
      </c>
      <c r="GV27" s="350" t="s">
        <v>814</v>
      </c>
      <c r="GW27" s="371" t="s">
        <v>854</v>
      </c>
      <c r="GX27" s="346" t="s">
        <v>855</v>
      </c>
      <c r="GY27" s="347">
        <v>411990</v>
      </c>
      <c r="GZ27" s="347">
        <v>0</v>
      </c>
      <c r="HA27" s="347">
        <v>0</v>
      </c>
      <c r="HB27" s="347">
        <f t="shared" si="60"/>
        <v>411.99</v>
      </c>
      <c r="HC27" s="347">
        <f t="shared" si="61"/>
        <v>0</v>
      </c>
      <c r="HD27" s="347">
        <f t="shared" si="62"/>
        <v>0</v>
      </c>
      <c r="HF27" s="346" t="s">
        <v>964</v>
      </c>
      <c r="HG27" s="347">
        <v>5570166398</v>
      </c>
      <c r="HH27" s="347">
        <v>4457981134</v>
      </c>
      <c r="HI27" s="347">
        <v>4457981134</v>
      </c>
      <c r="HJ27" s="347">
        <v>1112185264</v>
      </c>
      <c r="HK27" s="347">
        <v>2678615269</v>
      </c>
      <c r="HL27" s="347">
        <v>1779365865</v>
      </c>
      <c r="HM27" s="347">
        <f t="shared" si="63"/>
        <v>5570166.398</v>
      </c>
      <c r="HN27" s="347">
        <f t="shared" si="64"/>
        <v>4457981.1339999996</v>
      </c>
      <c r="HO27" s="347">
        <f t="shared" si="65"/>
        <v>4457981.1339999996</v>
      </c>
      <c r="HP27" s="347">
        <f t="shared" si="66"/>
        <v>1112185.264</v>
      </c>
      <c r="HQ27" s="347">
        <f t="shared" si="67"/>
        <v>2678615.2689999999</v>
      </c>
      <c r="HR27" s="347">
        <f t="shared" si="68"/>
        <v>1779365.865</v>
      </c>
      <c r="HU27" s="350" t="s">
        <v>677</v>
      </c>
      <c r="HV27" s="350" t="s">
        <v>678</v>
      </c>
      <c r="HW27" s="350" t="s">
        <v>376</v>
      </c>
      <c r="HX27" s="350" t="s">
        <v>376</v>
      </c>
      <c r="HY27" s="394">
        <v>-293585792</v>
      </c>
      <c r="HZ27" s="394">
        <f t="shared" si="69"/>
        <v>-293585.79200000002</v>
      </c>
      <c r="IB27" s="350" t="s">
        <v>373</v>
      </c>
      <c r="IC27" s="350" t="s">
        <v>726</v>
      </c>
      <c r="ID27" s="350" t="s">
        <v>375</v>
      </c>
      <c r="IE27" s="350" t="s">
        <v>268</v>
      </c>
      <c r="IF27" s="394">
        <v>0</v>
      </c>
      <c r="IG27" s="394">
        <v>2229412</v>
      </c>
      <c r="IH27" s="394">
        <v>2229412</v>
      </c>
      <c r="II27" s="394">
        <f t="shared" si="70"/>
        <v>0</v>
      </c>
      <c r="IJ27" s="394">
        <f t="shared" si="71"/>
        <v>2229.4119999999998</v>
      </c>
      <c r="IK27" s="394">
        <f t="shared" si="72"/>
        <v>2229.4119999999998</v>
      </c>
      <c r="IM27" s="350" t="s">
        <v>964</v>
      </c>
      <c r="IN27" s="394">
        <v>4942170103</v>
      </c>
      <c r="IO27" s="394">
        <v>4798250367</v>
      </c>
      <c r="IP27" s="394">
        <v>4798250367</v>
      </c>
      <c r="IQ27" s="394">
        <v>143919736</v>
      </c>
      <c r="IR27" s="394">
        <v>3457414719</v>
      </c>
      <c r="IS27" s="394">
        <v>1340835648</v>
      </c>
      <c r="IT27" s="394">
        <f t="shared" si="73"/>
        <v>4942170.1030000001</v>
      </c>
      <c r="IU27" s="394">
        <f t="shared" si="74"/>
        <v>4798250.3669999996</v>
      </c>
      <c r="IV27" s="394">
        <f t="shared" si="75"/>
        <v>4798250.3669999996</v>
      </c>
      <c r="IW27" s="394">
        <f t="shared" si="76"/>
        <v>143919.736</v>
      </c>
      <c r="IX27" s="394">
        <f t="shared" si="77"/>
        <v>3457414.719</v>
      </c>
      <c r="IY27" s="394">
        <f t="shared" si="78"/>
        <v>1340835.648</v>
      </c>
    </row>
    <row r="28" spans="1:259" x14ac:dyDescent="0.25">
      <c r="A28" s="371" t="s">
        <v>665</v>
      </c>
      <c r="B28" s="371" t="s">
        <v>666</v>
      </c>
      <c r="C28" s="371" t="s">
        <v>376</v>
      </c>
      <c r="D28" s="371" t="s">
        <v>376</v>
      </c>
      <c r="E28" s="347">
        <v>23889916000</v>
      </c>
      <c r="F28" s="347">
        <v>0</v>
      </c>
      <c r="G28" s="347">
        <v>0</v>
      </c>
      <c r="H28" s="393">
        <f t="shared" si="14"/>
        <v>24630503.395999998</v>
      </c>
      <c r="I28" s="393">
        <f t="shared" si="15"/>
        <v>0</v>
      </c>
      <c r="J28" s="393">
        <f t="shared" si="16"/>
        <v>0</v>
      </c>
      <c r="R28" s="350" t="s">
        <v>281</v>
      </c>
      <c r="S28" s="350" t="s">
        <v>725</v>
      </c>
      <c r="T28" s="350" t="s">
        <v>49</v>
      </c>
      <c r="U28" s="350" t="s">
        <v>376</v>
      </c>
      <c r="V28" s="350" t="s">
        <v>376</v>
      </c>
      <c r="W28" s="393">
        <v>9996</v>
      </c>
      <c r="X28" s="393">
        <v>0</v>
      </c>
      <c r="Y28" s="393">
        <v>0</v>
      </c>
      <c r="Z28" s="393">
        <f t="shared" si="18"/>
        <v>10.305876</v>
      </c>
      <c r="AA28" s="393">
        <f t="shared" si="19"/>
        <v>0</v>
      </c>
      <c r="AB28" s="393">
        <f t="shared" si="20"/>
        <v>0</v>
      </c>
      <c r="AC28" s="393"/>
      <c r="AL28" s="350" t="s">
        <v>789</v>
      </c>
      <c r="AM28" s="350" t="s">
        <v>728</v>
      </c>
      <c r="AN28" s="350" t="s">
        <v>376</v>
      </c>
      <c r="AO28" s="350" t="s">
        <v>376</v>
      </c>
      <c r="AP28" s="393">
        <v>1</v>
      </c>
      <c r="AQ28" s="393">
        <v>0</v>
      </c>
      <c r="AR28" s="393">
        <v>0</v>
      </c>
      <c r="AS28" s="393">
        <f t="shared" si="22"/>
        <v>1.031E-3</v>
      </c>
      <c r="AT28" s="393">
        <f t="shared" si="23"/>
        <v>0</v>
      </c>
      <c r="AU28" s="393">
        <f t="shared" si="24"/>
        <v>0</v>
      </c>
      <c r="BE28" s="371" t="s">
        <v>813</v>
      </c>
      <c r="BF28" s="346" t="s">
        <v>814</v>
      </c>
      <c r="BG28" s="371" t="s">
        <v>376</v>
      </c>
      <c r="BH28" s="346" t="s">
        <v>376</v>
      </c>
      <c r="BI28" s="347">
        <v>0</v>
      </c>
      <c r="BJ28" s="347">
        <v>0</v>
      </c>
      <c r="BK28" s="347">
        <v>0</v>
      </c>
      <c r="BL28" s="347">
        <f t="shared" si="26"/>
        <v>0</v>
      </c>
      <c r="BM28" s="347">
        <f t="shared" si="27"/>
        <v>0</v>
      </c>
      <c r="BN28" s="347">
        <f t="shared" si="28"/>
        <v>0</v>
      </c>
      <c r="BW28" s="371" t="s">
        <v>813</v>
      </c>
      <c r="BX28" s="346" t="s">
        <v>814</v>
      </c>
      <c r="BY28" s="371" t="s">
        <v>815</v>
      </c>
      <c r="BZ28" s="346" t="s">
        <v>816</v>
      </c>
      <c r="CA28" s="393">
        <v>0</v>
      </c>
      <c r="CB28" s="393">
        <v>238000000</v>
      </c>
      <c r="CC28" s="393">
        <v>186000000</v>
      </c>
      <c r="CD28" s="393">
        <f t="shared" si="30"/>
        <v>0</v>
      </c>
      <c r="CE28" s="393">
        <f t="shared" si="31"/>
        <v>245377.99999999997</v>
      </c>
      <c r="CF28" s="393">
        <f t="shared" si="32"/>
        <v>191765.99999999997</v>
      </c>
      <c r="CO28" s="350" t="s">
        <v>813</v>
      </c>
      <c r="CP28" s="350" t="s">
        <v>814</v>
      </c>
      <c r="CQ28" s="371" t="s">
        <v>376</v>
      </c>
      <c r="CR28" s="350" t="s">
        <v>376</v>
      </c>
      <c r="CS28" s="395">
        <v>0</v>
      </c>
      <c r="CT28" s="395">
        <v>0</v>
      </c>
      <c r="CU28" s="395">
        <v>0</v>
      </c>
      <c r="CV28" s="393">
        <f t="shared" si="34"/>
        <v>0</v>
      </c>
      <c r="CW28" s="393">
        <f t="shared" si="35"/>
        <v>0</v>
      </c>
      <c r="CX28" s="393">
        <f t="shared" si="36"/>
        <v>0</v>
      </c>
      <c r="DH28" s="350" t="s">
        <v>813</v>
      </c>
      <c r="DI28" s="350" t="s">
        <v>814</v>
      </c>
      <c r="DJ28" s="350" t="s">
        <v>854</v>
      </c>
      <c r="DK28" s="350" t="s">
        <v>855</v>
      </c>
      <c r="DL28" s="395">
        <v>0</v>
      </c>
      <c r="DM28" s="395">
        <v>113209</v>
      </c>
      <c r="DN28" s="395">
        <v>334248</v>
      </c>
      <c r="DO28" s="395">
        <f t="shared" si="38"/>
        <v>0</v>
      </c>
      <c r="DP28" s="395">
        <f t="shared" si="39"/>
        <v>116.71847899999999</v>
      </c>
      <c r="DQ28" s="395">
        <f t="shared" si="40"/>
        <v>344.60968799999995</v>
      </c>
      <c r="EC28" s="350" t="s">
        <v>813</v>
      </c>
      <c r="ED28" s="350" t="s">
        <v>814</v>
      </c>
      <c r="EE28" s="371" t="s">
        <v>830</v>
      </c>
      <c r="EF28" s="350" t="s">
        <v>831</v>
      </c>
      <c r="EG28" s="394">
        <v>0</v>
      </c>
      <c r="EH28" s="394">
        <v>970378</v>
      </c>
      <c r="EI28" s="394">
        <v>476733</v>
      </c>
      <c r="EJ28" s="394">
        <f t="shared" si="42"/>
        <v>0</v>
      </c>
      <c r="EK28" s="394">
        <f t="shared" si="43"/>
        <v>1000.459718</v>
      </c>
      <c r="EL28" s="394">
        <f t="shared" si="44"/>
        <v>491.51172299999996</v>
      </c>
      <c r="EV28" s="350" t="s">
        <v>813</v>
      </c>
      <c r="EW28" s="350" t="s">
        <v>814</v>
      </c>
      <c r="EX28" s="350" t="s">
        <v>830</v>
      </c>
      <c r="EY28" s="350" t="s">
        <v>831</v>
      </c>
      <c r="EZ28" s="394">
        <v>0</v>
      </c>
      <c r="FA28" s="394">
        <v>476733</v>
      </c>
      <c r="FB28" s="394">
        <v>970378</v>
      </c>
      <c r="FC28" s="394">
        <f t="shared" si="46"/>
        <v>0</v>
      </c>
      <c r="FD28" s="394">
        <f t="shared" si="47"/>
        <v>491.51172299999996</v>
      </c>
      <c r="FE28" s="394">
        <f t="shared" si="48"/>
        <v>1000.459718</v>
      </c>
      <c r="FN28" s="350" t="s">
        <v>813</v>
      </c>
      <c r="FO28" s="350" t="s">
        <v>814</v>
      </c>
      <c r="FP28" s="350" t="s">
        <v>854</v>
      </c>
      <c r="FQ28" s="350" t="s">
        <v>855</v>
      </c>
      <c r="FR28" s="395">
        <v>0</v>
      </c>
      <c r="FS28" s="395">
        <v>357647</v>
      </c>
      <c r="FT28" s="395">
        <v>387838</v>
      </c>
      <c r="FU28" s="397">
        <f t="shared" si="50"/>
        <v>0</v>
      </c>
      <c r="FV28" s="397">
        <f t="shared" si="51"/>
        <v>357.64699999999999</v>
      </c>
      <c r="FW28" s="397">
        <f t="shared" si="52"/>
        <v>387.83800000000002</v>
      </c>
      <c r="FY28" s="350" t="s">
        <v>965</v>
      </c>
      <c r="FZ28" s="394">
        <v>2790344172</v>
      </c>
      <c r="GA28" s="394">
        <v>474635052</v>
      </c>
      <c r="GB28" s="394">
        <v>474635052</v>
      </c>
      <c r="GC28" s="394">
        <v>2315709120</v>
      </c>
      <c r="GD28" s="394">
        <v>218067696</v>
      </c>
      <c r="GE28" s="394">
        <v>256567356</v>
      </c>
      <c r="GF28" s="394">
        <f t="shared" si="53"/>
        <v>2790344.1719999998</v>
      </c>
      <c r="GG28" s="394">
        <f t="shared" si="54"/>
        <v>474635.05200000003</v>
      </c>
      <c r="GH28" s="394">
        <f t="shared" si="55"/>
        <v>474635.05200000003</v>
      </c>
      <c r="GI28" s="394">
        <f t="shared" si="56"/>
        <v>2315709.12</v>
      </c>
      <c r="GJ28" s="394">
        <f t="shared" si="57"/>
        <v>218067.696</v>
      </c>
      <c r="GK28" s="394">
        <f t="shared" si="58"/>
        <v>256567.356</v>
      </c>
      <c r="GU28" s="371" t="s">
        <v>813</v>
      </c>
      <c r="GV28" s="350" t="s">
        <v>814</v>
      </c>
      <c r="GW28" s="371" t="s">
        <v>854</v>
      </c>
      <c r="GX28" s="346" t="s">
        <v>855</v>
      </c>
      <c r="GY28" s="347">
        <v>0</v>
      </c>
      <c r="GZ28" s="347">
        <v>357647</v>
      </c>
      <c r="HA28" s="347">
        <v>387838</v>
      </c>
      <c r="HB28" s="347">
        <f t="shared" si="60"/>
        <v>0</v>
      </c>
      <c r="HC28" s="347">
        <f t="shared" si="61"/>
        <v>357.64699999999999</v>
      </c>
      <c r="HD28" s="347">
        <f t="shared" si="62"/>
        <v>387.83800000000002</v>
      </c>
      <c r="HF28" s="346" t="s">
        <v>1017</v>
      </c>
      <c r="HG28" s="347">
        <v>2645145657</v>
      </c>
      <c r="HH28" s="347">
        <v>0</v>
      </c>
      <c r="HI28" s="347">
        <v>0</v>
      </c>
      <c r="HJ28" s="347">
        <v>2645145657</v>
      </c>
      <c r="HK28" s="347">
        <v>0</v>
      </c>
      <c r="HL28" s="347">
        <v>0</v>
      </c>
      <c r="HM28" s="347">
        <f t="shared" si="63"/>
        <v>2645145.6570000001</v>
      </c>
      <c r="HN28" s="347">
        <f t="shared" si="64"/>
        <v>0</v>
      </c>
      <c r="HO28" s="347">
        <f t="shared" si="65"/>
        <v>0</v>
      </c>
      <c r="HP28" s="347">
        <f t="shared" si="66"/>
        <v>2645145.6570000001</v>
      </c>
      <c r="HQ28" s="347">
        <f t="shared" si="67"/>
        <v>0</v>
      </c>
      <c r="HR28" s="347">
        <f t="shared" si="68"/>
        <v>0</v>
      </c>
      <c r="HU28" s="350" t="s">
        <v>679</v>
      </c>
      <c r="HV28" s="350" t="s">
        <v>680</v>
      </c>
      <c r="HW28" s="350" t="s">
        <v>376</v>
      </c>
      <c r="HX28" s="350" t="s">
        <v>376</v>
      </c>
      <c r="HY28" s="394">
        <v>498521717</v>
      </c>
      <c r="HZ28" s="394">
        <f t="shared" si="69"/>
        <v>498521.717</v>
      </c>
      <c r="IB28" s="350" t="s">
        <v>813</v>
      </c>
      <c r="IC28" s="350" t="s">
        <v>814</v>
      </c>
      <c r="ID28" s="350" t="s">
        <v>815</v>
      </c>
      <c r="IE28" s="350" t="s">
        <v>816</v>
      </c>
      <c r="IF28" s="394">
        <v>448369575</v>
      </c>
      <c r="IG28" s="394">
        <v>0</v>
      </c>
      <c r="IH28" s="394">
        <v>0</v>
      </c>
      <c r="II28" s="394">
        <f t="shared" si="70"/>
        <v>448369.57500000001</v>
      </c>
      <c r="IJ28" s="394">
        <f t="shared" si="71"/>
        <v>0</v>
      </c>
      <c r="IK28" s="394">
        <f t="shared" si="72"/>
        <v>0</v>
      </c>
      <c r="IM28" s="350" t="s">
        <v>1017</v>
      </c>
      <c r="IN28" s="394">
        <v>2645145657</v>
      </c>
      <c r="IO28" s="394">
        <v>2645145657</v>
      </c>
      <c r="IP28" s="394">
        <v>2645145657</v>
      </c>
      <c r="IQ28" s="394">
        <v>0</v>
      </c>
      <c r="IR28" s="394">
        <v>2443057000</v>
      </c>
      <c r="IS28" s="394">
        <v>202088657</v>
      </c>
      <c r="IT28" s="394">
        <f t="shared" si="73"/>
        <v>2645145.6570000001</v>
      </c>
      <c r="IU28" s="394">
        <f t="shared" si="74"/>
        <v>2645145.6570000001</v>
      </c>
      <c r="IV28" s="394">
        <f t="shared" si="75"/>
        <v>2645145.6570000001</v>
      </c>
      <c r="IW28" s="394">
        <f t="shared" si="76"/>
        <v>0</v>
      </c>
      <c r="IX28" s="394">
        <f t="shared" si="77"/>
        <v>2443057</v>
      </c>
      <c r="IY28" s="394">
        <f t="shared" si="78"/>
        <v>202088.65700000001</v>
      </c>
    </row>
    <row r="29" spans="1:259" x14ac:dyDescent="0.25">
      <c r="A29" s="371" t="s">
        <v>667</v>
      </c>
      <c r="B29" s="371" t="s">
        <v>668</v>
      </c>
      <c r="C29" s="371" t="s">
        <v>376</v>
      </c>
      <c r="D29" s="371" t="s">
        <v>376</v>
      </c>
      <c r="E29" s="347">
        <v>17949263000</v>
      </c>
      <c r="F29" s="347">
        <v>0</v>
      </c>
      <c r="G29" s="347">
        <v>0</v>
      </c>
      <c r="H29" s="393">
        <f t="shared" si="14"/>
        <v>18505690.152999997</v>
      </c>
      <c r="I29" s="393">
        <f t="shared" si="15"/>
        <v>0</v>
      </c>
      <c r="J29" s="393">
        <f t="shared" si="16"/>
        <v>0</v>
      </c>
      <c r="R29" s="350" t="s">
        <v>281</v>
      </c>
      <c r="S29" s="350" t="s">
        <v>378</v>
      </c>
      <c r="T29" s="350" t="s">
        <v>134</v>
      </c>
      <c r="U29" s="350" t="s">
        <v>376</v>
      </c>
      <c r="V29" s="350" t="s">
        <v>376</v>
      </c>
      <c r="W29" s="393">
        <v>8610052000</v>
      </c>
      <c r="X29" s="393">
        <v>0</v>
      </c>
      <c r="Y29" s="393">
        <v>0</v>
      </c>
      <c r="Z29" s="393">
        <f t="shared" si="18"/>
        <v>8876963.6119999997</v>
      </c>
      <c r="AA29" s="393">
        <f t="shared" si="19"/>
        <v>0</v>
      </c>
      <c r="AB29" s="393">
        <f t="shared" si="20"/>
        <v>0</v>
      </c>
      <c r="AC29" s="393"/>
      <c r="AL29" s="350" t="s">
        <v>808</v>
      </c>
      <c r="AM29" s="350" t="s">
        <v>729</v>
      </c>
      <c r="AN29" s="350" t="s">
        <v>376</v>
      </c>
      <c r="AO29" s="350" t="s">
        <v>376</v>
      </c>
      <c r="AP29" s="393">
        <v>1</v>
      </c>
      <c r="AQ29" s="393">
        <v>0</v>
      </c>
      <c r="AR29" s="393">
        <v>0</v>
      </c>
      <c r="AS29" s="393">
        <f t="shared" si="22"/>
        <v>1.031E-3</v>
      </c>
      <c r="AT29" s="393">
        <f t="shared" si="23"/>
        <v>0</v>
      </c>
      <c r="AU29" s="393">
        <f t="shared" si="24"/>
        <v>0</v>
      </c>
      <c r="BE29" s="371" t="s">
        <v>813</v>
      </c>
      <c r="BF29" s="346" t="s">
        <v>814</v>
      </c>
      <c r="BG29" s="371" t="s">
        <v>830</v>
      </c>
      <c r="BH29" s="346" t="s">
        <v>831</v>
      </c>
      <c r="BI29" s="347">
        <v>0</v>
      </c>
      <c r="BJ29" s="347">
        <v>31607</v>
      </c>
      <c r="BK29" s="347">
        <v>300000</v>
      </c>
      <c r="BL29" s="347">
        <f t="shared" si="26"/>
        <v>0</v>
      </c>
      <c r="BM29" s="347">
        <f t="shared" si="27"/>
        <v>32.586816999999996</v>
      </c>
      <c r="BN29" s="347">
        <f t="shared" si="28"/>
        <v>309.29999999999995</v>
      </c>
      <c r="BW29" s="371" t="s">
        <v>813</v>
      </c>
      <c r="BX29" s="346" t="s">
        <v>814</v>
      </c>
      <c r="BY29" s="371" t="s">
        <v>854</v>
      </c>
      <c r="BZ29" s="346" t="s">
        <v>855</v>
      </c>
      <c r="CA29" s="393">
        <v>0</v>
      </c>
      <c r="CB29" s="393">
        <v>190848</v>
      </c>
      <c r="CC29" s="393">
        <v>0</v>
      </c>
      <c r="CD29" s="393">
        <f t="shared" si="30"/>
        <v>0</v>
      </c>
      <c r="CE29" s="393">
        <f t="shared" si="31"/>
        <v>196.76428799999999</v>
      </c>
      <c r="CF29" s="393">
        <f t="shared" si="32"/>
        <v>0</v>
      </c>
      <c r="CO29" s="350" t="s">
        <v>813</v>
      </c>
      <c r="CP29" s="350" t="s">
        <v>814</v>
      </c>
      <c r="CQ29" s="371" t="s">
        <v>854</v>
      </c>
      <c r="CR29" s="350" t="s">
        <v>855</v>
      </c>
      <c r="CS29" s="395">
        <v>0</v>
      </c>
      <c r="CT29" s="395">
        <v>190848</v>
      </c>
      <c r="CU29" s="395">
        <v>0</v>
      </c>
      <c r="CV29" s="393">
        <f t="shared" si="34"/>
        <v>0</v>
      </c>
      <c r="CW29" s="393">
        <f t="shared" si="35"/>
        <v>196.76428799999999</v>
      </c>
      <c r="CX29" s="393">
        <f t="shared" si="36"/>
        <v>0</v>
      </c>
      <c r="DH29" s="350" t="s">
        <v>813</v>
      </c>
      <c r="DI29" s="350" t="s">
        <v>814</v>
      </c>
      <c r="DJ29" s="350" t="s">
        <v>830</v>
      </c>
      <c r="DK29" s="350" t="s">
        <v>831</v>
      </c>
      <c r="DL29" s="395">
        <v>0</v>
      </c>
      <c r="DM29" s="395">
        <v>444924</v>
      </c>
      <c r="DN29" s="395">
        <v>870378</v>
      </c>
      <c r="DO29" s="395">
        <f t="shared" si="38"/>
        <v>0</v>
      </c>
      <c r="DP29" s="395">
        <f t="shared" si="39"/>
        <v>458.71664399999992</v>
      </c>
      <c r="DQ29" s="395">
        <f t="shared" si="40"/>
        <v>897.35971799999993</v>
      </c>
      <c r="EC29" s="350" t="s">
        <v>813</v>
      </c>
      <c r="ED29" s="350" t="s">
        <v>814</v>
      </c>
      <c r="EE29" s="371" t="s">
        <v>376</v>
      </c>
      <c r="EF29" s="350" t="s">
        <v>376</v>
      </c>
      <c r="EG29" s="394">
        <v>0</v>
      </c>
      <c r="EH29" s="394">
        <v>0</v>
      </c>
      <c r="EI29" s="394">
        <v>0</v>
      </c>
      <c r="EJ29" s="394">
        <f t="shared" si="42"/>
        <v>0</v>
      </c>
      <c r="EK29" s="394">
        <f t="shared" si="43"/>
        <v>0</v>
      </c>
      <c r="EL29" s="394">
        <f t="shared" si="44"/>
        <v>0</v>
      </c>
      <c r="EV29" s="350" t="s">
        <v>813</v>
      </c>
      <c r="EW29" s="350" t="s">
        <v>814</v>
      </c>
      <c r="EX29" s="350" t="s">
        <v>854</v>
      </c>
      <c r="EY29" s="350" t="s">
        <v>855</v>
      </c>
      <c r="EZ29" s="394">
        <v>0</v>
      </c>
      <c r="FA29" s="394">
        <v>166799</v>
      </c>
      <c r="FB29" s="394">
        <v>387838</v>
      </c>
      <c r="FC29" s="394">
        <f t="shared" si="46"/>
        <v>0</v>
      </c>
      <c r="FD29" s="394">
        <f t="shared" si="47"/>
        <v>171.96976899999999</v>
      </c>
      <c r="FE29" s="394">
        <f t="shared" si="48"/>
        <v>399.86097799999999</v>
      </c>
      <c r="FN29" s="350" t="s">
        <v>813</v>
      </c>
      <c r="FO29" s="350" t="s">
        <v>814</v>
      </c>
      <c r="FP29" s="350" t="s">
        <v>376</v>
      </c>
      <c r="FQ29" s="350" t="s">
        <v>376</v>
      </c>
      <c r="FR29" s="395">
        <v>0</v>
      </c>
      <c r="FS29" s="395">
        <v>0</v>
      </c>
      <c r="FT29" s="395">
        <v>0</v>
      </c>
      <c r="FU29" s="397">
        <f t="shared" si="50"/>
        <v>0</v>
      </c>
      <c r="FV29" s="397">
        <f t="shared" si="51"/>
        <v>0</v>
      </c>
      <c r="FW29" s="397">
        <f t="shared" si="52"/>
        <v>0</v>
      </c>
      <c r="FY29" s="350" t="s">
        <v>966</v>
      </c>
      <c r="FZ29" s="394">
        <v>2550000000</v>
      </c>
      <c r="GA29" s="394">
        <v>862261783</v>
      </c>
      <c r="GB29" s="394">
        <v>862261783</v>
      </c>
      <c r="GC29" s="394">
        <v>1687738217</v>
      </c>
      <c r="GD29" s="394">
        <v>312895206</v>
      </c>
      <c r="GE29" s="394">
        <v>549366577</v>
      </c>
      <c r="GF29" s="394">
        <f t="shared" si="53"/>
        <v>2550000</v>
      </c>
      <c r="GG29" s="394">
        <f t="shared" si="54"/>
        <v>862261.78300000005</v>
      </c>
      <c r="GH29" s="394">
        <f t="shared" si="55"/>
        <v>862261.78300000005</v>
      </c>
      <c r="GI29" s="394">
        <f t="shared" si="56"/>
        <v>1687738.2169999999</v>
      </c>
      <c r="GJ29" s="394">
        <f t="shared" si="57"/>
        <v>312895.20600000001</v>
      </c>
      <c r="GK29" s="394">
        <f t="shared" si="58"/>
        <v>549366.57700000005</v>
      </c>
      <c r="GU29" s="371" t="s">
        <v>813</v>
      </c>
      <c r="GV29" s="350" t="s">
        <v>814</v>
      </c>
      <c r="GW29" s="371" t="s">
        <v>376</v>
      </c>
      <c r="GX29" s="346" t="s">
        <v>376</v>
      </c>
      <c r="GY29" s="347">
        <v>0</v>
      </c>
      <c r="GZ29" s="347">
        <v>0</v>
      </c>
      <c r="HA29" s="347">
        <v>0</v>
      </c>
      <c r="HB29" s="347">
        <f t="shared" si="60"/>
        <v>0</v>
      </c>
      <c r="HC29" s="347">
        <f t="shared" si="61"/>
        <v>0</v>
      </c>
      <c r="HD29" s="347">
        <f t="shared" si="62"/>
        <v>0</v>
      </c>
      <c r="HF29" s="346" t="s">
        <v>965</v>
      </c>
      <c r="HG29" s="347">
        <v>1790344172</v>
      </c>
      <c r="HH29" s="347">
        <v>893692786</v>
      </c>
      <c r="HI29" s="347">
        <v>893692786</v>
      </c>
      <c r="HJ29" s="347">
        <v>896651386</v>
      </c>
      <c r="HK29" s="347">
        <v>539693696</v>
      </c>
      <c r="HL29" s="347">
        <v>353999090</v>
      </c>
      <c r="HM29" s="347">
        <f t="shared" si="63"/>
        <v>1790344.172</v>
      </c>
      <c r="HN29" s="347">
        <f t="shared" si="64"/>
        <v>893692.78599999996</v>
      </c>
      <c r="HO29" s="347">
        <f t="shared" si="65"/>
        <v>893692.78599999996</v>
      </c>
      <c r="HP29" s="347">
        <f t="shared" si="66"/>
        <v>896651.38600000006</v>
      </c>
      <c r="HQ29" s="347">
        <f t="shared" si="67"/>
        <v>539693.696</v>
      </c>
      <c r="HR29" s="347">
        <f t="shared" si="68"/>
        <v>353999.09</v>
      </c>
      <c r="HU29" s="350" t="s">
        <v>681</v>
      </c>
      <c r="HV29" s="350" t="s">
        <v>682</v>
      </c>
      <c r="HW29" s="350" t="s">
        <v>376</v>
      </c>
      <c r="HX29" s="350" t="s">
        <v>376</v>
      </c>
      <c r="HY29" s="394">
        <v>8195746657</v>
      </c>
      <c r="HZ29" s="394">
        <f t="shared" si="69"/>
        <v>8195746.6569999997</v>
      </c>
      <c r="IB29" s="350" t="s">
        <v>813</v>
      </c>
      <c r="IC29" s="350" t="s">
        <v>814</v>
      </c>
      <c r="ID29" s="350" t="s">
        <v>830</v>
      </c>
      <c r="IE29" s="350" t="s">
        <v>831</v>
      </c>
      <c r="IF29" s="394">
        <v>635778</v>
      </c>
      <c r="IG29" s="394">
        <v>0</v>
      </c>
      <c r="IH29" s="394">
        <v>0</v>
      </c>
      <c r="II29" s="394">
        <f t="shared" si="70"/>
        <v>635.77800000000002</v>
      </c>
      <c r="IJ29" s="394">
        <f t="shared" si="71"/>
        <v>0</v>
      </c>
      <c r="IK29" s="394">
        <f t="shared" si="72"/>
        <v>0</v>
      </c>
      <c r="IM29" s="350" t="s">
        <v>965</v>
      </c>
      <c r="IN29" s="394">
        <v>1185502273</v>
      </c>
      <c r="IO29" s="394">
        <v>1172880425</v>
      </c>
      <c r="IP29" s="394">
        <v>1172880425</v>
      </c>
      <c r="IQ29" s="394">
        <v>12621848</v>
      </c>
      <c r="IR29" s="394">
        <v>569693696</v>
      </c>
      <c r="IS29" s="394">
        <v>603186729</v>
      </c>
      <c r="IT29" s="394">
        <f t="shared" si="73"/>
        <v>1185502.273</v>
      </c>
      <c r="IU29" s="394">
        <f t="shared" si="74"/>
        <v>1172880.425</v>
      </c>
      <c r="IV29" s="394">
        <f t="shared" si="75"/>
        <v>1172880.425</v>
      </c>
      <c r="IW29" s="394">
        <f t="shared" si="76"/>
        <v>12621.848</v>
      </c>
      <c r="IX29" s="394">
        <f t="shared" si="77"/>
        <v>569693.696</v>
      </c>
      <c r="IY29" s="394">
        <f t="shared" si="78"/>
        <v>603186.72900000005</v>
      </c>
    </row>
    <row r="30" spans="1:259" x14ac:dyDescent="0.25">
      <c r="A30" s="371" t="s">
        <v>667</v>
      </c>
      <c r="B30" s="371" t="s">
        <v>668</v>
      </c>
      <c r="C30" s="371" t="s">
        <v>376</v>
      </c>
      <c r="D30" s="371" t="s">
        <v>376</v>
      </c>
      <c r="E30" s="347">
        <v>0</v>
      </c>
      <c r="F30" s="347">
        <v>0</v>
      </c>
      <c r="G30" s="347">
        <v>0</v>
      </c>
      <c r="H30" s="393">
        <f t="shared" si="14"/>
        <v>0</v>
      </c>
      <c r="I30" s="393">
        <f t="shared" si="15"/>
        <v>0</v>
      </c>
      <c r="J30" s="393">
        <f t="shared" si="16"/>
        <v>0</v>
      </c>
      <c r="R30" s="350" t="s">
        <v>281</v>
      </c>
      <c r="S30" s="350" t="s">
        <v>663</v>
      </c>
      <c r="T30" s="350" t="s">
        <v>664</v>
      </c>
      <c r="U30" s="350" t="s">
        <v>376</v>
      </c>
      <c r="V30" s="350" t="s">
        <v>376</v>
      </c>
      <c r="W30" s="393">
        <v>44226748000</v>
      </c>
      <c r="X30" s="393">
        <v>0</v>
      </c>
      <c r="Y30" s="393">
        <v>0</v>
      </c>
      <c r="Z30" s="393">
        <f t="shared" si="18"/>
        <v>45597777.187999994</v>
      </c>
      <c r="AA30" s="393">
        <f t="shared" si="19"/>
        <v>0</v>
      </c>
      <c r="AB30" s="393">
        <f t="shared" si="20"/>
        <v>0</v>
      </c>
      <c r="AC30" s="393"/>
      <c r="AL30" s="350" t="s">
        <v>725</v>
      </c>
      <c r="AM30" s="350" t="s">
        <v>49</v>
      </c>
      <c r="AN30" s="350" t="s">
        <v>376</v>
      </c>
      <c r="AO30" s="350" t="s">
        <v>376</v>
      </c>
      <c r="AP30" s="393">
        <v>9996</v>
      </c>
      <c r="AQ30" s="393">
        <v>0</v>
      </c>
      <c r="AR30" s="393">
        <v>0</v>
      </c>
      <c r="AS30" s="393">
        <f t="shared" si="22"/>
        <v>10.305876</v>
      </c>
      <c r="AT30" s="393">
        <f t="shared" si="23"/>
        <v>0</v>
      </c>
      <c r="AU30" s="393">
        <f t="shared" si="24"/>
        <v>0</v>
      </c>
      <c r="BE30" s="371" t="s">
        <v>807</v>
      </c>
      <c r="BF30" s="346" t="s">
        <v>719</v>
      </c>
      <c r="BG30" s="371" t="s">
        <v>376</v>
      </c>
      <c r="BH30" s="346" t="s">
        <v>376</v>
      </c>
      <c r="BI30" s="347">
        <v>1</v>
      </c>
      <c r="BJ30" s="347">
        <v>0</v>
      </c>
      <c r="BK30" s="347">
        <v>0</v>
      </c>
      <c r="BL30" s="347">
        <f t="shared" si="26"/>
        <v>1.031E-3</v>
      </c>
      <c r="BM30" s="347">
        <f t="shared" si="27"/>
        <v>0</v>
      </c>
      <c r="BN30" s="347">
        <f t="shared" si="28"/>
        <v>0</v>
      </c>
      <c r="BW30" s="371" t="s">
        <v>813</v>
      </c>
      <c r="BX30" s="346" t="s">
        <v>814</v>
      </c>
      <c r="BY30" s="371" t="s">
        <v>376</v>
      </c>
      <c r="BZ30" s="346" t="s">
        <v>376</v>
      </c>
      <c r="CA30" s="393">
        <v>0</v>
      </c>
      <c r="CB30" s="393">
        <v>0</v>
      </c>
      <c r="CC30" s="393">
        <v>0</v>
      </c>
      <c r="CD30" s="393">
        <f t="shared" si="30"/>
        <v>0</v>
      </c>
      <c r="CE30" s="393">
        <f t="shared" si="31"/>
        <v>0</v>
      </c>
      <c r="CF30" s="393">
        <f t="shared" si="32"/>
        <v>0</v>
      </c>
      <c r="CO30" s="350" t="s">
        <v>813</v>
      </c>
      <c r="CP30" s="350" t="s">
        <v>814</v>
      </c>
      <c r="CQ30" s="371" t="s">
        <v>376</v>
      </c>
      <c r="CR30" s="350" t="s">
        <v>376</v>
      </c>
      <c r="CS30" s="395">
        <v>0</v>
      </c>
      <c r="CT30" s="395">
        <v>0</v>
      </c>
      <c r="CU30" s="395">
        <v>0</v>
      </c>
      <c r="CV30" s="393">
        <f t="shared" si="34"/>
        <v>0</v>
      </c>
      <c r="CW30" s="393">
        <f t="shared" si="35"/>
        <v>0</v>
      </c>
      <c r="CX30" s="393">
        <f t="shared" si="36"/>
        <v>0</v>
      </c>
      <c r="DH30" s="350" t="s">
        <v>813</v>
      </c>
      <c r="DI30" s="350" t="s">
        <v>814</v>
      </c>
      <c r="DJ30" s="350" t="s">
        <v>376</v>
      </c>
      <c r="DK30" s="350" t="s">
        <v>376</v>
      </c>
      <c r="DL30" s="395">
        <v>0</v>
      </c>
      <c r="DM30" s="395">
        <v>0</v>
      </c>
      <c r="DN30" s="395">
        <v>0</v>
      </c>
      <c r="DO30" s="395">
        <f t="shared" si="38"/>
        <v>0</v>
      </c>
      <c r="DP30" s="395">
        <f t="shared" si="39"/>
        <v>0</v>
      </c>
      <c r="DQ30" s="395">
        <f t="shared" si="40"/>
        <v>0</v>
      </c>
      <c r="EC30" s="350" t="s">
        <v>813</v>
      </c>
      <c r="ED30" s="350" t="s">
        <v>814</v>
      </c>
      <c r="EE30" s="371" t="s">
        <v>854</v>
      </c>
      <c r="EF30" s="350" t="s">
        <v>855</v>
      </c>
      <c r="EG30" s="394">
        <v>0</v>
      </c>
      <c r="EH30" s="394">
        <v>334248</v>
      </c>
      <c r="EI30" s="394">
        <v>113209</v>
      </c>
      <c r="EJ30" s="394">
        <f t="shared" si="42"/>
        <v>0</v>
      </c>
      <c r="EK30" s="394">
        <f t="shared" si="43"/>
        <v>344.60968799999995</v>
      </c>
      <c r="EL30" s="394">
        <f t="shared" si="44"/>
        <v>116.71847899999999</v>
      </c>
      <c r="EV30" s="350" t="s">
        <v>813</v>
      </c>
      <c r="EW30" s="350" t="s">
        <v>814</v>
      </c>
      <c r="EX30" s="350" t="s">
        <v>376</v>
      </c>
      <c r="EY30" s="350" t="s">
        <v>376</v>
      </c>
      <c r="EZ30" s="394">
        <v>0</v>
      </c>
      <c r="FA30" s="394">
        <v>0</v>
      </c>
      <c r="FB30" s="394">
        <v>0</v>
      </c>
      <c r="FC30" s="394">
        <f t="shared" si="46"/>
        <v>0</v>
      </c>
      <c r="FD30" s="394">
        <f t="shared" si="47"/>
        <v>0</v>
      </c>
      <c r="FE30" s="394">
        <f t="shared" si="48"/>
        <v>0</v>
      </c>
      <c r="FN30" s="350" t="s">
        <v>813</v>
      </c>
      <c r="FO30" s="350" t="s">
        <v>814</v>
      </c>
      <c r="FP30" s="350" t="s">
        <v>830</v>
      </c>
      <c r="FQ30" s="350" t="s">
        <v>831</v>
      </c>
      <c r="FR30" s="395">
        <v>0</v>
      </c>
      <c r="FS30" s="395">
        <v>540351</v>
      </c>
      <c r="FT30" s="395">
        <v>1033996</v>
      </c>
      <c r="FU30" s="397">
        <f t="shared" si="50"/>
        <v>0</v>
      </c>
      <c r="FV30" s="397">
        <f t="shared" si="51"/>
        <v>540.351</v>
      </c>
      <c r="FW30" s="397">
        <f t="shared" si="52"/>
        <v>1033.9960000000001</v>
      </c>
      <c r="FY30" s="350" t="s">
        <v>967</v>
      </c>
      <c r="FZ30" s="394">
        <v>13735783452</v>
      </c>
      <c r="GA30" s="394">
        <v>9862261936</v>
      </c>
      <c r="GB30" s="394">
        <v>10064675668</v>
      </c>
      <c r="GC30" s="394">
        <v>3671107784</v>
      </c>
      <c r="GD30" s="394">
        <v>7374185857</v>
      </c>
      <c r="GE30" s="394">
        <v>2488076079</v>
      </c>
      <c r="GF30" s="394">
        <f t="shared" si="53"/>
        <v>13735783.452</v>
      </c>
      <c r="GG30" s="394">
        <f t="shared" si="54"/>
        <v>9862261.9360000007</v>
      </c>
      <c r="GH30" s="394">
        <f t="shared" si="55"/>
        <v>10064675.668</v>
      </c>
      <c r="GI30" s="394">
        <f t="shared" si="56"/>
        <v>3671107.784</v>
      </c>
      <c r="GJ30" s="394">
        <f t="shared" si="57"/>
        <v>7374185.8569999998</v>
      </c>
      <c r="GK30" s="394">
        <f t="shared" si="58"/>
        <v>2488076.0789999999</v>
      </c>
      <c r="GU30" s="371" t="s">
        <v>813</v>
      </c>
      <c r="GV30" s="350" t="s">
        <v>814</v>
      </c>
      <c r="GW30" s="371" t="s">
        <v>815</v>
      </c>
      <c r="GX30" s="346" t="s">
        <v>816</v>
      </c>
      <c r="GY30" s="347">
        <v>0</v>
      </c>
      <c r="GZ30" s="347">
        <v>409666667</v>
      </c>
      <c r="HA30" s="347">
        <v>449666667</v>
      </c>
      <c r="HB30" s="347">
        <f t="shared" si="60"/>
        <v>0</v>
      </c>
      <c r="HC30" s="347">
        <f t="shared" si="61"/>
        <v>409666.66700000002</v>
      </c>
      <c r="HD30" s="347">
        <f t="shared" si="62"/>
        <v>449666.66700000002</v>
      </c>
      <c r="HF30" s="346" t="s">
        <v>966</v>
      </c>
      <c r="HG30" s="347">
        <v>1550000000</v>
      </c>
      <c r="HH30" s="347">
        <v>985622783</v>
      </c>
      <c r="HI30" s="347">
        <v>1041222992</v>
      </c>
      <c r="HJ30" s="347">
        <v>508777008</v>
      </c>
      <c r="HK30" s="347">
        <v>370036206</v>
      </c>
      <c r="HL30" s="347">
        <v>615586577</v>
      </c>
      <c r="HM30" s="347">
        <f t="shared" si="63"/>
        <v>1550000</v>
      </c>
      <c r="HN30" s="347">
        <f t="shared" si="64"/>
        <v>985622.78300000005</v>
      </c>
      <c r="HO30" s="347">
        <f t="shared" si="65"/>
        <v>1041222.992</v>
      </c>
      <c r="HP30" s="347">
        <f t="shared" si="66"/>
        <v>508777.00799999997</v>
      </c>
      <c r="HQ30" s="347">
        <f t="shared" si="67"/>
        <v>370036.20600000001</v>
      </c>
      <c r="HR30" s="347">
        <f t="shared" si="68"/>
        <v>615586.57700000005</v>
      </c>
      <c r="HU30" s="350" t="s">
        <v>681</v>
      </c>
      <c r="HV30" s="350" t="s">
        <v>682</v>
      </c>
      <c r="HW30" s="350" t="s">
        <v>376</v>
      </c>
      <c r="HX30" s="350" t="s">
        <v>376</v>
      </c>
      <c r="HY30" s="394">
        <v>249413240</v>
      </c>
      <c r="HZ30" s="394">
        <f t="shared" si="69"/>
        <v>249413.24</v>
      </c>
      <c r="IB30" s="350" t="s">
        <v>813</v>
      </c>
      <c r="IC30" s="350" t="s">
        <v>814</v>
      </c>
      <c r="ID30" s="350" t="s">
        <v>854</v>
      </c>
      <c r="IE30" s="350" t="s">
        <v>855</v>
      </c>
      <c r="IF30" s="394">
        <v>357647</v>
      </c>
      <c r="IG30" s="394">
        <v>0</v>
      </c>
      <c r="IH30" s="394">
        <v>0</v>
      </c>
      <c r="II30" s="394">
        <f t="shared" si="70"/>
        <v>357.64699999999999</v>
      </c>
      <c r="IJ30" s="394">
        <f t="shared" si="71"/>
        <v>0</v>
      </c>
      <c r="IK30" s="394">
        <f t="shared" si="72"/>
        <v>0</v>
      </c>
      <c r="IM30" s="350" t="s">
        <v>966</v>
      </c>
      <c r="IN30" s="394">
        <v>692036991</v>
      </c>
      <c r="IO30" s="394">
        <v>692036991</v>
      </c>
      <c r="IP30" s="394">
        <v>692036991</v>
      </c>
      <c r="IQ30" s="394">
        <v>0</v>
      </c>
      <c r="IR30" s="394">
        <v>405954029</v>
      </c>
      <c r="IS30" s="394">
        <v>286082962</v>
      </c>
      <c r="IT30" s="394">
        <f t="shared" si="73"/>
        <v>692036.99100000004</v>
      </c>
      <c r="IU30" s="394">
        <f t="shared" si="74"/>
        <v>692036.99100000004</v>
      </c>
      <c r="IV30" s="394">
        <f t="shared" si="75"/>
        <v>692036.99100000004</v>
      </c>
      <c r="IW30" s="394">
        <f t="shared" si="76"/>
        <v>0</v>
      </c>
      <c r="IX30" s="394">
        <f t="shared" si="77"/>
        <v>405954.02899999998</v>
      </c>
      <c r="IY30" s="394">
        <f t="shared" si="78"/>
        <v>286082.962</v>
      </c>
    </row>
    <row r="31" spans="1:259" x14ac:dyDescent="0.25">
      <c r="A31" s="371" t="s">
        <v>667</v>
      </c>
      <c r="B31" s="371" t="s">
        <v>668</v>
      </c>
      <c r="C31" s="371" t="s">
        <v>376</v>
      </c>
      <c r="D31" s="371" t="s">
        <v>376</v>
      </c>
      <c r="E31" s="347">
        <v>0</v>
      </c>
      <c r="F31" s="347">
        <v>11026865968</v>
      </c>
      <c r="G31" s="347">
        <v>11026865968</v>
      </c>
      <c r="H31" s="393">
        <f t="shared" si="14"/>
        <v>0</v>
      </c>
      <c r="I31" s="393">
        <f t="shared" si="15"/>
        <v>11368698.813007999</v>
      </c>
      <c r="J31" s="393">
        <f t="shared" si="16"/>
        <v>11368698.813007999</v>
      </c>
      <c r="R31" s="350" t="s">
        <v>281</v>
      </c>
      <c r="S31" s="350" t="s">
        <v>665</v>
      </c>
      <c r="T31" s="350" t="s">
        <v>666</v>
      </c>
      <c r="U31" s="350" t="s">
        <v>376</v>
      </c>
      <c r="V31" s="350" t="s">
        <v>376</v>
      </c>
      <c r="W31" s="393">
        <v>23589916000</v>
      </c>
      <c r="X31" s="393">
        <v>0</v>
      </c>
      <c r="Y31" s="393">
        <v>0</v>
      </c>
      <c r="Z31" s="393">
        <f t="shared" si="18"/>
        <v>24321203.395999998</v>
      </c>
      <c r="AA31" s="393">
        <f t="shared" si="19"/>
        <v>0</v>
      </c>
      <c r="AB31" s="393">
        <f t="shared" si="20"/>
        <v>0</v>
      </c>
      <c r="AC31" s="393"/>
      <c r="AL31" s="350" t="s">
        <v>378</v>
      </c>
      <c r="AM31" s="350" t="s">
        <v>134</v>
      </c>
      <c r="AN31" s="350" t="s">
        <v>376</v>
      </c>
      <c r="AO31" s="350" t="s">
        <v>376</v>
      </c>
      <c r="AP31" s="393">
        <v>8610052000</v>
      </c>
      <c r="AQ31" s="393">
        <v>0</v>
      </c>
      <c r="AR31" s="393">
        <v>0</v>
      </c>
      <c r="AS31" s="393">
        <f t="shared" si="22"/>
        <v>8876963.6119999997</v>
      </c>
      <c r="AT31" s="393">
        <f t="shared" si="23"/>
        <v>0</v>
      </c>
      <c r="AU31" s="393">
        <f t="shared" si="24"/>
        <v>0</v>
      </c>
      <c r="BE31" s="371" t="s">
        <v>740</v>
      </c>
      <c r="BF31" s="346" t="s">
        <v>741</v>
      </c>
      <c r="BG31" s="371" t="s">
        <v>376</v>
      </c>
      <c r="BH31" s="346" t="s">
        <v>376</v>
      </c>
      <c r="BI31" s="347">
        <v>1</v>
      </c>
      <c r="BJ31" s="347">
        <v>0</v>
      </c>
      <c r="BK31" s="347">
        <v>0</v>
      </c>
      <c r="BL31" s="347">
        <f t="shared" si="26"/>
        <v>1.031E-3</v>
      </c>
      <c r="BM31" s="347">
        <f t="shared" si="27"/>
        <v>0</v>
      </c>
      <c r="BN31" s="347">
        <f t="shared" si="28"/>
        <v>0</v>
      </c>
      <c r="BW31" s="371" t="s">
        <v>813</v>
      </c>
      <c r="BX31" s="346" t="s">
        <v>814</v>
      </c>
      <c r="BY31" s="371" t="s">
        <v>830</v>
      </c>
      <c r="BZ31" s="346" t="s">
        <v>831</v>
      </c>
      <c r="CA31" s="393">
        <v>0</v>
      </c>
      <c r="CB31" s="393">
        <v>400000</v>
      </c>
      <c r="CC31" s="393">
        <v>63214</v>
      </c>
      <c r="CD31" s="393">
        <f t="shared" si="30"/>
        <v>0</v>
      </c>
      <c r="CE31" s="393">
        <f t="shared" si="31"/>
        <v>412.4</v>
      </c>
      <c r="CF31" s="393">
        <f t="shared" si="32"/>
        <v>65.173633999999993</v>
      </c>
      <c r="CO31" s="350" t="s">
        <v>813</v>
      </c>
      <c r="CP31" s="350" t="s">
        <v>814</v>
      </c>
      <c r="CQ31" s="371" t="s">
        <v>830</v>
      </c>
      <c r="CR31" s="350" t="s">
        <v>831</v>
      </c>
      <c r="CS31" s="395">
        <v>0</v>
      </c>
      <c r="CT31" s="395">
        <v>870378</v>
      </c>
      <c r="CU31" s="395">
        <v>444924</v>
      </c>
      <c r="CV31" s="393">
        <f t="shared" si="34"/>
        <v>0</v>
      </c>
      <c r="CW31" s="393">
        <f t="shared" si="35"/>
        <v>897.35971799999993</v>
      </c>
      <c r="CX31" s="393">
        <f t="shared" si="36"/>
        <v>458.71664399999992</v>
      </c>
      <c r="DH31" s="350" t="s">
        <v>813</v>
      </c>
      <c r="DI31" s="350" t="s">
        <v>814</v>
      </c>
      <c r="DJ31" s="350" t="s">
        <v>815</v>
      </c>
      <c r="DK31" s="350" t="s">
        <v>816</v>
      </c>
      <c r="DL31" s="395">
        <v>0</v>
      </c>
      <c r="DM31" s="395">
        <v>259666667</v>
      </c>
      <c r="DN31" s="395">
        <v>465666667</v>
      </c>
      <c r="DO31" s="395">
        <f t="shared" si="38"/>
        <v>0</v>
      </c>
      <c r="DP31" s="395">
        <f t="shared" si="39"/>
        <v>267716.33367699996</v>
      </c>
      <c r="DQ31" s="395">
        <f t="shared" si="40"/>
        <v>480102.33367699996</v>
      </c>
      <c r="EC31" s="350" t="s">
        <v>813</v>
      </c>
      <c r="ED31" s="350" t="s">
        <v>814</v>
      </c>
      <c r="EE31" s="371" t="s">
        <v>376</v>
      </c>
      <c r="EF31" s="350" t="s">
        <v>376</v>
      </c>
      <c r="EG31" s="394">
        <v>0</v>
      </c>
      <c r="EH31" s="394">
        <v>0</v>
      </c>
      <c r="EI31" s="394">
        <v>0</v>
      </c>
      <c r="EJ31" s="394">
        <f t="shared" si="42"/>
        <v>0</v>
      </c>
      <c r="EK31" s="394">
        <f t="shared" si="43"/>
        <v>0</v>
      </c>
      <c r="EL31" s="394">
        <f t="shared" si="44"/>
        <v>0</v>
      </c>
      <c r="EV31" s="350" t="s">
        <v>813</v>
      </c>
      <c r="EW31" s="350" t="s">
        <v>814</v>
      </c>
      <c r="EX31" s="350" t="s">
        <v>376</v>
      </c>
      <c r="EY31" s="350" t="s">
        <v>376</v>
      </c>
      <c r="EZ31" s="394">
        <v>0</v>
      </c>
      <c r="FA31" s="394">
        <v>0</v>
      </c>
      <c r="FB31" s="394">
        <v>0</v>
      </c>
      <c r="FC31" s="394">
        <f t="shared" si="46"/>
        <v>0</v>
      </c>
      <c r="FD31" s="394">
        <f t="shared" si="47"/>
        <v>0</v>
      </c>
      <c r="FE31" s="394">
        <f t="shared" si="48"/>
        <v>0</v>
      </c>
      <c r="FN31" s="350" t="s">
        <v>813</v>
      </c>
      <c r="FO31" s="350" t="s">
        <v>814</v>
      </c>
      <c r="FP31" s="350" t="s">
        <v>376</v>
      </c>
      <c r="FQ31" s="350" t="s">
        <v>376</v>
      </c>
      <c r="FR31" s="395">
        <v>0</v>
      </c>
      <c r="FS31" s="395">
        <v>0</v>
      </c>
      <c r="FT31" s="395">
        <v>0</v>
      </c>
      <c r="FU31" s="397">
        <f t="shared" si="50"/>
        <v>0</v>
      </c>
      <c r="FV31" s="397">
        <f t="shared" si="51"/>
        <v>0</v>
      </c>
      <c r="FW31" s="397">
        <f t="shared" si="52"/>
        <v>0</v>
      </c>
      <c r="FY31" s="350" t="s">
        <v>968</v>
      </c>
      <c r="FZ31" s="394">
        <v>15435821978</v>
      </c>
      <c r="GA31" s="394">
        <v>5917828221</v>
      </c>
      <c r="GB31" s="394">
        <v>6130761322</v>
      </c>
      <c r="GC31" s="394">
        <v>9305060656</v>
      </c>
      <c r="GD31" s="394">
        <v>3589284816</v>
      </c>
      <c r="GE31" s="394">
        <v>2328543405</v>
      </c>
      <c r="GF31" s="394">
        <f t="shared" si="53"/>
        <v>15435821.978</v>
      </c>
      <c r="GG31" s="394">
        <f t="shared" si="54"/>
        <v>5917828.2209999999</v>
      </c>
      <c r="GH31" s="394">
        <f t="shared" si="55"/>
        <v>6130761.3219999997</v>
      </c>
      <c r="GI31" s="394">
        <f t="shared" si="56"/>
        <v>9305060.6559999995</v>
      </c>
      <c r="GJ31" s="394">
        <f t="shared" si="57"/>
        <v>3589284.8160000001</v>
      </c>
      <c r="GK31" s="394">
        <f t="shared" si="58"/>
        <v>2328543.4049999998</v>
      </c>
      <c r="GU31" s="371" t="s">
        <v>813</v>
      </c>
      <c r="GV31" s="350" t="s">
        <v>814</v>
      </c>
      <c r="GW31" s="371" t="s">
        <v>830</v>
      </c>
      <c r="GX31" s="346" t="s">
        <v>831</v>
      </c>
      <c r="GY31" s="347">
        <v>0</v>
      </c>
      <c r="GZ31" s="347">
        <v>603969</v>
      </c>
      <c r="HA31" s="347">
        <v>1065805</v>
      </c>
      <c r="HB31" s="347">
        <f t="shared" si="60"/>
        <v>0</v>
      </c>
      <c r="HC31" s="347">
        <f t="shared" si="61"/>
        <v>603.96900000000005</v>
      </c>
      <c r="HD31" s="347">
        <f t="shared" si="62"/>
        <v>1065.8050000000001</v>
      </c>
      <c r="HF31" s="346" t="s">
        <v>967</v>
      </c>
      <c r="HG31" s="347">
        <v>13735783452</v>
      </c>
      <c r="HH31" s="347">
        <v>13173052775</v>
      </c>
      <c r="HI31" s="347">
        <v>13287113924</v>
      </c>
      <c r="HJ31" s="347">
        <v>448669528</v>
      </c>
      <c r="HK31" s="347">
        <v>11625232356</v>
      </c>
      <c r="HL31" s="347">
        <v>1547820419</v>
      </c>
      <c r="HM31" s="347">
        <f t="shared" si="63"/>
        <v>13735783.452</v>
      </c>
      <c r="HN31" s="347">
        <f t="shared" si="64"/>
        <v>13173052.775</v>
      </c>
      <c r="HO31" s="347">
        <f t="shared" si="65"/>
        <v>13287113.924000001</v>
      </c>
      <c r="HP31" s="347">
        <f t="shared" si="66"/>
        <v>448669.52799999999</v>
      </c>
      <c r="HQ31" s="347">
        <f t="shared" si="67"/>
        <v>11625232.356000001</v>
      </c>
      <c r="HR31" s="347">
        <f t="shared" si="68"/>
        <v>1547820.419</v>
      </c>
      <c r="HU31" s="350" t="s">
        <v>681</v>
      </c>
      <c r="HV31" s="350" t="s">
        <v>682</v>
      </c>
      <c r="HW31" s="350" t="s">
        <v>376</v>
      </c>
      <c r="HX31" s="350" t="s">
        <v>376</v>
      </c>
      <c r="HY31" s="394">
        <v>1354620007</v>
      </c>
      <c r="HZ31" s="394">
        <f t="shared" si="69"/>
        <v>1354620.007</v>
      </c>
      <c r="IB31" s="350" t="s">
        <v>813</v>
      </c>
      <c r="IC31" s="350" t="s">
        <v>814</v>
      </c>
      <c r="ID31" s="350" t="s">
        <v>376</v>
      </c>
      <c r="IE31" s="350" t="s">
        <v>376</v>
      </c>
      <c r="IF31" s="394">
        <v>0</v>
      </c>
      <c r="IG31" s="394">
        <v>0</v>
      </c>
      <c r="IH31" s="394">
        <v>0</v>
      </c>
      <c r="II31" s="394">
        <f t="shared" si="70"/>
        <v>0</v>
      </c>
      <c r="IJ31" s="394">
        <f t="shared" si="71"/>
        <v>0</v>
      </c>
      <c r="IK31" s="394">
        <f t="shared" si="72"/>
        <v>0</v>
      </c>
      <c r="IM31" s="350" t="s">
        <v>967</v>
      </c>
      <c r="IN31" s="394">
        <v>13735783452</v>
      </c>
      <c r="IO31" s="394">
        <v>13671574492</v>
      </c>
      <c r="IP31" s="394">
        <v>13671574492</v>
      </c>
      <c r="IQ31" s="394">
        <v>64208960</v>
      </c>
      <c r="IR31" s="394">
        <v>11689441316</v>
      </c>
      <c r="IS31" s="394">
        <v>1982133176</v>
      </c>
      <c r="IT31" s="394">
        <f t="shared" si="73"/>
        <v>13735783.452</v>
      </c>
      <c r="IU31" s="394">
        <f t="shared" si="74"/>
        <v>13671574.492000001</v>
      </c>
      <c r="IV31" s="394">
        <f t="shared" si="75"/>
        <v>13671574.492000001</v>
      </c>
      <c r="IW31" s="394">
        <f t="shared" si="76"/>
        <v>64208.959999999999</v>
      </c>
      <c r="IX31" s="394">
        <f t="shared" si="77"/>
        <v>11689441.316</v>
      </c>
      <c r="IY31" s="394">
        <f t="shared" si="78"/>
        <v>1982133.176</v>
      </c>
    </row>
    <row r="32" spans="1:259" x14ac:dyDescent="0.25">
      <c r="A32" s="371" t="s">
        <v>669</v>
      </c>
      <c r="B32" s="371" t="s">
        <v>670</v>
      </c>
      <c r="C32" s="371" t="s">
        <v>376</v>
      </c>
      <c r="D32" s="371" t="s">
        <v>376</v>
      </c>
      <c r="E32" s="347">
        <v>0</v>
      </c>
      <c r="F32" s="347">
        <v>0</v>
      </c>
      <c r="G32" s="347">
        <v>0</v>
      </c>
      <c r="H32" s="393">
        <f t="shared" si="14"/>
        <v>0</v>
      </c>
      <c r="I32" s="393">
        <f t="shared" si="15"/>
        <v>0</v>
      </c>
      <c r="J32" s="393">
        <f t="shared" si="16"/>
        <v>0</v>
      </c>
      <c r="R32" s="350" t="s">
        <v>281</v>
      </c>
      <c r="S32" s="350" t="s">
        <v>665</v>
      </c>
      <c r="T32" s="350" t="s">
        <v>666</v>
      </c>
      <c r="U32" s="350" t="s">
        <v>376</v>
      </c>
      <c r="V32" s="350" t="s">
        <v>376</v>
      </c>
      <c r="W32" s="393">
        <v>0</v>
      </c>
      <c r="X32" s="393">
        <v>107808223</v>
      </c>
      <c r="Y32" s="393">
        <v>162468440</v>
      </c>
      <c r="Z32" s="393">
        <f t="shared" si="18"/>
        <v>0</v>
      </c>
      <c r="AA32" s="393">
        <f t="shared" si="19"/>
        <v>111150.27791299998</v>
      </c>
      <c r="AB32" s="393">
        <f t="shared" si="20"/>
        <v>167504.96163999999</v>
      </c>
      <c r="AC32" s="393"/>
      <c r="AL32" s="350" t="s">
        <v>378</v>
      </c>
      <c r="AM32" s="350" t="s">
        <v>134</v>
      </c>
      <c r="AN32" s="350" t="s">
        <v>376</v>
      </c>
      <c r="AO32" s="350" t="s">
        <v>376</v>
      </c>
      <c r="AP32" s="393">
        <v>0</v>
      </c>
      <c r="AQ32" s="393">
        <v>0</v>
      </c>
      <c r="AR32" s="393">
        <v>470864300</v>
      </c>
      <c r="AS32" s="393">
        <f t="shared" si="22"/>
        <v>0</v>
      </c>
      <c r="AT32" s="393">
        <f t="shared" si="23"/>
        <v>0</v>
      </c>
      <c r="AU32" s="393">
        <f t="shared" si="24"/>
        <v>485461.09329999995</v>
      </c>
      <c r="BE32" s="371" t="s">
        <v>789</v>
      </c>
      <c r="BF32" s="346" t="s">
        <v>728</v>
      </c>
      <c r="BG32" s="371" t="s">
        <v>376</v>
      </c>
      <c r="BH32" s="346" t="s">
        <v>376</v>
      </c>
      <c r="BI32" s="347">
        <v>1</v>
      </c>
      <c r="BJ32" s="347">
        <v>0</v>
      </c>
      <c r="BK32" s="347">
        <v>0</v>
      </c>
      <c r="BL32" s="347">
        <f t="shared" si="26"/>
        <v>1.031E-3</v>
      </c>
      <c r="BM32" s="347">
        <f t="shared" si="27"/>
        <v>0</v>
      </c>
      <c r="BN32" s="347">
        <f t="shared" si="28"/>
        <v>0</v>
      </c>
      <c r="BW32" s="371" t="s">
        <v>807</v>
      </c>
      <c r="BX32" s="346" t="s">
        <v>719</v>
      </c>
      <c r="BY32" s="371" t="s">
        <v>376</v>
      </c>
      <c r="BZ32" s="346" t="s">
        <v>376</v>
      </c>
      <c r="CA32" s="393">
        <v>1</v>
      </c>
      <c r="CB32" s="393">
        <v>0</v>
      </c>
      <c r="CC32" s="393">
        <v>0</v>
      </c>
      <c r="CD32" s="393">
        <f t="shared" si="30"/>
        <v>1.031E-3</v>
      </c>
      <c r="CE32" s="393">
        <f t="shared" si="31"/>
        <v>0</v>
      </c>
      <c r="CF32" s="393">
        <f t="shared" si="32"/>
        <v>0</v>
      </c>
      <c r="CO32" s="350" t="s">
        <v>807</v>
      </c>
      <c r="CP32" s="350" t="s">
        <v>719</v>
      </c>
      <c r="CQ32" s="371" t="s">
        <v>376</v>
      </c>
      <c r="CR32" s="350" t="s">
        <v>376</v>
      </c>
      <c r="CS32" s="395">
        <v>1</v>
      </c>
      <c r="CT32" s="395">
        <v>0</v>
      </c>
      <c r="CU32" s="395">
        <v>0</v>
      </c>
      <c r="CV32" s="393">
        <f t="shared" si="34"/>
        <v>1.031E-3</v>
      </c>
      <c r="CW32" s="393">
        <f t="shared" si="35"/>
        <v>0</v>
      </c>
      <c r="CX32" s="393">
        <f t="shared" si="36"/>
        <v>0</v>
      </c>
      <c r="DH32" s="350" t="s">
        <v>813</v>
      </c>
      <c r="DI32" s="350" t="s">
        <v>814</v>
      </c>
      <c r="DJ32" s="350" t="s">
        <v>376</v>
      </c>
      <c r="DK32" s="350" t="s">
        <v>376</v>
      </c>
      <c r="DL32" s="395">
        <v>0</v>
      </c>
      <c r="DM32" s="395">
        <v>0</v>
      </c>
      <c r="DN32" s="395">
        <v>0</v>
      </c>
      <c r="DO32" s="395">
        <f t="shared" si="38"/>
        <v>0</v>
      </c>
      <c r="DP32" s="395">
        <f t="shared" si="39"/>
        <v>0</v>
      </c>
      <c r="DQ32" s="395">
        <f t="shared" si="40"/>
        <v>0</v>
      </c>
      <c r="EC32" s="350" t="s">
        <v>813</v>
      </c>
      <c r="ED32" s="350" t="s">
        <v>814</v>
      </c>
      <c r="EE32" s="371" t="s">
        <v>815</v>
      </c>
      <c r="EF32" s="350" t="s">
        <v>816</v>
      </c>
      <c r="EG32" s="394">
        <v>0</v>
      </c>
      <c r="EH32" s="394">
        <v>465666667</v>
      </c>
      <c r="EI32" s="394">
        <v>295666667</v>
      </c>
      <c r="EJ32" s="394">
        <f t="shared" si="42"/>
        <v>0</v>
      </c>
      <c r="EK32" s="394">
        <f t="shared" si="43"/>
        <v>480102.33367699996</v>
      </c>
      <c r="EL32" s="394">
        <f t="shared" si="44"/>
        <v>304832.33367700002</v>
      </c>
      <c r="EV32" s="350" t="s">
        <v>813</v>
      </c>
      <c r="EW32" s="350" t="s">
        <v>814</v>
      </c>
      <c r="EX32" s="350" t="s">
        <v>815</v>
      </c>
      <c r="EY32" s="350" t="s">
        <v>816</v>
      </c>
      <c r="EZ32" s="394">
        <v>0</v>
      </c>
      <c r="FA32" s="394">
        <v>335666667</v>
      </c>
      <c r="FB32" s="394">
        <v>465666667</v>
      </c>
      <c r="FC32" s="394">
        <f t="shared" si="46"/>
        <v>0</v>
      </c>
      <c r="FD32" s="394">
        <f t="shared" si="47"/>
        <v>346072.33367700002</v>
      </c>
      <c r="FE32" s="394">
        <f t="shared" si="48"/>
        <v>480102.33367699996</v>
      </c>
      <c r="FN32" s="350" t="s">
        <v>813</v>
      </c>
      <c r="FO32" s="350" t="s">
        <v>814</v>
      </c>
      <c r="FP32" s="350" t="s">
        <v>815</v>
      </c>
      <c r="FQ32" s="350" t="s">
        <v>816</v>
      </c>
      <c r="FR32" s="395">
        <v>0</v>
      </c>
      <c r="FS32" s="395">
        <v>373666667</v>
      </c>
      <c r="FT32" s="395">
        <v>449666667</v>
      </c>
      <c r="FU32" s="397">
        <f t="shared" si="50"/>
        <v>0</v>
      </c>
      <c r="FV32" s="397">
        <f t="shared" si="51"/>
        <v>373666.66700000002</v>
      </c>
      <c r="FW32" s="397">
        <f t="shared" si="52"/>
        <v>449666.66700000002</v>
      </c>
      <c r="FY32" s="350" t="s">
        <v>969</v>
      </c>
      <c r="FZ32" s="394">
        <v>22730998000</v>
      </c>
      <c r="GA32" s="394">
        <v>15149441984</v>
      </c>
      <c r="GB32" s="394">
        <v>15819164444</v>
      </c>
      <c r="GC32" s="394">
        <v>6911833556</v>
      </c>
      <c r="GD32" s="394">
        <v>15149441984</v>
      </c>
      <c r="GE32" s="394">
        <v>0</v>
      </c>
      <c r="GF32" s="394">
        <f t="shared" si="53"/>
        <v>22730998</v>
      </c>
      <c r="GG32" s="394">
        <f t="shared" si="54"/>
        <v>15149441.983999999</v>
      </c>
      <c r="GH32" s="394">
        <f t="shared" si="55"/>
        <v>15819164.444</v>
      </c>
      <c r="GI32" s="394">
        <f t="shared" si="56"/>
        <v>6911833.5559999999</v>
      </c>
      <c r="GJ32" s="394">
        <f t="shared" si="57"/>
        <v>15149441.983999999</v>
      </c>
      <c r="GK32" s="394">
        <f t="shared" si="58"/>
        <v>0</v>
      </c>
      <c r="GU32" s="371" t="s">
        <v>813</v>
      </c>
      <c r="GV32" s="350" t="s">
        <v>814</v>
      </c>
      <c r="GW32" s="371" t="s">
        <v>376</v>
      </c>
      <c r="GX32" s="346" t="s">
        <v>376</v>
      </c>
      <c r="GY32" s="347">
        <v>0</v>
      </c>
      <c r="GZ32" s="347">
        <v>0</v>
      </c>
      <c r="HA32" s="347">
        <v>0</v>
      </c>
      <c r="HB32" s="347">
        <f t="shared" si="60"/>
        <v>0</v>
      </c>
      <c r="HC32" s="347">
        <f t="shared" si="61"/>
        <v>0</v>
      </c>
      <c r="HD32" s="347">
        <f t="shared" si="62"/>
        <v>0</v>
      </c>
      <c r="HF32" s="346" t="s">
        <v>968</v>
      </c>
      <c r="HG32" s="347">
        <v>17590676321</v>
      </c>
      <c r="HH32" s="347">
        <v>9224753519</v>
      </c>
      <c r="HI32" s="347">
        <v>9613895027</v>
      </c>
      <c r="HJ32" s="347">
        <v>7976781294</v>
      </c>
      <c r="HK32" s="347">
        <v>6477189945</v>
      </c>
      <c r="HL32" s="347">
        <v>2747563574</v>
      </c>
      <c r="HM32" s="347">
        <f t="shared" si="63"/>
        <v>17590676.320999999</v>
      </c>
      <c r="HN32" s="347">
        <f t="shared" si="64"/>
        <v>9224753.5189999994</v>
      </c>
      <c r="HO32" s="347">
        <f t="shared" si="65"/>
        <v>9613895.0270000007</v>
      </c>
      <c r="HP32" s="347">
        <f t="shared" si="66"/>
        <v>7976781.2939999998</v>
      </c>
      <c r="HQ32" s="347">
        <f t="shared" si="67"/>
        <v>6477189.9450000003</v>
      </c>
      <c r="HR32" s="347">
        <f t="shared" si="68"/>
        <v>2747563.574</v>
      </c>
      <c r="HU32" s="350" t="s">
        <v>683</v>
      </c>
      <c r="HV32" s="350" t="s">
        <v>684</v>
      </c>
      <c r="HW32" s="350" t="s">
        <v>376</v>
      </c>
      <c r="HX32" s="350" t="s">
        <v>376</v>
      </c>
      <c r="HY32" s="394">
        <v>7936965092</v>
      </c>
      <c r="HZ32" s="394">
        <f t="shared" si="69"/>
        <v>7936965.0920000002</v>
      </c>
      <c r="IB32" s="350" t="s">
        <v>813</v>
      </c>
      <c r="IC32" s="350" t="s">
        <v>814</v>
      </c>
      <c r="ID32" s="350" t="s">
        <v>815</v>
      </c>
      <c r="IE32" s="350" t="s">
        <v>816</v>
      </c>
      <c r="IF32" s="394">
        <v>0</v>
      </c>
      <c r="IG32" s="394">
        <v>445666667</v>
      </c>
      <c r="IH32" s="394">
        <v>445666667</v>
      </c>
      <c r="II32" s="394">
        <f t="shared" si="70"/>
        <v>0</v>
      </c>
      <c r="IJ32" s="394">
        <f t="shared" si="71"/>
        <v>445666.66700000002</v>
      </c>
      <c r="IK32" s="394">
        <f t="shared" si="72"/>
        <v>445666.66700000002</v>
      </c>
      <c r="IM32" s="350" t="s">
        <v>968</v>
      </c>
      <c r="IN32" s="394">
        <v>19681477524</v>
      </c>
      <c r="IO32" s="394">
        <v>19024533423</v>
      </c>
      <c r="IP32" s="394">
        <v>19024533423</v>
      </c>
      <c r="IQ32" s="394">
        <v>656944101</v>
      </c>
      <c r="IR32" s="394">
        <v>7087908538</v>
      </c>
      <c r="IS32" s="394">
        <v>11936624885</v>
      </c>
      <c r="IT32" s="394">
        <f t="shared" si="73"/>
        <v>19681477.524</v>
      </c>
      <c r="IU32" s="394">
        <f t="shared" si="74"/>
        <v>19024533.423</v>
      </c>
      <c r="IV32" s="394">
        <f t="shared" si="75"/>
        <v>19024533.423</v>
      </c>
      <c r="IW32" s="394">
        <f t="shared" si="76"/>
        <v>656944.10100000002</v>
      </c>
      <c r="IX32" s="394">
        <f t="shared" si="77"/>
        <v>7087908.5379999997</v>
      </c>
      <c r="IY32" s="394">
        <f t="shared" si="78"/>
        <v>11936624.885</v>
      </c>
    </row>
    <row r="33" spans="1:259" x14ac:dyDescent="0.25">
      <c r="A33" s="371" t="s">
        <v>671</v>
      </c>
      <c r="B33" s="371" t="s">
        <v>672</v>
      </c>
      <c r="C33" s="371" t="s">
        <v>376</v>
      </c>
      <c r="D33" s="371" t="s">
        <v>376</v>
      </c>
      <c r="E33" s="347">
        <v>6527670000</v>
      </c>
      <c r="F33" s="347">
        <v>0</v>
      </c>
      <c r="G33" s="347">
        <v>0</v>
      </c>
      <c r="H33" s="393">
        <f t="shared" si="14"/>
        <v>6730027.7699999996</v>
      </c>
      <c r="I33" s="393">
        <f t="shared" si="15"/>
        <v>0</v>
      </c>
      <c r="J33" s="393">
        <f t="shared" si="16"/>
        <v>0</v>
      </c>
      <c r="R33" s="350" t="s">
        <v>281</v>
      </c>
      <c r="S33" s="350" t="s">
        <v>667</v>
      </c>
      <c r="T33" s="350" t="s">
        <v>668</v>
      </c>
      <c r="U33" s="350" t="s">
        <v>376</v>
      </c>
      <c r="V33" s="350" t="s">
        <v>376</v>
      </c>
      <c r="W33" s="393">
        <v>17949263000</v>
      </c>
      <c r="X33" s="393">
        <v>0</v>
      </c>
      <c r="Y33" s="393">
        <v>0</v>
      </c>
      <c r="Z33" s="393">
        <f t="shared" si="18"/>
        <v>18505690.152999997</v>
      </c>
      <c r="AA33" s="393">
        <f t="shared" si="19"/>
        <v>0</v>
      </c>
      <c r="AB33" s="393">
        <f t="shared" si="20"/>
        <v>0</v>
      </c>
      <c r="AC33" s="393"/>
      <c r="AL33" s="350" t="s">
        <v>663</v>
      </c>
      <c r="AM33" s="350" t="s">
        <v>664</v>
      </c>
      <c r="AN33" s="350" t="s">
        <v>376</v>
      </c>
      <c r="AO33" s="350" t="s">
        <v>376</v>
      </c>
      <c r="AP33" s="393">
        <v>44226748000</v>
      </c>
      <c r="AQ33" s="393">
        <v>0</v>
      </c>
      <c r="AR33" s="393">
        <v>0</v>
      </c>
      <c r="AS33" s="393">
        <f t="shared" si="22"/>
        <v>45597777.187999994</v>
      </c>
      <c r="AT33" s="393">
        <f t="shared" si="23"/>
        <v>0</v>
      </c>
      <c r="AU33" s="393">
        <f t="shared" si="24"/>
        <v>0</v>
      </c>
      <c r="BE33" s="371" t="s">
        <v>808</v>
      </c>
      <c r="BF33" s="346" t="s">
        <v>729</v>
      </c>
      <c r="BG33" s="371" t="s">
        <v>376</v>
      </c>
      <c r="BH33" s="346" t="s">
        <v>376</v>
      </c>
      <c r="BI33" s="347">
        <v>1</v>
      </c>
      <c r="BJ33" s="347">
        <v>0</v>
      </c>
      <c r="BK33" s="347">
        <v>0</v>
      </c>
      <c r="BL33" s="347">
        <f t="shared" si="26"/>
        <v>1.031E-3</v>
      </c>
      <c r="BM33" s="347">
        <f t="shared" si="27"/>
        <v>0</v>
      </c>
      <c r="BN33" s="347">
        <f t="shared" si="28"/>
        <v>0</v>
      </c>
      <c r="BW33" s="371" t="s">
        <v>740</v>
      </c>
      <c r="BX33" s="346" t="s">
        <v>741</v>
      </c>
      <c r="BY33" s="371" t="s">
        <v>376</v>
      </c>
      <c r="BZ33" s="346" t="s">
        <v>376</v>
      </c>
      <c r="CA33" s="393">
        <v>1</v>
      </c>
      <c r="CB33" s="393">
        <v>0</v>
      </c>
      <c r="CC33" s="393">
        <v>0</v>
      </c>
      <c r="CD33" s="393">
        <f t="shared" si="30"/>
        <v>1.031E-3</v>
      </c>
      <c r="CE33" s="393">
        <f t="shared" si="31"/>
        <v>0</v>
      </c>
      <c r="CF33" s="393">
        <f t="shared" si="32"/>
        <v>0</v>
      </c>
      <c r="CO33" s="350" t="s">
        <v>740</v>
      </c>
      <c r="CP33" s="350" t="s">
        <v>741</v>
      </c>
      <c r="CQ33" s="371" t="s">
        <v>376</v>
      </c>
      <c r="CR33" s="350" t="s">
        <v>376</v>
      </c>
      <c r="CS33" s="395">
        <v>1</v>
      </c>
      <c r="CT33" s="395">
        <v>0</v>
      </c>
      <c r="CU33" s="395">
        <v>0</v>
      </c>
      <c r="CV33" s="393">
        <f t="shared" si="34"/>
        <v>1.031E-3</v>
      </c>
      <c r="CW33" s="393">
        <f t="shared" si="35"/>
        <v>0</v>
      </c>
      <c r="CX33" s="393">
        <f t="shared" si="36"/>
        <v>0</v>
      </c>
      <c r="DH33" s="350" t="s">
        <v>807</v>
      </c>
      <c r="DI33" s="350" t="s">
        <v>719</v>
      </c>
      <c r="DJ33" s="350" t="s">
        <v>376</v>
      </c>
      <c r="DK33" s="350" t="s">
        <v>376</v>
      </c>
      <c r="DL33" s="395">
        <v>1</v>
      </c>
      <c r="DM33" s="395">
        <v>0</v>
      </c>
      <c r="DN33" s="395">
        <v>0</v>
      </c>
      <c r="DO33" s="395">
        <f t="shared" si="38"/>
        <v>1.031E-3</v>
      </c>
      <c r="DP33" s="395">
        <f t="shared" si="39"/>
        <v>0</v>
      </c>
      <c r="DQ33" s="395">
        <f t="shared" si="40"/>
        <v>0</v>
      </c>
      <c r="EC33" s="350" t="s">
        <v>807</v>
      </c>
      <c r="ED33" s="350" t="s">
        <v>719</v>
      </c>
      <c r="EE33" s="371" t="s">
        <v>376</v>
      </c>
      <c r="EF33" s="350" t="s">
        <v>376</v>
      </c>
      <c r="EG33" s="394">
        <v>1</v>
      </c>
      <c r="EH33" s="394">
        <v>0</v>
      </c>
      <c r="EI33" s="394">
        <v>0</v>
      </c>
      <c r="EJ33" s="394">
        <f t="shared" si="42"/>
        <v>1.031E-3</v>
      </c>
      <c r="EK33" s="394">
        <f t="shared" si="43"/>
        <v>0</v>
      </c>
      <c r="EL33" s="394">
        <f t="shared" si="44"/>
        <v>0</v>
      </c>
      <c r="EV33" s="350" t="s">
        <v>807</v>
      </c>
      <c r="EW33" s="350" t="s">
        <v>719</v>
      </c>
      <c r="EX33" s="350" t="s">
        <v>376</v>
      </c>
      <c r="EY33" s="350" t="s">
        <v>376</v>
      </c>
      <c r="EZ33" s="394">
        <v>1</v>
      </c>
      <c r="FA33" s="394">
        <v>0</v>
      </c>
      <c r="FB33" s="394">
        <v>0</v>
      </c>
      <c r="FC33" s="394">
        <f t="shared" si="46"/>
        <v>1.031E-3</v>
      </c>
      <c r="FD33" s="394">
        <f t="shared" si="47"/>
        <v>0</v>
      </c>
      <c r="FE33" s="394">
        <f t="shared" si="48"/>
        <v>0</v>
      </c>
      <c r="FN33" s="350" t="s">
        <v>807</v>
      </c>
      <c r="FO33" s="350" t="s">
        <v>719</v>
      </c>
      <c r="FP33" s="350" t="s">
        <v>376</v>
      </c>
      <c r="FQ33" s="350" t="s">
        <v>376</v>
      </c>
      <c r="FR33" s="395">
        <v>1</v>
      </c>
      <c r="FS33" s="395">
        <v>0</v>
      </c>
      <c r="FT33" s="395">
        <v>0</v>
      </c>
      <c r="FU33" s="397">
        <f t="shared" si="50"/>
        <v>1E-3</v>
      </c>
      <c r="FV33" s="397">
        <f t="shared" si="51"/>
        <v>0</v>
      </c>
      <c r="FW33" s="397">
        <f t="shared" si="52"/>
        <v>0</v>
      </c>
      <c r="FY33" s="350" t="s">
        <v>528</v>
      </c>
      <c r="FZ33" s="394">
        <v>17361590000</v>
      </c>
      <c r="GA33" s="394">
        <v>17361590000</v>
      </c>
      <c r="GB33" s="394">
        <v>17361590000</v>
      </c>
      <c r="GC33" s="394">
        <v>0</v>
      </c>
      <c r="GD33" s="394">
        <v>0</v>
      </c>
      <c r="GE33" s="394">
        <v>17361590000</v>
      </c>
      <c r="GF33" s="394">
        <f t="shared" si="53"/>
        <v>17361590</v>
      </c>
      <c r="GG33" s="394">
        <f t="shared" si="54"/>
        <v>17361590</v>
      </c>
      <c r="GH33" s="394">
        <f t="shared" si="55"/>
        <v>17361590</v>
      </c>
      <c r="GI33" s="394">
        <f t="shared" si="56"/>
        <v>0</v>
      </c>
      <c r="GJ33" s="394">
        <f t="shared" si="57"/>
        <v>0</v>
      </c>
      <c r="GK33" s="394">
        <f t="shared" si="58"/>
        <v>17361590</v>
      </c>
      <c r="GU33" s="371" t="s">
        <v>807</v>
      </c>
      <c r="GV33" s="350" t="s">
        <v>719</v>
      </c>
      <c r="GW33" s="371" t="s">
        <v>376</v>
      </c>
      <c r="GX33" s="346" t="s">
        <v>376</v>
      </c>
      <c r="GY33" s="347">
        <v>1</v>
      </c>
      <c r="GZ33" s="347">
        <v>0</v>
      </c>
      <c r="HA33" s="347">
        <v>0</v>
      </c>
      <c r="HB33" s="347">
        <f t="shared" si="60"/>
        <v>1E-3</v>
      </c>
      <c r="HC33" s="347">
        <f t="shared" si="61"/>
        <v>0</v>
      </c>
      <c r="HD33" s="347">
        <f t="shared" si="62"/>
        <v>0</v>
      </c>
      <c r="HF33" s="346" t="s">
        <v>969</v>
      </c>
      <c r="HG33" s="347">
        <v>22730998000</v>
      </c>
      <c r="HH33" s="347">
        <v>15318021484</v>
      </c>
      <c r="HI33" s="347">
        <v>19551784729</v>
      </c>
      <c r="HJ33" s="347">
        <v>3179213271</v>
      </c>
      <c r="HK33" s="347">
        <v>15149441984</v>
      </c>
      <c r="HL33" s="347">
        <v>168579500</v>
      </c>
      <c r="HM33" s="347">
        <f t="shared" si="63"/>
        <v>22730998</v>
      </c>
      <c r="HN33" s="347">
        <f t="shared" si="64"/>
        <v>15318021.483999999</v>
      </c>
      <c r="HO33" s="347">
        <f t="shared" si="65"/>
        <v>19551784.728999998</v>
      </c>
      <c r="HP33" s="347">
        <f t="shared" si="66"/>
        <v>3179213.2710000002</v>
      </c>
      <c r="HQ33" s="347">
        <f t="shared" si="67"/>
        <v>15149441.983999999</v>
      </c>
      <c r="HR33" s="347">
        <f t="shared" si="68"/>
        <v>168579.5</v>
      </c>
      <c r="HU33" s="350" t="s">
        <v>379</v>
      </c>
      <c r="HV33" s="350" t="s">
        <v>817</v>
      </c>
      <c r="HW33" s="350" t="s">
        <v>376</v>
      </c>
      <c r="HX33" s="350" t="s">
        <v>376</v>
      </c>
      <c r="HY33" s="394">
        <v>6045094667</v>
      </c>
      <c r="HZ33" s="394">
        <f t="shared" si="69"/>
        <v>6045094.6670000004</v>
      </c>
      <c r="IB33" s="350" t="s">
        <v>813</v>
      </c>
      <c r="IC33" s="350" t="s">
        <v>814</v>
      </c>
      <c r="ID33" s="350" t="s">
        <v>830</v>
      </c>
      <c r="IE33" s="350" t="s">
        <v>831</v>
      </c>
      <c r="IF33" s="394">
        <v>0</v>
      </c>
      <c r="IG33" s="394">
        <v>603969</v>
      </c>
      <c r="IH33" s="394">
        <v>635778</v>
      </c>
      <c r="II33" s="394">
        <f t="shared" si="70"/>
        <v>0</v>
      </c>
      <c r="IJ33" s="394">
        <f t="shared" si="71"/>
        <v>603.96900000000005</v>
      </c>
      <c r="IK33" s="394">
        <f t="shared" si="72"/>
        <v>635.77800000000002</v>
      </c>
      <c r="IM33" s="350" t="s">
        <v>969</v>
      </c>
      <c r="IN33" s="394">
        <v>24330998000</v>
      </c>
      <c r="IO33" s="394">
        <v>23254986576</v>
      </c>
      <c r="IP33" s="394">
        <v>23256775411</v>
      </c>
      <c r="IQ33" s="394">
        <v>1074222589</v>
      </c>
      <c r="IR33" s="394">
        <v>23093840505</v>
      </c>
      <c r="IS33" s="394">
        <v>161146071</v>
      </c>
      <c r="IT33" s="394">
        <f t="shared" si="73"/>
        <v>24330998</v>
      </c>
      <c r="IU33" s="394">
        <f t="shared" si="74"/>
        <v>23254986.576000001</v>
      </c>
      <c r="IV33" s="394">
        <f t="shared" si="75"/>
        <v>23256775.410999998</v>
      </c>
      <c r="IW33" s="394">
        <f t="shared" si="76"/>
        <v>1074222.5889999999</v>
      </c>
      <c r="IX33" s="394">
        <f t="shared" si="77"/>
        <v>23093840.504999999</v>
      </c>
      <c r="IY33" s="394">
        <f t="shared" si="78"/>
        <v>161146.071</v>
      </c>
    </row>
    <row r="34" spans="1:259" x14ac:dyDescent="0.25">
      <c r="A34" s="371" t="s">
        <v>671</v>
      </c>
      <c r="B34" s="371" t="s">
        <v>672</v>
      </c>
      <c r="C34" s="371" t="s">
        <v>376</v>
      </c>
      <c r="D34" s="371" t="s">
        <v>376</v>
      </c>
      <c r="E34" s="347">
        <v>0</v>
      </c>
      <c r="F34" s="347">
        <v>16805000</v>
      </c>
      <c r="G34" s="347">
        <v>16805000</v>
      </c>
      <c r="H34" s="393">
        <f t="shared" si="14"/>
        <v>0</v>
      </c>
      <c r="I34" s="393">
        <f t="shared" si="15"/>
        <v>17325.954999999998</v>
      </c>
      <c r="J34" s="393">
        <f t="shared" si="16"/>
        <v>17325.954999999998</v>
      </c>
      <c r="R34" s="350" t="s">
        <v>281</v>
      </c>
      <c r="S34" s="350" t="s">
        <v>667</v>
      </c>
      <c r="T34" s="350" t="s">
        <v>668</v>
      </c>
      <c r="U34" s="350" t="s">
        <v>376</v>
      </c>
      <c r="V34" s="350" t="s">
        <v>376</v>
      </c>
      <c r="W34" s="393">
        <v>0</v>
      </c>
      <c r="X34" s="393">
        <v>11026865968</v>
      </c>
      <c r="Y34" s="393">
        <v>11026865968</v>
      </c>
      <c r="Z34" s="393">
        <f t="shared" si="18"/>
        <v>0</v>
      </c>
      <c r="AA34" s="393">
        <f t="shared" si="19"/>
        <v>11368698.813007999</v>
      </c>
      <c r="AB34" s="393">
        <f t="shared" si="20"/>
        <v>11368698.813007999</v>
      </c>
      <c r="AC34" s="393"/>
      <c r="AL34" s="350" t="s">
        <v>665</v>
      </c>
      <c r="AM34" s="350" t="s">
        <v>666</v>
      </c>
      <c r="AN34" s="350" t="s">
        <v>376</v>
      </c>
      <c r="AO34" s="350" t="s">
        <v>376</v>
      </c>
      <c r="AP34" s="393">
        <v>23589916000</v>
      </c>
      <c r="AQ34" s="393">
        <v>0</v>
      </c>
      <c r="AR34" s="393">
        <v>0</v>
      </c>
      <c r="AS34" s="393">
        <f t="shared" si="22"/>
        <v>24321203.395999998</v>
      </c>
      <c r="AT34" s="393">
        <f t="shared" si="23"/>
        <v>0</v>
      </c>
      <c r="AU34" s="393">
        <f t="shared" si="24"/>
        <v>0</v>
      </c>
      <c r="BE34" s="371" t="s">
        <v>725</v>
      </c>
      <c r="BF34" s="346" t="s">
        <v>49</v>
      </c>
      <c r="BG34" s="371" t="s">
        <v>376</v>
      </c>
      <c r="BH34" s="346" t="s">
        <v>376</v>
      </c>
      <c r="BI34" s="347">
        <v>9996</v>
      </c>
      <c r="BJ34" s="347">
        <v>0</v>
      </c>
      <c r="BK34" s="347">
        <v>0</v>
      </c>
      <c r="BL34" s="347">
        <f t="shared" si="26"/>
        <v>10.305876</v>
      </c>
      <c r="BM34" s="347">
        <f t="shared" si="27"/>
        <v>0</v>
      </c>
      <c r="BN34" s="347">
        <f t="shared" si="28"/>
        <v>0</v>
      </c>
      <c r="BW34" s="371" t="s">
        <v>740</v>
      </c>
      <c r="BX34" s="346" t="s">
        <v>741</v>
      </c>
      <c r="BY34" s="371" t="s">
        <v>376</v>
      </c>
      <c r="BZ34" s="346" t="s">
        <v>376</v>
      </c>
      <c r="CA34" s="393">
        <v>0</v>
      </c>
      <c r="CB34" s="393">
        <v>3637177</v>
      </c>
      <c r="CC34" s="393">
        <v>3637177</v>
      </c>
      <c r="CD34" s="393">
        <f t="shared" si="30"/>
        <v>0</v>
      </c>
      <c r="CE34" s="393">
        <f t="shared" si="31"/>
        <v>3749.9294869999999</v>
      </c>
      <c r="CF34" s="393">
        <f t="shared" si="32"/>
        <v>3749.9294869999999</v>
      </c>
      <c r="CO34" s="350" t="s">
        <v>740</v>
      </c>
      <c r="CP34" s="350" t="s">
        <v>741</v>
      </c>
      <c r="CQ34" s="371" t="s">
        <v>376</v>
      </c>
      <c r="CR34" s="350" t="s">
        <v>376</v>
      </c>
      <c r="CS34" s="395">
        <v>0</v>
      </c>
      <c r="CT34" s="395">
        <v>3637177</v>
      </c>
      <c r="CU34" s="395">
        <v>3637177</v>
      </c>
      <c r="CV34" s="393">
        <f t="shared" si="34"/>
        <v>0</v>
      </c>
      <c r="CW34" s="393">
        <f t="shared" si="35"/>
        <v>3749.9294869999999</v>
      </c>
      <c r="CX34" s="393">
        <f t="shared" si="36"/>
        <v>3749.9294869999999</v>
      </c>
      <c r="DH34" s="350" t="s">
        <v>740</v>
      </c>
      <c r="DI34" s="350" t="s">
        <v>741</v>
      </c>
      <c r="DJ34" s="350" t="s">
        <v>376</v>
      </c>
      <c r="DK34" s="350" t="s">
        <v>376</v>
      </c>
      <c r="DL34" s="395">
        <v>1</v>
      </c>
      <c r="DM34" s="395">
        <v>0</v>
      </c>
      <c r="DN34" s="395">
        <v>0</v>
      </c>
      <c r="DO34" s="395">
        <f t="shared" si="38"/>
        <v>1.031E-3</v>
      </c>
      <c r="DP34" s="395">
        <f t="shared" si="39"/>
        <v>0</v>
      </c>
      <c r="DQ34" s="395">
        <f t="shared" si="40"/>
        <v>0</v>
      </c>
      <c r="EC34" s="350" t="s">
        <v>740</v>
      </c>
      <c r="ED34" s="350" t="s">
        <v>741</v>
      </c>
      <c r="EE34" s="371" t="s">
        <v>376</v>
      </c>
      <c r="EF34" s="350" t="s">
        <v>376</v>
      </c>
      <c r="EG34" s="394">
        <v>1</v>
      </c>
      <c r="EH34" s="394">
        <v>0</v>
      </c>
      <c r="EI34" s="394">
        <v>0</v>
      </c>
      <c r="EJ34" s="394">
        <f t="shared" si="42"/>
        <v>1.031E-3</v>
      </c>
      <c r="EK34" s="394">
        <f t="shared" si="43"/>
        <v>0</v>
      </c>
      <c r="EL34" s="394">
        <f t="shared" si="44"/>
        <v>0</v>
      </c>
      <c r="EV34" s="350" t="s">
        <v>740</v>
      </c>
      <c r="EW34" s="350" t="s">
        <v>741</v>
      </c>
      <c r="EX34" s="350" t="s">
        <v>376</v>
      </c>
      <c r="EY34" s="350" t="s">
        <v>376</v>
      </c>
      <c r="EZ34" s="394">
        <v>1</v>
      </c>
      <c r="FA34" s="394">
        <v>0</v>
      </c>
      <c r="FB34" s="394">
        <v>0</v>
      </c>
      <c r="FC34" s="394">
        <f t="shared" si="46"/>
        <v>1.031E-3</v>
      </c>
      <c r="FD34" s="394">
        <f t="shared" si="47"/>
        <v>0</v>
      </c>
      <c r="FE34" s="394">
        <f t="shared" si="48"/>
        <v>0</v>
      </c>
      <c r="FN34" s="350" t="s">
        <v>740</v>
      </c>
      <c r="FO34" s="350" t="s">
        <v>741</v>
      </c>
      <c r="FP34" s="350" t="s">
        <v>376</v>
      </c>
      <c r="FQ34" s="350" t="s">
        <v>376</v>
      </c>
      <c r="FR34" s="395">
        <v>1</v>
      </c>
      <c r="FS34" s="395">
        <v>0</v>
      </c>
      <c r="FT34" s="395">
        <v>0</v>
      </c>
      <c r="FU34" s="397">
        <f t="shared" si="50"/>
        <v>1E-3</v>
      </c>
      <c r="FV34" s="397">
        <f t="shared" si="51"/>
        <v>0</v>
      </c>
      <c r="FW34" s="397">
        <f t="shared" si="52"/>
        <v>0</v>
      </c>
      <c r="FY34" s="350" t="s">
        <v>970</v>
      </c>
      <c r="FZ34" s="394">
        <v>9905707000</v>
      </c>
      <c r="GA34" s="394">
        <v>2894052819</v>
      </c>
      <c r="GB34" s="394">
        <v>3555819416</v>
      </c>
      <c r="GC34" s="394">
        <v>6349887584</v>
      </c>
      <c r="GD34" s="394">
        <v>2461862724</v>
      </c>
      <c r="GE34" s="394">
        <v>432190095</v>
      </c>
      <c r="GF34" s="394">
        <f t="shared" si="53"/>
        <v>9905707</v>
      </c>
      <c r="GG34" s="394">
        <f t="shared" si="54"/>
        <v>2894052.8190000001</v>
      </c>
      <c r="GH34" s="394">
        <f t="shared" si="55"/>
        <v>3555819.4160000002</v>
      </c>
      <c r="GI34" s="394">
        <f t="shared" si="56"/>
        <v>6349887.5839999998</v>
      </c>
      <c r="GJ34" s="394">
        <f t="shared" si="57"/>
        <v>2461862.7239999999</v>
      </c>
      <c r="GK34" s="394">
        <f t="shared" si="58"/>
        <v>432190.09499999997</v>
      </c>
      <c r="GU34" s="371" t="s">
        <v>740</v>
      </c>
      <c r="GV34" s="350" t="s">
        <v>741</v>
      </c>
      <c r="GW34" s="371" t="s">
        <v>376</v>
      </c>
      <c r="GX34" s="346" t="s">
        <v>376</v>
      </c>
      <c r="GY34" s="347">
        <v>1</v>
      </c>
      <c r="GZ34" s="347">
        <v>0</v>
      </c>
      <c r="HA34" s="347">
        <v>0</v>
      </c>
      <c r="HB34" s="347">
        <f t="shared" si="60"/>
        <v>1E-3</v>
      </c>
      <c r="HC34" s="347">
        <f t="shared" si="61"/>
        <v>0</v>
      </c>
      <c r="HD34" s="347">
        <f t="shared" si="62"/>
        <v>0</v>
      </c>
      <c r="HF34" s="346" t="s">
        <v>528</v>
      </c>
      <c r="HG34" s="347">
        <v>17361590000</v>
      </c>
      <c r="HH34" s="347">
        <v>17361590000</v>
      </c>
      <c r="HI34" s="347">
        <v>17361590000</v>
      </c>
      <c r="HJ34" s="347">
        <v>0</v>
      </c>
      <c r="HK34" s="347">
        <v>123933896</v>
      </c>
      <c r="HL34" s="347">
        <v>17237656104</v>
      </c>
      <c r="HM34" s="347">
        <f t="shared" si="63"/>
        <v>17361590</v>
      </c>
      <c r="HN34" s="347">
        <f t="shared" si="64"/>
        <v>17361590</v>
      </c>
      <c r="HO34" s="347">
        <f t="shared" si="65"/>
        <v>17361590</v>
      </c>
      <c r="HP34" s="347">
        <f t="shared" si="66"/>
        <v>0</v>
      </c>
      <c r="HQ34" s="347">
        <f t="shared" si="67"/>
        <v>123933.89599999999</v>
      </c>
      <c r="HR34" s="347">
        <f t="shared" si="68"/>
        <v>17237656.103999998</v>
      </c>
      <c r="HU34" s="350" t="s">
        <v>713</v>
      </c>
      <c r="HV34" s="350" t="s">
        <v>714</v>
      </c>
      <c r="HW34" s="350" t="s">
        <v>376</v>
      </c>
      <c r="HX34" s="350" t="s">
        <v>376</v>
      </c>
      <c r="HY34" s="394">
        <v>160808000</v>
      </c>
      <c r="HZ34" s="394">
        <f t="shared" si="69"/>
        <v>160808</v>
      </c>
      <c r="IB34" s="350" t="s">
        <v>813</v>
      </c>
      <c r="IC34" s="350" t="s">
        <v>814</v>
      </c>
      <c r="ID34" s="350" t="s">
        <v>376</v>
      </c>
      <c r="IE34" s="350" t="s">
        <v>376</v>
      </c>
      <c r="IF34" s="394">
        <v>0</v>
      </c>
      <c r="IG34" s="394">
        <v>0</v>
      </c>
      <c r="IH34" s="394">
        <v>0</v>
      </c>
      <c r="II34" s="394">
        <f t="shared" si="70"/>
        <v>0</v>
      </c>
      <c r="IJ34" s="394">
        <f t="shared" si="71"/>
        <v>0</v>
      </c>
      <c r="IK34" s="394">
        <f t="shared" si="72"/>
        <v>0</v>
      </c>
      <c r="IM34" s="350" t="s">
        <v>528</v>
      </c>
      <c r="IN34" s="394">
        <v>17361590000</v>
      </c>
      <c r="IO34" s="394">
        <v>17361590000</v>
      </c>
      <c r="IP34" s="394">
        <v>17361590000</v>
      </c>
      <c r="IQ34" s="394">
        <v>0</v>
      </c>
      <c r="IR34" s="394">
        <v>300913910</v>
      </c>
      <c r="IS34" s="394">
        <v>17060676090</v>
      </c>
      <c r="IT34" s="394">
        <f t="shared" si="73"/>
        <v>17361590</v>
      </c>
      <c r="IU34" s="394">
        <f t="shared" si="74"/>
        <v>17361590</v>
      </c>
      <c r="IV34" s="394">
        <f t="shared" si="75"/>
        <v>17361590</v>
      </c>
      <c r="IW34" s="394">
        <f t="shared" si="76"/>
        <v>0</v>
      </c>
      <c r="IX34" s="394">
        <f t="shared" si="77"/>
        <v>300913.90999999997</v>
      </c>
      <c r="IY34" s="394">
        <f t="shared" si="78"/>
        <v>17060676.09</v>
      </c>
    </row>
    <row r="35" spans="1:259" x14ac:dyDescent="0.25">
      <c r="A35" s="371" t="s">
        <v>673</v>
      </c>
      <c r="B35" s="371" t="s">
        <v>674</v>
      </c>
      <c r="C35" s="371" t="s">
        <v>376</v>
      </c>
      <c r="D35" s="371" t="s">
        <v>376</v>
      </c>
      <c r="E35" s="347">
        <v>5360526000</v>
      </c>
      <c r="F35" s="347">
        <v>0</v>
      </c>
      <c r="G35" s="347">
        <v>0</v>
      </c>
      <c r="H35" s="393">
        <f t="shared" si="14"/>
        <v>5526702.3059999999</v>
      </c>
      <c r="I35" s="393">
        <f t="shared" si="15"/>
        <v>0</v>
      </c>
      <c r="J35" s="393">
        <f t="shared" si="16"/>
        <v>0</v>
      </c>
      <c r="R35" s="350" t="s">
        <v>281</v>
      </c>
      <c r="S35" s="350" t="s">
        <v>667</v>
      </c>
      <c r="T35" s="350" t="s">
        <v>668</v>
      </c>
      <c r="U35" s="350" t="s">
        <v>376</v>
      </c>
      <c r="V35" s="350" t="s">
        <v>376</v>
      </c>
      <c r="W35" s="393">
        <v>0</v>
      </c>
      <c r="X35" s="393">
        <v>0</v>
      </c>
      <c r="Y35" s="393">
        <v>0</v>
      </c>
      <c r="Z35" s="393">
        <f t="shared" si="18"/>
        <v>0</v>
      </c>
      <c r="AA35" s="393">
        <f t="shared" si="19"/>
        <v>0</v>
      </c>
      <c r="AB35" s="393">
        <f t="shared" si="20"/>
        <v>0</v>
      </c>
      <c r="AC35" s="393"/>
      <c r="AL35" s="350" t="s">
        <v>665</v>
      </c>
      <c r="AM35" s="350" t="s">
        <v>666</v>
      </c>
      <c r="AN35" s="350" t="s">
        <v>376</v>
      </c>
      <c r="AO35" s="350" t="s">
        <v>376</v>
      </c>
      <c r="AP35" s="393">
        <v>0</v>
      </c>
      <c r="AQ35" s="393">
        <v>4617611266</v>
      </c>
      <c r="AR35" s="393">
        <v>4617611266</v>
      </c>
      <c r="AS35" s="393">
        <f t="shared" si="22"/>
        <v>0</v>
      </c>
      <c r="AT35" s="393">
        <f t="shared" si="23"/>
        <v>4760757.2152459994</v>
      </c>
      <c r="AU35" s="393">
        <f t="shared" si="24"/>
        <v>4760757.2152459994</v>
      </c>
      <c r="BE35" s="371" t="s">
        <v>378</v>
      </c>
      <c r="BF35" s="346" t="s">
        <v>134</v>
      </c>
      <c r="BG35" s="371" t="s">
        <v>376</v>
      </c>
      <c r="BH35" s="346" t="s">
        <v>376</v>
      </c>
      <c r="BI35" s="347">
        <v>8610052000</v>
      </c>
      <c r="BJ35" s="347">
        <v>0</v>
      </c>
      <c r="BK35" s="347">
        <v>0</v>
      </c>
      <c r="BL35" s="347">
        <f t="shared" si="26"/>
        <v>8876963.6119999997</v>
      </c>
      <c r="BM35" s="347">
        <f t="shared" si="27"/>
        <v>0</v>
      </c>
      <c r="BN35" s="347">
        <f t="shared" si="28"/>
        <v>0</v>
      </c>
      <c r="BW35" s="371" t="s">
        <v>789</v>
      </c>
      <c r="BX35" s="346" t="s">
        <v>728</v>
      </c>
      <c r="BY35" s="371" t="s">
        <v>376</v>
      </c>
      <c r="BZ35" s="346" t="s">
        <v>376</v>
      </c>
      <c r="CA35" s="393">
        <v>1</v>
      </c>
      <c r="CB35" s="393">
        <v>0</v>
      </c>
      <c r="CC35" s="393">
        <v>0</v>
      </c>
      <c r="CD35" s="393">
        <f t="shared" si="30"/>
        <v>1.031E-3</v>
      </c>
      <c r="CE35" s="393">
        <f t="shared" si="31"/>
        <v>0</v>
      </c>
      <c r="CF35" s="393">
        <f t="shared" si="32"/>
        <v>0</v>
      </c>
      <c r="CO35" s="350" t="s">
        <v>789</v>
      </c>
      <c r="CP35" s="350" t="s">
        <v>728</v>
      </c>
      <c r="CQ35" s="371" t="s">
        <v>376</v>
      </c>
      <c r="CR35" s="350" t="s">
        <v>376</v>
      </c>
      <c r="CS35" s="395">
        <v>1</v>
      </c>
      <c r="CT35" s="395">
        <v>0</v>
      </c>
      <c r="CU35" s="395">
        <v>0</v>
      </c>
      <c r="CV35" s="393">
        <f t="shared" si="34"/>
        <v>1.031E-3</v>
      </c>
      <c r="CW35" s="393">
        <f t="shared" si="35"/>
        <v>0</v>
      </c>
      <c r="CX35" s="393">
        <f t="shared" si="36"/>
        <v>0</v>
      </c>
      <c r="DH35" s="350" t="s">
        <v>740</v>
      </c>
      <c r="DI35" s="350" t="s">
        <v>741</v>
      </c>
      <c r="DJ35" s="350" t="s">
        <v>376</v>
      </c>
      <c r="DK35" s="350" t="s">
        <v>376</v>
      </c>
      <c r="DL35" s="395">
        <v>0</v>
      </c>
      <c r="DM35" s="395">
        <v>3637177</v>
      </c>
      <c r="DN35" s="395">
        <v>3637177</v>
      </c>
      <c r="DO35" s="395">
        <f t="shared" si="38"/>
        <v>0</v>
      </c>
      <c r="DP35" s="395">
        <f t="shared" si="39"/>
        <v>3749.9294869999999</v>
      </c>
      <c r="DQ35" s="395">
        <f t="shared" si="40"/>
        <v>3749.9294869999999</v>
      </c>
      <c r="EC35" s="350" t="s">
        <v>740</v>
      </c>
      <c r="ED35" s="350" t="s">
        <v>741</v>
      </c>
      <c r="EE35" s="371" t="s">
        <v>376</v>
      </c>
      <c r="EF35" s="350" t="s">
        <v>376</v>
      </c>
      <c r="EG35" s="394">
        <v>0</v>
      </c>
      <c r="EH35" s="394">
        <v>3637177</v>
      </c>
      <c r="EI35" s="394">
        <v>3637177</v>
      </c>
      <c r="EJ35" s="394">
        <f t="shared" si="42"/>
        <v>0</v>
      </c>
      <c r="EK35" s="394">
        <f t="shared" si="43"/>
        <v>3749.9294869999999</v>
      </c>
      <c r="EL35" s="394">
        <f t="shared" si="44"/>
        <v>3749.9294869999999</v>
      </c>
      <c r="EV35" s="350" t="s">
        <v>740</v>
      </c>
      <c r="EW35" s="350" t="s">
        <v>741</v>
      </c>
      <c r="EX35" s="350" t="s">
        <v>376</v>
      </c>
      <c r="EY35" s="350" t="s">
        <v>376</v>
      </c>
      <c r="EZ35" s="394">
        <v>0</v>
      </c>
      <c r="FA35" s="394">
        <v>3637177</v>
      </c>
      <c r="FB35" s="394">
        <v>3637177</v>
      </c>
      <c r="FC35" s="394">
        <f t="shared" si="46"/>
        <v>0</v>
      </c>
      <c r="FD35" s="394">
        <f t="shared" si="47"/>
        <v>3749.9294869999999</v>
      </c>
      <c r="FE35" s="394">
        <f t="shared" si="48"/>
        <v>3749.9294869999999</v>
      </c>
      <c r="FN35" s="350" t="s">
        <v>740</v>
      </c>
      <c r="FO35" s="350" t="s">
        <v>741</v>
      </c>
      <c r="FP35" s="350" t="s">
        <v>376</v>
      </c>
      <c r="FQ35" s="350" t="s">
        <v>376</v>
      </c>
      <c r="FR35" s="395">
        <v>0</v>
      </c>
      <c r="FS35" s="395">
        <v>10325805</v>
      </c>
      <c r="FT35" s="395">
        <v>10457884</v>
      </c>
      <c r="FU35" s="397">
        <f t="shared" si="50"/>
        <v>0</v>
      </c>
      <c r="FV35" s="397">
        <f t="shared" si="51"/>
        <v>10325.805</v>
      </c>
      <c r="FW35" s="397">
        <f t="shared" si="52"/>
        <v>10457.884</v>
      </c>
      <c r="FY35" s="350" t="s">
        <v>971</v>
      </c>
      <c r="FZ35" s="394">
        <v>3995732000</v>
      </c>
      <c r="GA35" s="394">
        <v>0</v>
      </c>
      <c r="GB35" s="394">
        <v>246548000</v>
      </c>
      <c r="GC35" s="394">
        <v>3749184000</v>
      </c>
      <c r="GD35" s="394">
        <v>0</v>
      </c>
      <c r="GE35" s="394">
        <v>0</v>
      </c>
      <c r="GF35" s="394">
        <f t="shared" si="53"/>
        <v>3995732</v>
      </c>
      <c r="GG35" s="394">
        <f t="shared" si="54"/>
        <v>0</v>
      </c>
      <c r="GH35" s="394">
        <f t="shared" si="55"/>
        <v>246548</v>
      </c>
      <c r="GI35" s="394">
        <f t="shared" si="56"/>
        <v>3749184</v>
      </c>
      <c r="GJ35" s="394">
        <f t="shared" si="57"/>
        <v>0</v>
      </c>
      <c r="GK35" s="394">
        <f t="shared" si="58"/>
        <v>0</v>
      </c>
      <c r="GU35" s="371" t="s">
        <v>740</v>
      </c>
      <c r="GV35" s="350" t="s">
        <v>741</v>
      </c>
      <c r="GW35" s="371" t="s">
        <v>376</v>
      </c>
      <c r="GX35" s="346" t="s">
        <v>376</v>
      </c>
      <c r="GY35" s="347">
        <v>0</v>
      </c>
      <c r="GZ35" s="347">
        <v>10325805</v>
      </c>
      <c r="HA35" s="347">
        <v>10457884</v>
      </c>
      <c r="HB35" s="347">
        <f t="shared" si="60"/>
        <v>0</v>
      </c>
      <c r="HC35" s="347">
        <f t="shared" si="61"/>
        <v>10325.805</v>
      </c>
      <c r="HD35" s="347">
        <f t="shared" si="62"/>
        <v>10457.884</v>
      </c>
      <c r="HF35" s="346" t="s">
        <v>970</v>
      </c>
      <c r="HG35" s="347">
        <v>9905707000</v>
      </c>
      <c r="HH35" s="347">
        <v>3860612333</v>
      </c>
      <c r="HI35" s="347">
        <v>6076651836</v>
      </c>
      <c r="HJ35" s="347">
        <v>3829055164</v>
      </c>
      <c r="HK35" s="347">
        <v>3517083196</v>
      </c>
      <c r="HL35" s="347">
        <v>343529137</v>
      </c>
      <c r="HM35" s="347">
        <f t="shared" si="63"/>
        <v>9905707</v>
      </c>
      <c r="HN35" s="347">
        <f t="shared" si="64"/>
        <v>3860612.3330000001</v>
      </c>
      <c r="HO35" s="347">
        <f t="shared" si="65"/>
        <v>6076651.8360000001</v>
      </c>
      <c r="HP35" s="347">
        <f t="shared" si="66"/>
        <v>3829055.1639999999</v>
      </c>
      <c r="HQ35" s="347">
        <f t="shared" si="67"/>
        <v>3517083.196</v>
      </c>
      <c r="HR35" s="347">
        <f t="shared" si="68"/>
        <v>343529.13699999999</v>
      </c>
      <c r="HZ35" s="394">
        <f>SUM(HZ3:HZ34)</f>
        <v>59897247.103</v>
      </c>
      <c r="IB35" s="350" t="s">
        <v>813</v>
      </c>
      <c r="IC35" s="350" t="s">
        <v>814</v>
      </c>
      <c r="ID35" s="350" t="s">
        <v>854</v>
      </c>
      <c r="IE35" s="350" t="s">
        <v>855</v>
      </c>
      <c r="IF35" s="394">
        <v>0</v>
      </c>
      <c r="IG35" s="394">
        <v>357647</v>
      </c>
      <c r="IH35" s="394">
        <v>357647</v>
      </c>
      <c r="II35" s="394">
        <f t="shared" si="70"/>
        <v>0</v>
      </c>
      <c r="IJ35" s="394">
        <f t="shared" si="71"/>
        <v>357.64699999999999</v>
      </c>
      <c r="IK35" s="394">
        <f t="shared" si="72"/>
        <v>357.64699999999999</v>
      </c>
      <c r="IM35" s="350" t="s">
        <v>970</v>
      </c>
      <c r="IN35" s="394">
        <v>9905707000</v>
      </c>
      <c r="IO35" s="394">
        <v>9905707000</v>
      </c>
      <c r="IP35" s="394">
        <v>9905707000</v>
      </c>
      <c r="IQ35" s="394">
        <v>0</v>
      </c>
      <c r="IR35" s="394">
        <v>9905707000</v>
      </c>
      <c r="IS35" s="394">
        <v>0</v>
      </c>
      <c r="IT35" s="394">
        <f t="shared" si="73"/>
        <v>9905707</v>
      </c>
      <c r="IU35" s="394">
        <f t="shared" si="74"/>
        <v>9905707</v>
      </c>
      <c r="IV35" s="394">
        <f t="shared" si="75"/>
        <v>9905707</v>
      </c>
      <c r="IW35" s="394">
        <f t="shared" si="76"/>
        <v>0</v>
      </c>
      <c r="IX35" s="394">
        <f t="shared" si="77"/>
        <v>9905707</v>
      </c>
      <c r="IY35" s="394">
        <f t="shared" si="78"/>
        <v>0</v>
      </c>
    </row>
    <row r="36" spans="1:259" x14ac:dyDescent="0.25">
      <c r="A36" s="371" t="s">
        <v>675</v>
      </c>
      <c r="B36" s="371" t="s">
        <v>676</v>
      </c>
      <c r="C36" s="371" t="s">
        <v>376</v>
      </c>
      <c r="D36" s="371" t="s">
        <v>376</v>
      </c>
      <c r="E36" s="347">
        <v>2440674000</v>
      </c>
      <c r="F36" s="347">
        <v>0</v>
      </c>
      <c r="G36" s="347">
        <v>0</v>
      </c>
      <c r="H36" s="393">
        <f t="shared" si="14"/>
        <v>2516334.8939999999</v>
      </c>
      <c r="I36" s="393">
        <f t="shared" si="15"/>
        <v>0</v>
      </c>
      <c r="J36" s="393">
        <f t="shared" si="16"/>
        <v>0</v>
      </c>
      <c r="R36" s="350" t="s">
        <v>281</v>
      </c>
      <c r="S36" s="350" t="s">
        <v>669</v>
      </c>
      <c r="T36" s="350" t="s">
        <v>670</v>
      </c>
      <c r="U36" s="350" t="s">
        <v>376</v>
      </c>
      <c r="V36" s="350" t="s">
        <v>376</v>
      </c>
      <c r="W36" s="393">
        <v>300000000</v>
      </c>
      <c r="X36" s="393">
        <v>0</v>
      </c>
      <c r="Y36" s="393">
        <v>0</v>
      </c>
      <c r="Z36" s="393">
        <f t="shared" si="18"/>
        <v>309300</v>
      </c>
      <c r="AA36" s="393">
        <f t="shared" si="19"/>
        <v>0</v>
      </c>
      <c r="AB36" s="393">
        <f t="shared" si="20"/>
        <v>0</v>
      </c>
      <c r="AC36" s="393"/>
      <c r="AL36" s="350" t="s">
        <v>667</v>
      </c>
      <c r="AM36" s="350" t="s">
        <v>668</v>
      </c>
      <c r="AN36" s="350" t="s">
        <v>376</v>
      </c>
      <c r="AO36" s="350" t="s">
        <v>376</v>
      </c>
      <c r="AP36" s="393">
        <v>17949263000</v>
      </c>
      <c r="AQ36" s="393">
        <v>0</v>
      </c>
      <c r="AR36" s="393">
        <v>0</v>
      </c>
      <c r="AS36" s="393">
        <f t="shared" si="22"/>
        <v>18505690.152999997</v>
      </c>
      <c r="AT36" s="393">
        <f t="shared" si="23"/>
        <v>0</v>
      </c>
      <c r="AU36" s="393">
        <f t="shared" si="24"/>
        <v>0</v>
      </c>
      <c r="BE36" s="371" t="s">
        <v>378</v>
      </c>
      <c r="BF36" s="346" t="s">
        <v>134</v>
      </c>
      <c r="BG36" s="371" t="s">
        <v>376</v>
      </c>
      <c r="BH36" s="346" t="s">
        <v>376</v>
      </c>
      <c r="BI36" s="347">
        <v>0</v>
      </c>
      <c r="BJ36" s="347">
        <v>1755065125</v>
      </c>
      <c r="BK36" s="347">
        <v>2121979646</v>
      </c>
      <c r="BL36" s="347">
        <f t="shared" si="26"/>
        <v>0</v>
      </c>
      <c r="BM36" s="347">
        <f t="shared" si="27"/>
        <v>1809472.1438749998</v>
      </c>
      <c r="BN36" s="347">
        <f t="shared" si="28"/>
        <v>2187761.0150259999</v>
      </c>
      <c r="BW36" s="371" t="s">
        <v>808</v>
      </c>
      <c r="BX36" s="346" t="s">
        <v>729</v>
      </c>
      <c r="BY36" s="371" t="s">
        <v>376</v>
      </c>
      <c r="BZ36" s="346" t="s">
        <v>376</v>
      </c>
      <c r="CA36" s="393">
        <v>1</v>
      </c>
      <c r="CB36" s="393">
        <v>0</v>
      </c>
      <c r="CC36" s="393">
        <v>0</v>
      </c>
      <c r="CD36" s="393">
        <f t="shared" si="30"/>
        <v>1.031E-3</v>
      </c>
      <c r="CE36" s="393">
        <f t="shared" si="31"/>
        <v>0</v>
      </c>
      <c r="CF36" s="393">
        <f t="shared" si="32"/>
        <v>0</v>
      </c>
      <c r="CO36" s="350" t="s">
        <v>808</v>
      </c>
      <c r="CP36" s="350" t="s">
        <v>729</v>
      </c>
      <c r="CQ36" s="371" t="s">
        <v>376</v>
      </c>
      <c r="CR36" s="350" t="s">
        <v>376</v>
      </c>
      <c r="CS36" s="395">
        <v>1</v>
      </c>
      <c r="CT36" s="395">
        <v>0</v>
      </c>
      <c r="CU36" s="395">
        <v>0</v>
      </c>
      <c r="CV36" s="393">
        <f t="shared" si="34"/>
        <v>1.031E-3</v>
      </c>
      <c r="CW36" s="393">
        <f t="shared" si="35"/>
        <v>0</v>
      </c>
      <c r="CX36" s="393">
        <f t="shared" si="36"/>
        <v>0</v>
      </c>
      <c r="DH36" s="350" t="s">
        <v>789</v>
      </c>
      <c r="DI36" s="350" t="s">
        <v>728</v>
      </c>
      <c r="DJ36" s="350" t="s">
        <v>376</v>
      </c>
      <c r="DK36" s="350" t="s">
        <v>376</v>
      </c>
      <c r="DL36" s="395">
        <v>1</v>
      </c>
      <c r="DM36" s="395">
        <v>0</v>
      </c>
      <c r="DN36" s="395">
        <v>0</v>
      </c>
      <c r="DO36" s="395">
        <f t="shared" si="38"/>
        <v>1.031E-3</v>
      </c>
      <c r="DP36" s="395">
        <f t="shared" si="39"/>
        <v>0</v>
      </c>
      <c r="DQ36" s="395">
        <f t="shared" si="40"/>
        <v>0</v>
      </c>
      <c r="EC36" s="350" t="s">
        <v>789</v>
      </c>
      <c r="ED36" s="350" t="s">
        <v>728</v>
      </c>
      <c r="EE36" s="371" t="s">
        <v>376</v>
      </c>
      <c r="EF36" s="350" t="s">
        <v>376</v>
      </c>
      <c r="EG36" s="394">
        <v>1</v>
      </c>
      <c r="EH36" s="394">
        <v>0</v>
      </c>
      <c r="EI36" s="394">
        <v>0</v>
      </c>
      <c r="EJ36" s="394">
        <f t="shared" si="42"/>
        <v>1.031E-3</v>
      </c>
      <c r="EK36" s="394">
        <f t="shared" si="43"/>
        <v>0</v>
      </c>
      <c r="EL36" s="394">
        <f t="shared" si="44"/>
        <v>0</v>
      </c>
      <c r="EV36" s="350" t="s">
        <v>789</v>
      </c>
      <c r="EW36" s="350" t="s">
        <v>728</v>
      </c>
      <c r="EX36" s="350" t="s">
        <v>376</v>
      </c>
      <c r="EY36" s="350" t="s">
        <v>376</v>
      </c>
      <c r="EZ36" s="394">
        <v>1</v>
      </c>
      <c r="FA36" s="394">
        <v>0</v>
      </c>
      <c r="FB36" s="394">
        <v>0</v>
      </c>
      <c r="FC36" s="394">
        <f t="shared" si="46"/>
        <v>1.031E-3</v>
      </c>
      <c r="FD36" s="394">
        <f t="shared" si="47"/>
        <v>0</v>
      </c>
      <c r="FE36" s="394">
        <f t="shared" si="48"/>
        <v>0</v>
      </c>
      <c r="FN36" s="350" t="s">
        <v>789</v>
      </c>
      <c r="FO36" s="350" t="s">
        <v>728</v>
      </c>
      <c r="FP36" s="350" t="s">
        <v>376</v>
      </c>
      <c r="FQ36" s="350" t="s">
        <v>376</v>
      </c>
      <c r="FR36" s="395">
        <v>1</v>
      </c>
      <c r="FS36" s="395">
        <v>0</v>
      </c>
      <c r="FT36" s="395">
        <v>0</v>
      </c>
      <c r="FU36" s="397">
        <f t="shared" si="50"/>
        <v>1E-3</v>
      </c>
      <c r="FV36" s="397">
        <f t="shared" si="51"/>
        <v>0</v>
      </c>
      <c r="FW36" s="397">
        <f t="shared" si="52"/>
        <v>0</v>
      </c>
      <c r="FY36" s="350" t="s">
        <v>351</v>
      </c>
      <c r="FZ36" s="394">
        <v>43933737100</v>
      </c>
      <c r="GA36" s="394">
        <v>43933736285</v>
      </c>
      <c r="GB36" s="394">
        <v>43933736285</v>
      </c>
      <c r="GC36" s="394">
        <v>815</v>
      </c>
      <c r="GD36" s="394">
        <v>41774202661</v>
      </c>
      <c r="GE36" s="394">
        <v>2159533624</v>
      </c>
      <c r="GF36" s="394">
        <f t="shared" si="53"/>
        <v>43933737.100000001</v>
      </c>
      <c r="GG36" s="394">
        <f t="shared" si="54"/>
        <v>43933736.284999996</v>
      </c>
      <c r="GH36" s="394">
        <f t="shared" si="55"/>
        <v>43933736.284999996</v>
      </c>
      <c r="GI36" s="394">
        <f t="shared" si="56"/>
        <v>0.81499999999999995</v>
      </c>
      <c r="GJ36" s="394">
        <f t="shared" si="57"/>
        <v>41774202.660999998</v>
      </c>
      <c r="GK36" s="394">
        <f t="shared" si="58"/>
        <v>2159533.6239999998</v>
      </c>
      <c r="GU36" s="371" t="s">
        <v>789</v>
      </c>
      <c r="GV36" s="350" t="s">
        <v>728</v>
      </c>
      <c r="GW36" s="371" t="s">
        <v>376</v>
      </c>
      <c r="GX36" s="346" t="s">
        <v>376</v>
      </c>
      <c r="GY36" s="347">
        <v>1</v>
      </c>
      <c r="GZ36" s="347">
        <v>0</v>
      </c>
      <c r="HA36" s="347">
        <v>0</v>
      </c>
      <c r="HB36" s="347">
        <f t="shared" si="60"/>
        <v>1E-3</v>
      </c>
      <c r="HC36" s="347">
        <f t="shared" si="61"/>
        <v>0</v>
      </c>
      <c r="HD36" s="347">
        <f t="shared" si="62"/>
        <v>0</v>
      </c>
      <c r="HF36" s="346" t="s">
        <v>971</v>
      </c>
      <c r="HG36" s="347">
        <v>3995732000</v>
      </c>
      <c r="HH36" s="347">
        <v>1045740000</v>
      </c>
      <c r="HI36" s="347">
        <v>1206548000</v>
      </c>
      <c r="HJ36" s="347">
        <v>2789184000</v>
      </c>
      <c r="HK36" s="347">
        <v>960000000</v>
      </c>
      <c r="HL36" s="347">
        <v>85740000</v>
      </c>
      <c r="HM36" s="347">
        <f t="shared" si="63"/>
        <v>3995732</v>
      </c>
      <c r="HN36" s="347">
        <f t="shared" si="64"/>
        <v>1045740</v>
      </c>
      <c r="HO36" s="347">
        <f t="shared" si="65"/>
        <v>1206548</v>
      </c>
      <c r="HP36" s="347">
        <f t="shared" si="66"/>
        <v>2789184</v>
      </c>
      <c r="HQ36" s="347">
        <f t="shared" si="67"/>
        <v>960000</v>
      </c>
      <c r="HR36" s="347">
        <f t="shared" si="68"/>
        <v>85740</v>
      </c>
      <c r="HZ36" s="394">
        <f>+HZ35-'Prog 03'!AQ10</f>
        <v>36000</v>
      </c>
      <c r="IB36" s="350" t="s">
        <v>807</v>
      </c>
      <c r="IC36" s="350" t="s">
        <v>719</v>
      </c>
      <c r="ID36" s="350" t="s">
        <v>376</v>
      </c>
      <c r="IE36" s="350" t="s">
        <v>376</v>
      </c>
      <c r="IF36" s="394">
        <v>1</v>
      </c>
      <c r="IG36" s="394">
        <v>0</v>
      </c>
      <c r="IH36" s="394">
        <v>0</v>
      </c>
      <c r="II36" s="394">
        <f t="shared" si="70"/>
        <v>1E-3</v>
      </c>
      <c r="IJ36" s="394">
        <f t="shared" si="71"/>
        <v>0</v>
      </c>
      <c r="IK36" s="394">
        <f t="shared" si="72"/>
        <v>0</v>
      </c>
      <c r="IM36" s="350" t="s">
        <v>971</v>
      </c>
      <c r="IN36" s="394">
        <v>1703341000</v>
      </c>
      <c r="IO36" s="394">
        <v>1206548000</v>
      </c>
      <c r="IP36" s="394">
        <v>1206548000</v>
      </c>
      <c r="IQ36" s="394">
        <v>496793000</v>
      </c>
      <c r="IR36" s="394">
        <v>1206548000</v>
      </c>
      <c r="IS36" s="394">
        <v>0</v>
      </c>
      <c r="IT36" s="394">
        <f t="shared" si="73"/>
        <v>1703341</v>
      </c>
      <c r="IU36" s="394">
        <f t="shared" si="74"/>
        <v>1206548</v>
      </c>
      <c r="IV36" s="394">
        <f t="shared" si="75"/>
        <v>1206548</v>
      </c>
      <c r="IW36" s="394">
        <f t="shared" si="76"/>
        <v>496793</v>
      </c>
      <c r="IX36" s="394">
        <f t="shared" si="77"/>
        <v>1206548</v>
      </c>
      <c r="IY36" s="394">
        <f t="shared" si="78"/>
        <v>0</v>
      </c>
    </row>
    <row r="37" spans="1:259" x14ac:dyDescent="0.25">
      <c r="A37" s="371" t="s">
        <v>677</v>
      </c>
      <c r="B37" s="371" t="s">
        <v>678</v>
      </c>
      <c r="C37" s="371" t="s">
        <v>376</v>
      </c>
      <c r="D37" s="371" t="s">
        <v>376</v>
      </c>
      <c r="E37" s="347">
        <v>2266492000</v>
      </c>
      <c r="F37" s="347">
        <v>0</v>
      </c>
      <c r="G37" s="347">
        <v>0</v>
      </c>
      <c r="H37" s="393">
        <f t="shared" si="14"/>
        <v>2336753.2519999999</v>
      </c>
      <c r="I37" s="393">
        <f t="shared" si="15"/>
        <v>0</v>
      </c>
      <c r="J37" s="393">
        <f t="shared" si="16"/>
        <v>0</v>
      </c>
      <c r="R37" s="350" t="s">
        <v>281</v>
      </c>
      <c r="S37" s="350" t="s">
        <v>671</v>
      </c>
      <c r="T37" s="350" t="s">
        <v>672</v>
      </c>
      <c r="U37" s="350" t="s">
        <v>376</v>
      </c>
      <c r="V37" s="350" t="s">
        <v>376</v>
      </c>
      <c r="W37" s="393">
        <v>6527670000</v>
      </c>
      <c r="X37" s="393">
        <v>0</v>
      </c>
      <c r="Y37" s="393">
        <v>0</v>
      </c>
      <c r="Z37" s="393">
        <f t="shared" si="18"/>
        <v>6730027.7699999996</v>
      </c>
      <c r="AA37" s="393">
        <f t="shared" si="19"/>
        <v>0</v>
      </c>
      <c r="AB37" s="393">
        <f t="shared" si="20"/>
        <v>0</v>
      </c>
      <c r="AC37" s="393"/>
      <c r="AL37" s="350" t="s">
        <v>667</v>
      </c>
      <c r="AM37" s="350" t="s">
        <v>668</v>
      </c>
      <c r="AN37" s="350" t="s">
        <v>376</v>
      </c>
      <c r="AO37" s="350" t="s">
        <v>376</v>
      </c>
      <c r="AP37" s="393">
        <v>0</v>
      </c>
      <c r="AQ37" s="393">
        <v>0</v>
      </c>
      <c r="AR37" s="393">
        <v>0</v>
      </c>
      <c r="AS37" s="393">
        <f t="shared" si="22"/>
        <v>0</v>
      </c>
      <c r="AT37" s="393">
        <f t="shared" si="23"/>
        <v>0</v>
      </c>
      <c r="AU37" s="393">
        <f t="shared" si="24"/>
        <v>0</v>
      </c>
      <c r="BE37" s="371" t="s">
        <v>663</v>
      </c>
      <c r="BF37" s="346" t="s">
        <v>664</v>
      </c>
      <c r="BG37" s="371" t="s">
        <v>376</v>
      </c>
      <c r="BH37" s="346" t="s">
        <v>376</v>
      </c>
      <c r="BI37" s="347">
        <v>42426748000</v>
      </c>
      <c r="BJ37" s="347">
        <v>0</v>
      </c>
      <c r="BK37" s="347">
        <v>0</v>
      </c>
      <c r="BL37" s="347">
        <f t="shared" si="26"/>
        <v>43741977.187999994</v>
      </c>
      <c r="BM37" s="347">
        <f t="shared" si="27"/>
        <v>0</v>
      </c>
      <c r="BN37" s="347">
        <f t="shared" si="28"/>
        <v>0</v>
      </c>
      <c r="BW37" s="371" t="s">
        <v>725</v>
      </c>
      <c r="BX37" s="346" t="s">
        <v>49</v>
      </c>
      <c r="BY37" s="371" t="s">
        <v>376</v>
      </c>
      <c r="BZ37" s="346" t="s">
        <v>376</v>
      </c>
      <c r="CA37" s="393">
        <v>9996</v>
      </c>
      <c r="CB37" s="393">
        <v>0</v>
      </c>
      <c r="CC37" s="393">
        <v>0</v>
      </c>
      <c r="CD37" s="393">
        <f t="shared" si="30"/>
        <v>10.305876</v>
      </c>
      <c r="CE37" s="393">
        <f t="shared" si="31"/>
        <v>0</v>
      </c>
      <c r="CF37" s="393">
        <f t="shared" si="32"/>
        <v>0</v>
      </c>
      <c r="CO37" s="350" t="s">
        <v>725</v>
      </c>
      <c r="CP37" s="350" t="s">
        <v>49</v>
      </c>
      <c r="CQ37" s="371" t="s">
        <v>376</v>
      </c>
      <c r="CR37" s="350" t="s">
        <v>376</v>
      </c>
      <c r="CS37" s="395">
        <v>9996</v>
      </c>
      <c r="CT37" s="395">
        <v>0</v>
      </c>
      <c r="CU37" s="395">
        <v>0</v>
      </c>
      <c r="CV37" s="393">
        <f t="shared" si="34"/>
        <v>10.305876</v>
      </c>
      <c r="CW37" s="393">
        <f t="shared" si="35"/>
        <v>0</v>
      </c>
      <c r="CX37" s="393">
        <f t="shared" si="36"/>
        <v>0</v>
      </c>
      <c r="DH37" s="350" t="s">
        <v>808</v>
      </c>
      <c r="DI37" s="350" t="s">
        <v>729</v>
      </c>
      <c r="DJ37" s="350" t="s">
        <v>376</v>
      </c>
      <c r="DK37" s="350" t="s">
        <v>376</v>
      </c>
      <c r="DL37" s="395">
        <v>1</v>
      </c>
      <c r="DM37" s="395">
        <v>0</v>
      </c>
      <c r="DN37" s="395">
        <v>0</v>
      </c>
      <c r="DO37" s="395">
        <f t="shared" si="38"/>
        <v>1.031E-3</v>
      </c>
      <c r="DP37" s="395">
        <f t="shared" si="39"/>
        <v>0</v>
      </c>
      <c r="DQ37" s="395">
        <f t="shared" si="40"/>
        <v>0</v>
      </c>
      <c r="EC37" s="350" t="s">
        <v>808</v>
      </c>
      <c r="ED37" s="350" t="s">
        <v>729</v>
      </c>
      <c r="EE37" s="371" t="s">
        <v>376</v>
      </c>
      <c r="EF37" s="350" t="s">
        <v>376</v>
      </c>
      <c r="EG37" s="394">
        <v>1</v>
      </c>
      <c r="EH37" s="394">
        <v>0</v>
      </c>
      <c r="EI37" s="394">
        <v>0</v>
      </c>
      <c r="EJ37" s="394">
        <f t="shared" si="42"/>
        <v>1.031E-3</v>
      </c>
      <c r="EK37" s="394">
        <f t="shared" si="43"/>
        <v>0</v>
      </c>
      <c r="EL37" s="394">
        <f t="shared" si="44"/>
        <v>0</v>
      </c>
      <c r="EV37" s="350" t="s">
        <v>808</v>
      </c>
      <c r="EW37" s="350" t="s">
        <v>729</v>
      </c>
      <c r="EX37" s="350" t="s">
        <v>376</v>
      </c>
      <c r="EY37" s="350" t="s">
        <v>376</v>
      </c>
      <c r="EZ37" s="394">
        <v>1</v>
      </c>
      <c r="FA37" s="394">
        <v>0</v>
      </c>
      <c r="FB37" s="394">
        <v>0</v>
      </c>
      <c r="FC37" s="394">
        <f t="shared" si="46"/>
        <v>1.031E-3</v>
      </c>
      <c r="FD37" s="394">
        <f t="shared" si="47"/>
        <v>0</v>
      </c>
      <c r="FE37" s="394">
        <f t="shared" si="48"/>
        <v>0</v>
      </c>
      <c r="FN37" s="350" t="s">
        <v>808</v>
      </c>
      <c r="FO37" s="350" t="s">
        <v>729</v>
      </c>
      <c r="FP37" s="350" t="s">
        <v>376</v>
      </c>
      <c r="FQ37" s="350" t="s">
        <v>376</v>
      </c>
      <c r="FR37" s="395">
        <v>1</v>
      </c>
      <c r="FS37" s="395">
        <v>0</v>
      </c>
      <c r="FT37" s="395">
        <v>0</v>
      </c>
      <c r="FU37" s="397">
        <f t="shared" si="50"/>
        <v>1E-3</v>
      </c>
      <c r="FV37" s="397">
        <f t="shared" si="51"/>
        <v>0</v>
      </c>
      <c r="FW37" s="397">
        <f t="shared" si="52"/>
        <v>0</v>
      </c>
      <c r="FY37" s="350" t="s">
        <v>356</v>
      </c>
      <c r="FZ37" s="394">
        <v>43933737100</v>
      </c>
      <c r="GA37" s="394">
        <v>43933736285</v>
      </c>
      <c r="GB37" s="394">
        <v>43933736285</v>
      </c>
      <c r="GC37" s="394">
        <v>815</v>
      </c>
      <c r="GD37" s="394">
        <v>41774202661</v>
      </c>
      <c r="GE37" s="394">
        <v>2159533624</v>
      </c>
      <c r="GF37" s="394">
        <f t="shared" si="53"/>
        <v>43933737.100000001</v>
      </c>
      <c r="GG37" s="394">
        <f t="shared" si="54"/>
        <v>43933736.284999996</v>
      </c>
      <c r="GH37" s="394">
        <f t="shared" si="55"/>
        <v>43933736.284999996</v>
      </c>
      <c r="GI37" s="394">
        <f t="shared" si="56"/>
        <v>0.81499999999999995</v>
      </c>
      <c r="GJ37" s="394">
        <f t="shared" si="57"/>
        <v>41774202.660999998</v>
      </c>
      <c r="GK37" s="394">
        <f t="shared" si="58"/>
        <v>2159533.6239999998</v>
      </c>
      <c r="GU37" s="371" t="s">
        <v>808</v>
      </c>
      <c r="GV37" s="350" t="s">
        <v>729</v>
      </c>
      <c r="GW37" s="371" t="s">
        <v>376</v>
      </c>
      <c r="GX37" s="346" t="s">
        <v>376</v>
      </c>
      <c r="GY37" s="347">
        <v>1</v>
      </c>
      <c r="GZ37" s="347">
        <v>0</v>
      </c>
      <c r="HA37" s="347">
        <v>0</v>
      </c>
      <c r="HB37" s="347">
        <f t="shared" si="60"/>
        <v>1E-3</v>
      </c>
      <c r="HC37" s="347">
        <f t="shared" si="61"/>
        <v>0</v>
      </c>
      <c r="HD37" s="347">
        <f t="shared" si="62"/>
        <v>0</v>
      </c>
      <c r="HF37" s="346" t="s">
        <v>351</v>
      </c>
      <c r="HG37" s="347">
        <v>43933737100</v>
      </c>
      <c r="HH37" s="347">
        <v>43933710834</v>
      </c>
      <c r="HI37" s="347">
        <v>43933710834</v>
      </c>
      <c r="HJ37" s="347">
        <v>26266</v>
      </c>
      <c r="HK37" s="347">
        <v>41774202661</v>
      </c>
      <c r="HL37" s="347">
        <v>2159508173</v>
      </c>
      <c r="HM37" s="347">
        <f t="shared" si="63"/>
        <v>43933737.100000001</v>
      </c>
      <c r="HN37" s="347">
        <f t="shared" si="64"/>
        <v>43933710.833999999</v>
      </c>
      <c r="HO37" s="347">
        <f t="shared" si="65"/>
        <v>43933710.833999999</v>
      </c>
      <c r="HP37" s="347">
        <f t="shared" si="66"/>
        <v>26.265999999999998</v>
      </c>
      <c r="HQ37" s="347">
        <f t="shared" si="67"/>
        <v>41774202.660999998</v>
      </c>
      <c r="HR37" s="347">
        <f t="shared" si="68"/>
        <v>2159508.173</v>
      </c>
      <c r="IB37" s="350" t="s">
        <v>740</v>
      </c>
      <c r="IC37" s="350" t="s">
        <v>741</v>
      </c>
      <c r="ID37" s="350" t="s">
        <v>376</v>
      </c>
      <c r="IE37" s="350" t="s">
        <v>376</v>
      </c>
      <c r="IF37" s="394">
        <v>1</v>
      </c>
      <c r="IG37" s="394">
        <v>0</v>
      </c>
      <c r="IH37" s="394">
        <v>0</v>
      </c>
      <c r="II37" s="394">
        <f t="shared" si="70"/>
        <v>1E-3</v>
      </c>
      <c r="IJ37" s="394">
        <f t="shared" si="71"/>
        <v>0</v>
      </c>
      <c r="IK37" s="394">
        <f t="shared" si="72"/>
        <v>0</v>
      </c>
      <c r="IM37" s="350" t="s">
        <v>351</v>
      </c>
      <c r="IN37" s="394">
        <v>43933737100</v>
      </c>
      <c r="IO37" s="394">
        <v>43933710834</v>
      </c>
      <c r="IP37" s="394">
        <v>43933710834</v>
      </c>
      <c r="IQ37" s="394">
        <v>26266</v>
      </c>
      <c r="IR37" s="394">
        <v>41774202661</v>
      </c>
      <c r="IS37" s="394">
        <v>2159508173</v>
      </c>
      <c r="IT37" s="394">
        <f t="shared" si="73"/>
        <v>43933737.100000001</v>
      </c>
      <c r="IU37" s="394">
        <f t="shared" si="74"/>
        <v>43933710.833999999</v>
      </c>
      <c r="IV37" s="394">
        <f t="shared" si="75"/>
        <v>43933710.833999999</v>
      </c>
      <c r="IW37" s="394">
        <f t="shared" si="76"/>
        <v>26.265999999999998</v>
      </c>
      <c r="IX37" s="394">
        <f t="shared" si="77"/>
        <v>41774202.660999998</v>
      </c>
      <c r="IY37" s="394">
        <f t="shared" si="78"/>
        <v>2159508.173</v>
      </c>
    </row>
    <row r="38" spans="1:259" x14ac:dyDescent="0.25">
      <c r="A38" s="371" t="s">
        <v>679</v>
      </c>
      <c r="B38" s="371" t="s">
        <v>680</v>
      </c>
      <c r="C38" s="371" t="s">
        <v>376</v>
      </c>
      <c r="D38" s="371" t="s">
        <v>376</v>
      </c>
      <c r="E38" s="347">
        <v>8048156000</v>
      </c>
      <c r="F38" s="347">
        <v>0</v>
      </c>
      <c r="G38" s="347">
        <v>0</v>
      </c>
      <c r="H38" s="393">
        <f t="shared" si="14"/>
        <v>8297648.8359999992</v>
      </c>
      <c r="I38" s="393">
        <f t="shared" si="15"/>
        <v>0</v>
      </c>
      <c r="J38" s="393">
        <f t="shared" si="16"/>
        <v>0</v>
      </c>
      <c r="R38" s="350" t="s">
        <v>281</v>
      </c>
      <c r="S38" s="350" t="s">
        <v>671</v>
      </c>
      <c r="T38" s="350" t="s">
        <v>672</v>
      </c>
      <c r="U38" s="350" t="s">
        <v>376</v>
      </c>
      <c r="V38" s="350" t="s">
        <v>376</v>
      </c>
      <c r="W38" s="393">
        <v>0</v>
      </c>
      <c r="X38" s="393">
        <v>16805000</v>
      </c>
      <c r="Y38" s="393">
        <v>16805000</v>
      </c>
      <c r="Z38" s="393">
        <f t="shared" si="18"/>
        <v>0</v>
      </c>
      <c r="AA38" s="393">
        <f t="shared" si="19"/>
        <v>17325.954999999998</v>
      </c>
      <c r="AB38" s="393">
        <f t="shared" si="20"/>
        <v>17325.954999999998</v>
      </c>
      <c r="AC38" s="393"/>
      <c r="AL38" s="350" t="s">
        <v>667</v>
      </c>
      <c r="AM38" s="350" t="s">
        <v>668</v>
      </c>
      <c r="AN38" s="350" t="s">
        <v>376</v>
      </c>
      <c r="AO38" s="350" t="s">
        <v>376</v>
      </c>
      <c r="AP38" s="393">
        <v>0</v>
      </c>
      <c r="AQ38" s="393">
        <v>11026865968</v>
      </c>
      <c r="AR38" s="393">
        <v>11026865968</v>
      </c>
      <c r="AS38" s="393">
        <f t="shared" ref="AS38:AS57" si="79">+AP38/$AS$1*$AT$1</f>
        <v>0</v>
      </c>
      <c r="AT38" s="393">
        <f t="shared" ref="AT38:AT57" si="80">+AQ38/$AS$1*$AT$1</f>
        <v>11368698.813007999</v>
      </c>
      <c r="AU38" s="393">
        <f t="shared" ref="AU38:AU57" si="81">+AR38/$AS$1*$AT$1</f>
        <v>11368698.813007999</v>
      </c>
      <c r="BE38" s="371" t="s">
        <v>663</v>
      </c>
      <c r="BF38" s="346" t="s">
        <v>664</v>
      </c>
      <c r="BG38" s="371" t="s">
        <v>376</v>
      </c>
      <c r="BH38" s="346" t="s">
        <v>376</v>
      </c>
      <c r="BI38" s="347">
        <v>0</v>
      </c>
      <c r="BJ38" s="347">
        <v>195967906</v>
      </c>
      <c r="BK38" s="347">
        <v>290371162</v>
      </c>
      <c r="BL38" s="347">
        <f t="shared" si="26"/>
        <v>0</v>
      </c>
      <c r="BM38" s="347">
        <f t="shared" si="27"/>
        <v>202042.91108599998</v>
      </c>
      <c r="BN38" s="347">
        <f t="shared" si="28"/>
        <v>299372.668022</v>
      </c>
      <c r="BW38" s="371" t="s">
        <v>378</v>
      </c>
      <c r="BX38" s="346" t="s">
        <v>134</v>
      </c>
      <c r="BY38" s="371" t="s">
        <v>376</v>
      </c>
      <c r="BZ38" s="346" t="s">
        <v>376</v>
      </c>
      <c r="CA38" s="393">
        <v>8610052000</v>
      </c>
      <c r="CB38" s="393">
        <v>0</v>
      </c>
      <c r="CC38" s="393">
        <v>0</v>
      </c>
      <c r="CD38" s="393">
        <f t="shared" si="30"/>
        <v>8876963.6119999997</v>
      </c>
      <c r="CE38" s="393">
        <f t="shared" si="31"/>
        <v>0</v>
      </c>
      <c r="CF38" s="393">
        <f t="shared" si="32"/>
        <v>0</v>
      </c>
      <c r="CO38" s="350" t="s">
        <v>378</v>
      </c>
      <c r="CP38" s="350" t="s">
        <v>134</v>
      </c>
      <c r="CQ38" s="371" t="s">
        <v>376</v>
      </c>
      <c r="CR38" s="350" t="s">
        <v>376</v>
      </c>
      <c r="CS38" s="395">
        <v>8610052000</v>
      </c>
      <c r="CT38" s="395">
        <v>0</v>
      </c>
      <c r="CU38" s="395">
        <v>0</v>
      </c>
      <c r="CV38" s="393">
        <f t="shared" si="34"/>
        <v>8876963.6119999997</v>
      </c>
      <c r="CW38" s="393">
        <f t="shared" si="35"/>
        <v>0</v>
      </c>
      <c r="CX38" s="393">
        <f t="shared" si="36"/>
        <v>0</v>
      </c>
      <c r="DH38" s="350" t="s">
        <v>725</v>
      </c>
      <c r="DI38" s="350" t="s">
        <v>49</v>
      </c>
      <c r="DJ38" s="350" t="s">
        <v>376</v>
      </c>
      <c r="DK38" s="350" t="s">
        <v>376</v>
      </c>
      <c r="DL38" s="395">
        <v>9996</v>
      </c>
      <c r="DM38" s="395">
        <v>0</v>
      </c>
      <c r="DN38" s="395">
        <v>0</v>
      </c>
      <c r="DO38" s="395">
        <f t="shared" si="38"/>
        <v>10.305876</v>
      </c>
      <c r="DP38" s="395">
        <f t="shared" si="39"/>
        <v>0</v>
      </c>
      <c r="DQ38" s="395">
        <f t="shared" si="40"/>
        <v>0</v>
      </c>
      <c r="EC38" s="350" t="s">
        <v>725</v>
      </c>
      <c r="ED38" s="350" t="s">
        <v>49</v>
      </c>
      <c r="EE38" s="371" t="s">
        <v>376</v>
      </c>
      <c r="EF38" s="350" t="s">
        <v>376</v>
      </c>
      <c r="EG38" s="394">
        <v>9996</v>
      </c>
      <c r="EH38" s="394">
        <v>0</v>
      </c>
      <c r="EI38" s="394">
        <v>0</v>
      </c>
      <c r="EJ38" s="394">
        <f t="shared" si="42"/>
        <v>10.305876</v>
      </c>
      <c r="EK38" s="394">
        <f t="shared" si="43"/>
        <v>0</v>
      </c>
      <c r="EL38" s="394">
        <f t="shared" si="44"/>
        <v>0</v>
      </c>
      <c r="EV38" s="350" t="s">
        <v>725</v>
      </c>
      <c r="EW38" s="350" t="s">
        <v>49</v>
      </c>
      <c r="EX38" s="350" t="s">
        <v>376</v>
      </c>
      <c r="EY38" s="350" t="s">
        <v>376</v>
      </c>
      <c r="EZ38" s="394">
        <v>9996</v>
      </c>
      <c r="FA38" s="394">
        <v>0</v>
      </c>
      <c r="FB38" s="394">
        <v>0</v>
      </c>
      <c r="FC38" s="394">
        <f t="shared" si="46"/>
        <v>10.305876</v>
      </c>
      <c r="FD38" s="394">
        <f t="shared" si="47"/>
        <v>0</v>
      </c>
      <c r="FE38" s="394">
        <f t="shared" si="48"/>
        <v>0</v>
      </c>
      <c r="FN38" s="350" t="s">
        <v>725</v>
      </c>
      <c r="FO38" s="350" t="s">
        <v>49</v>
      </c>
      <c r="FP38" s="350" t="s">
        <v>376</v>
      </c>
      <c r="FQ38" s="350" t="s">
        <v>376</v>
      </c>
      <c r="FR38" s="395">
        <v>9996</v>
      </c>
      <c r="FS38" s="395">
        <v>0</v>
      </c>
      <c r="FT38" s="395">
        <v>0</v>
      </c>
      <c r="FU38" s="397">
        <f t="shared" si="50"/>
        <v>9.9960000000000004</v>
      </c>
      <c r="FV38" s="397">
        <f t="shared" si="51"/>
        <v>0</v>
      </c>
      <c r="FW38" s="397">
        <f t="shared" si="52"/>
        <v>0</v>
      </c>
      <c r="FY38" s="350" t="s">
        <v>776</v>
      </c>
      <c r="FZ38" s="394">
        <v>100</v>
      </c>
      <c r="GA38" s="394">
        <v>0</v>
      </c>
      <c r="GB38" s="394">
        <v>0</v>
      </c>
      <c r="GC38" s="394">
        <v>100</v>
      </c>
      <c r="GD38" s="394">
        <v>0</v>
      </c>
      <c r="GE38" s="394">
        <v>0</v>
      </c>
      <c r="GF38" s="394">
        <f t="shared" si="53"/>
        <v>0.1</v>
      </c>
      <c r="GG38" s="394">
        <f t="shared" si="54"/>
        <v>0</v>
      </c>
      <c r="GH38" s="394">
        <f t="shared" si="55"/>
        <v>0</v>
      </c>
      <c r="GI38" s="394">
        <f t="shared" si="56"/>
        <v>0.1</v>
      </c>
      <c r="GJ38" s="394">
        <f t="shared" si="57"/>
        <v>0</v>
      </c>
      <c r="GK38" s="394">
        <f t="shared" si="58"/>
        <v>0</v>
      </c>
      <c r="GU38" s="371" t="s">
        <v>725</v>
      </c>
      <c r="GV38" s="350" t="s">
        <v>49</v>
      </c>
      <c r="GW38" s="371" t="s">
        <v>376</v>
      </c>
      <c r="GX38" s="346" t="s">
        <v>376</v>
      </c>
      <c r="GY38" s="347">
        <v>9996</v>
      </c>
      <c r="GZ38" s="347">
        <v>0</v>
      </c>
      <c r="HA38" s="347">
        <v>0</v>
      </c>
      <c r="HB38" s="347">
        <f t="shared" si="60"/>
        <v>9.9960000000000004</v>
      </c>
      <c r="HC38" s="347">
        <f t="shared" si="61"/>
        <v>0</v>
      </c>
      <c r="HD38" s="347">
        <f t="shared" si="62"/>
        <v>0</v>
      </c>
      <c r="HF38" s="346" t="s">
        <v>356</v>
      </c>
      <c r="HG38" s="347">
        <v>43933737100</v>
      </c>
      <c r="HH38" s="347">
        <v>43933710834</v>
      </c>
      <c r="HI38" s="347">
        <v>43933710834</v>
      </c>
      <c r="HJ38" s="347">
        <v>26266</v>
      </c>
      <c r="HK38" s="347">
        <v>41774202661</v>
      </c>
      <c r="HL38" s="347">
        <v>2159508173</v>
      </c>
      <c r="HM38" s="347">
        <f t="shared" si="63"/>
        <v>43933737.100000001</v>
      </c>
      <c r="HN38" s="347">
        <f t="shared" si="64"/>
        <v>43933710.833999999</v>
      </c>
      <c r="HO38" s="347">
        <f t="shared" si="65"/>
        <v>43933710.833999999</v>
      </c>
      <c r="HP38" s="347">
        <f t="shared" si="66"/>
        <v>26.265999999999998</v>
      </c>
      <c r="HQ38" s="347">
        <f t="shared" si="67"/>
        <v>41774202.660999998</v>
      </c>
      <c r="HR38" s="347">
        <f t="shared" si="68"/>
        <v>2159508.173</v>
      </c>
      <c r="IB38" s="350" t="s">
        <v>740</v>
      </c>
      <c r="IC38" s="350" t="s">
        <v>741</v>
      </c>
      <c r="ID38" s="350" t="s">
        <v>376</v>
      </c>
      <c r="IE38" s="350" t="s">
        <v>376</v>
      </c>
      <c r="IF38" s="394">
        <v>0</v>
      </c>
      <c r="IG38" s="394">
        <v>14019162</v>
      </c>
      <c r="IH38" s="394">
        <v>14151241</v>
      </c>
      <c r="II38" s="394">
        <f t="shared" si="70"/>
        <v>0</v>
      </c>
      <c r="IJ38" s="394">
        <f t="shared" si="71"/>
        <v>14019.162</v>
      </c>
      <c r="IK38" s="394">
        <f t="shared" si="72"/>
        <v>14151.241</v>
      </c>
      <c r="IM38" s="350" t="s">
        <v>356</v>
      </c>
      <c r="IN38" s="394">
        <v>43933737100</v>
      </c>
      <c r="IO38" s="394">
        <v>43933710834</v>
      </c>
      <c r="IP38" s="394">
        <v>43933710834</v>
      </c>
      <c r="IQ38" s="394">
        <v>26266</v>
      </c>
      <c r="IR38" s="394">
        <v>41774202661</v>
      </c>
      <c r="IS38" s="394">
        <v>2159508173</v>
      </c>
      <c r="IT38" s="394">
        <f t="shared" si="73"/>
        <v>43933737.100000001</v>
      </c>
      <c r="IU38" s="394">
        <f t="shared" si="74"/>
        <v>43933710.833999999</v>
      </c>
      <c r="IV38" s="394">
        <f t="shared" si="75"/>
        <v>43933710.833999999</v>
      </c>
      <c r="IW38" s="394">
        <f t="shared" si="76"/>
        <v>26.265999999999998</v>
      </c>
      <c r="IX38" s="394">
        <f t="shared" si="77"/>
        <v>41774202.660999998</v>
      </c>
      <c r="IY38" s="394">
        <f t="shared" si="78"/>
        <v>2159508.173</v>
      </c>
    </row>
    <row r="39" spans="1:259" x14ac:dyDescent="0.25">
      <c r="A39" s="371" t="s">
        <v>681</v>
      </c>
      <c r="B39" s="371" t="s">
        <v>682</v>
      </c>
      <c r="C39" s="371" t="s">
        <v>376</v>
      </c>
      <c r="D39" s="371" t="s">
        <v>376</v>
      </c>
      <c r="E39" s="347">
        <v>31470675000</v>
      </c>
      <c r="F39" s="347">
        <v>0</v>
      </c>
      <c r="G39" s="347">
        <v>0</v>
      </c>
      <c r="H39" s="393">
        <f t="shared" si="14"/>
        <v>32446265.924999997</v>
      </c>
      <c r="I39" s="393">
        <f t="shared" si="15"/>
        <v>0</v>
      </c>
      <c r="J39" s="393">
        <f t="shared" si="16"/>
        <v>0</v>
      </c>
      <c r="R39" s="350" t="s">
        <v>281</v>
      </c>
      <c r="S39" s="350" t="s">
        <v>673</v>
      </c>
      <c r="T39" s="350" t="s">
        <v>674</v>
      </c>
      <c r="U39" s="350" t="s">
        <v>376</v>
      </c>
      <c r="V39" s="350" t="s">
        <v>376</v>
      </c>
      <c r="W39" s="393">
        <v>5360526000</v>
      </c>
      <c r="X39" s="393">
        <v>0</v>
      </c>
      <c r="Y39" s="393">
        <v>0</v>
      </c>
      <c r="Z39" s="393">
        <f t="shared" si="18"/>
        <v>5526702.3059999999</v>
      </c>
      <c r="AA39" s="393">
        <f t="shared" si="19"/>
        <v>0</v>
      </c>
      <c r="AB39" s="393">
        <f t="shared" si="20"/>
        <v>0</v>
      </c>
      <c r="AC39" s="393"/>
      <c r="AL39" s="350" t="s">
        <v>669</v>
      </c>
      <c r="AM39" s="350" t="s">
        <v>670</v>
      </c>
      <c r="AN39" s="350" t="s">
        <v>376</v>
      </c>
      <c r="AO39" s="350" t="s">
        <v>376</v>
      </c>
      <c r="AP39" s="393">
        <v>300000000</v>
      </c>
      <c r="AQ39" s="393">
        <v>0</v>
      </c>
      <c r="AR39" s="393">
        <v>0</v>
      </c>
      <c r="AS39" s="393">
        <f t="shared" si="79"/>
        <v>309300</v>
      </c>
      <c r="AT39" s="393">
        <f t="shared" si="80"/>
        <v>0</v>
      </c>
      <c r="AU39" s="393">
        <f t="shared" si="81"/>
        <v>0</v>
      </c>
      <c r="BE39" s="371" t="s">
        <v>665</v>
      </c>
      <c r="BF39" s="346" t="s">
        <v>666</v>
      </c>
      <c r="BG39" s="371" t="s">
        <v>376</v>
      </c>
      <c r="BH39" s="346" t="s">
        <v>376</v>
      </c>
      <c r="BI39" s="347">
        <v>25389916000</v>
      </c>
      <c r="BJ39" s="347">
        <v>0</v>
      </c>
      <c r="BK39" s="347">
        <v>0</v>
      </c>
      <c r="BL39" s="347">
        <f t="shared" si="26"/>
        <v>26177003.395999998</v>
      </c>
      <c r="BM39" s="347">
        <f t="shared" si="27"/>
        <v>0</v>
      </c>
      <c r="BN39" s="347">
        <f t="shared" si="28"/>
        <v>0</v>
      </c>
      <c r="BW39" s="371" t="s">
        <v>378</v>
      </c>
      <c r="BX39" s="346" t="s">
        <v>134</v>
      </c>
      <c r="BY39" s="371" t="s">
        <v>376</v>
      </c>
      <c r="BZ39" s="346" t="s">
        <v>376</v>
      </c>
      <c r="CA39" s="393">
        <v>0</v>
      </c>
      <c r="CB39" s="393">
        <v>2121979646</v>
      </c>
      <c r="CC39" s="393">
        <v>1755065125</v>
      </c>
      <c r="CD39" s="393">
        <f t="shared" si="30"/>
        <v>0</v>
      </c>
      <c r="CE39" s="393">
        <f t="shared" si="31"/>
        <v>2187761.0150259999</v>
      </c>
      <c r="CF39" s="393">
        <f t="shared" si="32"/>
        <v>1809472.1438749998</v>
      </c>
      <c r="CO39" s="350" t="s">
        <v>378</v>
      </c>
      <c r="CP39" s="350" t="s">
        <v>134</v>
      </c>
      <c r="CQ39" s="371" t="s">
        <v>376</v>
      </c>
      <c r="CR39" s="350" t="s">
        <v>376</v>
      </c>
      <c r="CS39" s="395">
        <v>0</v>
      </c>
      <c r="CT39" s="395">
        <v>2121979646</v>
      </c>
      <c r="CU39" s="395">
        <v>1755065125</v>
      </c>
      <c r="CV39" s="393">
        <f t="shared" si="34"/>
        <v>0</v>
      </c>
      <c r="CW39" s="393">
        <f t="shared" si="35"/>
        <v>2187761.0150259999</v>
      </c>
      <c r="CX39" s="393">
        <f t="shared" si="36"/>
        <v>1809472.1438749998</v>
      </c>
      <c r="DH39" s="350" t="s">
        <v>378</v>
      </c>
      <c r="DI39" s="350" t="s">
        <v>134</v>
      </c>
      <c r="DJ39" s="350" t="s">
        <v>376</v>
      </c>
      <c r="DK39" s="350" t="s">
        <v>376</v>
      </c>
      <c r="DL39" s="395">
        <v>8610052000</v>
      </c>
      <c r="DM39" s="395">
        <v>0</v>
      </c>
      <c r="DN39" s="395">
        <v>0</v>
      </c>
      <c r="DO39" s="395">
        <f t="shared" si="38"/>
        <v>8876963.6119999997</v>
      </c>
      <c r="DP39" s="395">
        <f t="shared" si="39"/>
        <v>0</v>
      </c>
      <c r="DQ39" s="395">
        <f t="shared" si="40"/>
        <v>0</v>
      </c>
      <c r="EC39" s="350" t="s">
        <v>378</v>
      </c>
      <c r="ED39" s="350" t="s">
        <v>134</v>
      </c>
      <c r="EE39" s="371" t="s">
        <v>376</v>
      </c>
      <c r="EF39" s="350" t="s">
        <v>376</v>
      </c>
      <c r="EG39" s="394">
        <v>8610052000</v>
      </c>
      <c r="EH39" s="394">
        <v>0</v>
      </c>
      <c r="EI39" s="394">
        <v>0</v>
      </c>
      <c r="EJ39" s="394">
        <f t="shared" si="42"/>
        <v>8876963.6119999997</v>
      </c>
      <c r="EK39" s="394">
        <f t="shared" si="43"/>
        <v>0</v>
      </c>
      <c r="EL39" s="394">
        <f t="shared" si="44"/>
        <v>0</v>
      </c>
      <c r="EV39" s="350" t="s">
        <v>378</v>
      </c>
      <c r="EW39" s="350" t="s">
        <v>134</v>
      </c>
      <c r="EX39" s="350" t="s">
        <v>376</v>
      </c>
      <c r="EY39" s="350" t="s">
        <v>376</v>
      </c>
      <c r="EZ39" s="394">
        <v>8610052000</v>
      </c>
      <c r="FA39" s="394">
        <v>0</v>
      </c>
      <c r="FB39" s="394">
        <v>0</v>
      </c>
      <c r="FC39" s="394">
        <f t="shared" si="46"/>
        <v>8876963.6119999997</v>
      </c>
      <c r="FD39" s="394">
        <f t="shared" si="47"/>
        <v>0</v>
      </c>
      <c r="FE39" s="394">
        <f t="shared" si="48"/>
        <v>0</v>
      </c>
      <c r="FN39" s="350" t="s">
        <v>378</v>
      </c>
      <c r="FO39" s="350" t="s">
        <v>134</v>
      </c>
      <c r="FP39" s="350" t="s">
        <v>376</v>
      </c>
      <c r="FQ39" s="350" t="s">
        <v>376</v>
      </c>
      <c r="FR39" s="395">
        <v>8610052000</v>
      </c>
      <c r="FS39" s="395">
        <v>0</v>
      </c>
      <c r="FT39" s="395">
        <v>0</v>
      </c>
      <c r="FU39" s="397">
        <f t="shared" si="50"/>
        <v>8610052</v>
      </c>
      <c r="FV39" s="397">
        <f t="shared" si="51"/>
        <v>0</v>
      </c>
      <c r="FW39" s="397">
        <f t="shared" si="52"/>
        <v>0</v>
      </c>
      <c r="GF39" s="394"/>
      <c r="GG39" s="394"/>
      <c r="GH39" s="394"/>
      <c r="GI39" s="394"/>
      <c r="GJ39" s="394"/>
      <c r="GK39" s="394"/>
      <c r="GU39" s="371" t="s">
        <v>378</v>
      </c>
      <c r="GV39" s="350" t="s">
        <v>134</v>
      </c>
      <c r="GW39" s="371" t="s">
        <v>376</v>
      </c>
      <c r="GX39" s="346" t="s">
        <v>376</v>
      </c>
      <c r="GY39" s="347">
        <v>8610052000</v>
      </c>
      <c r="GZ39" s="347">
        <v>0</v>
      </c>
      <c r="HA39" s="347">
        <v>0</v>
      </c>
      <c r="HB39" s="347">
        <f t="shared" si="60"/>
        <v>8610052</v>
      </c>
      <c r="HC39" s="347">
        <f t="shared" si="61"/>
        <v>0</v>
      </c>
      <c r="HD39" s="347">
        <f t="shared" si="62"/>
        <v>0</v>
      </c>
      <c r="HF39" s="346" t="s">
        <v>776</v>
      </c>
      <c r="HG39" s="347">
        <v>100</v>
      </c>
      <c r="HH39" s="347">
        <v>0</v>
      </c>
      <c r="HI39" s="347">
        <v>0</v>
      </c>
      <c r="HJ39" s="347">
        <v>100</v>
      </c>
      <c r="HK39" s="347">
        <v>0</v>
      </c>
      <c r="HL39" s="347">
        <v>0</v>
      </c>
      <c r="HM39" s="347">
        <f t="shared" si="63"/>
        <v>0.1</v>
      </c>
      <c r="HN39" s="347">
        <f t="shared" si="64"/>
        <v>0</v>
      </c>
      <c r="HO39" s="347">
        <f t="shared" si="65"/>
        <v>0</v>
      </c>
      <c r="HP39" s="347">
        <f t="shared" si="66"/>
        <v>0.1</v>
      </c>
      <c r="HQ39" s="347">
        <f t="shared" si="67"/>
        <v>0</v>
      </c>
      <c r="HR39" s="347">
        <f t="shared" si="68"/>
        <v>0</v>
      </c>
      <c r="IB39" s="350" t="s">
        <v>789</v>
      </c>
      <c r="IC39" s="350" t="s">
        <v>728</v>
      </c>
      <c r="ID39" s="350" t="s">
        <v>376</v>
      </c>
      <c r="IE39" s="350" t="s">
        <v>376</v>
      </c>
      <c r="IF39" s="394">
        <v>3628001</v>
      </c>
      <c r="IG39" s="394">
        <v>0</v>
      </c>
      <c r="IH39" s="394">
        <v>0</v>
      </c>
      <c r="II39" s="394">
        <f t="shared" si="70"/>
        <v>3628.0010000000002</v>
      </c>
      <c r="IJ39" s="394">
        <f t="shared" si="71"/>
        <v>0</v>
      </c>
      <c r="IK39" s="394">
        <f t="shared" si="72"/>
        <v>0</v>
      </c>
      <c r="IM39" s="350" t="s">
        <v>776</v>
      </c>
      <c r="IN39" s="394">
        <v>100</v>
      </c>
      <c r="IO39" s="394">
        <v>0</v>
      </c>
      <c r="IP39" s="394">
        <v>0</v>
      </c>
      <c r="IQ39" s="394">
        <v>100</v>
      </c>
      <c r="IR39" s="394">
        <v>0</v>
      </c>
      <c r="IS39" s="394">
        <v>0</v>
      </c>
      <c r="IT39" s="394">
        <f t="shared" si="73"/>
        <v>0.1</v>
      </c>
      <c r="IU39" s="394">
        <f t="shared" si="74"/>
        <v>0</v>
      </c>
      <c r="IV39" s="394">
        <f t="shared" si="75"/>
        <v>0</v>
      </c>
      <c r="IW39" s="394">
        <f t="shared" si="76"/>
        <v>0.1</v>
      </c>
      <c r="IX39" s="394">
        <f t="shared" si="77"/>
        <v>0</v>
      </c>
      <c r="IY39" s="394">
        <f t="shared" si="78"/>
        <v>0</v>
      </c>
    </row>
    <row r="40" spans="1:259" x14ac:dyDescent="0.25">
      <c r="A40" s="371" t="s">
        <v>683</v>
      </c>
      <c r="B40" s="371" t="s">
        <v>684</v>
      </c>
      <c r="C40" s="371" t="s">
        <v>376</v>
      </c>
      <c r="D40" s="371" t="s">
        <v>376</v>
      </c>
      <c r="E40" s="347">
        <v>9562068000</v>
      </c>
      <c r="F40" s="347">
        <v>0</v>
      </c>
      <c r="G40" s="347">
        <v>0</v>
      </c>
      <c r="H40" s="393">
        <f t="shared" si="14"/>
        <v>9858492.1079999991</v>
      </c>
      <c r="I40" s="393">
        <f t="shared" si="15"/>
        <v>0</v>
      </c>
      <c r="J40" s="393">
        <f t="shared" si="16"/>
        <v>0</v>
      </c>
      <c r="R40" s="350" t="s">
        <v>281</v>
      </c>
      <c r="S40" s="350" t="s">
        <v>675</v>
      </c>
      <c r="T40" s="350" t="s">
        <v>676</v>
      </c>
      <c r="U40" s="350" t="s">
        <v>376</v>
      </c>
      <c r="V40" s="350" t="s">
        <v>376</v>
      </c>
      <c r="W40" s="393">
        <v>2440674000</v>
      </c>
      <c r="X40" s="393">
        <v>0</v>
      </c>
      <c r="Y40" s="393">
        <v>0</v>
      </c>
      <c r="Z40" s="393">
        <f t="shared" si="18"/>
        <v>2516334.8939999999</v>
      </c>
      <c r="AA40" s="393">
        <f t="shared" si="19"/>
        <v>0</v>
      </c>
      <c r="AB40" s="393">
        <f t="shared" si="20"/>
        <v>0</v>
      </c>
      <c r="AC40" s="393"/>
      <c r="AL40" s="350" t="s">
        <v>669</v>
      </c>
      <c r="AM40" s="350" t="s">
        <v>670</v>
      </c>
      <c r="AN40" s="350" t="s">
        <v>376</v>
      </c>
      <c r="AO40" s="350" t="s">
        <v>376</v>
      </c>
      <c r="AP40" s="393">
        <v>0</v>
      </c>
      <c r="AQ40" s="393">
        <v>68570015</v>
      </c>
      <c r="AR40" s="393">
        <v>68570015</v>
      </c>
      <c r="AS40" s="393">
        <f t="shared" si="79"/>
        <v>0</v>
      </c>
      <c r="AT40" s="393">
        <f t="shared" si="80"/>
        <v>70695.685464999988</v>
      </c>
      <c r="AU40" s="393">
        <f t="shared" si="81"/>
        <v>70695.685464999988</v>
      </c>
      <c r="BE40" s="371" t="s">
        <v>665</v>
      </c>
      <c r="BF40" s="346" t="s">
        <v>666</v>
      </c>
      <c r="BG40" s="371" t="s">
        <v>376</v>
      </c>
      <c r="BH40" s="346" t="s">
        <v>376</v>
      </c>
      <c r="BI40" s="347">
        <v>0</v>
      </c>
      <c r="BJ40" s="347">
        <v>8730519980</v>
      </c>
      <c r="BK40" s="347">
        <v>8730519980</v>
      </c>
      <c r="BL40" s="347">
        <f t="shared" si="26"/>
        <v>0</v>
      </c>
      <c r="BM40" s="347">
        <f t="shared" si="27"/>
        <v>9001166.0993799996</v>
      </c>
      <c r="BN40" s="347">
        <f t="shared" si="28"/>
        <v>9001166.0993799996</v>
      </c>
      <c r="BW40" s="371" t="s">
        <v>663</v>
      </c>
      <c r="BX40" s="346" t="s">
        <v>664</v>
      </c>
      <c r="BY40" s="371" t="s">
        <v>376</v>
      </c>
      <c r="BZ40" s="346" t="s">
        <v>376</v>
      </c>
      <c r="CA40" s="393">
        <v>42426748000</v>
      </c>
      <c r="CB40" s="393">
        <v>0</v>
      </c>
      <c r="CC40" s="393">
        <v>0</v>
      </c>
      <c r="CD40" s="393">
        <f t="shared" si="30"/>
        <v>43741977.187999994</v>
      </c>
      <c r="CE40" s="393">
        <f t="shared" si="31"/>
        <v>0</v>
      </c>
      <c r="CF40" s="393">
        <f t="shared" si="32"/>
        <v>0</v>
      </c>
      <c r="CO40" s="350" t="s">
        <v>663</v>
      </c>
      <c r="CP40" s="350" t="s">
        <v>664</v>
      </c>
      <c r="CQ40" s="371" t="s">
        <v>376</v>
      </c>
      <c r="CR40" s="350" t="s">
        <v>376</v>
      </c>
      <c r="CS40" s="395">
        <v>42426748000</v>
      </c>
      <c r="CT40" s="395">
        <v>0</v>
      </c>
      <c r="CU40" s="395">
        <v>0</v>
      </c>
      <c r="CV40" s="393">
        <f t="shared" si="34"/>
        <v>43741977.187999994</v>
      </c>
      <c r="CW40" s="393">
        <f t="shared" si="35"/>
        <v>0</v>
      </c>
      <c r="CX40" s="393">
        <f t="shared" si="36"/>
        <v>0</v>
      </c>
      <c r="DH40" s="350" t="s">
        <v>378</v>
      </c>
      <c r="DI40" s="350" t="s">
        <v>134</v>
      </c>
      <c r="DJ40" s="350" t="s">
        <v>376</v>
      </c>
      <c r="DK40" s="350" t="s">
        <v>376</v>
      </c>
      <c r="DL40" s="395">
        <v>0</v>
      </c>
      <c r="DM40" s="395">
        <v>1755065125</v>
      </c>
      <c r="DN40" s="395">
        <v>2121979646</v>
      </c>
      <c r="DO40" s="395">
        <f t="shared" si="38"/>
        <v>0</v>
      </c>
      <c r="DP40" s="395">
        <f t="shared" si="39"/>
        <v>1809472.1438749998</v>
      </c>
      <c r="DQ40" s="395">
        <f t="shared" si="40"/>
        <v>2187761.0150259999</v>
      </c>
      <c r="EC40" s="350" t="s">
        <v>378</v>
      </c>
      <c r="ED40" s="350" t="s">
        <v>134</v>
      </c>
      <c r="EE40" s="371" t="s">
        <v>376</v>
      </c>
      <c r="EF40" s="350" t="s">
        <v>376</v>
      </c>
      <c r="EG40" s="394">
        <v>0</v>
      </c>
      <c r="EH40" s="394">
        <v>2121979646</v>
      </c>
      <c r="EI40" s="394">
        <v>2121979646</v>
      </c>
      <c r="EJ40" s="394">
        <f t="shared" si="42"/>
        <v>0</v>
      </c>
      <c r="EK40" s="394">
        <f t="shared" si="43"/>
        <v>2187761.0150259999</v>
      </c>
      <c r="EL40" s="394">
        <f t="shared" si="44"/>
        <v>2187761.0150259999</v>
      </c>
      <c r="EV40" s="350" t="s">
        <v>378</v>
      </c>
      <c r="EW40" s="350" t="s">
        <v>134</v>
      </c>
      <c r="EX40" s="350" t="s">
        <v>376</v>
      </c>
      <c r="EY40" s="350" t="s">
        <v>376</v>
      </c>
      <c r="EZ40" s="394">
        <v>0</v>
      </c>
      <c r="FA40" s="394">
        <v>2121979646</v>
      </c>
      <c r="FB40" s="394">
        <v>2121979646</v>
      </c>
      <c r="FC40" s="394">
        <f t="shared" si="46"/>
        <v>0</v>
      </c>
      <c r="FD40" s="394">
        <f t="shared" si="47"/>
        <v>2187761.0150259999</v>
      </c>
      <c r="FE40" s="394">
        <f t="shared" si="48"/>
        <v>2187761.0150259999</v>
      </c>
      <c r="FN40" s="350" t="s">
        <v>378</v>
      </c>
      <c r="FO40" s="350" t="s">
        <v>134</v>
      </c>
      <c r="FP40" s="350" t="s">
        <v>376</v>
      </c>
      <c r="FQ40" s="350" t="s">
        <v>376</v>
      </c>
      <c r="FR40" s="395">
        <v>0</v>
      </c>
      <c r="FS40" s="395">
        <v>2121979646</v>
      </c>
      <c r="FT40" s="395">
        <v>2121979646</v>
      </c>
      <c r="FU40" s="397">
        <f t="shared" si="50"/>
        <v>0</v>
      </c>
      <c r="FV40" s="397">
        <f t="shared" si="51"/>
        <v>2121979.6460000002</v>
      </c>
      <c r="FW40" s="397">
        <f t="shared" si="52"/>
        <v>2121979.6460000002</v>
      </c>
      <c r="GU40" s="371" t="s">
        <v>378</v>
      </c>
      <c r="GV40" s="350" t="s">
        <v>134</v>
      </c>
      <c r="GW40" s="371" t="s">
        <v>376</v>
      </c>
      <c r="GX40" s="346" t="s">
        <v>376</v>
      </c>
      <c r="GY40" s="347">
        <v>0</v>
      </c>
      <c r="GZ40" s="347">
        <v>2121979646</v>
      </c>
      <c r="HA40" s="347">
        <v>2121979646</v>
      </c>
      <c r="HB40" s="347">
        <f t="shared" si="60"/>
        <v>0</v>
      </c>
      <c r="HC40" s="347">
        <f t="shared" si="61"/>
        <v>2121979.6460000002</v>
      </c>
      <c r="HD40" s="347">
        <f t="shared" si="62"/>
        <v>2121979.6460000002</v>
      </c>
      <c r="IB40" s="350" t="s">
        <v>808</v>
      </c>
      <c r="IC40" s="350" t="s">
        <v>729</v>
      </c>
      <c r="ID40" s="350" t="s">
        <v>376</v>
      </c>
      <c r="IE40" s="350" t="s">
        <v>376</v>
      </c>
      <c r="IF40" s="394">
        <v>1</v>
      </c>
      <c r="IG40" s="394">
        <v>0</v>
      </c>
      <c r="IH40" s="394">
        <v>0</v>
      </c>
      <c r="II40" s="394">
        <f t="shared" si="70"/>
        <v>1E-3</v>
      </c>
      <c r="IJ40" s="394">
        <f t="shared" si="71"/>
        <v>0</v>
      </c>
      <c r="IK40" s="394">
        <f t="shared" si="72"/>
        <v>0</v>
      </c>
      <c r="IN40" s="394"/>
      <c r="IO40" s="394"/>
      <c r="IP40" s="394"/>
      <c r="IQ40" s="394"/>
      <c r="IR40" s="394"/>
      <c r="IS40" s="394"/>
      <c r="IT40" s="394">
        <f t="shared" ref="IT40:IY40" si="82">+IT3+IT9+IT16+IT19+IT37+IT39</f>
        <v>339462843.20000005</v>
      </c>
      <c r="IU40" s="394">
        <f t="shared" si="82"/>
        <v>336630401.10299999</v>
      </c>
      <c r="IV40" s="394">
        <f t="shared" si="82"/>
        <v>336632353.82599998</v>
      </c>
      <c r="IW40" s="394">
        <f t="shared" si="82"/>
        <v>2830489.3739999998</v>
      </c>
      <c r="IX40" s="394">
        <f t="shared" si="82"/>
        <v>264758101.57100004</v>
      </c>
      <c r="IY40" s="394">
        <f t="shared" si="82"/>
        <v>71872299.53199999</v>
      </c>
    </row>
    <row r="41" spans="1:259" x14ac:dyDescent="0.25">
      <c r="A41" s="371" t="s">
        <v>377</v>
      </c>
      <c r="B41" s="371" t="s">
        <v>394</v>
      </c>
      <c r="C41" s="371" t="s">
        <v>376</v>
      </c>
      <c r="D41" s="371" t="s">
        <v>376</v>
      </c>
      <c r="E41" s="347">
        <v>17361590000</v>
      </c>
      <c r="F41" s="347">
        <v>0</v>
      </c>
      <c r="G41" s="347">
        <v>0</v>
      </c>
      <c r="H41" s="393">
        <f t="shared" si="14"/>
        <v>17899799.289999999</v>
      </c>
      <c r="I41" s="393">
        <f t="shared" si="15"/>
        <v>0</v>
      </c>
      <c r="J41" s="393">
        <f t="shared" si="16"/>
        <v>0</v>
      </c>
      <c r="R41" s="350" t="s">
        <v>281</v>
      </c>
      <c r="S41" s="350" t="s">
        <v>675</v>
      </c>
      <c r="T41" s="350" t="s">
        <v>676</v>
      </c>
      <c r="U41" s="350" t="s">
        <v>376</v>
      </c>
      <c r="V41" s="350" t="s">
        <v>376</v>
      </c>
      <c r="W41" s="393">
        <v>0</v>
      </c>
      <c r="X41" s="393">
        <v>10000000</v>
      </c>
      <c r="Y41" s="393">
        <v>10000000</v>
      </c>
      <c r="Z41" s="393">
        <f t="shared" si="18"/>
        <v>0</v>
      </c>
      <c r="AA41" s="393">
        <f t="shared" si="19"/>
        <v>10310</v>
      </c>
      <c r="AB41" s="393">
        <f t="shared" si="20"/>
        <v>10310</v>
      </c>
      <c r="AC41" s="393"/>
      <c r="AL41" s="350" t="s">
        <v>671</v>
      </c>
      <c r="AM41" s="350" t="s">
        <v>672</v>
      </c>
      <c r="AN41" s="350" t="s">
        <v>376</v>
      </c>
      <c r="AO41" s="350" t="s">
        <v>376</v>
      </c>
      <c r="AP41" s="393">
        <v>6527670000</v>
      </c>
      <c r="AQ41" s="393">
        <v>0</v>
      </c>
      <c r="AR41" s="393">
        <v>0</v>
      </c>
      <c r="AS41" s="393">
        <f t="shared" si="79"/>
        <v>6730027.7699999996</v>
      </c>
      <c r="AT41" s="393">
        <f t="shared" si="80"/>
        <v>0</v>
      </c>
      <c r="AU41" s="393">
        <f t="shared" si="81"/>
        <v>0</v>
      </c>
      <c r="BE41" s="371" t="s">
        <v>667</v>
      </c>
      <c r="BF41" s="346" t="s">
        <v>668</v>
      </c>
      <c r="BG41" s="371" t="s">
        <v>376</v>
      </c>
      <c r="BH41" s="346" t="s">
        <v>376</v>
      </c>
      <c r="BI41" s="347">
        <v>17949263000</v>
      </c>
      <c r="BJ41" s="347">
        <v>0</v>
      </c>
      <c r="BK41" s="347">
        <v>0</v>
      </c>
      <c r="BL41" s="347">
        <f t="shared" si="26"/>
        <v>18505690.152999997</v>
      </c>
      <c r="BM41" s="347">
        <f t="shared" si="27"/>
        <v>0</v>
      </c>
      <c r="BN41" s="347">
        <f t="shared" si="28"/>
        <v>0</v>
      </c>
      <c r="BW41" s="371" t="s">
        <v>663</v>
      </c>
      <c r="BX41" s="346" t="s">
        <v>664</v>
      </c>
      <c r="BY41" s="371" t="s">
        <v>376</v>
      </c>
      <c r="BZ41" s="346" t="s">
        <v>376</v>
      </c>
      <c r="CA41" s="393">
        <v>0</v>
      </c>
      <c r="CB41" s="393">
        <v>1292310132</v>
      </c>
      <c r="CC41" s="393">
        <v>1052307187</v>
      </c>
      <c r="CD41" s="393">
        <f t="shared" si="30"/>
        <v>0</v>
      </c>
      <c r="CE41" s="393">
        <f t="shared" si="31"/>
        <v>1332371.7460919998</v>
      </c>
      <c r="CF41" s="393">
        <f t="shared" si="32"/>
        <v>1084928.7097969998</v>
      </c>
      <c r="CO41" s="350" t="s">
        <v>663</v>
      </c>
      <c r="CP41" s="350" t="s">
        <v>664</v>
      </c>
      <c r="CQ41" s="371" t="s">
        <v>376</v>
      </c>
      <c r="CR41" s="350" t="s">
        <v>376</v>
      </c>
      <c r="CS41" s="395">
        <v>0</v>
      </c>
      <c r="CT41" s="395">
        <v>2703386543</v>
      </c>
      <c r="CU41" s="395">
        <v>2703386543</v>
      </c>
      <c r="CV41" s="393">
        <f t="shared" si="34"/>
        <v>0</v>
      </c>
      <c r="CW41" s="393">
        <f t="shared" si="35"/>
        <v>2787191.525833</v>
      </c>
      <c r="CX41" s="393">
        <f t="shared" si="36"/>
        <v>2787191.525833</v>
      </c>
      <c r="DH41" s="350" t="s">
        <v>663</v>
      </c>
      <c r="DI41" s="350" t="s">
        <v>664</v>
      </c>
      <c r="DJ41" s="350" t="s">
        <v>376</v>
      </c>
      <c r="DK41" s="350" t="s">
        <v>376</v>
      </c>
      <c r="DL41" s="395">
        <v>41426748000</v>
      </c>
      <c r="DM41" s="395">
        <v>0</v>
      </c>
      <c r="DN41" s="395">
        <v>0</v>
      </c>
      <c r="DO41" s="395">
        <f t="shared" si="38"/>
        <v>42710977.187999994</v>
      </c>
      <c r="DP41" s="395">
        <f t="shared" si="39"/>
        <v>0</v>
      </c>
      <c r="DQ41" s="395">
        <f t="shared" si="40"/>
        <v>0</v>
      </c>
      <c r="EC41" s="350" t="s">
        <v>663</v>
      </c>
      <c r="ED41" s="350" t="s">
        <v>664</v>
      </c>
      <c r="EE41" s="371" t="s">
        <v>376</v>
      </c>
      <c r="EF41" s="350" t="s">
        <v>376</v>
      </c>
      <c r="EG41" s="394">
        <v>41426748000</v>
      </c>
      <c r="EH41" s="394">
        <v>0</v>
      </c>
      <c r="EI41" s="394">
        <v>0</v>
      </c>
      <c r="EJ41" s="394">
        <f t="shared" si="42"/>
        <v>42710977.187999994</v>
      </c>
      <c r="EK41" s="394">
        <f t="shared" si="43"/>
        <v>0</v>
      </c>
      <c r="EL41" s="394">
        <f t="shared" si="44"/>
        <v>0</v>
      </c>
      <c r="EV41" s="350" t="s">
        <v>663</v>
      </c>
      <c r="EW41" s="350" t="s">
        <v>664</v>
      </c>
      <c r="EX41" s="350" t="s">
        <v>376</v>
      </c>
      <c r="EY41" s="350" t="s">
        <v>376</v>
      </c>
      <c r="EZ41" s="394">
        <v>41426748000</v>
      </c>
      <c r="FA41" s="394">
        <v>0</v>
      </c>
      <c r="FB41" s="394">
        <v>0</v>
      </c>
      <c r="FC41" s="394">
        <f t="shared" si="46"/>
        <v>42710977.187999994</v>
      </c>
      <c r="FD41" s="394">
        <f t="shared" si="47"/>
        <v>0</v>
      </c>
      <c r="FE41" s="394">
        <f t="shared" si="48"/>
        <v>0</v>
      </c>
      <c r="FN41" s="350" t="s">
        <v>663</v>
      </c>
      <c r="FO41" s="350" t="s">
        <v>664</v>
      </c>
      <c r="FP41" s="350" t="s">
        <v>376</v>
      </c>
      <c r="FQ41" s="350" t="s">
        <v>376</v>
      </c>
      <c r="FR41" s="395">
        <v>37426748000</v>
      </c>
      <c r="FS41" s="395">
        <v>0</v>
      </c>
      <c r="FT41" s="395">
        <v>0</v>
      </c>
      <c r="FU41" s="397">
        <f t="shared" si="50"/>
        <v>37426748</v>
      </c>
      <c r="FV41" s="397">
        <f t="shared" si="51"/>
        <v>0</v>
      </c>
      <c r="FW41" s="397">
        <f t="shared" si="52"/>
        <v>0</v>
      </c>
      <c r="GU41" s="371" t="s">
        <v>663</v>
      </c>
      <c r="GV41" s="350" t="s">
        <v>664</v>
      </c>
      <c r="GW41" s="371" t="s">
        <v>376</v>
      </c>
      <c r="GX41" s="346" t="s">
        <v>376</v>
      </c>
      <c r="GY41" s="347">
        <v>39126748000</v>
      </c>
      <c r="GZ41" s="347">
        <v>0</v>
      </c>
      <c r="HA41" s="347">
        <v>0</v>
      </c>
      <c r="HB41" s="347">
        <f t="shared" si="60"/>
        <v>39126748</v>
      </c>
      <c r="HC41" s="347">
        <f t="shared" si="61"/>
        <v>0</v>
      </c>
      <c r="HD41" s="347">
        <f t="shared" si="62"/>
        <v>0</v>
      </c>
      <c r="IB41" s="350" t="s">
        <v>725</v>
      </c>
      <c r="IC41" s="350" t="s">
        <v>49</v>
      </c>
      <c r="ID41" s="350" t="s">
        <v>376</v>
      </c>
      <c r="IE41" s="350" t="s">
        <v>376</v>
      </c>
      <c r="IF41" s="394">
        <v>5608429996</v>
      </c>
      <c r="IG41" s="394">
        <v>0</v>
      </c>
      <c r="IH41" s="394">
        <v>0</v>
      </c>
      <c r="II41" s="394">
        <f t="shared" si="70"/>
        <v>5608429.9960000003</v>
      </c>
      <c r="IJ41" s="394">
        <f t="shared" si="71"/>
        <v>0</v>
      </c>
      <c r="IK41" s="394">
        <f t="shared" si="72"/>
        <v>0</v>
      </c>
    </row>
    <row r="42" spans="1:259" x14ac:dyDescent="0.25">
      <c r="A42" s="371" t="s">
        <v>379</v>
      </c>
      <c r="B42" s="371" t="s">
        <v>817</v>
      </c>
      <c r="C42" s="371" t="s">
        <v>376</v>
      </c>
      <c r="D42" s="371" t="s">
        <v>376</v>
      </c>
      <c r="E42" s="347">
        <v>9905707000</v>
      </c>
      <c r="F42" s="347">
        <v>0</v>
      </c>
      <c r="G42" s="347">
        <v>0</v>
      </c>
      <c r="H42" s="393">
        <f t="shared" si="14"/>
        <v>10212783.916999999</v>
      </c>
      <c r="I42" s="393">
        <f t="shared" si="15"/>
        <v>0</v>
      </c>
      <c r="J42" s="393">
        <f t="shared" si="16"/>
        <v>0</v>
      </c>
      <c r="R42" s="350" t="s">
        <v>281</v>
      </c>
      <c r="S42" s="350" t="s">
        <v>677</v>
      </c>
      <c r="T42" s="350" t="s">
        <v>678</v>
      </c>
      <c r="U42" s="350" t="s">
        <v>376</v>
      </c>
      <c r="V42" s="350" t="s">
        <v>376</v>
      </c>
      <c r="W42" s="393">
        <v>2266492000</v>
      </c>
      <c r="X42" s="393">
        <v>0</v>
      </c>
      <c r="Y42" s="393">
        <v>0</v>
      </c>
      <c r="Z42" s="393">
        <f t="shared" si="18"/>
        <v>2336753.2519999999</v>
      </c>
      <c r="AA42" s="393">
        <f t="shared" si="19"/>
        <v>0</v>
      </c>
      <c r="AB42" s="393">
        <f t="shared" si="20"/>
        <v>0</v>
      </c>
      <c r="AC42" s="393"/>
      <c r="AL42" s="350" t="s">
        <v>671</v>
      </c>
      <c r="AM42" s="350" t="s">
        <v>672</v>
      </c>
      <c r="AN42" s="350" t="s">
        <v>376</v>
      </c>
      <c r="AO42" s="350" t="s">
        <v>376</v>
      </c>
      <c r="AP42" s="393">
        <v>0</v>
      </c>
      <c r="AQ42" s="393">
        <v>680765000</v>
      </c>
      <c r="AR42" s="393">
        <v>680765000</v>
      </c>
      <c r="AS42" s="393">
        <f t="shared" si="79"/>
        <v>0</v>
      </c>
      <c r="AT42" s="393">
        <f t="shared" si="80"/>
        <v>701868.71499999997</v>
      </c>
      <c r="AU42" s="393">
        <f t="shared" si="81"/>
        <v>701868.71499999997</v>
      </c>
      <c r="BE42" s="371" t="s">
        <v>667</v>
      </c>
      <c r="BF42" s="346" t="s">
        <v>668</v>
      </c>
      <c r="BG42" s="371" t="s">
        <v>376</v>
      </c>
      <c r="BH42" s="346" t="s">
        <v>376</v>
      </c>
      <c r="BI42" s="347">
        <v>0</v>
      </c>
      <c r="BJ42" s="347">
        <v>0</v>
      </c>
      <c r="BK42" s="347">
        <v>0</v>
      </c>
      <c r="BL42" s="347">
        <f t="shared" si="26"/>
        <v>0</v>
      </c>
      <c r="BM42" s="347">
        <f t="shared" si="27"/>
        <v>0</v>
      </c>
      <c r="BN42" s="347">
        <f t="shared" si="28"/>
        <v>0</v>
      </c>
      <c r="BW42" s="371" t="s">
        <v>665</v>
      </c>
      <c r="BX42" s="346" t="s">
        <v>666</v>
      </c>
      <c r="BY42" s="371" t="s">
        <v>376</v>
      </c>
      <c r="BZ42" s="346" t="s">
        <v>376</v>
      </c>
      <c r="CA42" s="393">
        <v>27262555000</v>
      </c>
      <c r="CB42" s="393">
        <v>0</v>
      </c>
      <c r="CC42" s="393">
        <v>0</v>
      </c>
      <c r="CD42" s="393">
        <f t="shared" si="30"/>
        <v>28107694.204999998</v>
      </c>
      <c r="CE42" s="393">
        <f t="shared" si="31"/>
        <v>0</v>
      </c>
      <c r="CF42" s="393">
        <f t="shared" si="32"/>
        <v>0</v>
      </c>
      <c r="CO42" s="350" t="s">
        <v>665</v>
      </c>
      <c r="CP42" s="350" t="s">
        <v>666</v>
      </c>
      <c r="CQ42" s="371" t="s">
        <v>376</v>
      </c>
      <c r="CR42" s="350" t="s">
        <v>376</v>
      </c>
      <c r="CS42" s="395">
        <v>27262555000</v>
      </c>
      <c r="CT42" s="395">
        <v>0</v>
      </c>
      <c r="CU42" s="395">
        <v>0</v>
      </c>
      <c r="CV42" s="393">
        <f t="shared" si="34"/>
        <v>28107694.204999998</v>
      </c>
      <c r="CW42" s="393">
        <f t="shared" si="35"/>
        <v>0</v>
      </c>
      <c r="CX42" s="393">
        <f t="shared" si="36"/>
        <v>0</v>
      </c>
      <c r="DH42" s="350" t="s">
        <v>663</v>
      </c>
      <c r="DI42" s="350" t="s">
        <v>664</v>
      </c>
      <c r="DJ42" s="350" t="s">
        <v>376</v>
      </c>
      <c r="DK42" s="350" t="s">
        <v>376</v>
      </c>
      <c r="DL42" s="395">
        <v>0</v>
      </c>
      <c r="DM42" s="395">
        <v>7796932739</v>
      </c>
      <c r="DN42" s="395">
        <v>7796932739</v>
      </c>
      <c r="DO42" s="395">
        <f t="shared" si="38"/>
        <v>0</v>
      </c>
      <c r="DP42" s="395">
        <f t="shared" si="39"/>
        <v>8038637.6539089996</v>
      </c>
      <c r="DQ42" s="395">
        <f t="shared" si="40"/>
        <v>8038637.6539089996</v>
      </c>
      <c r="EC42" s="350" t="s">
        <v>663</v>
      </c>
      <c r="ED42" s="350" t="s">
        <v>664</v>
      </c>
      <c r="EE42" s="371" t="s">
        <v>376</v>
      </c>
      <c r="EF42" s="350" t="s">
        <v>376</v>
      </c>
      <c r="EG42" s="394">
        <v>0</v>
      </c>
      <c r="EH42" s="394">
        <v>17736102041</v>
      </c>
      <c r="EI42" s="394">
        <v>16107289926</v>
      </c>
      <c r="EJ42" s="394">
        <f t="shared" si="42"/>
        <v>0</v>
      </c>
      <c r="EK42" s="394">
        <f t="shared" si="43"/>
        <v>18285921.204271</v>
      </c>
      <c r="EL42" s="394">
        <f t="shared" si="44"/>
        <v>16606615.913705999</v>
      </c>
      <c r="EV42" s="350" t="s">
        <v>663</v>
      </c>
      <c r="EW42" s="350" t="s">
        <v>664</v>
      </c>
      <c r="EX42" s="350" t="s">
        <v>376</v>
      </c>
      <c r="EY42" s="350" t="s">
        <v>376</v>
      </c>
      <c r="EZ42" s="394">
        <v>0</v>
      </c>
      <c r="FA42" s="394">
        <v>28679737914</v>
      </c>
      <c r="FB42" s="394">
        <v>31081274784</v>
      </c>
      <c r="FC42" s="394">
        <f t="shared" si="46"/>
        <v>0</v>
      </c>
      <c r="FD42" s="394">
        <f t="shared" si="47"/>
        <v>29568809.789333999</v>
      </c>
      <c r="FE42" s="394">
        <f t="shared" si="48"/>
        <v>32044794.302304</v>
      </c>
      <c r="FN42" s="350" t="s">
        <v>663</v>
      </c>
      <c r="FO42" s="350" t="s">
        <v>664</v>
      </c>
      <c r="FP42" s="350" t="s">
        <v>376</v>
      </c>
      <c r="FQ42" s="350" t="s">
        <v>376</v>
      </c>
      <c r="FR42" s="395">
        <v>0</v>
      </c>
      <c r="FS42" s="395">
        <v>35622600914</v>
      </c>
      <c r="FT42" s="395">
        <v>36160818862</v>
      </c>
      <c r="FU42" s="397">
        <f t="shared" si="50"/>
        <v>0</v>
      </c>
      <c r="FV42" s="397">
        <f t="shared" si="51"/>
        <v>35622600.913999997</v>
      </c>
      <c r="FW42" s="397">
        <f t="shared" si="52"/>
        <v>36160818.862000003</v>
      </c>
      <c r="GU42" s="371" t="s">
        <v>663</v>
      </c>
      <c r="GV42" s="350" t="s">
        <v>664</v>
      </c>
      <c r="GW42" s="371" t="s">
        <v>376</v>
      </c>
      <c r="GX42" s="346" t="s">
        <v>376</v>
      </c>
      <c r="GY42" s="347">
        <v>0</v>
      </c>
      <c r="GZ42" s="347">
        <v>37398136317</v>
      </c>
      <c r="HA42" s="347">
        <v>37398136317</v>
      </c>
      <c r="HB42" s="347">
        <f t="shared" si="60"/>
        <v>0</v>
      </c>
      <c r="HC42" s="347">
        <f t="shared" si="61"/>
        <v>37398136.317000002</v>
      </c>
      <c r="HD42" s="347">
        <f t="shared" si="62"/>
        <v>37398136.317000002</v>
      </c>
      <c r="IB42" s="350" t="s">
        <v>725</v>
      </c>
      <c r="IC42" s="350" t="s">
        <v>49</v>
      </c>
      <c r="ID42" s="350" t="s">
        <v>376</v>
      </c>
      <c r="IE42" s="350" t="s">
        <v>376</v>
      </c>
      <c r="IF42" s="394">
        <v>0</v>
      </c>
      <c r="IG42" s="394">
        <v>5597972116</v>
      </c>
      <c r="IH42" s="394">
        <v>5597972116</v>
      </c>
      <c r="II42" s="394">
        <f t="shared" si="70"/>
        <v>0</v>
      </c>
      <c r="IJ42" s="394">
        <f t="shared" si="71"/>
        <v>5597972.1160000004</v>
      </c>
      <c r="IK42" s="394">
        <f t="shared" si="72"/>
        <v>5597972.1160000004</v>
      </c>
      <c r="IT42" s="394">
        <f>+IT40-'Prog 03'!I10</f>
        <v>9210223.2030000687</v>
      </c>
      <c r="IU42" s="394">
        <f ca="1">+IU40-'Prog 03'!J10</f>
        <v>98379698.961999983</v>
      </c>
      <c r="IV42" s="394">
        <f>+IV40-'Prog 03'!L10</f>
        <v>97566464.316999972</v>
      </c>
      <c r="IW42" s="398">
        <f>+IW40-'Prog 03'!N10</f>
        <v>-88356241.114000008</v>
      </c>
      <c r="IX42" s="394">
        <f>+IX40-'Prog 03'!P10</f>
        <v>44060123.765000045</v>
      </c>
      <c r="IY42" s="394">
        <f ca="1">+IY40-'Prog 03'!R10</f>
        <v>54319575.196999989</v>
      </c>
    </row>
    <row r="43" spans="1:259" x14ac:dyDescent="0.25">
      <c r="A43" s="371" t="s">
        <v>713</v>
      </c>
      <c r="B43" s="371" t="s">
        <v>714</v>
      </c>
      <c r="C43" s="371" t="s">
        <v>376</v>
      </c>
      <c r="D43" s="371" t="s">
        <v>376</v>
      </c>
      <c r="E43" s="347">
        <v>3995732000</v>
      </c>
      <c r="F43" s="347">
        <v>0</v>
      </c>
      <c r="G43" s="347">
        <v>0</v>
      </c>
      <c r="H43" s="393">
        <f t="shared" si="14"/>
        <v>4119599.6919999998</v>
      </c>
      <c r="I43" s="393">
        <f t="shared" si="15"/>
        <v>0</v>
      </c>
      <c r="J43" s="393">
        <f t="shared" si="16"/>
        <v>0</v>
      </c>
      <c r="R43" s="350" t="s">
        <v>281</v>
      </c>
      <c r="S43" s="350" t="s">
        <v>679</v>
      </c>
      <c r="T43" s="350" t="s">
        <v>680</v>
      </c>
      <c r="U43" s="350" t="s">
        <v>376</v>
      </c>
      <c r="V43" s="350" t="s">
        <v>376</v>
      </c>
      <c r="W43" s="393">
        <v>8048156000</v>
      </c>
      <c r="X43" s="393">
        <v>0</v>
      </c>
      <c r="Y43" s="393">
        <v>0</v>
      </c>
      <c r="Z43" s="393">
        <f t="shared" si="18"/>
        <v>8297648.8359999992</v>
      </c>
      <c r="AA43" s="393">
        <f t="shared" si="19"/>
        <v>0</v>
      </c>
      <c r="AB43" s="393">
        <f t="shared" si="20"/>
        <v>0</v>
      </c>
      <c r="AC43" s="393"/>
      <c r="AL43" s="350" t="s">
        <v>673</v>
      </c>
      <c r="AM43" s="350" t="s">
        <v>674</v>
      </c>
      <c r="AN43" s="350" t="s">
        <v>376</v>
      </c>
      <c r="AO43" s="350" t="s">
        <v>376</v>
      </c>
      <c r="AP43" s="393">
        <v>5360526000</v>
      </c>
      <c r="AQ43" s="393">
        <v>0</v>
      </c>
      <c r="AR43" s="393">
        <v>0</v>
      </c>
      <c r="AS43" s="393">
        <f t="shared" si="79"/>
        <v>5526702.3059999999</v>
      </c>
      <c r="AT43" s="393">
        <f t="shared" si="80"/>
        <v>0</v>
      </c>
      <c r="AU43" s="393">
        <f t="shared" si="81"/>
        <v>0</v>
      </c>
      <c r="BE43" s="371" t="s">
        <v>667</v>
      </c>
      <c r="BF43" s="346" t="s">
        <v>668</v>
      </c>
      <c r="BG43" s="371" t="s">
        <v>376</v>
      </c>
      <c r="BH43" s="346" t="s">
        <v>376</v>
      </c>
      <c r="BI43" s="347">
        <v>0</v>
      </c>
      <c r="BJ43" s="347">
        <v>11026865968</v>
      </c>
      <c r="BK43" s="347">
        <v>11026865968</v>
      </c>
      <c r="BL43" s="347">
        <f t="shared" si="26"/>
        <v>0</v>
      </c>
      <c r="BM43" s="347">
        <f t="shared" si="27"/>
        <v>11368698.813007999</v>
      </c>
      <c r="BN43" s="347">
        <f t="shared" si="28"/>
        <v>11368698.813007999</v>
      </c>
      <c r="BW43" s="371" t="s">
        <v>665</v>
      </c>
      <c r="BX43" s="346" t="s">
        <v>666</v>
      </c>
      <c r="BY43" s="371" t="s">
        <v>376</v>
      </c>
      <c r="BZ43" s="346" t="s">
        <v>376</v>
      </c>
      <c r="CA43" s="393">
        <v>0</v>
      </c>
      <c r="CB43" s="393">
        <v>12282857647</v>
      </c>
      <c r="CC43" s="393">
        <v>12180614799</v>
      </c>
      <c r="CD43" s="393">
        <f t="shared" si="30"/>
        <v>0</v>
      </c>
      <c r="CE43" s="393">
        <f t="shared" si="31"/>
        <v>12663626.234056998</v>
      </c>
      <c r="CF43" s="393">
        <f t="shared" si="32"/>
        <v>12558213.857768999</v>
      </c>
      <c r="CO43" s="350" t="s">
        <v>665</v>
      </c>
      <c r="CP43" s="350" t="s">
        <v>666</v>
      </c>
      <c r="CQ43" s="371" t="s">
        <v>376</v>
      </c>
      <c r="CR43" s="350" t="s">
        <v>376</v>
      </c>
      <c r="CS43" s="395">
        <v>0</v>
      </c>
      <c r="CT43" s="395">
        <v>14354304159</v>
      </c>
      <c r="CU43" s="395">
        <v>14354304159</v>
      </c>
      <c r="CV43" s="393">
        <f t="shared" si="34"/>
        <v>0</v>
      </c>
      <c r="CW43" s="393">
        <f t="shared" si="35"/>
        <v>14799287.587928999</v>
      </c>
      <c r="CX43" s="393">
        <f t="shared" si="36"/>
        <v>14799287.587928999</v>
      </c>
      <c r="DH43" s="350" t="s">
        <v>665</v>
      </c>
      <c r="DI43" s="350" t="s">
        <v>666</v>
      </c>
      <c r="DJ43" s="350" t="s">
        <v>376</v>
      </c>
      <c r="DK43" s="350" t="s">
        <v>376</v>
      </c>
      <c r="DL43" s="395">
        <v>42262555000</v>
      </c>
      <c r="DM43" s="395">
        <v>0</v>
      </c>
      <c r="DN43" s="395">
        <v>0</v>
      </c>
      <c r="DO43" s="395">
        <f t="shared" si="38"/>
        <v>43572694.204999998</v>
      </c>
      <c r="DP43" s="395">
        <f t="shared" si="39"/>
        <v>0</v>
      </c>
      <c r="DQ43" s="395">
        <f t="shared" si="40"/>
        <v>0</v>
      </c>
      <c r="EC43" s="350" t="s">
        <v>665</v>
      </c>
      <c r="ED43" s="350" t="s">
        <v>666</v>
      </c>
      <c r="EE43" s="371" t="s">
        <v>376</v>
      </c>
      <c r="EF43" s="350" t="s">
        <v>376</v>
      </c>
      <c r="EG43" s="394">
        <v>42577995000</v>
      </c>
      <c r="EH43" s="394">
        <v>0</v>
      </c>
      <c r="EI43" s="394">
        <v>0</v>
      </c>
      <c r="EJ43" s="394">
        <f t="shared" si="42"/>
        <v>43897912.844999999</v>
      </c>
      <c r="EK43" s="394">
        <f t="shared" si="43"/>
        <v>0</v>
      </c>
      <c r="EL43" s="394">
        <f t="shared" si="44"/>
        <v>0</v>
      </c>
      <c r="EV43" s="350" t="s">
        <v>665</v>
      </c>
      <c r="EW43" s="350" t="s">
        <v>666</v>
      </c>
      <c r="EX43" s="350" t="s">
        <v>376</v>
      </c>
      <c r="EY43" s="350" t="s">
        <v>376</v>
      </c>
      <c r="EZ43" s="394">
        <v>46270299000</v>
      </c>
      <c r="FA43" s="394">
        <v>0</v>
      </c>
      <c r="FB43" s="394">
        <v>0</v>
      </c>
      <c r="FC43" s="394">
        <f t="shared" si="46"/>
        <v>47704678.268999994</v>
      </c>
      <c r="FD43" s="394">
        <f t="shared" si="47"/>
        <v>0</v>
      </c>
      <c r="FE43" s="394">
        <f t="shared" si="48"/>
        <v>0</v>
      </c>
      <c r="FN43" s="350" t="s">
        <v>665</v>
      </c>
      <c r="FO43" s="350" t="s">
        <v>666</v>
      </c>
      <c r="FP43" s="350" t="s">
        <v>376</v>
      </c>
      <c r="FQ43" s="350" t="s">
        <v>376</v>
      </c>
      <c r="FR43" s="395">
        <v>53936850000</v>
      </c>
      <c r="FS43" s="395">
        <v>0</v>
      </c>
      <c r="FT43" s="395">
        <v>0</v>
      </c>
      <c r="FU43" s="397">
        <f t="shared" si="50"/>
        <v>53936850</v>
      </c>
      <c r="FV43" s="397">
        <f t="shared" si="51"/>
        <v>0</v>
      </c>
      <c r="FW43" s="397">
        <f t="shared" si="52"/>
        <v>0</v>
      </c>
      <c r="GU43" s="371" t="s">
        <v>665</v>
      </c>
      <c r="GV43" s="350" t="s">
        <v>666</v>
      </c>
      <c r="GW43" s="371" t="s">
        <v>376</v>
      </c>
      <c r="GX43" s="346" t="s">
        <v>376</v>
      </c>
      <c r="GY43" s="347">
        <v>44562555000</v>
      </c>
      <c r="GZ43" s="347">
        <v>0</v>
      </c>
      <c r="HA43" s="347">
        <v>0</v>
      </c>
      <c r="HB43" s="347">
        <f t="shared" si="60"/>
        <v>44562555</v>
      </c>
      <c r="HC43" s="347">
        <f t="shared" si="61"/>
        <v>0</v>
      </c>
      <c r="HD43" s="347">
        <f t="shared" si="62"/>
        <v>0</v>
      </c>
      <c r="IB43" s="350" t="s">
        <v>378</v>
      </c>
      <c r="IC43" s="350" t="s">
        <v>134</v>
      </c>
      <c r="ID43" s="350" t="s">
        <v>376</v>
      </c>
      <c r="IE43" s="350" t="s">
        <v>376</v>
      </c>
      <c r="IF43" s="394">
        <v>2121980000</v>
      </c>
      <c r="IG43" s="394">
        <v>0</v>
      </c>
      <c r="IH43" s="394">
        <v>0</v>
      </c>
      <c r="II43" s="394">
        <f t="shared" si="70"/>
        <v>2121980</v>
      </c>
      <c r="IJ43" s="394">
        <f t="shared" si="71"/>
        <v>0</v>
      </c>
      <c r="IK43" s="394">
        <f t="shared" si="72"/>
        <v>0</v>
      </c>
    </row>
    <row r="44" spans="1:259" x14ac:dyDescent="0.25">
      <c r="A44" s="371" t="s">
        <v>380</v>
      </c>
      <c r="B44" s="371" t="s">
        <v>121</v>
      </c>
      <c r="C44" s="371" t="s">
        <v>376</v>
      </c>
      <c r="D44" s="371" t="s">
        <v>376</v>
      </c>
      <c r="E44" s="347">
        <v>10100</v>
      </c>
      <c r="F44" s="347">
        <v>0</v>
      </c>
      <c r="G44" s="347">
        <v>0</v>
      </c>
      <c r="H44" s="393">
        <f t="shared" si="14"/>
        <v>10.413099999999998</v>
      </c>
      <c r="I44" s="393">
        <f t="shared" si="15"/>
        <v>0</v>
      </c>
      <c r="J44" s="393">
        <f t="shared" si="16"/>
        <v>0</v>
      </c>
      <c r="R44" s="350" t="s">
        <v>281</v>
      </c>
      <c r="S44" s="350" t="s">
        <v>681</v>
      </c>
      <c r="T44" s="350" t="s">
        <v>682</v>
      </c>
      <c r="U44" s="350" t="s">
        <v>376</v>
      </c>
      <c r="V44" s="350" t="s">
        <v>376</v>
      </c>
      <c r="W44" s="393">
        <v>31470675000</v>
      </c>
      <c r="X44" s="393">
        <v>0</v>
      </c>
      <c r="Y44" s="393">
        <v>0</v>
      </c>
      <c r="Z44" s="393">
        <f t="shared" si="18"/>
        <v>32446265.924999997</v>
      </c>
      <c r="AA44" s="393">
        <f t="shared" si="19"/>
        <v>0</v>
      </c>
      <c r="AB44" s="393">
        <f t="shared" si="20"/>
        <v>0</v>
      </c>
      <c r="AC44" s="393"/>
      <c r="AL44" s="350" t="s">
        <v>675</v>
      </c>
      <c r="AM44" s="350" t="s">
        <v>676</v>
      </c>
      <c r="AN44" s="350" t="s">
        <v>376</v>
      </c>
      <c r="AO44" s="350" t="s">
        <v>376</v>
      </c>
      <c r="AP44" s="393">
        <v>2440674000</v>
      </c>
      <c r="AQ44" s="393">
        <v>0</v>
      </c>
      <c r="AR44" s="393">
        <v>0</v>
      </c>
      <c r="AS44" s="393">
        <f t="shared" si="79"/>
        <v>2516334.8939999999</v>
      </c>
      <c r="AT44" s="393">
        <f t="shared" si="80"/>
        <v>0</v>
      </c>
      <c r="AU44" s="393">
        <f t="shared" si="81"/>
        <v>0</v>
      </c>
      <c r="BE44" s="371" t="s">
        <v>669</v>
      </c>
      <c r="BF44" s="346" t="s">
        <v>670</v>
      </c>
      <c r="BG44" s="371" t="s">
        <v>376</v>
      </c>
      <c r="BH44" s="346" t="s">
        <v>376</v>
      </c>
      <c r="BI44" s="347">
        <v>300000000</v>
      </c>
      <c r="BJ44" s="347">
        <v>0</v>
      </c>
      <c r="BK44" s="347">
        <v>0</v>
      </c>
      <c r="BL44" s="347">
        <f t="shared" si="26"/>
        <v>309300</v>
      </c>
      <c r="BM44" s="347">
        <f t="shared" si="27"/>
        <v>0</v>
      </c>
      <c r="BN44" s="347">
        <f t="shared" si="28"/>
        <v>0</v>
      </c>
      <c r="BW44" s="371" t="s">
        <v>667</v>
      </c>
      <c r="BX44" s="346" t="s">
        <v>668</v>
      </c>
      <c r="BY44" s="371" t="s">
        <v>376</v>
      </c>
      <c r="BZ44" s="346" t="s">
        <v>376</v>
      </c>
      <c r="CA44" s="393">
        <v>17949263000</v>
      </c>
      <c r="CB44" s="393">
        <v>0</v>
      </c>
      <c r="CC44" s="393">
        <v>0</v>
      </c>
      <c r="CD44" s="393">
        <f t="shared" si="30"/>
        <v>18505690.152999997</v>
      </c>
      <c r="CE44" s="393">
        <f t="shared" si="31"/>
        <v>0</v>
      </c>
      <c r="CF44" s="393">
        <f t="shared" si="32"/>
        <v>0</v>
      </c>
      <c r="CO44" s="350" t="s">
        <v>667</v>
      </c>
      <c r="CP44" s="350" t="s">
        <v>668</v>
      </c>
      <c r="CQ44" s="371" t="s">
        <v>376</v>
      </c>
      <c r="CR44" s="350" t="s">
        <v>376</v>
      </c>
      <c r="CS44" s="395">
        <v>17949263000</v>
      </c>
      <c r="CT44" s="395">
        <v>0</v>
      </c>
      <c r="CU44" s="395">
        <v>0</v>
      </c>
      <c r="CV44" s="393">
        <f t="shared" si="34"/>
        <v>18505690.152999997</v>
      </c>
      <c r="CW44" s="393">
        <f t="shared" si="35"/>
        <v>0</v>
      </c>
      <c r="CX44" s="393">
        <f t="shared" si="36"/>
        <v>0</v>
      </c>
      <c r="DH44" s="350" t="s">
        <v>665</v>
      </c>
      <c r="DI44" s="350" t="s">
        <v>666</v>
      </c>
      <c r="DJ44" s="350" t="s">
        <v>376</v>
      </c>
      <c r="DK44" s="350" t="s">
        <v>376</v>
      </c>
      <c r="DL44" s="395">
        <v>0</v>
      </c>
      <c r="DM44" s="395">
        <v>15792796186</v>
      </c>
      <c r="DN44" s="395">
        <v>15792796186</v>
      </c>
      <c r="DO44" s="395">
        <f t="shared" si="38"/>
        <v>0</v>
      </c>
      <c r="DP44" s="395">
        <f t="shared" si="39"/>
        <v>16282372.867765998</v>
      </c>
      <c r="DQ44" s="395">
        <f t="shared" si="40"/>
        <v>16282372.867765998</v>
      </c>
      <c r="EC44" s="350" t="s">
        <v>665</v>
      </c>
      <c r="ED44" s="350" t="s">
        <v>666</v>
      </c>
      <c r="EE44" s="371" t="s">
        <v>376</v>
      </c>
      <c r="EF44" s="350" t="s">
        <v>376</v>
      </c>
      <c r="EG44" s="394">
        <v>0</v>
      </c>
      <c r="EH44" s="394">
        <v>16768198232</v>
      </c>
      <c r="EI44" s="394">
        <v>16768198232</v>
      </c>
      <c r="EJ44" s="394">
        <f t="shared" si="42"/>
        <v>0</v>
      </c>
      <c r="EK44" s="394">
        <f t="shared" si="43"/>
        <v>17288012.377191998</v>
      </c>
      <c r="EL44" s="394">
        <f t="shared" si="44"/>
        <v>17288012.377191998</v>
      </c>
      <c r="EV44" s="350" t="s">
        <v>665</v>
      </c>
      <c r="EW44" s="350" t="s">
        <v>666</v>
      </c>
      <c r="EX44" s="350" t="s">
        <v>376</v>
      </c>
      <c r="EY44" s="350" t="s">
        <v>376</v>
      </c>
      <c r="EZ44" s="394">
        <v>0</v>
      </c>
      <c r="FA44" s="394">
        <v>18595565437</v>
      </c>
      <c r="FB44" s="394">
        <v>18595565437</v>
      </c>
      <c r="FC44" s="394">
        <f t="shared" si="46"/>
        <v>0</v>
      </c>
      <c r="FD44" s="394">
        <f t="shared" si="47"/>
        <v>19172027.965546999</v>
      </c>
      <c r="FE44" s="394">
        <f t="shared" si="48"/>
        <v>19172027.965546999</v>
      </c>
      <c r="FN44" s="350" t="s">
        <v>665</v>
      </c>
      <c r="FO44" s="350" t="s">
        <v>666</v>
      </c>
      <c r="FP44" s="350" t="s">
        <v>376</v>
      </c>
      <c r="FQ44" s="350" t="s">
        <v>376</v>
      </c>
      <c r="FR44" s="395">
        <v>0</v>
      </c>
      <c r="FS44" s="395">
        <v>22630305502</v>
      </c>
      <c r="FT44" s="395">
        <v>22784637448</v>
      </c>
      <c r="FU44" s="397">
        <f t="shared" si="50"/>
        <v>0</v>
      </c>
      <c r="FV44" s="397">
        <f t="shared" si="51"/>
        <v>22630305.502</v>
      </c>
      <c r="FW44" s="397">
        <f t="shared" si="52"/>
        <v>22784637.447999999</v>
      </c>
      <c r="GU44" s="371" t="s">
        <v>665</v>
      </c>
      <c r="GV44" s="350" t="s">
        <v>666</v>
      </c>
      <c r="GW44" s="371" t="s">
        <v>376</v>
      </c>
      <c r="GX44" s="346" t="s">
        <v>376</v>
      </c>
      <c r="GY44" s="347">
        <v>3666551000</v>
      </c>
      <c r="GZ44" s="347">
        <v>0</v>
      </c>
      <c r="HA44" s="347">
        <v>0</v>
      </c>
      <c r="HB44" s="347">
        <f t="shared" si="60"/>
        <v>3666551</v>
      </c>
      <c r="HC44" s="347">
        <f t="shared" si="61"/>
        <v>0</v>
      </c>
      <c r="HD44" s="347">
        <f t="shared" si="62"/>
        <v>0</v>
      </c>
      <c r="IB44" s="350" t="s">
        <v>378</v>
      </c>
      <c r="IC44" s="350" t="s">
        <v>134</v>
      </c>
      <c r="ID44" s="350" t="s">
        <v>376</v>
      </c>
      <c r="IE44" s="350" t="s">
        <v>376</v>
      </c>
      <c r="IF44" s="394">
        <v>0</v>
      </c>
      <c r="IG44" s="394">
        <v>2121979646</v>
      </c>
      <c r="IH44" s="394">
        <v>2121979646</v>
      </c>
      <c r="II44" s="394">
        <f t="shared" si="70"/>
        <v>0</v>
      </c>
      <c r="IJ44" s="394">
        <f t="shared" si="71"/>
        <v>2121979.6460000002</v>
      </c>
      <c r="IK44" s="394">
        <f t="shared" si="72"/>
        <v>2121979.6460000002</v>
      </c>
    </row>
    <row r="45" spans="1:259" x14ac:dyDescent="0.25">
      <c r="A45" s="371" t="s">
        <v>380</v>
      </c>
      <c r="B45" s="371" t="s">
        <v>121</v>
      </c>
      <c r="C45" s="371" t="s">
        <v>376</v>
      </c>
      <c r="D45" s="371" t="s">
        <v>376</v>
      </c>
      <c r="E45" s="347">
        <v>0</v>
      </c>
      <c r="F45" s="347">
        <v>43933736285</v>
      </c>
      <c r="G45" s="347">
        <v>43933736285</v>
      </c>
      <c r="H45" s="393">
        <f t="shared" si="14"/>
        <v>0</v>
      </c>
      <c r="I45" s="393">
        <f t="shared" si="15"/>
        <v>45295682.109834991</v>
      </c>
      <c r="J45" s="393">
        <f t="shared" si="16"/>
        <v>45295682.109834991</v>
      </c>
      <c r="R45" s="350" t="s">
        <v>281</v>
      </c>
      <c r="S45" s="350" t="s">
        <v>683</v>
      </c>
      <c r="T45" s="350" t="s">
        <v>684</v>
      </c>
      <c r="U45" s="350" t="s">
        <v>376</v>
      </c>
      <c r="V45" s="350" t="s">
        <v>376</v>
      </c>
      <c r="W45" s="393">
        <v>9562068000</v>
      </c>
      <c r="X45" s="393">
        <v>0</v>
      </c>
      <c r="Y45" s="393">
        <v>0</v>
      </c>
      <c r="Z45" s="393">
        <f t="shared" si="18"/>
        <v>9858492.1079999991</v>
      </c>
      <c r="AA45" s="393">
        <f t="shared" si="19"/>
        <v>0</v>
      </c>
      <c r="AB45" s="393">
        <f t="shared" si="20"/>
        <v>0</v>
      </c>
      <c r="AC45" s="393"/>
      <c r="AL45" s="350" t="s">
        <v>675</v>
      </c>
      <c r="AM45" s="350" t="s">
        <v>676</v>
      </c>
      <c r="AN45" s="350" t="s">
        <v>376</v>
      </c>
      <c r="AO45" s="350" t="s">
        <v>376</v>
      </c>
      <c r="AP45" s="393">
        <v>0</v>
      </c>
      <c r="AQ45" s="393">
        <v>31277200</v>
      </c>
      <c r="AR45" s="393">
        <v>31277200</v>
      </c>
      <c r="AS45" s="393">
        <f t="shared" si="79"/>
        <v>0</v>
      </c>
      <c r="AT45" s="393">
        <f t="shared" si="80"/>
        <v>32246.793199999996</v>
      </c>
      <c r="AU45" s="393">
        <f t="shared" si="81"/>
        <v>32246.793199999996</v>
      </c>
      <c r="BE45" s="371" t="s">
        <v>669</v>
      </c>
      <c r="BF45" s="346" t="s">
        <v>670</v>
      </c>
      <c r="BG45" s="371" t="s">
        <v>376</v>
      </c>
      <c r="BH45" s="346" t="s">
        <v>376</v>
      </c>
      <c r="BI45" s="347">
        <v>0</v>
      </c>
      <c r="BJ45" s="347">
        <v>143570014</v>
      </c>
      <c r="BK45" s="347">
        <v>143570014</v>
      </c>
      <c r="BL45" s="347">
        <f t="shared" si="26"/>
        <v>0</v>
      </c>
      <c r="BM45" s="347">
        <f t="shared" si="27"/>
        <v>148020.684434</v>
      </c>
      <c r="BN45" s="347">
        <f t="shared" si="28"/>
        <v>148020.684434</v>
      </c>
      <c r="BW45" s="371" t="s">
        <v>667</v>
      </c>
      <c r="BX45" s="346" t="s">
        <v>668</v>
      </c>
      <c r="BY45" s="371" t="s">
        <v>376</v>
      </c>
      <c r="BZ45" s="346" t="s">
        <v>376</v>
      </c>
      <c r="CA45" s="393">
        <v>0</v>
      </c>
      <c r="CB45" s="393">
        <v>0</v>
      </c>
      <c r="CC45" s="393">
        <v>0</v>
      </c>
      <c r="CD45" s="393">
        <f t="shared" si="30"/>
        <v>0</v>
      </c>
      <c r="CE45" s="393">
        <f t="shared" si="31"/>
        <v>0</v>
      </c>
      <c r="CF45" s="393">
        <f t="shared" si="32"/>
        <v>0</v>
      </c>
      <c r="CO45" s="350" t="s">
        <v>667</v>
      </c>
      <c r="CP45" s="350" t="s">
        <v>668</v>
      </c>
      <c r="CQ45" s="371" t="s">
        <v>376</v>
      </c>
      <c r="CR45" s="350" t="s">
        <v>376</v>
      </c>
      <c r="CS45" s="395">
        <v>0</v>
      </c>
      <c r="CT45" s="395">
        <v>0</v>
      </c>
      <c r="CU45" s="395">
        <v>0</v>
      </c>
      <c r="CV45" s="393">
        <f t="shared" si="34"/>
        <v>0</v>
      </c>
      <c r="CW45" s="393">
        <f t="shared" si="35"/>
        <v>0</v>
      </c>
      <c r="CX45" s="393">
        <f t="shared" si="36"/>
        <v>0</v>
      </c>
      <c r="DH45" s="350" t="s">
        <v>667</v>
      </c>
      <c r="DI45" s="350" t="s">
        <v>668</v>
      </c>
      <c r="DJ45" s="350" t="s">
        <v>376</v>
      </c>
      <c r="DK45" s="350" t="s">
        <v>376</v>
      </c>
      <c r="DL45" s="395">
        <v>18949263000</v>
      </c>
      <c r="DM45" s="395">
        <v>0</v>
      </c>
      <c r="DN45" s="395">
        <v>0</v>
      </c>
      <c r="DO45" s="395">
        <f t="shared" si="38"/>
        <v>19536690.152999997</v>
      </c>
      <c r="DP45" s="395">
        <f t="shared" si="39"/>
        <v>0</v>
      </c>
      <c r="DQ45" s="395">
        <f t="shared" si="40"/>
        <v>0</v>
      </c>
      <c r="EC45" s="350" t="s">
        <v>667</v>
      </c>
      <c r="ED45" s="350" t="s">
        <v>668</v>
      </c>
      <c r="EE45" s="371" t="s">
        <v>376</v>
      </c>
      <c r="EF45" s="350" t="s">
        <v>376</v>
      </c>
      <c r="EG45" s="394">
        <v>18949263000</v>
      </c>
      <c r="EH45" s="394">
        <v>0</v>
      </c>
      <c r="EI45" s="394">
        <v>0</v>
      </c>
      <c r="EJ45" s="394">
        <f t="shared" si="42"/>
        <v>19536690.152999997</v>
      </c>
      <c r="EK45" s="394">
        <f t="shared" si="43"/>
        <v>0</v>
      </c>
      <c r="EL45" s="394">
        <f t="shared" si="44"/>
        <v>0</v>
      </c>
      <c r="EV45" s="350" t="s">
        <v>667</v>
      </c>
      <c r="EW45" s="350" t="s">
        <v>668</v>
      </c>
      <c r="EX45" s="350" t="s">
        <v>376</v>
      </c>
      <c r="EY45" s="350" t="s">
        <v>376</v>
      </c>
      <c r="EZ45" s="394">
        <v>18949263000</v>
      </c>
      <c r="FA45" s="394">
        <v>0</v>
      </c>
      <c r="FB45" s="394">
        <v>0</v>
      </c>
      <c r="FC45" s="394">
        <f t="shared" si="46"/>
        <v>19536690.152999997</v>
      </c>
      <c r="FD45" s="394">
        <f t="shared" si="47"/>
        <v>0</v>
      </c>
      <c r="FE45" s="394">
        <f t="shared" si="48"/>
        <v>0</v>
      </c>
      <c r="FN45" s="350" t="s">
        <v>667</v>
      </c>
      <c r="FO45" s="350" t="s">
        <v>668</v>
      </c>
      <c r="FP45" s="350" t="s">
        <v>376</v>
      </c>
      <c r="FQ45" s="350" t="s">
        <v>376</v>
      </c>
      <c r="FR45" s="395">
        <v>18949263000</v>
      </c>
      <c r="FS45" s="395">
        <v>0</v>
      </c>
      <c r="FT45" s="395">
        <v>0</v>
      </c>
      <c r="FU45" s="397">
        <f t="shared" si="50"/>
        <v>18949263</v>
      </c>
      <c r="FV45" s="397">
        <f t="shared" si="51"/>
        <v>0</v>
      </c>
      <c r="FW45" s="397">
        <f t="shared" si="52"/>
        <v>0</v>
      </c>
      <c r="GU45" s="371" t="s">
        <v>665</v>
      </c>
      <c r="GV45" s="350" t="s">
        <v>666</v>
      </c>
      <c r="GW45" s="371" t="s">
        <v>376</v>
      </c>
      <c r="GX45" s="346" t="s">
        <v>376</v>
      </c>
      <c r="GY45" s="347">
        <v>1922284000</v>
      </c>
      <c r="GZ45" s="347">
        <v>0</v>
      </c>
      <c r="HA45" s="347">
        <v>0</v>
      </c>
      <c r="HB45" s="347">
        <f t="shared" si="60"/>
        <v>1922284</v>
      </c>
      <c r="HC45" s="347">
        <f t="shared" si="61"/>
        <v>0</v>
      </c>
      <c r="HD45" s="347">
        <f t="shared" si="62"/>
        <v>0</v>
      </c>
      <c r="IB45" s="350" t="s">
        <v>663</v>
      </c>
      <c r="IC45" s="350" t="s">
        <v>664</v>
      </c>
      <c r="ID45" s="350" t="s">
        <v>376</v>
      </c>
      <c r="IE45" s="350" t="s">
        <v>376</v>
      </c>
      <c r="IF45" s="394">
        <v>37756748000</v>
      </c>
      <c r="IG45" s="394">
        <v>0</v>
      </c>
      <c r="IH45" s="394">
        <v>0</v>
      </c>
      <c r="II45" s="394">
        <f t="shared" si="70"/>
        <v>37756748</v>
      </c>
      <c r="IJ45" s="394">
        <f t="shared" si="71"/>
        <v>0</v>
      </c>
      <c r="IK45" s="394">
        <f t="shared" si="72"/>
        <v>0</v>
      </c>
    </row>
    <row r="46" spans="1:259" x14ac:dyDescent="0.25">
      <c r="A46" s="371" t="s">
        <v>818</v>
      </c>
      <c r="B46" s="371" t="s">
        <v>118</v>
      </c>
      <c r="C46" s="371" t="s">
        <v>376</v>
      </c>
      <c r="D46" s="371" t="s">
        <v>376</v>
      </c>
      <c r="E46" s="347">
        <v>100</v>
      </c>
      <c r="F46" s="347">
        <v>0</v>
      </c>
      <c r="G46" s="347">
        <v>0</v>
      </c>
      <c r="H46" s="393">
        <f t="shared" si="14"/>
        <v>0.1031</v>
      </c>
      <c r="I46" s="393">
        <f t="shared" si="15"/>
        <v>0</v>
      </c>
      <c r="J46" s="393">
        <f t="shared" si="16"/>
        <v>0</v>
      </c>
      <c r="R46" s="350" t="s">
        <v>281</v>
      </c>
      <c r="S46" s="350" t="s">
        <v>683</v>
      </c>
      <c r="T46" s="350" t="s">
        <v>684</v>
      </c>
      <c r="U46" s="350" t="s">
        <v>376</v>
      </c>
      <c r="V46" s="350" t="s">
        <v>376</v>
      </c>
      <c r="W46" s="393">
        <v>0</v>
      </c>
      <c r="X46" s="393">
        <v>2400929703</v>
      </c>
      <c r="Y46" s="393">
        <v>3070652163</v>
      </c>
      <c r="Z46" s="393">
        <f t="shared" si="18"/>
        <v>0</v>
      </c>
      <c r="AA46" s="393">
        <f t="shared" si="19"/>
        <v>2475358.5237929998</v>
      </c>
      <c r="AB46" s="393">
        <f t="shared" si="20"/>
        <v>3165842.3800530001</v>
      </c>
      <c r="AC46" s="393"/>
      <c r="AL46" s="350" t="s">
        <v>677</v>
      </c>
      <c r="AM46" s="350" t="s">
        <v>678</v>
      </c>
      <c r="AN46" s="350" t="s">
        <v>376</v>
      </c>
      <c r="AO46" s="350" t="s">
        <v>376</v>
      </c>
      <c r="AP46" s="393">
        <v>2266492000</v>
      </c>
      <c r="AQ46" s="393">
        <v>0</v>
      </c>
      <c r="AR46" s="393">
        <v>0</v>
      </c>
      <c r="AS46" s="393">
        <f t="shared" si="79"/>
        <v>2336753.2519999999</v>
      </c>
      <c r="AT46" s="393">
        <f t="shared" si="80"/>
        <v>0</v>
      </c>
      <c r="AU46" s="393">
        <f t="shared" si="81"/>
        <v>0</v>
      </c>
      <c r="BE46" s="371" t="s">
        <v>671</v>
      </c>
      <c r="BF46" s="346" t="s">
        <v>672</v>
      </c>
      <c r="BG46" s="371" t="s">
        <v>376</v>
      </c>
      <c r="BH46" s="346" t="s">
        <v>376</v>
      </c>
      <c r="BI46" s="347">
        <v>6527670000</v>
      </c>
      <c r="BJ46" s="347">
        <v>0</v>
      </c>
      <c r="BK46" s="347">
        <v>0</v>
      </c>
      <c r="BL46" s="347">
        <f t="shared" si="26"/>
        <v>6730027.7699999996</v>
      </c>
      <c r="BM46" s="347">
        <f t="shared" si="27"/>
        <v>0</v>
      </c>
      <c r="BN46" s="347">
        <f t="shared" si="28"/>
        <v>0</v>
      </c>
      <c r="BW46" s="371" t="s">
        <v>667</v>
      </c>
      <c r="BX46" s="346" t="s">
        <v>668</v>
      </c>
      <c r="BY46" s="371" t="s">
        <v>376</v>
      </c>
      <c r="BZ46" s="346" t="s">
        <v>376</v>
      </c>
      <c r="CA46" s="393">
        <v>0</v>
      </c>
      <c r="CB46" s="393">
        <v>11026865968</v>
      </c>
      <c r="CC46" s="393">
        <v>11026865968</v>
      </c>
      <c r="CD46" s="393">
        <f t="shared" si="30"/>
        <v>0</v>
      </c>
      <c r="CE46" s="393">
        <f t="shared" si="31"/>
        <v>11368698.813007999</v>
      </c>
      <c r="CF46" s="393">
        <f t="shared" si="32"/>
        <v>11368698.813007999</v>
      </c>
      <c r="CO46" s="350" t="s">
        <v>667</v>
      </c>
      <c r="CP46" s="350" t="s">
        <v>668</v>
      </c>
      <c r="CQ46" s="371" t="s">
        <v>376</v>
      </c>
      <c r="CR46" s="350" t="s">
        <v>376</v>
      </c>
      <c r="CS46" s="395">
        <v>0</v>
      </c>
      <c r="CT46" s="395">
        <v>11026865968</v>
      </c>
      <c r="CU46" s="395">
        <v>11026865968</v>
      </c>
      <c r="CV46" s="393">
        <f t="shared" si="34"/>
        <v>0</v>
      </c>
      <c r="CW46" s="393">
        <f t="shared" si="35"/>
        <v>11368698.813007999</v>
      </c>
      <c r="CX46" s="393">
        <f t="shared" si="36"/>
        <v>11368698.813007999</v>
      </c>
      <c r="DH46" s="350" t="s">
        <v>667</v>
      </c>
      <c r="DI46" s="350" t="s">
        <v>668</v>
      </c>
      <c r="DJ46" s="350" t="s">
        <v>376</v>
      </c>
      <c r="DK46" s="350" t="s">
        <v>376</v>
      </c>
      <c r="DL46" s="395">
        <v>0</v>
      </c>
      <c r="DM46" s="395">
        <v>0</v>
      </c>
      <c r="DN46" s="395">
        <v>0</v>
      </c>
      <c r="DO46" s="395">
        <f t="shared" si="38"/>
        <v>0</v>
      </c>
      <c r="DP46" s="395">
        <f t="shared" si="39"/>
        <v>0</v>
      </c>
      <c r="DQ46" s="395">
        <f t="shared" si="40"/>
        <v>0</v>
      </c>
      <c r="EC46" s="350" t="s">
        <v>667</v>
      </c>
      <c r="ED46" s="350" t="s">
        <v>668</v>
      </c>
      <c r="EE46" s="371" t="s">
        <v>376</v>
      </c>
      <c r="EF46" s="350" t="s">
        <v>376</v>
      </c>
      <c r="EG46" s="394">
        <v>0</v>
      </c>
      <c r="EH46" s="394">
        <v>18917977830</v>
      </c>
      <c r="EI46" s="394">
        <v>18917977830</v>
      </c>
      <c r="EJ46" s="394">
        <f t="shared" si="42"/>
        <v>0</v>
      </c>
      <c r="EK46" s="394">
        <f t="shared" si="43"/>
        <v>19504435.142729998</v>
      </c>
      <c r="EL46" s="394">
        <f t="shared" si="44"/>
        <v>19504435.142729998</v>
      </c>
      <c r="EV46" s="350" t="s">
        <v>667</v>
      </c>
      <c r="EW46" s="350" t="s">
        <v>668</v>
      </c>
      <c r="EX46" s="350" t="s">
        <v>376</v>
      </c>
      <c r="EY46" s="350" t="s">
        <v>376</v>
      </c>
      <c r="EZ46" s="394">
        <v>0</v>
      </c>
      <c r="FA46" s="394">
        <v>0</v>
      </c>
      <c r="FB46" s="394">
        <v>0</v>
      </c>
      <c r="FC46" s="394">
        <f t="shared" si="46"/>
        <v>0</v>
      </c>
      <c r="FD46" s="394">
        <f t="shared" si="47"/>
        <v>0</v>
      </c>
      <c r="FE46" s="394">
        <f t="shared" si="48"/>
        <v>0</v>
      </c>
      <c r="FN46" s="350" t="s">
        <v>667</v>
      </c>
      <c r="FO46" s="350" t="s">
        <v>668</v>
      </c>
      <c r="FP46" s="350" t="s">
        <v>376</v>
      </c>
      <c r="FQ46" s="350" t="s">
        <v>376</v>
      </c>
      <c r="FR46" s="395">
        <v>0</v>
      </c>
      <c r="FS46" s="395">
        <v>18917977830</v>
      </c>
      <c r="FT46" s="395">
        <v>18917977830</v>
      </c>
      <c r="FU46" s="397">
        <f t="shared" si="50"/>
        <v>0</v>
      </c>
      <c r="FV46" s="397">
        <f t="shared" si="51"/>
        <v>18917977.829999998</v>
      </c>
      <c r="FW46" s="397">
        <f t="shared" si="52"/>
        <v>18917977.829999998</v>
      </c>
      <c r="GU46" s="371" t="s">
        <v>665</v>
      </c>
      <c r="GV46" s="350" t="s">
        <v>666</v>
      </c>
      <c r="GW46" s="371" t="s">
        <v>376</v>
      </c>
      <c r="GX46" s="346" t="s">
        <v>376</v>
      </c>
      <c r="GY46" s="347">
        <v>1770020000</v>
      </c>
      <c r="GZ46" s="347">
        <v>0</v>
      </c>
      <c r="HA46" s="347">
        <v>0</v>
      </c>
      <c r="HB46" s="347">
        <f t="shared" si="60"/>
        <v>1770020</v>
      </c>
      <c r="HC46" s="347">
        <f t="shared" si="61"/>
        <v>0</v>
      </c>
      <c r="HD46" s="347">
        <f t="shared" si="62"/>
        <v>0</v>
      </c>
      <c r="IB46" s="350" t="s">
        <v>663</v>
      </c>
      <c r="IC46" s="350" t="s">
        <v>664</v>
      </c>
      <c r="ID46" s="350" t="s">
        <v>376</v>
      </c>
      <c r="IE46" s="350" t="s">
        <v>376</v>
      </c>
      <c r="IF46" s="394">
        <v>0</v>
      </c>
      <c r="IG46" s="394">
        <v>37753068821</v>
      </c>
      <c r="IH46" s="394">
        <v>37753068821</v>
      </c>
      <c r="II46" s="394">
        <f t="shared" si="70"/>
        <v>0</v>
      </c>
      <c r="IJ46" s="394">
        <f t="shared" si="71"/>
        <v>37753068.821000002</v>
      </c>
      <c r="IK46" s="394">
        <f t="shared" si="72"/>
        <v>37753068.821000002</v>
      </c>
    </row>
    <row r="47" spans="1:259" x14ac:dyDescent="0.25">
      <c r="R47" s="350" t="s">
        <v>281</v>
      </c>
      <c r="S47" s="350" t="s">
        <v>377</v>
      </c>
      <c r="T47" s="350" t="s">
        <v>394</v>
      </c>
      <c r="U47" s="350" t="s">
        <v>376</v>
      </c>
      <c r="V47" s="350" t="s">
        <v>376</v>
      </c>
      <c r="W47" s="393">
        <v>17361590000</v>
      </c>
      <c r="X47" s="393">
        <v>0</v>
      </c>
      <c r="Y47" s="393">
        <v>0</v>
      </c>
      <c r="Z47" s="393">
        <f t="shared" si="18"/>
        <v>17899799.289999999</v>
      </c>
      <c r="AA47" s="393">
        <f t="shared" si="19"/>
        <v>0</v>
      </c>
      <c r="AB47" s="393">
        <f t="shared" si="20"/>
        <v>0</v>
      </c>
      <c r="AC47" s="393"/>
      <c r="AL47" s="350" t="s">
        <v>679</v>
      </c>
      <c r="AM47" s="350" t="s">
        <v>680</v>
      </c>
      <c r="AN47" s="350" t="s">
        <v>376</v>
      </c>
      <c r="AO47" s="350" t="s">
        <v>376</v>
      </c>
      <c r="AP47" s="393">
        <v>8048156000</v>
      </c>
      <c r="AQ47" s="393">
        <v>0</v>
      </c>
      <c r="AR47" s="393">
        <v>0</v>
      </c>
      <c r="AS47" s="393">
        <f t="shared" si="79"/>
        <v>8297648.8359999992</v>
      </c>
      <c r="AT47" s="393">
        <f t="shared" si="80"/>
        <v>0</v>
      </c>
      <c r="AU47" s="393">
        <f t="shared" si="81"/>
        <v>0</v>
      </c>
      <c r="BE47" s="371" t="s">
        <v>671</v>
      </c>
      <c r="BF47" s="346" t="s">
        <v>672</v>
      </c>
      <c r="BG47" s="371" t="s">
        <v>376</v>
      </c>
      <c r="BH47" s="346" t="s">
        <v>376</v>
      </c>
      <c r="BI47" s="347">
        <v>0</v>
      </c>
      <c r="BJ47" s="347">
        <v>1376609000</v>
      </c>
      <c r="BK47" s="347">
        <v>1641209000</v>
      </c>
      <c r="BL47" s="347">
        <f t="shared" si="26"/>
        <v>0</v>
      </c>
      <c r="BM47" s="347">
        <f t="shared" si="27"/>
        <v>1419283.879</v>
      </c>
      <c r="BN47" s="347">
        <f t="shared" si="28"/>
        <v>1692086.4789999998</v>
      </c>
      <c r="BW47" s="371" t="s">
        <v>669</v>
      </c>
      <c r="BX47" s="346" t="s">
        <v>670</v>
      </c>
      <c r="BY47" s="371" t="s">
        <v>376</v>
      </c>
      <c r="BZ47" s="346" t="s">
        <v>376</v>
      </c>
      <c r="CA47" s="393">
        <v>300000000</v>
      </c>
      <c r="CB47" s="393">
        <v>0</v>
      </c>
      <c r="CC47" s="393">
        <v>0</v>
      </c>
      <c r="CD47" s="393">
        <f t="shared" si="30"/>
        <v>309300</v>
      </c>
      <c r="CE47" s="393">
        <f t="shared" si="31"/>
        <v>0</v>
      </c>
      <c r="CF47" s="393">
        <f t="shared" si="32"/>
        <v>0</v>
      </c>
      <c r="CO47" s="350" t="s">
        <v>669</v>
      </c>
      <c r="CP47" s="350" t="s">
        <v>670</v>
      </c>
      <c r="CQ47" s="371" t="s">
        <v>376</v>
      </c>
      <c r="CR47" s="350" t="s">
        <v>376</v>
      </c>
      <c r="CS47" s="395">
        <v>300000000</v>
      </c>
      <c r="CT47" s="395">
        <v>0</v>
      </c>
      <c r="CU47" s="395">
        <v>0</v>
      </c>
      <c r="CV47" s="393">
        <f t="shared" si="34"/>
        <v>309300</v>
      </c>
      <c r="CW47" s="393">
        <f t="shared" si="35"/>
        <v>0</v>
      </c>
      <c r="CX47" s="393">
        <f t="shared" si="36"/>
        <v>0</v>
      </c>
      <c r="DH47" s="350" t="s">
        <v>667</v>
      </c>
      <c r="DI47" s="350" t="s">
        <v>668</v>
      </c>
      <c r="DJ47" s="350" t="s">
        <v>376</v>
      </c>
      <c r="DK47" s="350" t="s">
        <v>376</v>
      </c>
      <c r="DL47" s="395">
        <v>0</v>
      </c>
      <c r="DM47" s="395">
        <v>18917977830</v>
      </c>
      <c r="DN47" s="395">
        <v>18917977830</v>
      </c>
      <c r="DO47" s="395">
        <f t="shared" si="38"/>
        <v>0</v>
      </c>
      <c r="DP47" s="395">
        <f t="shared" si="39"/>
        <v>19504435.142729998</v>
      </c>
      <c r="DQ47" s="395">
        <f t="shared" si="40"/>
        <v>19504435.142729998</v>
      </c>
      <c r="EC47" s="350" t="s">
        <v>667</v>
      </c>
      <c r="ED47" s="350" t="s">
        <v>668</v>
      </c>
      <c r="EE47" s="371" t="s">
        <v>376</v>
      </c>
      <c r="EF47" s="350" t="s">
        <v>376</v>
      </c>
      <c r="EG47" s="394">
        <v>0</v>
      </c>
      <c r="EH47" s="394">
        <v>0</v>
      </c>
      <c r="EI47" s="394">
        <v>0</v>
      </c>
      <c r="EJ47" s="394">
        <f t="shared" si="42"/>
        <v>0</v>
      </c>
      <c r="EK47" s="394">
        <f t="shared" si="43"/>
        <v>0</v>
      </c>
      <c r="EL47" s="394">
        <f t="shared" si="44"/>
        <v>0</v>
      </c>
      <c r="EV47" s="350" t="s">
        <v>667</v>
      </c>
      <c r="EW47" s="350" t="s">
        <v>668</v>
      </c>
      <c r="EX47" s="350" t="s">
        <v>376</v>
      </c>
      <c r="EY47" s="350" t="s">
        <v>376</v>
      </c>
      <c r="EZ47" s="394">
        <v>0</v>
      </c>
      <c r="FA47" s="394">
        <v>18917977830</v>
      </c>
      <c r="FB47" s="394">
        <v>18917977830</v>
      </c>
      <c r="FC47" s="394">
        <f t="shared" si="46"/>
        <v>0</v>
      </c>
      <c r="FD47" s="394">
        <f t="shared" si="47"/>
        <v>19504435.142729998</v>
      </c>
      <c r="FE47" s="394">
        <f t="shared" si="48"/>
        <v>19504435.142729998</v>
      </c>
      <c r="FN47" s="350" t="s">
        <v>667</v>
      </c>
      <c r="FO47" s="350" t="s">
        <v>668</v>
      </c>
      <c r="FP47" s="350" t="s">
        <v>376</v>
      </c>
      <c r="FQ47" s="350" t="s">
        <v>376</v>
      </c>
      <c r="FR47" s="395">
        <v>0</v>
      </c>
      <c r="FS47" s="395">
        <v>0</v>
      </c>
      <c r="FT47" s="395">
        <v>0</v>
      </c>
      <c r="FU47" s="397">
        <f t="shared" si="50"/>
        <v>0</v>
      </c>
      <c r="FV47" s="397">
        <f t="shared" si="51"/>
        <v>0</v>
      </c>
      <c r="FW47" s="397">
        <f t="shared" si="52"/>
        <v>0</v>
      </c>
      <c r="GU47" s="371" t="s">
        <v>665</v>
      </c>
      <c r="GV47" s="350" t="s">
        <v>666</v>
      </c>
      <c r="GW47" s="371" t="s">
        <v>376</v>
      </c>
      <c r="GX47" s="346" t="s">
        <v>376</v>
      </c>
      <c r="GY47" s="347">
        <v>315440000</v>
      </c>
      <c r="GZ47" s="347">
        <v>0</v>
      </c>
      <c r="HA47" s="347">
        <v>0</v>
      </c>
      <c r="HB47" s="347">
        <f t="shared" si="60"/>
        <v>315440</v>
      </c>
      <c r="HC47" s="347">
        <f t="shared" si="61"/>
        <v>0</v>
      </c>
      <c r="HD47" s="347">
        <f t="shared" si="62"/>
        <v>0</v>
      </c>
      <c r="IB47" s="350" t="s">
        <v>665</v>
      </c>
      <c r="IC47" s="350" t="s">
        <v>666</v>
      </c>
      <c r="ID47" s="350" t="s">
        <v>376</v>
      </c>
      <c r="IE47" s="350" t="s">
        <v>376</v>
      </c>
      <c r="IF47" s="394">
        <v>46113171696</v>
      </c>
      <c r="IG47" s="394">
        <v>0</v>
      </c>
      <c r="IH47" s="394">
        <v>0</v>
      </c>
      <c r="II47" s="394">
        <f t="shared" si="70"/>
        <v>46113171.696000002</v>
      </c>
      <c r="IJ47" s="394">
        <f t="shared" si="71"/>
        <v>0</v>
      </c>
      <c r="IK47" s="394">
        <f t="shared" si="72"/>
        <v>0</v>
      </c>
    </row>
    <row r="48" spans="1:259" x14ac:dyDescent="0.25">
      <c r="R48" s="350" t="s">
        <v>281</v>
      </c>
      <c r="S48" s="350" t="s">
        <v>379</v>
      </c>
      <c r="T48" s="350" t="s">
        <v>817</v>
      </c>
      <c r="U48" s="350" t="s">
        <v>376</v>
      </c>
      <c r="V48" s="350" t="s">
        <v>376</v>
      </c>
      <c r="W48" s="393">
        <v>9905707000</v>
      </c>
      <c r="X48" s="393">
        <v>0</v>
      </c>
      <c r="Y48" s="393">
        <v>0</v>
      </c>
      <c r="Z48" s="393">
        <f t="shared" si="18"/>
        <v>10212783.916999999</v>
      </c>
      <c r="AA48" s="393">
        <f t="shared" si="19"/>
        <v>0</v>
      </c>
      <c r="AB48" s="393">
        <f t="shared" si="20"/>
        <v>0</v>
      </c>
      <c r="AC48" s="393"/>
      <c r="AL48" s="350" t="s">
        <v>681</v>
      </c>
      <c r="AM48" s="350" t="s">
        <v>682</v>
      </c>
      <c r="AN48" s="350" t="s">
        <v>376</v>
      </c>
      <c r="AO48" s="350" t="s">
        <v>376</v>
      </c>
      <c r="AP48" s="393">
        <v>31470675000</v>
      </c>
      <c r="AQ48" s="393">
        <v>0</v>
      </c>
      <c r="AR48" s="393">
        <v>0</v>
      </c>
      <c r="AS48" s="393">
        <f t="shared" si="79"/>
        <v>32446265.924999997</v>
      </c>
      <c r="AT48" s="393">
        <f t="shared" si="80"/>
        <v>0</v>
      </c>
      <c r="AU48" s="393">
        <f t="shared" si="81"/>
        <v>0</v>
      </c>
      <c r="BE48" s="371" t="s">
        <v>673</v>
      </c>
      <c r="BF48" s="346" t="s">
        <v>674</v>
      </c>
      <c r="BG48" s="371" t="s">
        <v>376</v>
      </c>
      <c r="BH48" s="346" t="s">
        <v>376</v>
      </c>
      <c r="BI48" s="347">
        <v>5360526000</v>
      </c>
      <c r="BJ48" s="347">
        <v>0</v>
      </c>
      <c r="BK48" s="347">
        <v>0</v>
      </c>
      <c r="BL48" s="347">
        <f t="shared" si="26"/>
        <v>5526702.3059999999</v>
      </c>
      <c r="BM48" s="347">
        <f t="shared" si="27"/>
        <v>0</v>
      </c>
      <c r="BN48" s="347">
        <f t="shared" si="28"/>
        <v>0</v>
      </c>
      <c r="BW48" s="371" t="s">
        <v>669</v>
      </c>
      <c r="BX48" s="346" t="s">
        <v>670</v>
      </c>
      <c r="BY48" s="371" t="s">
        <v>376</v>
      </c>
      <c r="BZ48" s="346" t="s">
        <v>376</v>
      </c>
      <c r="CA48" s="393">
        <v>0</v>
      </c>
      <c r="CB48" s="393">
        <v>143570014</v>
      </c>
      <c r="CC48" s="393">
        <v>143570014</v>
      </c>
      <c r="CD48" s="393">
        <f t="shared" si="30"/>
        <v>0</v>
      </c>
      <c r="CE48" s="393">
        <f t="shared" si="31"/>
        <v>148020.684434</v>
      </c>
      <c r="CF48" s="393">
        <f t="shared" si="32"/>
        <v>148020.684434</v>
      </c>
      <c r="CO48" s="350" t="s">
        <v>669</v>
      </c>
      <c r="CP48" s="350" t="s">
        <v>670</v>
      </c>
      <c r="CQ48" s="371" t="s">
        <v>376</v>
      </c>
      <c r="CR48" s="350" t="s">
        <v>376</v>
      </c>
      <c r="CS48" s="395">
        <v>0</v>
      </c>
      <c r="CT48" s="395">
        <v>143570014</v>
      </c>
      <c r="CU48" s="395">
        <v>143570014</v>
      </c>
      <c r="CV48" s="393">
        <f t="shared" si="34"/>
        <v>0</v>
      </c>
      <c r="CW48" s="393">
        <f t="shared" si="35"/>
        <v>148020.684434</v>
      </c>
      <c r="CX48" s="393">
        <f t="shared" si="36"/>
        <v>148020.684434</v>
      </c>
      <c r="DH48" s="350" t="s">
        <v>669</v>
      </c>
      <c r="DI48" s="350" t="s">
        <v>670</v>
      </c>
      <c r="DJ48" s="350" t="s">
        <v>376</v>
      </c>
      <c r="DK48" s="350" t="s">
        <v>376</v>
      </c>
      <c r="DL48" s="395">
        <v>300000000</v>
      </c>
      <c r="DM48" s="395">
        <v>0</v>
      </c>
      <c r="DN48" s="395">
        <v>0</v>
      </c>
      <c r="DO48" s="395">
        <f t="shared" si="38"/>
        <v>309300</v>
      </c>
      <c r="DP48" s="395">
        <f t="shared" si="39"/>
        <v>0</v>
      </c>
      <c r="DQ48" s="395">
        <f t="shared" si="40"/>
        <v>0</v>
      </c>
      <c r="EC48" s="350" t="s">
        <v>669</v>
      </c>
      <c r="ED48" s="350" t="s">
        <v>670</v>
      </c>
      <c r="EE48" s="371" t="s">
        <v>376</v>
      </c>
      <c r="EF48" s="350" t="s">
        <v>376</v>
      </c>
      <c r="EG48" s="394">
        <v>300000000</v>
      </c>
      <c r="EH48" s="394">
        <v>0</v>
      </c>
      <c r="EI48" s="394">
        <v>0</v>
      </c>
      <c r="EJ48" s="394">
        <f t="shared" si="42"/>
        <v>309300</v>
      </c>
      <c r="EK48" s="394">
        <f t="shared" si="43"/>
        <v>0</v>
      </c>
      <c r="EL48" s="394">
        <f t="shared" si="44"/>
        <v>0</v>
      </c>
      <c r="EV48" s="350" t="s">
        <v>669</v>
      </c>
      <c r="EW48" s="350" t="s">
        <v>670</v>
      </c>
      <c r="EX48" s="350" t="s">
        <v>376</v>
      </c>
      <c r="EY48" s="350" t="s">
        <v>376</v>
      </c>
      <c r="EZ48" s="394">
        <v>300000000</v>
      </c>
      <c r="FA48" s="394">
        <v>0</v>
      </c>
      <c r="FB48" s="394">
        <v>0</v>
      </c>
      <c r="FC48" s="394">
        <f t="shared" si="46"/>
        <v>309300</v>
      </c>
      <c r="FD48" s="394">
        <f t="shared" si="47"/>
        <v>0</v>
      </c>
      <c r="FE48" s="394">
        <f t="shared" si="48"/>
        <v>0</v>
      </c>
      <c r="FN48" s="350" t="s">
        <v>669</v>
      </c>
      <c r="FO48" s="350" t="s">
        <v>670</v>
      </c>
      <c r="FP48" s="350" t="s">
        <v>376</v>
      </c>
      <c r="FQ48" s="350" t="s">
        <v>376</v>
      </c>
      <c r="FR48" s="395">
        <v>300000000</v>
      </c>
      <c r="FS48" s="395">
        <v>0</v>
      </c>
      <c r="FT48" s="395">
        <v>0</v>
      </c>
      <c r="FU48" s="397">
        <f t="shared" si="50"/>
        <v>300000</v>
      </c>
      <c r="FV48" s="397">
        <f t="shared" si="51"/>
        <v>0</v>
      </c>
      <c r="FW48" s="397">
        <f t="shared" si="52"/>
        <v>0</v>
      </c>
      <c r="GU48" s="371" t="s">
        <v>665</v>
      </c>
      <c r="GV48" s="350" t="s">
        <v>666</v>
      </c>
      <c r="GW48" s="371" t="s">
        <v>376</v>
      </c>
      <c r="GX48" s="346" t="s">
        <v>376</v>
      </c>
      <c r="GY48" s="347">
        <v>0</v>
      </c>
      <c r="GZ48" s="347">
        <v>27872551813</v>
      </c>
      <c r="HA48" s="347">
        <v>28307657087</v>
      </c>
      <c r="HB48" s="347">
        <f t="shared" si="60"/>
        <v>0</v>
      </c>
      <c r="HC48" s="347">
        <f t="shared" si="61"/>
        <v>27872551.813000001</v>
      </c>
      <c r="HD48" s="347">
        <f t="shared" si="62"/>
        <v>28307657.087000001</v>
      </c>
      <c r="IB48" s="350" t="s">
        <v>665</v>
      </c>
      <c r="IC48" s="350" t="s">
        <v>666</v>
      </c>
      <c r="ID48" s="350" t="s">
        <v>376</v>
      </c>
      <c r="IE48" s="350" t="s">
        <v>376</v>
      </c>
      <c r="IF48" s="394">
        <v>3666551000</v>
      </c>
      <c r="IG48" s="394">
        <v>0</v>
      </c>
      <c r="IH48" s="394">
        <v>0</v>
      </c>
      <c r="II48" s="394">
        <f t="shared" si="70"/>
        <v>3666551</v>
      </c>
      <c r="IJ48" s="394">
        <f t="shared" si="71"/>
        <v>0</v>
      </c>
      <c r="IK48" s="394">
        <f t="shared" si="72"/>
        <v>0</v>
      </c>
    </row>
    <row r="49" spans="18:245" x14ac:dyDescent="0.25">
      <c r="R49" s="350" t="s">
        <v>281</v>
      </c>
      <c r="S49" s="350" t="s">
        <v>713</v>
      </c>
      <c r="T49" s="350" t="s">
        <v>714</v>
      </c>
      <c r="U49" s="350" t="s">
        <v>376</v>
      </c>
      <c r="V49" s="350" t="s">
        <v>376</v>
      </c>
      <c r="W49" s="393">
        <v>3995732000</v>
      </c>
      <c r="X49" s="393">
        <v>0</v>
      </c>
      <c r="Y49" s="393">
        <v>0</v>
      </c>
      <c r="Z49" s="393">
        <f t="shared" si="18"/>
        <v>4119599.6919999998</v>
      </c>
      <c r="AA49" s="393">
        <f t="shared" si="19"/>
        <v>0</v>
      </c>
      <c r="AB49" s="393">
        <f t="shared" si="20"/>
        <v>0</v>
      </c>
      <c r="AC49" s="393"/>
      <c r="AL49" s="350" t="s">
        <v>681</v>
      </c>
      <c r="AM49" s="350" t="s">
        <v>682</v>
      </c>
      <c r="AN49" s="350" t="s">
        <v>376</v>
      </c>
      <c r="AO49" s="350" t="s">
        <v>376</v>
      </c>
      <c r="AP49" s="393">
        <v>0</v>
      </c>
      <c r="AQ49" s="393">
        <v>96325179</v>
      </c>
      <c r="AR49" s="393">
        <v>146674724</v>
      </c>
      <c r="AS49" s="393">
        <f t="shared" si="79"/>
        <v>0</v>
      </c>
      <c r="AT49" s="393">
        <f t="shared" si="80"/>
        <v>99311.259548999995</v>
      </c>
      <c r="AU49" s="393">
        <f t="shared" si="81"/>
        <v>151221.64044399996</v>
      </c>
      <c r="BE49" s="371" t="s">
        <v>675</v>
      </c>
      <c r="BF49" s="346" t="s">
        <v>676</v>
      </c>
      <c r="BG49" s="371" t="s">
        <v>376</v>
      </c>
      <c r="BH49" s="346" t="s">
        <v>376</v>
      </c>
      <c r="BI49" s="347">
        <v>2440674000</v>
      </c>
      <c r="BJ49" s="347">
        <v>0</v>
      </c>
      <c r="BK49" s="347">
        <v>0</v>
      </c>
      <c r="BL49" s="347">
        <f t="shared" si="26"/>
        <v>2516334.8939999999</v>
      </c>
      <c r="BM49" s="347">
        <f t="shared" si="27"/>
        <v>0</v>
      </c>
      <c r="BN49" s="347">
        <f t="shared" si="28"/>
        <v>0</v>
      </c>
      <c r="BW49" s="371" t="s">
        <v>671</v>
      </c>
      <c r="BX49" s="346" t="s">
        <v>672</v>
      </c>
      <c r="BY49" s="371" t="s">
        <v>376</v>
      </c>
      <c r="BZ49" s="346" t="s">
        <v>376</v>
      </c>
      <c r="CA49" s="393">
        <v>6527670000</v>
      </c>
      <c r="CB49" s="393">
        <v>0</v>
      </c>
      <c r="CC49" s="393">
        <v>0</v>
      </c>
      <c r="CD49" s="393">
        <f t="shared" si="30"/>
        <v>6730027.7699999996</v>
      </c>
      <c r="CE49" s="393">
        <f t="shared" si="31"/>
        <v>0</v>
      </c>
      <c r="CF49" s="393">
        <f t="shared" si="32"/>
        <v>0</v>
      </c>
      <c r="CO49" s="350" t="s">
        <v>671</v>
      </c>
      <c r="CP49" s="350" t="s">
        <v>672</v>
      </c>
      <c r="CQ49" s="371" t="s">
        <v>376</v>
      </c>
      <c r="CR49" s="350" t="s">
        <v>376</v>
      </c>
      <c r="CS49" s="395">
        <v>6527670000</v>
      </c>
      <c r="CT49" s="395">
        <v>0</v>
      </c>
      <c r="CU49" s="395">
        <v>0</v>
      </c>
      <c r="CV49" s="393">
        <f t="shared" si="34"/>
        <v>6730027.7699999996</v>
      </c>
      <c r="CW49" s="393">
        <f t="shared" si="35"/>
        <v>0</v>
      </c>
      <c r="CX49" s="393">
        <f t="shared" si="36"/>
        <v>0</v>
      </c>
      <c r="DH49" s="350" t="s">
        <v>669</v>
      </c>
      <c r="DI49" s="350" t="s">
        <v>670</v>
      </c>
      <c r="DJ49" s="350" t="s">
        <v>376</v>
      </c>
      <c r="DK49" s="350" t="s">
        <v>376</v>
      </c>
      <c r="DL49" s="395">
        <v>0</v>
      </c>
      <c r="DM49" s="395">
        <v>143570014</v>
      </c>
      <c r="DN49" s="395">
        <v>143570014</v>
      </c>
      <c r="DO49" s="395">
        <f t="shared" si="38"/>
        <v>0</v>
      </c>
      <c r="DP49" s="395">
        <f t="shared" si="39"/>
        <v>148020.684434</v>
      </c>
      <c r="DQ49" s="395">
        <f t="shared" si="40"/>
        <v>148020.684434</v>
      </c>
      <c r="EC49" s="350" t="s">
        <v>669</v>
      </c>
      <c r="ED49" s="350" t="s">
        <v>670</v>
      </c>
      <c r="EE49" s="371" t="s">
        <v>376</v>
      </c>
      <c r="EF49" s="350" t="s">
        <v>376</v>
      </c>
      <c r="EG49" s="394">
        <v>0</v>
      </c>
      <c r="EH49" s="394">
        <v>143570014</v>
      </c>
      <c r="EI49" s="394">
        <v>143570014</v>
      </c>
      <c r="EJ49" s="394">
        <f t="shared" si="42"/>
        <v>0</v>
      </c>
      <c r="EK49" s="394">
        <f t="shared" si="43"/>
        <v>148020.684434</v>
      </c>
      <c r="EL49" s="394">
        <f t="shared" si="44"/>
        <v>148020.684434</v>
      </c>
      <c r="EV49" s="350" t="s">
        <v>669</v>
      </c>
      <c r="EW49" s="350" t="s">
        <v>670</v>
      </c>
      <c r="EX49" s="350" t="s">
        <v>376</v>
      </c>
      <c r="EY49" s="350" t="s">
        <v>376</v>
      </c>
      <c r="EZ49" s="394">
        <v>0</v>
      </c>
      <c r="FA49" s="394">
        <v>143570014</v>
      </c>
      <c r="FB49" s="394">
        <v>143570014</v>
      </c>
      <c r="FC49" s="394">
        <f t="shared" si="46"/>
        <v>0</v>
      </c>
      <c r="FD49" s="394">
        <f t="shared" si="47"/>
        <v>148020.684434</v>
      </c>
      <c r="FE49" s="394">
        <f t="shared" si="48"/>
        <v>148020.684434</v>
      </c>
      <c r="FN49" s="350" t="s">
        <v>669</v>
      </c>
      <c r="FO49" s="350" t="s">
        <v>670</v>
      </c>
      <c r="FP49" s="350" t="s">
        <v>376</v>
      </c>
      <c r="FQ49" s="350" t="s">
        <v>376</v>
      </c>
      <c r="FR49" s="395">
        <v>0</v>
      </c>
      <c r="FS49" s="395">
        <v>143570014</v>
      </c>
      <c r="FT49" s="395">
        <v>143570014</v>
      </c>
      <c r="FU49" s="397">
        <f t="shared" si="50"/>
        <v>0</v>
      </c>
      <c r="FV49" s="397">
        <f t="shared" si="51"/>
        <v>143570.014</v>
      </c>
      <c r="FW49" s="397">
        <f t="shared" si="52"/>
        <v>143570.014</v>
      </c>
      <c r="GU49" s="371" t="s">
        <v>667</v>
      </c>
      <c r="GV49" s="350" t="s">
        <v>668</v>
      </c>
      <c r="GW49" s="371" t="s">
        <v>376</v>
      </c>
      <c r="GX49" s="346" t="s">
        <v>376</v>
      </c>
      <c r="GY49" s="347">
        <v>18949263000</v>
      </c>
      <c r="GZ49" s="347">
        <v>0</v>
      </c>
      <c r="HA49" s="347">
        <v>0</v>
      </c>
      <c r="HB49" s="347">
        <f t="shared" si="60"/>
        <v>18949263</v>
      </c>
      <c r="HC49" s="347">
        <f t="shared" si="61"/>
        <v>0</v>
      </c>
      <c r="HD49" s="347">
        <f t="shared" si="62"/>
        <v>0</v>
      </c>
      <c r="IB49" s="350" t="s">
        <v>665</v>
      </c>
      <c r="IC49" s="350" t="s">
        <v>666</v>
      </c>
      <c r="ID49" s="350" t="s">
        <v>376</v>
      </c>
      <c r="IE49" s="350" t="s">
        <v>376</v>
      </c>
      <c r="IF49" s="394">
        <v>1922284000</v>
      </c>
      <c r="IG49" s="394">
        <v>0</v>
      </c>
      <c r="IH49" s="394">
        <v>0</v>
      </c>
      <c r="II49" s="394">
        <f t="shared" si="70"/>
        <v>1922284</v>
      </c>
      <c r="IJ49" s="394">
        <f t="shared" si="71"/>
        <v>0</v>
      </c>
      <c r="IK49" s="394">
        <f t="shared" si="72"/>
        <v>0</v>
      </c>
    </row>
    <row r="50" spans="18:245" x14ac:dyDescent="0.25">
      <c r="R50" s="350" t="s">
        <v>281</v>
      </c>
      <c r="S50" s="350" t="s">
        <v>380</v>
      </c>
      <c r="T50" s="350" t="s">
        <v>121</v>
      </c>
      <c r="U50" s="350" t="s">
        <v>376</v>
      </c>
      <c r="V50" s="350" t="s">
        <v>376</v>
      </c>
      <c r="W50" s="393">
        <v>10100</v>
      </c>
      <c r="X50" s="393">
        <v>0</v>
      </c>
      <c r="Y50" s="393">
        <v>0</v>
      </c>
      <c r="Z50" s="393">
        <f t="shared" si="18"/>
        <v>10.413099999999998</v>
      </c>
      <c r="AA50" s="393">
        <f t="shared" si="19"/>
        <v>0</v>
      </c>
      <c r="AB50" s="393">
        <f t="shared" si="20"/>
        <v>0</v>
      </c>
      <c r="AC50" s="393"/>
      <c r="AL50" s="350" t="s">
        <v>683</v>
      </c>
      <c r="AM50" s="350" t="s">
        <v>684</v>
      </c>
      <c r="AN50" s="350" t="s">
        <v>376</v>
      </c>
      <c r="AO50" s="350" t="s">
        <v>376</v>
      </c>
      <c r="AP50" s="393">
        <v>9562068000</v>
      </c>
      <c r="AQ50" s="393">
        <v>0</v>
      </c>
      <c r="AR50" s="393">
        <v>0</v>
      </c>
      <c r="AS50" s="393">
        <f t="shared" si="79"/>
        <v>9858492.1079999991</v>
      </c>
      <c r="AT50" s="393">
        <f t="shared" si="80"/>
        <v>0</v>
      </c>
      <c r="AU50" s="393">
        <f t="shared" si="81"/>
        <v>0</v>
      </c>
      <c r="BE50" s="371" t="s">
        <v>675</v>
      </c>
      <c r="BF50" s="346" t="s">
        <v>676</v>
      </c>
      <c r="BG50" s="371" t="s">
        <v>376</v>
      </c>
      <c r="BH50" s="346" t="s">
        <v>376</v>
      </c>
      <c r="BI50" s="347">
        <v>0</v>
      </c>
      <c r="BJ50" s="347">
        <v>31277200</v>
      </c>
      <c r="BK50" s="347">
        <v>104962352</v>
      </c>
      <c r="BL50" s="347">
        <f t="shared" si="26"/>
        <v>0</v>
      </c>
      <c r="BM50" s="347">
        <f t="shared" si="27"/>
        <v>32246.793199999996</v>
      </c>
      <c r="BN50" s="347">
        <f t="shared" si="28"/>
        <v>108216.184912</v>
      </c>
      <c r="BW50" s="371" t="s">
        <v>671</v>
      </c>
      <c r="BX50" s="346" t="s">
        <v>672</v>
      </c>
      <c r="BY50" s="371" t="s">
        <v>376</v>
      </c>
      <c r="BZ50" s="346" t="s">
        <v>376</v>
      </c>
      <c r="CA50" s="393">
        <v>0</v>
      </c>
      <c r="CB50" s="393">
        <v>2228404399</v>
      </c>
      <c r="CC50" s="393">
        <v>2129404399</v>
      </c>
      <c r="CD50" s="393">
        <f t="shared" si="30"/>
        <v>0</v>
      </c>
      <c r="CE50" s="393">
        <f t="shared" si="31"/>
        <v>2297484.9353689998</v>
      </c>
      <c r="CF50" s="393">
        <f t="shared" si="32"/>
        <v>2195415.9353689998</v>
      </c>
      <c r="CO50" s="350" t="s">
        <v>671</v>
      </c>
      <c r="CP50" s="350" t="s">
        <v>672</v>
      </c>
      <c r="CQ50" s="371" t="s">
        <v>376</v>
      </c>
      <c r="CR50" s="350" t="s">
        <v>376</v>
      </c>
      <c r="CS50" s="395">
        <v>0</v>
      </c>
      <c r="CT50" s="395">
        <v>2571204749</v>
      </c>
      <c r="CU50" s="395">
        <v>2448136619</v>
      </c>
      <c r="CV50" s="393">
        <f t="shared" si="34"/>
        <v>0</v>
      </c>
      <c r="CW50" s="393">
        <f t="shared" si="35"/>
        <v>2650912.0962189995</v>
      </c>
      <c r="CX50" s="393">
        <f t="shared" si="36"/>
        <v>2524028.8541889996</v>
      </c>
      <c r="DH50" s="350" t="s">
        <v>671</v>
      </c>
      <c r="DI50" s="350" t="s">
        <v>672</v>
      </c>
      <c r="DJ50" s="350" t="s">
        <v>376</v>
      </c>
      <c r="DK50" s="350" t="s">
        <v>376</v>
      </c>
      <c r="DL50" s="395">
        <v>7550100000</v>
      </c>
      <c r="DM50" s="395">
        <v>0</v>
      </c>
      <c r="DN50" s="395">
        <v>0</v>
      </c>
      <c r="DO50" s="395">
        <f t="shared" si="38"/>
        <v>7784153.0999999996</v>
      </c>
      <c r="DP50" s="395">
        <f t="shared" si="39"/>
        <v>0</v>
      </c>
      <c r="DQ50" s="395">
        <f t="shared" si="40"/>
        <v>0</v>
      </c>
      <c r="EC50" s="350" t="s">
        <v>671</v>
      </c>
      <c r="ED50" s="350" t="s">
        <v>672</v>
      </c>
      <c r="EE50" s="371" t="s">
        <v>376</v>
      </c>
      <c r="EF50" s="350" t="s">
        <v>376</v>
      </c>
      <c r="EG50" s="394">
        <v>7550100000</v>
      </c>
      <c r="EH50" s="394">
        <v>0</v>
      </c>
      <c r="EI50" s="394">
        <v>0</v>
      </c>
      <c r="EJ50" s="394">
        <f t="shared" si="42"/>
        <v>7784153.0999999996</v>
      </c>
      <c r="EK50" s="394">
        <f t="shared" si="43"/>
        <v>0</v>
      </c>
      <c r="EL50" s="394">
        <f t="shared" si="44"/>
        <v>0</v>
      </c>
      <c r="EV50" s="350" t="s">
        <v>671</v>
      </c>
      <c r="EW50" s="350" t="s">
        <v>672</v>
      </c>
      <c r="EX50" s="350" t="s">
        <v>376</v>
      </c>
      <c r="EY50" s="350" t="s">
        <v>376</v>
      </c>
      <c r="EZ50" s="394">
        <v>7695132000</v>
      </c>
      <c r="FA50" s="394">
        <v>0</v>
      </c>
      <c r="FB50" s="394">
        <v>0</v>
      </c>
      <c r="FC50" s="394">
        <f t="shared" si="46"/>
        <v>7933681.0919999992</v>
      </c>
      <c r="FD50" s="394">
        <f t="shared" si="47"/>
        <v>0</v>
      </c>
      <c r="FE50" s="394">
        <f t="shared" si="48"/>
        <v>0</v>
      </c>
      <c r="FN50" s="350" t="s">
        <v>671</v>
      </c>
      <c r="FO50" s="350" t="s">
        <v>672</v>
      </c>
      <c r="FP50" s="350" t="s">
        <v>376</v>
      </c>
      <c r="FQ50" s="350" t="s">
        <v>376</v>
      </c>
      <c r="FR50" s="395">
        <v>8370166398</v>
      </c>
      <c r="FS50" s="395">
        <v>0</v>
      </c>
      <c r="FT50" s="395">
        <v>0</v>
      </c>
      <c r="FU50" s="397">
        <f t="shared" si="50"/>
        <v>8370166.398</v>
      </c>
      <c r="FV50" s="397">
        <f t="shared" si="51"/>
        <v>0</v>
      </c>
      <c r="FW50" s="397">
        <f t="shared" si="52"/>
        <v>0</v>
      </c>
      <c r="GU50" s="371" t="s">
        <v>667</v>
      </c>
      <c r="GV50" s="350" t="s">
        <v>668</v>
      </c>
      <c r="GW50" s="371" t="s">
        <v>376</v>
      </c>
      <c r="GX50" s="346" t="s">
        <v>376</v>
      </c>
      <c r="GY50" s="347">
        <v>0</v>
      </c>
      <c r="GZ50" s="347">
        <v>18917977830</v>
      </c>
      <c r="HA50" s="347">
        <v>18917977830</v>
      </c>
      <c r="HB50" s="347">
        <f t="shared" si="60"/>
        <v>0</v>
      </c>
      <c r="HC50" s="347">
        <f t="shared" si="61"/>
        <v>18917977.829999998</v>
      </c>
      <c r="HD50" s="347">
        <f t="shared" si="62"/>
        <v>18917977.829999998</v>
      </c>
      <c r="IB50" s="350" t="s">
        <v>665</v>
      </c>
      <c r="IC50" s="350" t="s">
        <v>666</v>
      </c>
      <c r="ID50" s="350" t="s">
        <v>376</v>
      </c>
      <c r="IE50" s="350" t="s">
        <v>376</v>
      </c>
      <c r="IF50" s="394">
        <v>1770020000</v>
      </c>
      <c r="IG50" s="394">
        <v>0</v>
      </c>
      <c r="IH50" s="394">
        <v>0</v>
      </c>
      <c r="II50" s="394">
        <f t="shared" si="70"/>
        <v>1770020</v>
      </c>
      <c r="IJ50" s="394">
        <f t="shared" si="71"/>
        <v>0</v>
      </c>
      <c r="IK50" s="394">
        <f t="shared" si="72"/>
        <v>0</v>
      </c>
    </row>
    <row r="51" spans="18:245" x14ac:dyDescent="0.25">
      <c r="R51" s="350" t="s">
        <v>281</v>
      </c>
      <c r="S51" s="350" t="s">
        <v>380</v>
      </c>
      <c r="T51" s="350" t="s">
        <v>121</v>
      </c>
      <c r="U51" s="350" t="s">
        <v>376</v>
      </c>
      <c r="V51" s="350" t="s">
        <v>376</v>
      </c>
      <c r="W51" s="393">
        <v>0</v>
      </c>
      <c r="X51" s="393">
        <v>43933736285</v>
      </c>
      <c r="Y51" s="393">
        <v>43933736285</v>
      </c>
      <c r="Z51" s="393">
        <f t="shared" si="18"/>
        <v>0</v>
      </c>
      <c r="AA51" s="393">
        <f t="shared" si="19"/>
        <v>45295682.109834991</v>
      </c>
      <c r="AB51" s="393">
        <f t="shared" si="20"/>
        <v>45295682.109834991</v>
      </c>
      <c r="AC51" s="393"/>
      <c r="AL51" s="350" t="s">
        <v>683</v>
      </c>
      <c r="AM51" s="350" t="s">
        <v>684</v>
      </c>
      <c r="AN51" s="350" t="s">
        <v>376</v>
      </c>
      <c r="AO51" s="350" t="s">
        <v>376</v>
      </c>
      <c r="AP51" s="393">
        <v>0</v>
      </c>
      <c r="AQ51" s="393">
        <v>2400929703</v>
      </c>
      <c r="AR51" s="393">
        <v>3070652163</v>
      </c>
      <c r="AS51" s="393">
        <f t="shared" si="79"/>
        <v>0</v>
      </c>
      <c r="AT51" s="393">
        <f t="shared" si="80"/>
        <v>2475358.5237929998</v>
      </c>
      <c r="AU51" s="393">
        <f t="shared" si="81"/>
        <v>3165842.3800530001</v>
      </c>
      <c r="BE51" s="371" t="s">
        <v>677</v>
      </c>
      <c r="BF51" s="346" t="s">
        <v>678</v>
      </c>
      <c r="BG51" s="371" t="s">
        <v>376</v>
      </c>
      <c r="BH51" s="346" t="s">
        <v>376</v>
      </c>
      <c r="BI51" s="347">
        <v>2266492000</v>
      </c>
      <c r="BJ51" s="347">
        <v>0</v>
      </c>
      <c r="BK51" s="347">
        <v>0</v>
      </c>
      <c r="BL51" s="347">
        <f t="shared" si="26"/>
        <v>2336753.2519999999</v>
      </c>
      <c r="BM51" s="347">
        <f t="shared" si="27"/>
        <v>0</v>
      </c>
      <c r="BN51" s="347">
        <f t="shared" si="28"/>
        <v>0</v>
      </c>
      <c r="BW51" s="371" t="s">
        <v>673</v>
      </c>
      <c r="BX51" s="346" t="s">
        <v>674</v>
      </c>
      <c r="BY51" s="371" t="s">
        <v>376</v>
      </c>
      <c r="BZ51" s="346" t="s">
        <v>376</v>
      </c>
      <c r="CA51" s="393">
        <v>5360526000</v>
      </c>
      <c r="CB51" s="393">
        <v>0</v>
      </c>
      <c r="CC51" s="393">
        <v>0</v>
      </c>
      <c r="CD51" s="393">
        <f t="shared" si="30"/>
        <v>5526702.3059999999</v>
      </c>
      <c r="CE51" s="393">
        <f t="shared" si="31"/>
        <v>0</v>
      </c>
      <c r="CF51" s="393">
        <f t="shared" si="32"/>
        <v>0</v>
      </c>
      <c r="CO51" s="350" t="s">
        <v>673</v>
      </c>
      <c r="CP51" s="350" t="s">
        <v>674</v>
      </c>
      <c r="CQ51" s="371" t="s">
        <v>376</v>
      </c>
      <c r="CR51" s="350" t="s">
        <v>376</v>
      </c>
      <c r="CS51" s="395">
        <v>4855687000</v>
      </c>
      <c r="CT51" s="395">
        <v>0</v>
      </c>
      <c r="CU51" s="395">
        <v>0</v>
      </c>
      <c r="CV51" s="393">
        <f t="shared" si="34"/>
        <v>5006213.2969999993</v>
      </c>
      <c r="CW51" s="393">
        <f t="shared" si="35"/>
        <v>0</v>
      </c>
      <c r="CX51" s="393">
        <f t="shared" si="36"/>
        <v>0</v>
      </c>
      <c r="DH51" s="350" t="s">
        <v>671</v>
      </c>
      <c r="DI51" s="350" t="s">
        <v>672</v>
      </c>
      <c r="DJ51" s="350" t="s">
        <v>376</v>
      </c>
      <c r="DK51" s="350" t="s">
        <v>376</v>
      </c>
      <c r="DL51" s="395">
        <v>0</v>
      </c>
      <c r="DM51" s="395">
        <v>3036902873</v>
      </c>
      <c r="DN51" s="395">
        <v>3036902873</v>
      </c>
      <c r="DO51" s="395">
        <f t="shared" si="38"/>
        <v>0</v>
      </c>
      <c r="DP51" s="395">
        <f t="shared" si="39"/>
        <v>3131046.862063</v>
      </c>
      <c r="DQ51" s="395">
        <f t="shared" si="40"/>
        <v>3131046.862063</v>
      </c>
      <c r="EC51" s="350" t="s">
        <v>671</v>
      </c>
      <c r="ED51" s="350" t="s">
        <v>672</v>
      </c>
      <c r="EE51" s="371" t="s">
        <v>376</v>
      </c>
      <c r="EF51" s="350" t="s">
        <v>376</v>
      </c>
      <c r="EG51" s="394">
        <v>0</v>
      </c>
      <c r="EH51" s="394">
        <v>3213902873</v>
      </c>
      <c r="EI51" s="394">
        <v>3082502873</v>
      </c>
      <c r="EJ51" s="394">
        <f t="shared" si="42"/>
        <v>0</v>
      </c>
      <c r="EK51" s="394">
        <f t="shared" si="43"/>
        <v>3313533.862063</v>
      </c>
      <c r="EL51" s="394">
        <f t="shared" si="44"/>
        <v>3178060.4620630001</v>
      </c>
      <c r="EV51" s="350" t="s">
        <v>671</v>
      </c>
      <c r="EW51" s="350" t="s">
        <v>672</v>
      </c>
      <c r="EX51" s="350" t="s">
        <v>376</v>
      </c>
      <c r="EY51" s="350" t="s">
        <v>376</v>
      </c>
      <c r="EZ51" s="394">
        <v>0</v>
      </c>
      <c r="FA51" s="394">
        <v>3575462873</v>
      </c>
      <c r="FB51" s="394">
        <v>3719762873</v>
      </c>
      <c r="FC51" s="394">
        <f t="shared" si="46"/>
        <v>0</v>
      </c>
      <c r="FD51" s="394">
        <f t="shared" si="47"/>
        <v>3686302.2220629998</v>
      </c>
      <c r="FE51" s="394">
        <f t="shared" si="48"/>
        <v>3835075.5220629997</v>
      </c>
      <c r="FN51" s="350" t="s">
        <v>671</v>
      </c>
      <c r="FO51" s="350" t="s">
        <v>672</v>
      </c>
      <c r="FP51" s="350" t="s">
        <v>376</v>
      </c>
      <c r="FQ51" s="350" t="s">
        <v>376</v>
      </c>
      <c r="FR51" s="395">
        <v>0</v>
      </c>
      <c r="FS51" s="395">
        <v>3940382873</v>
      </c>
      <c r="FT51" s="395">
        <v>3940382873</v>
      </c>
      <c r="FU51" s="397">
        <f t="shared" si="50"/>
        <v>0</v>
      </c>
      <c r="FV51" s="397">
        <f t="shared" si="51"/>
        <v>3940382.8730000001</v>
      </c>
      <c r="FW51" s="397">
        <f t="shared" si="52"/>
        <v>3940382.8730000001</v>
      </c>
      <c r="GU51" s="371" t="s">
        <v>667</v>
      </c>
      <c r="GV51" s="350" t="s">
        <v>668</v>
      </c>
      <c r="GW51" s="371" t="s">
        <v>376</v>
      </c>
      <c r="GX51" s="346" t="s">
        <v>376</v>
      </c>
      <c r="GY51" s="347">
        <v>0</v>
      </c>
      <c r="GZ51" s="347">
        <v>0</v>
      </c>
      <c r="HA51" s="347">
        <v>0</v>
      </c>
      <c r="HB51" s="347">
        <f t="shared" si="60"/>
        <v>0</v>
      </c>
      <c r="HC51" s="347">
        <f t="shared" si="61"/>
        <v>0</v>
      </c>
      <c r="HD51" s="347">
        <f t="shared" si="62"/>
        <v>0</v>
      </c>
      <c r="IB51" s="350" t="s">
        <v>665</v>
      </c>
      <c r="IC51" s="350" t="s">
        <v>666</v>
      </c>
      <c r="ID51" s="350" t="s">
        <v>376</v>
      </c>
      <c r="IE51" s="350" t="s">
        <v>376</v>
      </c>
      <c r="IF51" s="394">
        <v>315440000</v>
      </c>
      <c r="IG51" s="394">
        <v>0</v>
      </c>
      <c r="IH51" s="394">
        <v>0</v>
      </c>
      <c r="II51" s="394">
        <f t="shared" si="70"/>
        <v>315440</v>
      </c>
      <c r="IJ51" s="394">
        <f t="shared" si="71"/>
        <v>0</v>
      </c>
      <c r="IK51" s="394">
        <f t="shared" si="72"/>
        <v>0</v>
      </c>
    </row>
    <row r="52" spans="18:245" x14ac:dyDescent="0.25">
      <c r="R52" s="350" t="s">
        <v>281</v>
      </c>
      <c r="S52" s="350" t="s">
        <v>818</v>
      </c>
      <c r="T52" s="350" t="s">
        <v>118</v>
      </c>
      <c r="U52" s="350" t="s">
        <v>376</v>
      </c>
      <c r="V52" s="350" t="s">
        <v>376</v>
      </c>
      <c r="W52" s="393">
        <v>100</v>
      </c>
      <c r="X52" s="393">
        <v>0</v>
      </c>
      <c r="Y52" s="393">
        <v>0</v>
      </c>
      <c r="Z52" s="393">
        <f t="shared" si="18"/>
        <v>0.1031</v>
      </c>
      <c r="AA52" s="393">
        <f t="shared" si="19"/>
        <v>0</v>
      </c>
      <c r="AB52" s="393">
        <f t="shared" si="20"/>
        <v>0</v>
      </c>
      <c r="AC52" s="393"/>
      <c r="AL52" s="350" t="s">
        <v>377</v>
      </c>
      <c r="AM52" s="350" t="s">
        <v>394</v>
      </c>
      <c r="AN52" s="350" t="s">
        <v>376</v>
      </c>
      <c r="AO52" s="350" t="s">
        <v>376</v>
      </c>
      <c r="AP52" s="393">
        <v>17361590000</v>
      </c>
      <c r="AQ52" s="393">
        <v>0</v>
      </c>
      <c r="AR52" s="393">
        <v>0</v>
      </c>
      <c r="AS52" s="393">
        <f t="shared" si="79"/>
        <v>17899799.289999999</v>
      </c>
      <c r="AT52" s="393">
        <f t="shared" si="80"/>
        <v>0</v>
      </c>
      <c r="AU52" s="393">
        <f t="shared" si="81"/>
        <v>0</v>
      </c>
      <c r="BE52" s="371" t="s">
        <v>677</v>
      </c>
      <c r="BF52" s="346" t="s">
        <v>678</v>
      </c>
      <c r="BG52" s="371" t="s">
        <v>376</v>
      </c>
      <c r="BH52" s="346" t="s">
        <v>376</v>
      </c>
      <c r="BI52" s="347">
        <v>0</v>
      </c>
      <c r="BJ52" s="347">
        <v>284930000</v>
      </c>
      <c r="BK52" s="347">
        <v>284930000</v>
      </c>
      <c r="BL52" s="347">
        <f t="shared" si="26"/>
        <v>0</v>
      </c>
      <c r="BM52" s="347">
        <f t="shared" si="27"/>
        <v>293762.82999999996</v>
      </c>
      <c r="BN52" s="347">
        <f t="shared" si="28"/>
        <v>293762.82999999996</v>
      </c>
      <c r="BW52" s="371" t="s">
        <v>675</v>
      </c>
      <c r="BX52" s="346" t="s">
        <v>676</v>
      </c>
      <c r="BY52" s="371" t="s">
        <v>376</v>
      </c>
      <c r="BZ52" s="346" t="s">
        <v>376</v>
      </c>
      <c r="CA52" s="393">
        <v>2440674000</v>
      </c>
      <c r="CB52" s="393">
        <v>0</v>
      </c>
      <c r="CC52" s="393">
        <v>0</v>
      </c>
      <c r="CD52" s="393">
        <f t="shared" si="30"/>
        <v>2516334.8939999999</v>
      </c>
      <c r="CE52" s="393">
        <f t="shared" si="31"/>
        <v>0</v>
      </c>
      <c r="CF52" s="393">
        <f t="shared" si="32"/>
        <v>0</v>
      </c>
      <c r="CO52" s="350" t="s">
        <v>675</v>
      </c>
      <c r="CP52" s="350" t="s">
        <v>676</v>
      </c>
      <c r="CQ52" s="371" t="s">
        <v>376</v>
      </c>
      <c r="CR52" s="350" t="s">
        <v>376</v>
      </c>
      <c r="CS52" s="395">
        <v>2440674000</v>
      </c>
      <c r="CT52" s="395">
        <v>0</v>
      </c>
      <c r="CU52" s="395">
        <v>0</v>
      </c>
      <c r="CV52" s="393">
        <f t="shared" si="34"/>
        <v>2516334.8939999999</v>
      </c>
      <c r="CW52" s="393">
        <f t="shared" si="35"/>
        <v>0</v>
      </c>
      <c r="CX52" s="393">
        <f t="shared" si="36"/>
        <v>0</v>
      </c>
      <c r="DH52" s="350" t="s">
        <v>673</v>
      </c>
      <c r="DI52" s="350" t="s">
        <v>674</v>
      </c>
      <c r="DJ52" s="350" t="s">
        <v>376</v>
      </c>
      <c r="DK52" s="350" t="s">
        <v>376</v>
      </c>
      <c r="DL52" s="395">
        <v>0</v>
      </c>
      <c r="DM52" s="395">
        <v>0</v>
      </c>
      <c r="DN52" s="395">
        <v>0</v>
      </c>
      <c r="DO52" s="395">
        <f t="shared" si="38"/>
        <v>0</v>
      </c>
      <c r="DP52" s="395">
        <f t="shared" si="39"/>
        <v>0</v>
      </c>
      <c r="DQ52" s="395">
        <f t="shared" si="40"/>
        <v>0</v>
      </c>
      <c r="EC52" s="350" t="s">
        <v>673</v>
      </c>
      <c r="ED52" s="350" t="s">
        <v>674</v>
      </c>
      <c r="EE52" s="371" t="s">
        <v>376</v>
      </c>
      <c r="EF52" s="350" t="s">
        <v>376</v>
      </c>
      <c r="EG52" s="394">
        <v>0</v>
      </c>
      <c r="EH52" s="394">
        <v>0</v>
      </c>
      <c r="EI52" s="394">
        <v>0</v>
      </c>
      <c r="EJ52" s="394">
        <f t="shared" si="42"/>
        <v>0</v>
      </c>
      <c r="EK52" s="394">
        <f t="shared" si="43"/>
        <v>0</v>
      </c>
      <c r="EL52" s="394">
        <f t="shared" si="44"/>
        <v>0</v>
      </c>
      <c r="EV52" s="350" t="s">
        <v>673</v>
      </c>
      <c r="EW52" s="350" t="s">
        <v>674</v>
      </c>
      <c r="EX52" s="350" t="s">
        <v>376</v>
      </c>
      <c r="EY52" s="350" t="s">
        <v>376</v>
      </c>
      <c r="EZ52" s="394">
        <v>0</v>
      </c>
      <c r="FA52" s="394">
        <v>0</v>
      </c>
      <c r="FB52" s="394">
        <v>0</v>
      </c>
      <c r="FC52" s="394">
        <f t="shared" si="46"/>
        <v>0</v>
      </c>
      <c r="FD52" s="394">
        <f t="shared" si="47"/>
        <v>0</v>
      </c>
      <c r="FE52" s="394">
        <f t="shared" si="48"/>
        <v>0</v>
      </c>
      <c r="FN52" s="350" t="s">
        <v>673</v>
      </c>
      <c r="FO52" s="350" t="s">
        <v>674</v>
      </c>
      <c r="FP52" s="350" t="s">
        <v>376</v>
      </c>
      <c r="FQ52" s="350" t="s">
        <v>376</v>
      </c>
      <c r="FR52" s="395">
        <v>0</v>
      </c>
      <c r="FS52" s="395">
        <v>0</v>
      </c>
      <c r="FT52" s="395">
        <v>0</v>
      </c>
      <c r="FU52" s="397">
        <f t="shared" si="50"/>
        <v>0</v>
      </c>
      <c r="FV52" s="397">
        <f t="shared" si="51"/>
        <v>0</v>
      </c>
      <c r="FW52" s="397">
        <f t="shared" si="52"/>
        <v>0</v>
      </c>
      <c r="GU52" s="371" t="s">
        <v>669</v>
      </c>
      <c r="GV52" s="350" t="s">
        <v>670</v>
      </c>
      <c r="GW52" s="371" t="s">
        <v>376</v>
      </c>
      <c r="GX52" s="346" t="s">
        <v>376</v>
      </c>
      <c r="GY52" s="347">
        <v>300000000</v>
      </c>
      <c r="GZ52" s="347">
        <v>0</v>
      </c>
      <c r="HA52" s="347">
        <v>0</v>
      </c>
      <c r="HB52" s="347">
        <f t="shared" si="60"/>
        <v>300000</v>
      </c>
      <c r="HC52" s="347">
        <f t="shared" si="61"/>
        <v>0</v>
      </c>
      <c r="HD52" s="347">
        <f t="shared" si="62"/>
        <v>0</v>
      </c>
      <c r="IB52" s="350" t="s">
        <v>665</v>
      </c>
      <c r="IC52" s="350" t="s">
        <v>666</v>
      </c>
      <c r="ID52" s="350" t="s">
        <v>376</v>
      </c>
      <c r="IE52" s="350" t="s">
        <v>376</v>
      </c>
      <c r="IF52" s="394">
        <v>0</v>
      </c>
      <c r="IG52" s="394">
        <v>46095379111</v>
      </c>
      <c r="IH52" s="394">
        <v>46095379111</v>
      </c>
      <c r="II52" s="394">
        <f t="shared" si="70"/>
        <v>0</v>
      </c>
      <c r="IJ52" s="394">
        <f t="shared" si="71"/>
        <v>46095379.111000001</v>
      </c>
      <c r="IK52" s="394">
        <f t="shared" si="72"/>
        <v>46095379.111000001</v>
      </c>
    </row>
    <row r="53" spans="18:245" x14ac:dyDescent="0.25">
      <c r="R53" s="350" t="s">
        <v>281</v>
      </c>
      <c r="W53" s="393"/>
      <c r="X53" s="393"/>
      <c r="Y53" s="393"/>
      <c r="Z53" s="393">
        <f t="shared" si="18"/>
        <v>0</v>
      </c>
      <c r="AA53" s="393">
        <f t="shared" si="19"/>
        <v>0</v>
      </c>
      <c r="AB53" s="393">
        <f t="shared" si="20"/>
        <v>0</v>
      </c>
      <c r="AC53" s="393"/>
      <c r="AL53" s="350" t="s">
        <v>379</v>
      </c>
      <c r="AM53" s="350" t="s">
        <v>817</v>
      </c>
      <c r="AN53" s="350" t="s">
        <v>376</v>
      </c>
      <c r="AO53" s="350" t="s">
        <v>376</v>
      </c>
      <c r="AP53" s="393">
        <v>9905707000</v>
      </c>
      <c r="AQ53" s="393">
        <v>0</v>
      </c>
      <c r="AR53" s="393">
        <v>0</v>
      </c>
      <c r="AS53" s="393">
        <f t="shared" si="79"/>
        <v>10212783.916999999</v>
      </c>
      <c r="AT53" s="393">
        <f t="shared" si="80"/>
        <v>0</v>
      </c>
      <c r="AU53" s="393">
        <f t="shared" si="81"/>
        <v>0</v>
      </c>
      <c r="BE53" s="371" t="s">
        <v>679</v>
      </c>
      <c r="BF53" s="346" t="s">
        <v>680</v>
      </c>
      <c r="BG53" s="371" t="s">
        <v>376</v>
      </c>
      <c r="BH53" s="346" t="s">
        <v>376</v>
      </c>
      <c r="BI53" s="347">
        <v>8048156000</v>
      </c>
      <c r="BJ53" s="347">
        <v>0</v>
      </c>
      <c r="BK53" s="347">
        <v>0</v>
      </c>
      <c r="BL53" s="347">
        <f t="shared" si="26"/>
        <v>8297648.8359999992</v>
      </c>
      <c r="BM53" s="347">
        <f t="shared" si="27"/>
        <v>0</v>
      </c>
      <c r="BN53" s="347">
        <f t="shared" si="28"/>
        <v>0</v>
      </c>
      <c r="BW53" s="371" t="s">
        <v>675</v>
      </c>
      <c r="BX53" s="346" t="s">
        <v>676</v>
      </c>
      <c r="BY53" s="371" t="s">
        <v>376</v>
      </c>
      <c r="BZ53" s="346" t="s">
        <v>376</v>
      </c>
      <c r="CA53" s="393">
        <v>0</v>
      </c>
      <c r="CB53" s="393">
        <v>151352692</v>
      </c>
      <c r="CC53" s="393">
        <v>151352692</v>
      </c>
      <c r="CD53" s="393">
        <f t="shared" si="30"/>
        <v>0</v>
      </c>
      <c r="CE53" s="393">
        <f t="shared" si="31"/>
        <v>156044.62545200001</v>
      </c>
      <c r="CF53" s="393">
        <f t="shared" si="32"/>
        <v>156044.62545200001</v>
      </c>
      <c r="CO53" s="350" t="s">
        <v>675</v>
      </c>
      <c r="CP53" s="350" t="s">
        <v>676</v>
      </c>
      <c r="CQ53" s="371" t="s">
        <v>376</v>
      </c>
      <c r="CR53" s="350" t="s">
        <v>376</v>
      </c>
      <c r="CS53" s="395">
        <v>0</v>
      </c>
      <c r="CT53" s="395">
        <v>248896552</v>
      </c>
      <c r="CU53" s="395">
        <v>151352692</v>
      </c>
      <c r="CV53" s="393">
        <f t="shared" si="34"/>
        <v>0</v>
      </c>
      <c r="CW53" s="393">
        <f t="shared" si="35"/>
        <v>256612.34511199998</v>
      </c>
      <c r="CX53" s="393">
        <f t="shared" si="36"/>
        <v>156044.62545200001</v>
      </c>
      <c r="DH53" s="350" t="s">
        <v>675</v>
      </c>
      <c r="DI53" s="350" t="s">
        <v>676</v>
      </c>
      <c r="DJ53" s="350" t="s">
        <v>376</v>
      </c>
      <c r="DK53" s="350" t="s">
        <v>376</v>
      </c>
      <c r="DL53" s="395">
        <v>2440674000</v>
      </c>
      <c r="DM53" s="395">
        <v>0</v>
      </c>
      <c r="DN53" s="395">
        <v>0</v>
      </c>
      <c r="DO53" s="395">
        <f t="shared" si="38"/>
        <v>2516334.8939999999</v>
      </c>
      <c r="DP53" s="395">
        <f t="shared" si="39"/>
        <v>0</v>
      </c>
      <c r="DQ53" s="395">
        <f t="shared" si="40"/>
        <v>0</v>
      </c>
      <c r="EC53" s="350" t="s">
        <v>675</v>
      </c>
      <c r="ED53" s="350" t="s">
        <v>676</v>
      </c>
      <c r="EE53" s="371" t="s">
        <v>376</v>
      </c>
      <c r="EF53" s="350" t="s">
        <v>376</v>
      </c>
      <c r="EG53" s="394">
        <v>2490344172</v>
      </c>
      <c r="EH53" s="394">
        <v>0</v>
      </c>
      <c r="EI53" s="394">
        <v>0</v>
      </c>
      <c r="EJ53" s="394">
        <f t="shared" si="42"/>
        <v>2567544.8413319997</v>
      </c>
      <c r="EK53" s="394">
        <f t="shared" si="43"/>
        <v>0</v>
      </c>
      <c r="EL53" s="394">
        <f t="shared" si="44"/>
        <v>0</v>
      </c>
      <c r="EV53" s="350" t="s">
        <v>675</v>
      </c>
      <c r="EW53" s="350" t="s">
        <v>676</v>
      </c>
      <c r="EX53" s="350" t="s">
        <v>376</v>
      </c>
      <c r="EY53" s="350" t="s">
        <v>376</v>
      </c>
      <c r="EZ53" s="394">
        <v>2490344172</v>
      </c>
      <c r="FA53" s="394">
        <v>0</v>
      </c>
      <c r="FB53" s="394">
        <v>0</v>
      </c>
      <c r="FC53" s="394">
        <f t="shared" si="46"/>
        <v>2567544.8413319997</v>
      </c>
      <c r="FD53" s="394">
        <f t="shared" si="47"/>
        <v>0</v>
      </c>
      <c r="FE53" s="394">
        <f t="shared" si="48"/>
        <v>0</v>
      </c>
      <c r="FN53" s="350" t="s">
        <v>675</v>
      </c>
      <c r="FO53" s="350" t="s">
        <v>676</v>
      </c>
      <c r="FP53" s="350" t="s">
        <v>376</v>
      </c>
      <c r="FQ53" s="350" t="s">
        <v>376</v>
      </c>
      <c r="FR53" s="395">
        <v>2790344172</v>
      </c>
      <c r="FS53" s="395">
        <v>0</v>
      </c>
      <c r="FT53" s="395">
        <v>0</v>
      </c>
      <c r="FU53" s="397">
        <f t="shared" si="50"/>
        <v>2790344.1719999998</v>
      </c>
      <c r="FV53" s="397">
        <f t="shared" si="51"/>
        <v>0</v>
      </c>
      <c r="FW53" s="397">
        <f t="shared" si="52"/>
        <v>0</v>
      </c>
      <c r="GU53" s="371" t="s">
        <v>669</v>
      </c>
      <c r="GV53" s="350" t="s">
        <v>670</v>
      </c>
      <c r="GW53" s="371" t="s">
        <v>376</v>
      </c>
      <c r="GX53" s="346" t="s">
        <v>376</v>
      </c>
      <c r="GY53" s="347">
        <v>0</v>
      </c>
      <c r="GZ53" s="347">
        <v>143570014</v>
      </c>
      <c r="HA53" s="347">
        <v>143570014</v>
      </c>
      <c r="HB53" s="347">
        <f t="shared" si="60"/>
        <v>0</v>
      </c>
      <c r="HC53" s="347">
        <f t="shared" si="61"/>
        <v>143570.014</v>
      </c>
      <c r="HD53" s="347">
        <f t="shared" si="62"/>
        <v>143570.014</v>
      </c>
      <c r="IB53" s="350" t="s">
        <v>665</v>
      </c>
      <c r="IC53" s="350" t="s">
        <v>666</v>
      </c>
      <c r="ID53" s="350" t="s">
        <v>376</v>
      </c>
      <c r="IE53" s="350" t="s">
        <v>376</v>
      </c>
      <c r="IF53" s="394">
        <v>0</v>
      </c>
      <c r="IG53" s="394">
        <v>315439844</v>
      </c>
      <c r="IH53" s="394">
        <v>315439844</v>
      </c>
      <c r="II53" s="394">
        <f t="shared" si="70"/>
        <v>0</v>
      </c>
      <c r="IJ53" s="394">
        <f t="shared" si="71"/>
        <v>315439.84399999998</v>
      </c>
      <c r="IK53" s="394">
        <f t="shared" si="72"/>
        <v>315439.84399999998</v>
      </c>
    </row>
    <row r="54" spans="18:245" x14ac:dyDescent="0.25">
      <c r="AL54" s="350" t="s">
        <v>713</v>
      </c>
      <c r="AM54" s="350" t="s">
        <v>714</v>
      </c>
      <c r="AN54" s="350" t="s">
        <v>376</v>
      </c>
      <c r="AO54" s="350" t="s">
        <v>376</v>
      </c>
      <c r="AP54" s="393">
        <v>3995732000</v>
      </c>
      <c r="AQ54" s="393">
        <v>0</v>
      </c>
      <c r="AR54" s="393">
        <v>0</v>
      </c>
      <c r="AS54" s="393">
        <f t="shared" si="79"/>
        <v>4119599.6919999998</v>
      </c>
      <c r="AT54" s="393">
        <f t="shared" si="80"/>
        <v>0</v>
      </c>
      <c r="AU54" s="393">
        <f t="shared" si="81"/>
        <v>0</v>
      </c>
      <c r="BE54" s="371" t="s">
        <v>681</v>
      </c>
      <c r="BF54" s="346" t="s">
        <v>682</v>
      </c>
      <c r="BG54" s="371" t="s">
        <v>376</v>
      </c>
      <c r="BH54" s="346" t="s">
        <v>376</v>
      </c>
      <c r="BI54" s="347">
        <v>31470675000</v>
      </c>
      <c r="BJ54" s="347">
        <v>0</v>
      </c>
      <c r="BK54" s="347">
        <v>0</v>
      </c>
      <c r="BL54" s="347">
        <f t="shared" si="26"/>
        <v>32446265.924999997</v>
      </c>
      <c r="BM54" s="347">
        <f t="shared" si="27"/>
        <v>0</v>
      </c>
      <c r="BN54" s="347">
        <f t="shared" si="28"/>
        <v>0</v>
      </c>
      <c r="BW54" s="371" t="s">
        <v>677</v>
      </c>
      <c r="BX54" s="346" t="s">
        <v>678</v>
      </c>
      <c r="BY54" s="371" t="s">
        <v>376</v>
      </c>
      <c r="BZ54" s="346" t="s">
        <v>376</v>
      </c>
      <c r="CA54" s="393">
        <v>2266492000</v>
      </c>
      <c r="CB54" s="393">
        <v>0</v>
      </c>
      <c r="CC54" s="393">
        <v>0</v>
      </c>
      <c r="CD54" s="393">
        <f t="shared" si="30"/>
        <v>2336753.2519999999</v>
      </c>
      <c r="CE54" s="393">
        <f t="shared" si="31"/>
        <v>0</v>
      </c>
      <c r="CF54" s="393">
        <f t="shared" si="32"/>
        <v>0</v>
      </c>
      <c r="CO54" s="350" t="s">
        <v>677</v>
      </c>
      <c r="CP54" s="350" t="s">
        <v>678</v>
      </c>
      <c r="CQ54" s="371" t="s">
        <v>376</v>
      </c>
      <c r="CR54" s="350" t="s">
        <v>376</v>
      </c>
      <c r="CS54" s="395">
        <v>2266492000</v>
      </c>
      <c r="CT54" s="395">
        <v>0</v>
      </c>
      <c r="CU54" s="395">
        <v>0</v>
      </c>
      <c r="CV54" s="393">
        <f t="shared" si="34"/>
        <v>2336753.2519999999</v>
      </c>
      <c r="CW54" s="393">
        <f t="shared" si="35"/>
        <v>0</v>
      </c>
      <c r="CX54" s="393">
        <f t="shared" si="36"/>
        <v>0</v>
      </c>
      <c r="DH54" s="350" t="s">
        <v>675</v>
      </c>
      <c r="DI54" s="350" t="s">
        <v>676</v>
      </c>
      <c r="DJ54" s="350" t="s">
        <v>376</v>
      </c>
      <c r="DK54" s="350" t="s">
        <v>376</v>
      </c>
      <c r="DL54" s="395">
        <v>0</v>
      </c>
      <c r="DM54" s="395">
        <v>308896552</v>
      </c>
      <c r="DN54" s="395">
        <v>308896552</v>
      </c>
      <c r="DO54" s="395">
        <f t="shared" si="38"/>
        <v>0</v>
      </c>
      <c r="DP54" s="395">
        <f t="shared" si="39"/>
        <v>318472.34511200001</v>
      </c>
      <c r="DQ54" s="395">
        <f t="shared" si="40"/>
        <v>318472.34511200001</v>
      </c>
      <c r="EC54" s="350" t="s">
        <v>675</v>
      </c>
      <c r="ED54" s="350" t="s">
        <v>676</v>
      </c>
      <c r="EE54" s="371" t="s">
        <v>376</v>
      </c>
      <c r="EF54" s="350" t="s">
        <v>376</v>
      </c>
      <c r="EG54" s="394">
        <v>0</v>
      </c>
      <c r="EH54" s="394">
        <v>308896552</v>
      </c>
      <c r="EI54" s="394">
        <v>308896552</v>
      </c>
      <c r="EJ54" s="394">
        <f t="shared" si="42"/>
        <v>0</v>
      </c>
      <c r="EK54" s="394">
        <f t="shared" si="43"/>
        <v>318472.34511200001</v>
      </c>
      <c r="EL54" s="394">
        <f t="shared" si="44"/>
        <v>318472.34511200001</v>
      </c>
      <c r="EV54" s="350" t="s">
        <v>675</v>
      </c>
      <c r="EW54" s="350" t="s">
        <v>676</v>
      </c>
      <c r="EX54" s="350" t="s">
        <v>376</v>
      </c>
      <c r="EY54" s="350" t="s">
        <v>376</v>
      </c>
      <c r="EZ54" s="394">
        <v>0</v>
      </c>
      <c r="FA54" s="394">
        <v>360245052</v>
      </c>
      <c r="FB54" s="394">
        <v>360245052</v>
      </c>
      <c r="FC54" s="394">
        <f t="shared" si="46"/>
        <v>0</v>
      </c>
      <c r="FD54" s="394">
        <f t="shared" si="47"/>
        <v>371412.64861199999</v>
      </c>
      <c r="FE54" s="394">
        <f t="shared" si="48"/>
        <v>371412.64861199999</v>
      </c>
      <c r="FN54" s="350" t="s">
        <v>675</v>
      </c>
      <c r="FO54" s="350" t="s">
        <v>676</v>
      </c>
      <c r="FP54" s="350" t="s">
        <v>376</v>
      </c>
      <c r="FQ54" s="350" t="s">
        <v>376</v>
      </c>
      <c r="FR54" s="395">
        <v>0</v>
      </c>
      <c r="FS54" s="395">
        <v>474635052</v>
      </c>
      <c r="FT54" s="395">
        <v>474635052</v>
      </c>
      <c r="FU54" s="397">
        <f t="shared" si="50"/>
        <v>0</v>
      </c>
      <c r="FV54" s="397">
        <f t="shared" si="51"/>
        <v>474635.05200000003</v>
      </c>
      <c r="FW54" s="397">
        <f t="shared" si="52"/>
        <v>474635.05200000003</v>
      </c>
      <c r="GU54" s="371" t="s">
        <v>671</v>
      </c>
      <c r="GV54" s="350" t="s">
        <v>672</v>
      </c>
      <c r="GW54" s="371" t="s">
        <v>376</v>
      </c>
      <c r="GX54" s="346" t="s">
        <v>376</v>
      </c>
      <c r="GY54" s="347">
        <v>5425134398</v>
      </c>
      <c r="GZ54" s="347">
        <v>0</v>
      </c>
      <c r="HA54" s="347">
        <v>0</v>
      </c>
      <c r="HB54" s="347">
        <f t="shared" si="60"/>
        <v>5425134.398</v>
      </c>
      <c r="HC54" s="347">
        <f t="shared" si="61"/>
        <v>0</v>
      </c>
      <c r="HD54" s="347">
        <f t="shared" si="62"/>
        <v>0</v>
      </c>
      <c r="IB54" s="350" t="s">
        <v>665</v>
      </c>
      <c r="IC54" s="350" t="s">
        <v>666</v>
      </c>
      <c r="ID54" s="350" t="s">
        <v>376</v>
      </c>
      <c r="IE54" s="350" t="s">
        <v>376</v>
      </c>
      <c r="IF54" s="394">
        <v>0</v>
      </c>
      <c r="IG54" s="394">
        <v>1566488094</v>
      </c>
      <c r="IH54" s="394">
        <v>1566488094</v>
      </c>
      <c r="II54" s="394">
        <f t="shared" si="70"/>
        <v>0</v>
      </c>
      <c r="IJ54" s="394">
        <f t="shared" si="71"/>
        <v>1566488.094</v>
      </c>
      <c r="IK54" s="394">
        <f t="shared" si="72"/>
        <v>1566488.094</v>
      </c>
    </row>
    <row r="55" spans="18:245" x14ac:dyDescent="0.25">
      <c r="AL55" s="350" t="s">
        <v>380</v>
      </c>
      <c r="AM55" s="350" t="s">
        <v>121</v>
      </c>
      <c r="AN55" s="350" t="s">
        <v>376</v>
      </c>
      <c r="AO55" s="350" t="s">
        <v>376</v>
      </c>
      <c r="AP55" s="393">
        <v>43933737100</v>
      </c>
      <c r="AQ55" s="393">
        <v>0</v>
      </c>
      <c r="AR55" s="393">
        <v>0</v>
      </c>
      <c r="AS55" s="393">
        <f t="shared" si="79"/>
        <v>45295682.950099997</v>
      </c>
      <c r="AT55" s="393">
        <f t="shared" si="80"/>
        <v>0</v>
      </c>
      <c r="AU55" s="393">
        <f t="shared" si="81"/>
        <v>0</v>
      </c>
      <c r="BE55" s="371" t="s">
        <v>681</v>
      </c>
      <c r="BF55" s="346" t="s">
        <v>682</v>
      </c>
      <c r="BG55" s="371" t="s">
        <v>376</v>
      </c>
      <c r="BH55" s="346" t="s">
        <v>376</v>
      </c>
      <c r="BI55" s="347">
        <v>0</v>
      </c>
      <c r="BJ55" s="347">
        <v>277182035</v>
      </c>
      <c r="BK55" s="347">
        <v>288285416</v>
      </c>
      <c r="BL55" s="347">
        <f t="shared" si="26"/>
        <v>0</v>
      </c>
      <c r="BM55" s="347">
        <f t="shared" si="27"/>
        <v>285774.67808499996</v>
      </c>
      <c r="BN55" s="347">
        <f t="shared" si="28"/>
        <v>297222.26389599999</v>
      </c>
      <c r="BW55" s="371" t="s">
        <v>677</v>
      </c>
      <c r="BX55" s="346" t="s">
        <v>678</v>
      </c>
      <c r="BY55" s="371" t="s">
        <v>376</v>
      </c>
      <c r="BZ55" s="346" t="s">
        <v>376</v>
      </c>
      <c r="CA55" s="393">
        <v>0</v>
      </c>
      <c r="CB55" s="393">
        <v>385739358</v>
      </c>
      <c r="CC55" s="393">
        <v>385739358</v>
      </c>
      <c r="CD55" s="393">
        <f t="shared" si="30"/>
        <v>0</v>
      </c>
      <c r="CE55" s="393">
        <f t="shared" si="31"/>
        <v>397697.27809799998</v>
      </c>
      <c r="CF55" s="393">
        <f t="shared" si="32"/>
        <v>397697.27809799998</v>
      </c>
      <c r="CO55" s="350" t="s">
        <v>677</v>
      </c>
      <c r="CP55" s="350" t="s">
        <v>678</v>
      </c>
      <c r="CQ55" s="371" t="s">
        <v>376</v>
      </c>
      <c r="CR55" s="350" t="s">
        <v>376</v>
      </c>
      <c r="CS55" s="395">
        <v>0</v>
      </c>
      <c r="CT55" s="395">
        <v>451068158</v>
      </c>
      <c r="CU55" s="395">
        <v>397068158</v>
      </c>
      <c r="CV55" s="393">
        <f t="shared" si="34"/>
        <v>0</v>
      </c>
      <c r="CW55" s="393">
        <f t="shared" si="35"/>
        <v>465051.27089799993</v>
      </c>
      <c r="CX55" s="393">
        <f t="shared" si="36"/>
        <v>409377.27089799999</v>
      </c>
      <c r="DH55" s="350" t="s">
        <v>677</v>
      </c>
      <c r="DI55" s="350" t="s">
        <v>678</v>
      </c>
      <c r="DJ55" s="350" t="s">
        <v>376</v>
      </c>
      <c r="DK55" s="350" t="s">
        <v>376</v>
      </c>
      <c r="DL55" s="395">
        <v>2550000000</v>
      </c>
      <c r="DM55" s="395">
        <v>0</v>
      </c>
      <c r="DN55" s="395">
        <v>0</v>
      </c>
      <c r="DO55" s="395">
        <f t="shared" si="38"/>
        <v>2629050</v>
      </c>
      <c r="DP55" s="395">
        <f t="shared" si="39"/>
        <v>0</v>
      </c>
      <c r="DQ55" s="395">
        <f t="shared" si="40"/>
        <v>0</v>
      </c>
      <c r="EC55" s="350" t="s">
        <v>677</v>
      </c>
      <c r="ED55" s="350" t="s">
        <v>678</v>
      </c>
      <c r="EE55" s="371" t="s">
        <v>376</v>
      </c>
      <c r="EF55" s="350" t="s">
        <v>376</v>
      </c>
      <c r="EG55" s="394">
        <v>2550000000</v>
      </c>
      <c r="EH55" s="394">
        <v>0</v>
      </c>
      <c r="EI55" s="394">
        <v>0</v>
      </c>
      <c r="EJ55" s="394">
        <f t="shared" si="42"/>
        <v>2629050</v>
      </c>
      <c r="EK55" s="394">
        <f t="shared" si="43"/>
        <v>0</v>
      </c>
      <c r="EL55" s="394">
        <f t="shared" si="44"/>
        <v>0</v>
      </c>
      <c r="EV55" s="350" t="s">
        <v>677</v>
      </c>
      <c r="EW55" s="350" t="s">
        <v>678</v>
      </c>
      <c r="EX55" s="350" t="s">
        <v>376</v>
      </c>
      <c r="EY55" s="350" t="s">
        <v>376</v>
      </c>
      <c r="EZ55" s="394">
        <v>2550000000</v>
      </c>
      <c r="FA55" s="394">
        <v>0</v>
      </c>
      <c r="FB55" s="394">
        <v>0</v>
      </c>
      <c r="FC55" s="394">
        <f t="shared" si="46"/>
        <v>2629050</v>
      </c>
      <c r="FD55" s="394">
        <f t="shared" si="47"/>
        <v>0</v>
      </c>
      <c r="FE55" s="394">
        <f t="shared" si="48"/>
        <v>0</v>
      </c>
      <c r="FN55" s="350" t="s">
        <v>677</v>
      </c>
      <c r="FO55" s="350" t="s">
        <v>678</v>
      </c>
      <c r="FP55" s="350" t="s">
        <v>376</v>
      </c>
      <c r="FQ55" s="350" t="s">
        <v>376</v>
      </c>
      <c r="FR55" s="395">
        <v>2550000000</v>
      </c>
      <c r="FS55" s="395">
        <v>0</v>
      </c>
      <c r="FT55" s="395">
        <v>0</v>
      </c>
      <c r="FU55" s="397">
        <f t="shared" si="50"/>
        <v>2550000</v>
      </c>
      <c r="FV55" s="397">
        <f t="shared" si="51"/>
        <v>0</v>
      </c>
      <c r="FW55" s="397">
        <f t="shared" si="52"/>
        <v>0</v>
      </c>
      <c r="GU55" s="371" t="s">
        <v>671</v>
      </c>
      <c r="GV55" s="350" t="s">
        <v>672</v>
      </c>
      <c r="GW55" s="371" t="s">
        <v>376</v>
      </c>
      <c r="GX55" s="346" t="s">
        <v>376</v>
      </c>
      <c r="GY55" s="347">
        <v>145032000</v>
      </c>
      <c r="GZ55" s="347">
        <v>0</v>
      </c>
      <c r="HA55" s="347">
        <v>0</v>
      </c>
      <c r="HB55" s="347">
        <f t="shared" si="60"/>
        <v>145032</v>
      </c>
      <c r="HC55" s="347">
        <f t="shared" si="61"/>
        <v>0</v>
      </c>
      <c r="HD55" s="347">
        <f t="shared" si="62"/>
        <v>0</v>
      </c>
      <c r="IB55" s="350" t="s">
        <v>665</v>
      </c>
      <c r="IC55" s="350" t="s">
        <v>666</v>
      </c>
      <c r="ID55" s="350" t="s">
        <v>376</v>
      </c>
      <c r="IE55" s="350" t="s">
        <v>376</v>
      </c>
      <c r="IF55" s="394">
        <v>0</v>
      </c>
      <c r="IG55" s="394">
        <v>1770019012</v>
      </c>
      <c r="IH55" s="394">
        <v>1770019012</v>
      </c>
      <c r="II55" s="394">
        <f t="shared" si="70"/>
        <v>0</v>
      </c>
      <c r="IJ55" s="394">
        <f t="shared" si="71"/>
        <v>1770019.0120000001</v>
      </c>
      <c r="IK55" s="394">
        <f t="shared" si="72"/>
        <v>1770019.0120000001</v>
      </c>
    </row>
    <row r="56" spans="18:245" x14ac:dyDescent="0.25">
      <c r="AL56" s="350" t="s">
        <v>380</v>
      </c>
      <c r="AM56" s="350" t="s">
        <v>121</v>
      </c>
      <c r="AN56" s="350" t="s">
        <v>376</v>
      </c>
      <c r="AO56" s="350" t="s">
        <v>376</v>
      </c>
      <c r="AP56" s="393">
        <v>0</v>
      </c>
      <c r="AQ56" s="393">
        <v>43933736285</v>
      </c>
      <c r="AR56" s="393">
        <v>43933736285</v>
      </c>
      <c r="AS56" s="393">
        <f t="shared" si="79"/>
        <v>0</v>
      </c>
      <c r="AT56" s="393">
        <f t="shared" si="80"/>
        <v>45295682.109834991</v>
      </c>
      <c r="AU56" s="393">
        <f t="shared" si="81"/>
        <v>45295682.109834991</v>
      </c>
      <c r="BE56" s="371" t="s">
        <v>683</v>
      </c>
      <c r="BF56" s="346" t="s">
        <v>684</v>
      </c>
      <c r="BG56" s="371" t="s">
        <v>376</v>
      </c>
      <c r="BH56" s="346" t="s">
        <v>376</v>
      </c>
      <c r="BI56" s="347">
        <v>9562068000</v>
      </c>
      <c r="BJ56" s="347">
        <v>0</v>
      </c>
      <c r="BK56" s="347">
        <v>0</v>
      </c>
      <c r="BL56" s="347">
        <f t="shared" si="26"/>
        <v>9858492.1079999991</v>
      </c>
      <c r="BM56" s="347">
        <f t="shared" si="27"/>
        <v>0</v>
      </c>
      <c r="BN56" s="347">
        <f t="shared" si="28"/>
        <v>0</v>
      </c>
      <c r="BW56" s="371" t="s">
        <v>679</v>
      </c>
      <c r="BX56" s="346" t="s">
        <v>680</v>
      </c>
      <c r="BY56" s="371" t="s">
        <v>376</v>
      </c>
      <c r="BZ56" s="346" t="s">
        <v>376</v>
      </c>
      <c r="CA56" s="393">
        <v>8048156000</v>
      </c>
      <c r="CB56" s="393">
        <v>0</v>
      </c>
      <c r="CC56" s="393">
        <v>0</v>
      </c>
      <c r="CD56" s="393">
        <f t="shared" si="30"/>
        <v>8297648.8359999992</v>
      </c>
      <c r="CE56" s="393">
        <f t="shared" si="31"/>
        <v>0</v>
      </c>
      <c r="CF56" s="393">
        <f t="shared" si="32"/>
        <v>0</v>
      </c>
      <c r="CO56" s="350" t="s">
        <v>679</v>
      </c>
      <c r="CP56" s="350" t="s">
        <v>680</v>
      </c>
      <c r="CQ56" s="371" t="s">
        <v>376</v>
      </c>
      <c r="CR56" s="350" t="s">
        <v>376</v>
      </c>
      <c r="CS56" s="395">
        <v>8048156000</v>
      </c>
      <c r="CT56" s="395">
        <v>0</v>
      </c>
      <c r="CU56" s="395">
        <v>0</v>
      </c>
      <c r="CV56" s="393">
        <f t="shared" si="34"/>
        <v>8297648.8359999992</v>
      </c>
      <c r="CW56" s="393">
        <f t="shared" si="35"/>
        <v>0</v>
      </c>
      <c r="CX56" s="393">
        <f t="shared" si="36"/>
        <v>0</v>
      </c>
      <c r="DH56" s="350" t="s">
        <v>677</v>
      </c>
      <c r="DI56" s="350" t="s">
        <v>678</v>
      </c>
      <c r="DJ56" s="350" t="s">
        <v>376</v>
      </c>
      <c r="DK56" s="350" t="s">
        <v>376</v>
      </c>
      <c r="DL56" s="395">
        <v>0</v>
      </c>
      <c r="DM56" s="395">
        <v>520368782</v>
      </c>
      <c r="DN56" s="395">
        <v>520368782</v>
      </c>
      <c r="DO56" s="395">
        <f t="shared" si="38"/>
        <v>0</v>
      </c>
      <c r="DP56" s="395">
        <f t="shared" si="39"/>
        <v>536500.21424200002</v>
      </c>
      <c r="DQ56" s="395">
        <f t="shared" si="40"/>
        <v>536500.21424200002</v>
      </c>
      <c r="EC56" s="350" t="s">
        <v>677</v>
      </c>
      <c r="ED56" s="350" t="s">
        <v>678</v>
      </c>
      <c r="EE56" s="371" t="s">
        <v>376</v>
      </c>
      <c r="EF56" s="350" t="s">
        <v>376</v>
      </c>
      <c r="EG56" s="394">
        <v>0</v>
      </c>
      <c r="EH56" s="394">
        <v>520368782</v>
      </c>
      <c r="EI56" s="394">
        <v>520368782</v>
      </c>
      <c r="EJ56" s="394">
        <f t="shared" si="42"/>
        <v>0</v>
      </c>
      <c r="EK56" s="394">
        <f t="shared" si="43"/>
        <v>536500.21424200002</v>
      </c>
      <c r="EL56" s="394">
        <f t="shared" si="44"/>
        <v>536500.21424200002</v>
      </c>
      <c r="EV56" s="350" t="s">
        <v>677</v>
      </c>
      <c r="EW56" s="350" t="s">
        <v>678</v>
      </c>
      <c r="EX56" s="350" t="s">
        <v>376</v>
      </c>
      <c r="EY56" s="350" t="s">
        <v>376</v>
      </c>
      <c r="EZ56" s="394">
        <v>0</v>
      </c>
      <c r="FA56" s="394">
        <v>783424283</v>
      </c>
      <c r="FB56" s="394">
        <v>783424283</v>
      </c>
      <c r="FC56" s="394">
        <f t="shared" si="46"/>
        <v>0</v>
      </c>
      <c r="FD56" s="394">
        <f t="shared" si="47"/>
        <v>807710.435773</v>
      </c>
      <c r="FE56" s="394">
        <f t="shared" si="48"/>
        <v>807710.435773</v>
      </c>
      <c r="FN56" s="350" t="s">
        <v>677</v>
      </c>
      <c r="FO56" s="350" t="s">
        <v>678</v>
      </c>
      <c r="FP56" s="350" t="s">
        <v>376</v>
      </c>
      <c r="FQ56" s="350" t="s">
        <v>376</v>
      </c>
      <c r="FR56" s="395">
        <v>0</v>
      </c>
      <c r="FS56" s="395">
        <v>862261783</v>
      </c>
      <c r="FT56" s="395">
        <v>862261783</v>
      </c>
      <c r="FU56" s="397">
        <f t="shared" si="50"/>
        <v>0</v>
      </c>
      <c r="FV56" s="397">
        <f t="shared" si="51"/>
        <v>862261.78300000005</v>
      </c>
      <c r="FW56" s="397">
        <f t="shared" si="52"/>
        <v>862261.78300000005</v>
      </c>
      <c r="GU56" s="371" t="s">
        <v>671</v>
      </c>
      <c r="GV56" s="350" t="s">
        <v>672</v>
      </c>
      <c r="GW56" s="371" t="s">
        <v>376</v>
      </c>
      <c r="GX56" s="346" t="s">
        <v>376</v>
      </c>
      <c r="GY56" s="347">
        <v>0</v>
      </c>
      <c r="GZ56" s="347">
        <v>4457981134</v>
      </c>
      <c r="HA56" s="347">
        <v>4457981134</v>
      </c>
      <c r="HB56" s="347">
        <f t="shared" si="60"/>
        <v>0</v>
      </c>
      <c r="HC56" s="347">
        <f t="shared" si="61"/>
        <v>4457981.1339999996</v>
      </c>
      <c r="HD56" s="347">
        <f t="shared" si="62"/>
        <v>4457981.1339999996</v>
      </c>
      <c r="IB56" s="350" t="s">
        <v>665</v>
      </c>
      <c r="IC56" s="350" t="s">
        <v>666</v>
      </c>
      <c r="ID56" s="350" t="s">
        <v>376</v>
      </c>
      <c r="IE56" s="350" t="s">
        <v>376</v>
      </c>
      <c r="IF56" s="394">
        <v>0</v>
      </c>
      <c r="IG56" s="394">
        <v>3666551000</v>
      </c>
      <c r="IH56" s="394">
        <v>3666551000</v>
      </c>
      <c r="II56" s="394">
        <f t="shared" si="70"/>
        <v>0</v>
      </c>
      <c r="IJ56" s="394">
        <f t="shared" si="71"/>
        <v>3666551</v>
      </c>
      <c r="IK56" s="394">
        <f t="shared" si="72"/>
        <v>3666551</v>
      </c>
    </row>
    <row r="57" spans="18:245" x14ac:dyDescent="0.25">
      <c r="AL57" s="350" t="s">
        <v>818</v>
      </c>
      <c r="AM57" s="350" t="s">
        <v>118</v>
      </c>
      <c r="AN57" s="350" t="s">
        <v>376</v>
      </c>
      <c r="AO57" s="350" t="s">
        <v>376</v>
      </c>
      <c r="AP57" s="393">
        <v>100</v>
      </c>
      <c r="AQ57" s="393">
        <v>0</v>
      </c>
      <c r="AR57" s="393">
        <v>0</v>
      </c>
      <c r="AS57" s="393">
        <f t="shared" si="79"/>
        <v>0.1031</v>
      </c>
      <c r="AT57" s="393">
        <f t="shared" si="80"/>
        <v>0</v>
      </c>
      <c r="AU57" s="393">
        <f t="shared" si="81"/>
        <v>0</v>
      </c>
      <c r="BE57" s="371" t="s">
        <v>683</v>
      </c>
      <c r="BF57" s="346" t="s">
        <v>684</v>
      </c>
      <c r="BG57" s="371" t="s">
        <v>376</v>
      </c>
      <c r="BH57" s="346" t="s">
        <v>376</v>
      </c>
      <c r="BI57" s="347">
        <v>0</v>
      </c>
      <c r="BJ57" s="347">
        <v>2400929703</v>
      </c>
      <c r="BK57" s="347">
        <v>3070652163</v>
      </c>
      <c r="BL57" s="347">
        <f t="shared" si="26"/>
        <v>0</v>
      </c>
      <c r="BM57" s="347">
        <f t="shared" si="27"/>
        <v>2475358.5237929998</v>
      </c>
      <c r="BN57" s="347">
        <f t="shared" si="28"/>
        <v>3165842.3800530001</v>
      </c>
      <c r="BW57" s="371" t="s">
        <v>681</v>
      </c>
      <c r="BX57" s="346" t="s">
        <v>682</v>
      </c>
      <c r="BY57" s="371" t="s">
        <v>376</v>
      </c>
      <c r="BZ57" s="346" t="s">
        <v>376</v>
      </c>
      <c r="CA57" s="393">
        <v>31470675000</v>
      </c>
      <c r="CB57" s="393">
        <v>0</v>
      </c>
      <c r="CC57" s="393">
        <v>0</v>
      </c>
      <c r="CD57" s="393">
        <f t="shared" si="30"/>
        <v>32446265.924999997</v>
      </c>
      <c r="CE57" s="393">
        <f t="shared" si="31"/>
        <v>0</v>
      </c>
      <c r="CF57" s="393">
        <f t="shared" si="32"/>
        <v>0</v>
      </c>
      <c r="CO57" s="350" t="s">
        <v>679</v>
      </c>
      <c r="CP57" s="350" t="s">
        <v>680</v>
      </c>
      <c r="CQ57" s="371" t="s">
        <v>376</v>
      </c>
      <c r="CR57" s="350" t="s">
        <v>376</v>
      </c>
      <c r="CS57" s="395">
        <v>0</v>
      </c>
      <c r="CT57" s="395">
        <v>9325349</v>
      </c>
      <c r="CU57" s="395">
        <v>9325349</v>
      </c>
      <c r="CV57" s="393">
        <f t="shared" si="34"/>
        <v>0</v>
      </c>
      <c r="CW57" s="393">
        <f t="shared" si="35"/>
        <v>9614.4348190000001</v>
      </c>
      <c r="CX57" s="393">
        <f t="shared" si="36"/>
        <v>9614.4348190000001</v>
      </c>
      <c r="DH57" s="350" t="s">
        <v>679</v>
      </c>
      <c r="DI57" s="350" t="s">
        <v>680</v>
      </c>
      <c r="DJ57" s="350" t="s">
        <v>376</v>
      </c>
      <c r="DK57" s="350" t="s">
        <v>376</v>
      </c>
      <c r="DL57" s="395">
        <v>17401492501</v>
      </c>
      <c r="DM57" s="395">
        <v>0</v>
      </c>
      <c r="DN57" s="395">
        <v>0</v>
      </c>
      <c r="DO57" s="395">
        <f t="shared" si="38"/>
        <v>17940938.768530998</v>
      </c>
      <c r="DP57" s="395">
        <f t="shared" si="39"/>
        <v>0</v>
      </c>
      <c r="DQ57" s="395">
        <f t="shared" si="40"/>
        <v>0</v>
      </c>
      <c r="EC57" s="350" t="s">
        <v>679</v>
      </c>
      <c r="ED57" s="350" t="s">
        <v>680</v>
      </c>
      <c r="EE57" s="371" t="s">
        <v>376</v>
      </c>
      <c r="EF57" s="350" t="s">
        <v>376</v>
      </c>
      <c r="EG57" s="394">
        <v>17401492501</v>
      </c>
      <c r="EH57" s="394">
        <v>0</v>
      </c>
      <c r="EI57" s="394">
        <v>0</v>
      </c>
      <c r="EJ57" s="394">
        <f t="shared" si="42"/>
        <v>17940938.768530998</v>
      </c>
      <c r="EK57" s="394">
        <f t="shared" si="43"/>
        <v>0</v>
      </c>
      <c r="EL57" s="394">
        <f t="shared" si="44"/>
        <v>0</v>
      </c>
      <c r="EV57" s="350" t="s">
        <v>679</v>
      </c>
      <c r="EW57" s="350" t="s">
        <v>680</v>
      </c>
      <c r="EX57" s="350" t="s">
        <v>376</v>
      </c>
      <c r="EY57" s="350" t="s">
        <v>376</v>
      </c>
      <c r="EZ57" s="394">
        <v>17401492501</v>
      </c>
      <c r="FA57" s="394">
        <v>0</v>
      </c>
      <c r="FB57" s="394">
        <v>0</v>
      </c>
      <c r="FC57" s="394">
        <f t="shared" si="46"/>
        <v>17940938.768530998</v>
      </c>
      <c r="FD57" s="394">
        <f t="shared" si="47"/>
        <v>0</v>
      </c>
      <c r="FE57" s="394">
        <f t="shared" si="48"/>
        <v>0</v>
      </c>
      <c r="FN57" s="350" t="s">
        <v>679</v>
      </c>
      <c r="FO57" s="350" t="s">
        <v>680</v>
      </c>
      <c r="FP57" s="350" t="s">
        <v>376</v>
      </c>
      <c r="FQ57" s="350" t="s">
        <v>376</v>
      </c>
      <c r="FR57" s="395">
        <v>13735783452</v>
      </c>
      <c r="FS57" s="395">
        <v>0</v>
      </c>
      <c r="FT57" s="395">
        <v>0</v>
      </c>
      <c r="FU57" s="397">
        <f t="shared" si="50"/>
        <v>13735783.452</v>
      </c>
      <c r="FV57" s="397">
        <f t="shared" si="51"/>
        <v>0</v>
      </c>
      <c r="FW57" s="397">
        <f t="shared" si="52"/>
        <v>0</v>
      </c>
      <c r="GU57" s="371" t="s">
        <v>673</v>
      </c>
      <c r="GV57" s="350" t="s">
        <v>674</v>
      </c>
      <c r="GW57" s="371" t="s">
        <v>376</v>
      </c>
      <c r="GX57" s="346" t="s">
        <v>376</v>
      </c>
      <c r="GY57" s="347">
        <v>2645145657</v>
      </c>
      <c r="GZ57" s="347">
        <v>0</v>
      </c>
      <c r="HA57" s="347">
        <v>0</v>
      </c>
      <c r="HB57" s="347">
        <f t="shared" si="60"/>
        <v>2645145.6570000001</v>
      </c>
      <c r="HC57" s="347">
        <f t="shared" si="61"/>
        <v>0</v>
      </c>
      <c r="HD57" s="347">
        <f t="shared" si="62"/>
        <v>0</v>
      </c>
      <c r="IB57" s="350" t="s">
        <v>667</v>
      </c>
      <c r="IC57" s="350" t="s">
        <v>668</v>
      </c>
      <c r="ID57" s="350" t="s">
        <v>376</v>
      </c>
      <c r="IE57" s="350" t="s">
        <v>376</v>
      </c>
      <c r="IF57" s="394">
        <v>18917977830</v>
      </c>
      <c r="IG57" s="394">
        <v>0</v>
      </c>
      <c r="IH57" s="394">
        <v>0</v>
      </c>
      <c r="II57" s="394">
        <f t="shared" si="70"/>
        <v>18917977.829999998</v>
      </c>
      <c r="IJ57" s="394">
        <f t="shared" si="71"/>
        <v>0</v>
      </c>
      <c r="IK57" s="394">
        <f t="shared" si="72"/>
        <v>0</v>
      </c>
    </row>
    <row r="58" spans="18:245" x14ac:dyDescent="0.25">
      <c r="AS58" s="398">
        <f>SUM(AS3:AS57)</f>
        <v>326402987.02219993</v>
      </c>
      <c r="AT58" s="398">
        <f>SUM(AT3:AT57)</f>
        <v>64976804.00740099</v>
      </c>
      <c r="AU58" s="398">
        <f>SUM(AU3:AU57)</f>
        <v>66518163.797095992</v>
      </c>
      <c r="BE58" s="371" t="s">
        <v>377</v>
      </c>
      <c r="BF58" s="346" t="s">
        <v>394</v>
      </c>
      <c r="BG58" s="371" t="s">
        <v>376</v>
      </c>
      <c r="BH58" s="346" t="s">
        <v>376</v>
      </c>
      <c r="BI58" s="347">
        <v>17361590000</v>
      </c>
      <c r="BJ58" s="347">
        <v>0</v>
      </c>
      <c r="BK58" s="347">
        <v>0</v>
      </c>
      <c r="BL58" s="347">
        <f t="shared" si="26"/>
        <v>17899799.289999999</v>
      </c>
      <c r="BM58" s="347">
        <f t="shared" si="27"/>
        <v>0</v>
      </c>
      <c r="BN58" s="347">
        <f t="shared" si="28"/>
        <v>0</v>
      </c>
      <c r="BW58" s="371" t="s">
        <v>681</v>
      </c>
      <c r="BX58" s="346" t="s">
        <v>682</v>
      </c>
      <c r="BY58" s="371" t="s">
        <v>376</v>
      </c>
      <c r="BZ58" s="346" t="s">
        <v>376</v>
      </c>
      <c r="CA58" s="393">
        <v>0</v>
      </c>
      <c r="CB58" s="393">
        <v>844889759</v>
      </c>
      <c r="CC58" s="393">
        <v>565332706</v>
      </c>
      <c r="CD58" s="393">
        <f t="shared" si="30"/>
        <v>0</v>
      </c>
      <c r="CE58" s="393">
        <f t="shared" si="31"/>
        <v>871081.34152899985</v>
      </c>
      <c r="CF58" s="393">
        <f t="shared" si="32"/>
        <v>582858.01988599997</v>
      </c>
      <c r="CO58" s="350" t="s">
        <v>681</v>
      </c>
      <c r="CP58" s="350" t="s">
        <v>682</v>
      </c>
      <c r="CQ58" s="371" t="s">
        <v>376</v>
      </c>
      <c r="CR58" s="350" t="s">
        <v>376</v>
      </c>
      <c r="CS58" s="395">
        <v>31470675000</v>
      </c>
      <c r="CT58" s="395">
        <v>0</v>
      </c>
      <c r="CU58" s="395">
        <v>0</v>
      </c>
      <c r="CV58" s="393">
        <f t="shared" si="34"/>
        <v>32446265.924999997</v>
      </c>
      <c r="CW58" s="393">
        <f t="shared" si="35"/>
        <v>0</v>
      </c>
      <c r="CX58" s="393">
        <f t="shared" si="36"/>
        <v>0</v>
      </c>
      <c r="DH58" s="350" t="s">
        <v>679</v>
      </c>
      <c r="DI58" s="350" t="s">
        <v>680</v>
      </c>
      <c r="DJ58" s="350" t="s">
        <v>376</v>
      </c>
      <c r="DK58" s="350" t="s">
        <v>376</v>
      </c>
      <c r="DL58" s="395">
        <v>0</v>
      </c>
      <c r="DM58" s="395">
        <v>250325349</v>
      </c>
      <c r="DN58" s="395">
        <v>250325349</v>
      </c>
      <c r="DO58" s="395">
        <f t="shared" si="38"/>
        <v>0</v>
      </c>
      <c r="DP58" s="395">
        <f t="shared" si="39"/>
        <v>258085.43481899996</v>
      </c>
      <c r="DQ58" s="395">
        <f t="shared" si="40"/>
        <v>258085.43481899996</v>
      </c>
      <c r="EC58" s="350" t="s">
        <v>679</v>
      </c>
      <c r="ED58" s="350" t="s">
        <v>680</v>
      </c>
      <c r="EE58" s="371" t="s">
        <v>376</v>
      </c>
      <c r="EF58" s="350" t="s">
        <v>376</v>
      </c>
      <c r="EG58" s="394">
        <v>0</v>
      </c>
      <c r="EH58" s="394">
        <v>1543293222</v>
      </c>
      <c r="EI58" s="394">
        <v>389231151</v>
      </c>
      <c r="EJ58" s="394">
        <f t="shared" si="42"/>
        <v>0</v>
      </c>
      <c r="EK58" s="394">
        <f t="shared" si="43"/>
        <v>1591135.311882</v>
      </c>
      <c r="EL58" s="394">
        <f t="shared" si="44"/>
        <v>401297.316681</v>
      </c>
      <c r="EV58" s="350" t="s">
        <v>679</v>
      </c>
      <c r="EW58" s="350" t="s">
        <v>680</v>
      </c>
      <c r="EX58" s="350" t="s">
        <v>376</v>
      </c>
      <c r="EY58" s="350" t="s">
        <v>376</v>
      </c>
      <c r="EZ58" s="394">
        <v>0</v>
      </c>
      <c r="FA58" s="394">
        <v>3533833233</v>
      </c>
      <c r="FB58" s="394">
        <v>6181102932</v>
      </c>
      <c r="FC58" s="394">
        <f t="shared" si="46"/>
        <v>0</v>
      </c>
      <c r="FD58" s="394">
        <f t="shared" si="47"/>
        <v>3643382.0632229997</v>
      </c>
      <c r="FE58" s="394">
        <f t="shared" si="48"/>
        <v>6372717.1228919998</v>
      </c>
      <c r="FN58" s="350" t="s">
        <v>679</v>
      </c>
      <c r="FO58" s="350" t="s">
        <v>680</v>
      </c>
      <c r="FP58" s="350" t="s">
        <v>376</v>
      </c>
      <c r="FQ58" s="350" t="s">
        <v>376</v>
      </c>
      <c r="FR58" s="395">
        <v>0</v>
      </c>
      <c r="FS58" s="395">
        <v>9862261936</v>
      </c>
      <c r="FT58" s="395">
        <v>10064675668</v>
      </c>
      <c r="FU58" s="397">
        <f t="shared" si="50"/>
        <v>0</v>
      </c>
      <c r="FV58" s="397">
        <f t="shared" si="51"/>
        <v>9862261.9360000007</v>
      </c>
      <c r="FW58" s="397">
        <f t="shared" si="52"/>
        <v>10064675.668</v>
      </c>
      <c r="GU58" s="371" t="s">
        <v>675</v>
      </c>
      <c r="GV58" s="350" t="s">
        <v>676</v>
      </c>
      <c r="GW58" s="371" t="s">
        <v>376</v>
      </c>
      <c r="GX58" s="346" t="s">
        <v>376</v>
      </c>
      <c r="GY58" s="347">
        <v>1740674000</v>
      </c>
      <c r="GZ58" s="347">
        <v>0</v>
      </c>
      <c r="HA58" s="347">
        <v>0</v>
      </c>
      <c r="HB58" s="347">
        <f t="shared" si="60"/>
        <v>1740674</v>
      </c>
      <c r="HC58" s="347">
        <f t="shared" si="61"/>
        <v>0</v>
      </c>
      <c r="HD58" s="347">
        <f t="shared" si="62"/>
        <v>0</v>
      </c>
      <c r="IB58" s="350" t="s">
        <v>667</v>
      </c>
      <c r="IC58" s="350" t="s">
        <v>668</v>
      </c>
      <c r="ID58" s="350" t="s">
        <v>376</v>
      </c>
      <c r="IE58" s="350" t="s">
        <v>376</v>
      </c>
      <c r="IF58" s="394">
        <v>0</v>
      </c>
      <c r="IG58" s="394">
        <v>18917977830</v>
      </c>
      <c r="IH58" s="394">
        <v>18917977830</v>
      </c>
      <c r="II58" s="394">
        <f t="shared" si="70"/>
        <v>0</v>
      </c>
      <c r="IJ58" s="394">
        <f t="shared" si="71"/>
        <v>18917977.829999998</v>
      </c>
      <c r="IK58" s="394">
        <f t="shared" si="72"/>
        <v>18917977.829999998</v>
      </c>
    </row>
    <row r="59" spans="18:245" x14ac:dyDescent="0.25">
      <c r="BE59" s="371" t="s">
        <v>379</v>
      </c>
      <c r="BF59" s="346" t="s">
        <v>817</v>
      </c>
      <c r="BG59" s="371" t="s">
        <v>376</v>
      </c>
      <c r="BH59" s="346" t="s">
        <v>376</v>
      </c>
      <c r="BI59" s="347">
        <v>9905707000</v>
      </c>
      <c r="BJ59" s="347">
        <v>0</v>
      </c>
      <c r="BK59" s="347">
        <v>0</v>
      </c>
      <c r="BL59" s="347">
        <f t="shared" si="26"/>
        <v>10212783.916999999</v>
      </c>
      <c r="BM59" s="347">
        <f t="shared" si="27"/>
        <v>0</v>
      </c>
      <c r="BN59" s="347">
        <f t="shared" si="28"/>
        <v>0</v>
      </c>
      <c r="BW59" s="371" t="s">
        <v>683</v>
      </c>
      <c r="BX59" s="346" t="s">
        <v>684</v>
      </c>
      <c r="BY59" s="371" t="s">
        <v>376</v>
      </c>
      <c r="BZ59" s="346" t="s">
        <v>376</v>
      </c>
      <c r="CA59" s="542">
        <v>22730998000</v>
      </c>
      <c r="CB59" s="393">
        <v>0</v>
      </c>
      <c r="CC59" s="393">
        <v>0</v>
      </c>
      <c r="CD59" s="393">
        <f t="shared" si="30"/>
        <v>23435658.937999997</v>
      </c>
      <c r="CE59" s="393">
        <f t="shared" si="31"/>
        <v>0</v>
      </c>
      <c r="CF59" s="393">
        <f t="shared" si="32"/>
        <v>0</v>
      </c>
      <c r="CO59" s="350" t="s">
        <v>681</v>
      </c>
      <c r="CP59" s="350" t="s">
        <v>682</v>
      </c>
      <c r="CQ59" s="371" t="s">
        <v>376</v>
      </c>
      <c r="CR59" s="350" t="s">
        <v>376</v>
      </c>
      <c r="CS59" s="395">
        <v>0</v>
      </c>
      <c r="CT59" s="395">
        <v>2087517143</v>
      </c>
      <c r="CU59" s="395">
        <v>2087517143</v>
      </c>
      <c r="CV59" s="393">
        <f t="shared" si="34"/>
        <v>0</v>
      </c>
      <c r="CW59" s="393">
        <f t="shared" si="35"/>
        <v>2152230.1744329999</v>
      </c>
      <c r="CX59" s="393">
        <f t="shared" si="36"/>
        <v>2152230.1744329999</v>
      </c>
      <c r="DH59" s="350" t="s">
        <v>681</v>
      </c>
      <c r="DI59" s="350" t="s">
        <v>682</v>
      </c>
      <c r="DJ59" s="350" t="s">
        <v>376</v>
      </c>
      <c r="DK59" s="350" t="s">
        <v>376</v>
      </c>
      <c r="DL59" s="395">
        <v>10667087499</v>
      </c>
      <c r="DM59" s="395">
        <v>0</v>
      </c>
      <c r="DN59" s="395">
        <v>0</v>
      </c>
      <c r="DO59" s="395">
        <f t="shared" si="38"/>
        <v>10997767.211468998</v>
      </c>
      <c r="DP59" s="395">
        <f t="shared" si="39"/>
        <v>0</v>
      </c>
      <c r="DQ59" s="395">
        <f t="shared" si="40"/>
        <v>0</v>
      </c>
      <c r="EC59" s="350" t="s">
        <v>681</v>
      </c>
      <c r="ED59" s="350" t="s">
        <v>682</v>
      </c>
      <c r="EE59" s="371" t="s">
        <v>376</v>
      </c>
      <c r="EF59" s="350" t="s">
        <v>376</v>
      </c>
      <c r="EG59" s="394">
        <v>12021708327</v>
      </c>
      <c r="EH59" s="394">
        <v>0</v>
      </c>
      <c r="EI59" s="394">
        <v>0</v>
      </c>
      <c r="EJ59" s="394">
        <f t="shared" si="42"/>
        <v>12394381.285136998</v>
      </c>
      <c r="EK59" s="394">
        <f t="shared" si="43"/>
        <v>0</v>
      </c>
      <c r="EL59" s="394">
        <f t="shared" si="44"/>
        <v>0</v>
      </c>
      <c r="EV59" s="350" t="s">
        <v>681</v>
      </c>
      <c r="EW59" s="350" t="s">
        <v>682</v>
      </c>
      <c r="EX59" s="350" t="s">
        <v>376</v>
      </c>
      <c r="EY59" s="350" t="s">
        <v>376</v>
      </c>
      <c r="EZ59" s="394">
        <v>12745147327</v>
      </c>
      <c r="FA59" s="394">
        <v>0</v>
      </c>
      <c r="FB59" s="394">
        <v>0</v>
      </c>
      <c r="FC59" s="394">
        <f t="shared" si="46"/>
        <v>13140246.894136999</v>
      </c>
      <c r="FD59" s="394">
        <f t="shared" si="47"/>
        <v>0</v>
      </c>
      <c r="FE59" s="394">
        <f t="shared" si="48"/>
        <v>0</v>
      </c>
      <c r="FN59" s="350" t="s">
        <v>681</v>
      </c>
      <c r="FO59" s="350" t="s">
        <v>682</v>
      </c>
      <c r="FP59" s="350" t="s">
        <v>376</v>
      </c>
      <c r="FQ59" s="350" t="s">
        <v>376</v>
      </c>
      <c r="FR59" s="395">
        <v>15435821978</v>
      </c>
      <c r="FS59" s="395">
        <v>0</v>
      </c>
      <c r="FT59" s="395">
        <v>0</v>
      </c>
      <c r="FU59" s="397">
        <f t="shared" si="50"/>
        <v>15435821.978</v>
      </c>
      <c r="FV59" s="397">
        <f t="shared" si="51"/>
        <v>0</v>
      </c>
      <c r="FW59" s="397">
        <f t="shared" si="52"/>
        <v>0</v>
      </c>
      <c r="GU59" s="371" t="s">
        <v>675</v>
      </c>
      <c r="GV59" s="350" t="s">
        <v>676</v>
      </c>
      <c r="GW59" s="371" t="s">
        <v>376</v>
      </c>
      <c r="GX59" s="346" t="s">
        <v>376</v>
      </c>
      <c r="GY59" s="347">
        <v>49670172</v>
      </c>
      <c r="GZ59" s="347">
        <v>0</v>
      </c>
      <c r="HA59" s="347">
        <v>0</v>
      </c>
      <c r="HB59" s="347">
        <f t="shared" si="60"/>
        <v>49670.171999999999</v>
      </c>
      <c r="HC59" s="347">
        <f t="shared" si="61"/>
        <v>0</v>
      </c>
      <c r="HD59" s="347">
        <f t="shared" si="62"/>
        <v>0</v>
      </c>
      <c r="IB59" s="350" t="s">
        <v>667</v>
      </c>
      <c r="IC59" s="350" t="s">
        <v>668</v>
      </c>
      <c r="ID59" s="350" t="s">
        <v>376</v>
      </c>
      <c r="IE59" s="350" t="s">
        <v>376</v>
      </c>
      <c r="IF59" s="394">
        <v>0</v>
      </c>
      <c r="IG59" s="394">
        <v>0</v>
      </c>
      <c r="IH59" s="394">
        <v>0</v>
      </c>
      <c r="II59" s="394">
        <f t="shared" si="70"/>
        <v>0</v>
      </c>
      <c r="IJ59" s="394">
        <f t="shared" si="71"/>
        <v>0</v>
      </c>
      <c r="IK59" s="394">
        <f t="shared" si="72"/>
        <v>0</v>
      </c>
    </row>
    <row r="60" spans="18:245" x14ac:dyDescent="0.25">
      <c r="BE60" s="371" t="s">
        <v>713</v>
      </c>
      <c r="BF60" s="346" t="s">
        <v>714</v>
      </c>
      <c r="BG60" s="371" t="s">
        <v>376</v>
      </c>
      <c r="BH60" s="346" t="s">
        <v>376</v>
      </c>
      <c r="BI60" s="347">
        <v>3995732000</v>
      </c>
      <c r="BJ60" s="347">
        <v>0</v>
      </c>
      <c r="BK60" s="347">
        <v>0</v>
      </c>
      <c r="BL60" s="347">
        <f t="shared" si="26"/>
        <v>4119599.6919999998</v>
      </c>
      <c r="BM60" s="347">
        <f t="shared" si="27"/>
        <v>0</v>
      </c>
      <c r="BN60" s="347">
        <f t="shared" si="28"/>
        <v>0</v>
      </c>
      <c r="BW60" s="371" t="s">
        <v>683</v>
      </c>
      <c r="BX60" s="346" t="s">
        <v>684</v>
      </c>
      <c r="BY60" s="371" t="s">
        <v>376</v>
      </c>
      <c r="BZ60" s="346" t="s">
        <v>376</v>
      </c>
      <c r="CA60" s="393">
        <v>0</v>
      </c>
      <c r="CB60" s="393">
        <v>3070652163</v>
      </c>
      <c r="CC60" s="393">
        <v>2400929703</v>
      </c>
      <c r="CD60" s="393">
        <f t="shared" si="30"/>
        <v>0</v>
      </c>
      <c r="CE60" s="393">
        <f t="shared" si="31"/>
        <v>3165842.3800530001</v>
      </c>
      <c r="CF60" s="393">
        <f t="shared" si="32"/>
        <v>2475358.5237929998</v>
      </c>
      <c r="CO60" s="350" t="s">
        <v>683</v>
      </c>
      <c r="CP60" s="350" t="s">
        <v>684</v>
      </c>
      <c r="CQ60" s="371" t="s">
        <v>376</v>
      </c>
      <c r="CR60" s="350" t="s">
        <v>376</v>
      </c>
      <c r="CS60" s="395">
        <v>22730998000</v>
      </c>
      <c r="CT60" s="395">
        <v>0</v>
      </c>
      <c r="CU60" s="395">
        <v>0</v>
      </c>
      <c r="CV60" s="393">
        <f t="shared" si="34"/>
        <v>23435658.937999997</v>
      </c>
      <c r="CW60" s="393">
        <f t="shared" si="35"/>
        <v>0</v>
      </c>
      <c r="CX60" s="393">
        <f t="shared" si="36"/>
        <v>0</v>
      </c>
      <c r="DH60" s="350" t="s">
        <v>681</v>
      </c>
      <c r="DI60" s="350" t="s">
        <v>682</v>
      </c>
      <c r="DJ60" s="350" t="s">
        <v>376</v>
      </c>
      <c r="DK60" s="350" t="s">
        <v>376</v>
      </c>
      <c r="DL60" s="395">
        <v>0</v>
      </c>
      <c r="DM60" s="395">
        <v>2464819781</v>
      </c>
      <c r="DN60" s="395">
        <v>2464819781</v>
      </c>
      <c r="DO60" s="395">
        <f t="shared" si="38"/>
        <v>0</v>
      </c>
      <c r="DP60" s="395">
        <f t="shared" si="39"/>
        <v>2541229.1942109996</v>
      </c>
      <c r="DQ60" s="395">
        <f t="shared" si="40"/>
        <v>2541229.1942109996</v>
      </c>
      <c r="EC60" s="350" t="s">
        <v>681</v>
      </c>
      <c r="ED60" s="350" t="s">
        <v>682</v>
      </c>
      <c r="EE60" s="371" t="s">
        <v>376</v>
      </c>
      <c r="EF60" s="350" t="s">
        <v>376</v>
      </c>
      <c r="EG60" s="394">
        <v>0</v>
      </c>
      <c r="EH60" s="394">
        <v>2464819781</v>
      </c>
      <c r="EI60" s="394">
        <v>2464819781</v>
      </c>
      <c r="EJ60" s="394">
        <f t="shared" si="42"/>
        <v>0</v>
      </c>
      <c r="EK60" s="394">
        <f t="shared" si="43"/>
        <v>2541229.1942109996</v>
      </c>
      <c r="EL60" s="394">
        <f t="shared" si="44"/>
        <v>2541229.1942109996</v>
      </c>
      <c r="EV60" s="350" t="s">
        <v>681</v>
      </c>
      <c r="EW60" s="350" t="s">
        <v>682</v>
      </c>
      <c r="EX60" s="350" t="s">
        <v>376</v>
      </c>
      <c r="EY60" s="350" t="s">
        <v>376</v>
      </c>
      <c r="EZ60" s="394">
        <v>0</v>
      </c>
      <c r="FA60" s="394">
        <v>3710206655</v>
      </c>
      <c r="FB60" s="394">
        <v>3776598155</v>
      </c>
      <c r="FC60" s="394">
        <f t="shared" si="46"/>
        <v>0</v>
      </c>
      <c r="FD60" s="394">
        <f t="shared" si="47"/>
        <v>3825223.0613049995</v>
      </c>
      <c r="FE60" s="394">
        <f t="shared" si="48"/>
        <v>3893672.6978049995</v>
      </c>
      <c r="FN60" s="350" t="s">
        <v>681</v>
      </c>
      <c r="FO60" s="350" t="s">
        <v>682</v>
      </c>
      <c r="FP60" s="350" t="s">
        <v>376</v>
      </c>
      <c r="FQ60" s="350" t="s">
        <v>376</v>
      </c>
      <c r="FR60" s="395">
        <v>0</v>
      </c>
      <c r="FS60" s="395">
        <v>5917828221</v>
      </c>
      <c r="FT60" s="395">
        <v>6130761322</v>
      </c>
      <c r="FU60" s="397">
        <f t="shared" si="50"/>
        <v>0</v>
      </c>
      <c r="FV60" s="397">
        <f t="shared" si="51"/>
        <v>5917828.2209999999</v>
      </c>
      <c r="FW60" s="397">
        <f t="shared" si="52"/>
        <v>6130761.3219999997</v>
      </c>
      <c r="GU60" s="371" t="s">
        <v>675</v>
      </c>
      <c r="GV60" s="350" t="s">
        <v>676</v>
      </c>
      <c r="GW60" s="371" t="s">
        <v>376</v>
      </c>
      <c r="GX60" s="346" t="s">
        <v>376</v>
      </c>
      <c r="GY60" s="347">
        <v>0</v>
      </c>
      <c r="GZ60" s="347">
        <v>893692786</v>
      </c>
      <c r="HA60" s="347">
        <v>893692786</v>
      </c>
      <c r="HB60" s="347">
        <f t="shared" si="60"/>
        <v>0</v>
      </c>
      <c r="HC60" s="347">
        <f t="shared" si="61"/>
        <v>893692.78599999996</v>
      </c>
      <c r="HD60" s="347">
        <f t="shared" si="62"/>
        <v>893692.78599999996</v>
      </c>
      <c r="IB60" s="350" t="s">
        <v>669</v>
      </c>
      <c r="IC60" s="350" t="s">
        <v>670</v>
      </c>
      <c r="ID60" s="350" t="s">
        <v>376</v>
      </c>
      <c r="IE60" s="350" t="s">
        <v>376</v>
      </c>
      <c r="IF60" s="394">
        <v>150668474</v>
      </c>
      <c r="IG60" s="394">
        <v>0</v>
      </c>
      <c r="IH60" s="394">
        <v>0</v>
      </c>
      <c r="II60" s="394">
        <f t="shared" si="70"/>
        <v>150668.47399999999</v>
      </c>
      <c r="IJ60" s="394">
        <f t="shared" si="71"/>
        <v>0</v>
      </c>
      <c r="IK60" s="394">
        <f t="shared" si="72"/>
        <v>0</v>
      </c>
    </row>
    <row r="61" spans="18:245" x14ac:dyDescent="0.25">
      <c r="BE61" s="371" t="s">
        <v>380</v>
      </c>
      <c r="BF61" s="346" t="s">
        <v>121</v>
      </c>
      <c r="BG61" s="371" t="s">
        <v>376</v>
      </c>
      <c r="BH61" s="346" t="s">
        <v>376</v>
      </c>
      <c r="BI61" s="347">
        <v>43933737100</v>
      </c>
      <c r="BJ61" s="347">
        <v>0</v>
      </c>
      <c r="BK61" s="347">
        <v>0</v>
      </c>
      <c r="BL61" s="347">
        <f t="shared" si="26"/>
        <v>45295682.950099997</v>
      </c>
      <c r="BM61" s="347">
        <f t="shared" si="27"/>
        <v>0</v>
      </c>
      <c r="BN61" s="347">
        <f t="shared" si="28"/>
        <v>0</v>
      </c>
      <c r="BW61" s="371" t="s">
        <v>377</v>
      </c>
      <c r="BX61" s="346" t="s">
        <v>394</v>
      </c>
      <c r="BY61" s="371" t="s">
        <v>376</v>
      </c>
      <c r="BZ61" s="346" t="s">
        <v>376</v>
      </c>
      <c r="CA61" s="393">
        <v>17361590000</v>
      </c>
      <c r="CB61" s="393">
        <v>0</v>
      </c>
      <c r="CC61" s="393">
        <v>0</v>
      </c>
      <c r="CD61" s="393">
        <f t="shared" si="30"/>
        <v>17899799.289999999</v>
      </c>
      <c r="CE61" s="393">
        <f t="shared" si="31"/>
        <v>0</v>
      </c>
      <c r="CF61" s="393">
        <f t="shared" si="32"/>
        <v>0</v>
      </c>
      <c r="CO61" s="350" t="s">
        <v>683</v>
      </c>
      <c r="CP61" s="350" t="s">
        <v>684</v>
      </c>
      <c r="CQ61" s="371" t="s">
        <v>376</v>
      </c>
      <c r="CR61" s="350" t="s">
        <v>376</v>
      </c>
      <c r="CS61" s="395">
        <v>0</v>
      </c>
      <c r="CT61" s="395">
        <v>3070652163</v>
      </c>
      <c r="CU61" s="395">
        <v>2400929703</v>
      </c>
      <c r="CV61" s="393">
        <f t="shared" si="34"/>
        <v>0</v>
      </c>
      <c r="CW61" s="393">
        <f t="shared" si="35"/>
        <v>3165842.3800530001</v>
      </c>
      <c r="CX61" s="393">
        <f t="shared" si="36"/>
        <v>2475358.5237929998</v>
      </c>
      <c r="DH61" s="350" t="s">
        <v>683</v>
      </c>
      <c r="DI61" s="350" t="s">
        <v>684</v>
      </c>
      <c r="DJ61" s="350" t="s">
        <v>376</v>
      </c>
      <c r="DK61" s="350" t="s">
        <v>376</v>
      </c>
      <c r="DL61" s="395">
        <v>22730998000</v>
      </c>
      <c r="DM61" s="395">
        <v>0</v>
      </c>
      <c r="DN61" s="395">
        <v>0</v>
      </c>
      <c r="DO61" s="395">
        <f t="shared" si="38"/>
        <v>23435658.937999997</v>
      </c>
      <c r="DP61" s="395">
        <f t="shared" si="39"/>
        <v>0</v>
      </c>
      <c r="DQ61" s="395">
        <f t="shared" si="40"/>
        <v>0</v>
      </c>
      <c r="EC61" s="350" t="s">
        <v>683</v>
      </c>
      <c r="ED61" s="350" t="s">
        <v>684</v>
      </c>
      <c r="EE61" s="371" t="s">
        <v>376</v>
      </c>
      <c r="EF61" s="350" t="s">
        <v>376</v>
      </c>
      <c r="EG61" s="394">
        <v>22730998000</v>
      </c>
      <c r="EH61" s="394">
        <v>0</v>
      </c>
      <c r="EI61" s="394">
        <v>0</v>
      </c>
      <c r="EJ61" s="394">
        <f t="shared" si="42"/>
        <v>23435658.937999997</v>
      </c>
      <c r="EK61" s="394">
        <f t="shared" si="43"/>
        <v>0</v>
      </c>
      <c r="EL61" s="394">
        <f t="shared" si="44"/>
        <v>0</v>
      </c>
      <c r="EV61" s="350" t="s">
        <v>683</v>
      </c>
      <c r="EW61" s="350" t="s">
        <v>684</v>
      </c>
      <c r="EX61" s="350" t="s">
        <v>376</v>
      </c>
      <c r="EY61" s="350" t="s">
        <v>376</v>
      </c>
      <c r="EZ61" s="394">
        <v>22730998000</v>
      </c>
      <c r="FA61" s="394">
        <v>0</v>
      </c>
      <c r="FB61" s="394">
        <v>0</v>
      </c>
      <c r="FC61" s="394">
        <f t="shared" si="46"/>
        <v>23435658.937999997</v>
      </c>
      <c r="FD61" s="394">
        <f t="shared" si="47"/>
        <v>0</v>
      </c>
      <c r="FE61" s="394">
        <f t="shared" si="48"/>
        <v>0</v>
      </c>
      <c r="FN61" s="350" t="s">
        <v>683</v>
      </c>
      <c r="FO61" s="350" t="s">
        <v>684</v>
      </c>
      <c r="FP61" s="350" t="s">
        <v>376</v>
      </c>
      <c r="FQ61" s="350" t="s">
        <v>376</v>
      </c>
      <c r="FR61" s="395">
        <v>22730998000</v>
      </c>
      <c r="FS61" s="395">
        <v>0</v>
      </c>
      <c r="FT61" s="395">
        <v>0</v>
      </c>
      <c r="FU61" s="397">
        <f t="shared" si="50"/>
        <v>22730998</v>
      </c>
      <c r="FV61" s="397">
        <f t="shared" si="51"/>
        <v>0</v>
      </c>
      <c r="FW61" s="397">
        <f t="shared" si="52"/>
        <v>0</v>
      </c>
      <c r="GU61" s="371" t="s">
        <v>677</v>
      </c>
      <c r="GV61" s="350" t="s">
        <v>678</v>
      </c>
      <c r="GW61" s="371" t="s">
        <v>376</v>
      </c>
      <c r="GX61" s="346" t="s">
        <v>376</v>
      </c>
      <c r="GY61" s="347">
        <v>1550000000</v>
      </c>
      <c r="GZ61" s="347">
        <v>0</v>
      </c>
      <c r="HA61" s="347">
        <v>0</v>
      </c>
      <c r="HB61" s="347">
        <f t="shared" si="60"/>
        <v>1550000</v>
      </c>
      <c r="HC61" s="347">
        <f t="shared" si="61"/>
        <v>0</v>
      </c>
      <c r="HD61" s="347">
        <f t="shared" si="62"/>
        <v>0</v>
      </c>
      <c r="IB61" s="350" t="s">
        <v>669</v>
      </c>
      <c r="IC61" s="350" t="s">
        <v>670</v>
      </c>
      <c r="ID61" s="350" t="s">
        <v>376</v>
      </c>
      <c r="IE61" s="350" t="s">
        <v>376</v>
      </c>
      <c r="IF61" s="394">
        <v>0</v>
      </c>
      <c r="IG61" s="394">
        <v>150668474</v>
      </c>
      <c r="IH61" s="394">
        <v>150668474</v>
      </c>
      <c r="II61" s="394">
        <f t="shared" si="70"/>
        <v>0</v>
      </c>
      <c r="IJ61" s="394">
        <f t="shared" si="71"/>
        <v>150668.47399999999</v>
      </c>
      <c r="IK61" s="394">
        <f t="shared" si="72"/>
        <v>150668.47399999999</v>
      </c>
    </row>
    <row r="62" spans="18:245" x14ac:dyDescent="0.25">
      <c r="BE62" s="371" t="s">
        <v>380</v>
      </c>
      <c r="BF62" s="346" t="s">
        <v>121</v>
      </c>
      <c r="BG62" s="371" t="s">
        <v>376</v>
      </c>
      <c r="BH62" s="346" t="s">
        <v>376</v>
      </c>
      <c r="BI62" s="347">
        <v>0</v>
      </c>
      <c r="BJ62" s="347">
        <v>43933736285</v>
      </c>
      <c r="BK62" s="347">
        <v>43933736285</v>
      </c>
      <c r="BL62" s="347">
        <f t="shared" si="26"/>
        <v>0</v>
      </c>
      <c r="BM62" s="347">
        <f t="shared" si="27"/>
        <v>45295682.109834991</v>
      </c>
      <c r="BN62" s="347">
        <f t="shared" si="28"/>
        <v>45295682.109834991</v>
      </c>
      <c r="BW62" s="371" t="s">
        <v>379</v>
      </c>
      <c r="BX62" s="346" t="s">
        <v>817</v>
      </c>
      <c r="BY62" s="371" t="s">
        <v>376</v>
      </c>
      <c r="BZ62" s="346" t="s">
        <v>376</v>
      </c>
      <c r="CA62" s="393">
        <v>9905707000</v>
      </c>
      <c r="CB62" s="393">
        <v>0</v>
      </c>
      <c r="CC62" s="393">
        <v>0</v>
      </c>
      <c r="CD62" s="393">
        <f t="shared" si="30"/>
        <v>10212783.916999999</v>
      </c>
      <c r="CE62" s="393">
        <f t="shared" si="31"/>
        <v>0</v>
      </c>
      <c r="CF62" s="393">
        <f t="shared" si="32"/>
        <v>0</v>
      </c>
      <c r="CO62" s="350" t="s">
        <v>377</v>
      </c>
      <c r="CP62" s="350" t="s">
        <v>394</v>
      </c>
      <c r="CQ62" s="371" t="s">
        <v>376</v>
      </c>
      <c r="CR62" s="350" t="s">
        <v>376</v>
      </c>
      <c r="CS62" s="395">
        <v>17361590000</v>
      </c>
      <c r="CT62" s="395">
        <v>0</v>
      </c>
      <c r="CU62" s="395">
        <v>0</v>
      </c>
      <c r="CV62" s="393">
        <f t="shared" si="34"/>
        <v>17899799.289999999</v>
      </c>
      <c r="CW62" s="393">
        <f t="shared" si="35"/>
        <v>0</v>
      </c>
      <c r="CX62" s="393">
        <f t="shared" si="36"/>
        <v>0</v>
      </c>
      <c r="DH62" s="350" t="s">
        <v>683</v>
      </c>
      <c r="DI62" s="350" t="s">
        <v>684</v>
      </c>
      <c r="DJ62" s="350" t="s">
        <v>376</v>
      </c>
      <c r="DK62" s="350" t="s">
        <v>376</v>
      </c>
      <c r="DL62" s="395">
        <v>0</v>
      </c>
      <c r="DM62" s="395">
        <v>14967362984</v>
      </c>
      <c r="DN62" s="395">
        <v>15637085444</v>
      </c>
      <c r="DO62" s="395">
        <f t="shared" si="38"/>
        <v>0</v>
      </c>
      <c r="DP62" s="395">
        <f t="shared" si="39"/>
        <v>15431351.236503998</v>
      </c>
      <c r="DQ62" s="395">
        <f t="shared" si="40"/>
        <v>16121835.092763999</v>
      </c>
      <c r="EC62" s="350" t="s">
        <v>683</v>
      </c>
      <c r="ED62" s="350" t="s">
        <v>684</v>
      </c>
      <c r="EE62" s="371" t="s">
        <v>376</v>
      </c>
      <c r="EF62" s="350" t="s">
        <v>376</v>
      </c>
      <c r="EG62" s="394">
        <v>0</v>
      </c>
      <c r="EH62" s="394">
        <v>15819164444</v>
      </c>
      <c r="EI62" s="394">
        <v>14967362984</v>
      </c>
      <c r="EJ62" s="394">
        <f t="shared" si="42"/>
        <v>0</v>
      </c>
      <c r="EK62" s="394">
        <f t="shared" si="43"/>
        <v>16309558.541763999</v>
      </c>
      <c r="EL62" s="394">
        <f t="shared" si="44"/>
        <v>15431351.236503998</v>
      </c>
      <c r="EV62" s="350" t="s">
        <v>683</v>
      </c>
      <c r="EW62" s="350" t="s">
        <v>684</v>
      </c>
      <c r="EX62" s="350" t="s">
        <v>376</v>
      </c>
      <c r="EY62" s="350" t="s">
        <v>376</v>
      </c>
      <c r="EZ62" s="394">
        <v>0</v>
      </c>
      <c r="FA62" s="394">
        <v>15149441984</v>
      </c>
      <c r="FB62" s="394">
        <v>15819164444</v>
      </c>
      <c r="FC62" s="394">
        <f t="shared" si="46"/>
        <v>0</v>
      </c>
      <c r="FD62" s="394">
        <f t="shared" si="47"/>
        <v>15619074.685503999</v>
      </c>
      <c r="FE62" s="394">
        <f t="shared" si="48"/>
        <v>16309558.541763999</v>
      </c>
      <c r="FN62" s="350" t="s">
        <v>683</v>
      </c>
      <c r="FO62" s="350" t="s">
        <v>684</v>
      </c>
      <c r="FP62" s="350" t="s">
        <v>376</v>
      </c>
      <c r="FQ62" s="350" t="s">
        <v>376</v>
      </c>
      <c r="FR62" s="395">
        <v>0</v>
      </c>
      <c r="FS62" s="395">
        <v>15149441984</v>
      </c>
      <c r="FT62" s="395">
        <v>15819164444</v>
      </c>
      <c r="FU62" s="397">
        <f t="shared" si="50"/>
        <v>0</v>
      </c>
      <c r="FV62" s="397">
        <f t="shared" si="51"/>
        <v>15149441.983999999</v>
      </c>
      <c r="FW62" s="397">
        <f t="shared" si="52"/>
        <v>15819164.444</v>
      </c>
      <c r="GU62" s="371" t="s">
        <v>677</v>
      </c>
      <c r="GV62" s="350" t="s">
        <v>678</v>
      </c>
      <c r="GW62" s="371" t="s">
        <v>376</v>
      </c>
      <c r="GX62" s="346" t="s">
        <v>376</v>
      </c>
      <c r="GY62" s="347">
        <v>0</v>
      </c>
      <c r="GZ62" s="347">
        <v>985622783</v>
      </c>
      <c r="HA62" s="347">
        <v>1041222992</v>
      </c>
      <c r="HB62" s="347">
        <f t="shared" si="60"/>
        <v>0</v>
      </c>
      <c r="HC62" s="347">
        <f t="shared" si="61"/>
        <v>985622.78300000005</v>
      </c>
      <c r="HD62" s="347">
        <f t="shared" si="62"/>
        <v>1041222.992</v>
      </c>
      <c r="IB62" s="350" t="s">
        <v>671</v>
      </c>
      <c r="IC62" s="350" t="s">
        <v>672</v>
      </c>
      <c r="ID62" s="350" t="s">
        <v>376</v>
      </c>
      <c r="IE62" s="350" t="s">
        <v>376</v>
      </c>
      <c r="IF62" s="394">
        <v>4718242123</v>
      </c>
      <c r="IG62" s="394">
        <v>0</v>
      </c>
      <c r="IH62" s="394">
        <v>0</v>
      </c>
      <c r="II62" s="394">
        <f t="shared" si="70"/>
        <v>4718242.1229999997</v>
      </c>
      <c r="IJ62" s="394">
        <f t="shared" si="71"/>
        <v>0</v>
      </c>
      <c r="IK62" s="394">
        <f t="shared" si="72"/>
        <v>0</v>
      </c>
    </row>
    <row r="63" spans="18:245" x14ac:dyDescent="0.25">
      <c r="BE63" s="371" t="s">
        <v>818</v>
      </c>
      <c r="BF63" s="346" t="s">
        <v>118</v>
      </c>
      <c r="BG63" s="371" t="s">
        <v>376</v>
      </c>
      <c r="BH63" s="346" t="s">
        <v>376</v>
      </c>
      <c r="BI63" s="347">
        <v>100</v>
      </c>
      <c r="BJ63" s="347">
        <v>0</v>
      </c>
      <c r="BK63" s="347">
        <v>0</v>
      </c>
      <c r="BL63" s="347">
        <f t="shared" si="26"/>
        <v>0.1031</v>
      </c>
      <c r="BM63" s="347">
        <f t="shared" si="27"/>
        <v>0</v>
      </c>
      <c r="BN63" s="347">
        <f t="shared" si="28"/>
        <v>0</v>
      </c>
      <c r="BW63" s="632" t="s">
        <v>379</v>
      </c>
      <c r="BX63" s="633" t="s">
        <v>817</v>
      </c>
      <c r="BY63" s="632" t="s">
        <v>376</v>
      </c>
      <c r="BZ63" s="633" t="s">
        <v>376</v>
      </c>
      <c r="CA63" s="634">
        <v>0</v>
      </c>
      <c r="CB63" s="634">
        <v>205788055</v>
      </c>
      <c r="CC63" s="634">
        <v>50000000</v>
      </c>
      <c r="CD63" s="634">
        <f t="shared" si="30"/>
        <v>0</v>
      </c>
      <c r="CE63" s="634">
        <f t="shared" si="31"/>
        <v>212167.48470499998</v>
      </c>
      <c r="CF63" s="634">
        <f t="shared" si="32"/>
        <v>51549.999999999993</v>
      </c>
      <c r="CO63" s="350" t="s">
        <v>379</v>
      </c>
      <c r="CP63" s="350" t="s">
        <v>817</v>
      </c>
      <c r="CQ63" s="371" t="s">
        <v>376</v>
      </c>
      <c r="CR63" s="350" t="s">
        <v>376</v>
      </c>
      <c r="CS63" s="395">
        <v>9905707000</v>
      </c>
      <c r="CT63" s="395">
        <v>0</v>
      </c>
      <c r="CU63" s="395">
        <v>0</v>
      </c>
      <c r="CV63" s="393">
        <f t="shared" si="34"/>
        <v>10212783.916999999</v>
      </c>
      <c r="CW63" s="393">
        <f t="shared" si="35"/>
        <v>0</v>
      </c>
      <c r="CX63" s="393">
        <f t="shared" si="36"/>
        <v>0</v>
      </c>
      <c r="DH63" s="350" t="s">
        <v>377</v>
      </c>
      <c r="DI63" s="350" t="s">
        <v>394</v>
      </c>
      <c r="DJ63" s="350" t="s">
        <v>376</v>
      </c>
      <c r="DK63" s="350" t="s">
        <v>376</v>
      </c>
      <c r="DL63" s="395">
        <v>17361590000</v>
      </c>
      <c r="DM63" s="395">
        <v>0</v>
      </c>
      <c r="DN63" s="395">
        <v>0</v>
      </c>
      <c r="DO63" s="395">
        <f t="shared" si="38"/>
        <v>17899799.289999999</v>
      </c>
      <c r="DP63" s="395">
        <f t="shared" si="39"/>
        <v>0</v>
      </c>
      <c r="DQ63" s="395">
        <f t="shared" si="40"/>
        <v>0</v>
      </c>
      <c r="EC63" s="350" t="s">
        <v>377</v>
      </c>
      <c r="ED63" s="350" t="s">
        <v>394</v>
      </c>
      <c r="EE63" s="371" t="s">
        <v>376</v>
      </c>
      <c r="EF63" s="350" t="s">
        <v>376</v>
      </c>
      <c r="EG63" s="394">
        <v>17361590000</v>
      </c>
      <c r="EH63" s="394">
        <v>0</v>
      </c>
      <c r="EI63" s="394">
        <v>0</v>
      </c>
      <c r="EJ63" s="394">
        <f t="shared" si="42"/>
        <v>17899799.289999999</v>
      </c>
      <c r="EK63" s="394">
        <f t="shared" si="43"/>
        <v>0</v>
      </c>
      <c r="EL63" s="394">
        <f t="shared" si="44"/>
        <v>0</v>
      </c>
      <c r="EV63" s="350" t="s">
        <v>377</v>
      </c>
      <c r="EW63" s="350" t="s">
        <v>394</v>
      </c>
      <c r="EX63" s="350" t="s">
        <v>376</v>
      </c>
      <c r="EY63" s="350" t="s">
        <v>376</v>
      </c>
      <c r="EZ63" s="394">
        <v>17361590000</v>
      </c>
      <c r="FA63" s="394">
        <v>0</v>
      </c>
      <c r="FB63" s="394">
        <v>0</v>
      </c>
      <c r="FC63" s="394">
        <f t="shared" si="46"/>
        <v>17899799.289999999</v>
      </c>
      <c r="FD63" s="394">
        <f t="shared" si="47"/>
        <v>0</v>
      </c>
      <c r="FE63" s="394">
        <f t="shared" si="48"/>
        <v>0</v>
      </c>
      <c r="FN63" s="350" t="s">
        <v>377</v>
      </c>
      <c r="FO63" s="350" t="s">
        <v>394</v>
      </c>
      <c r="FP63" s="350" t="s">
        <v>376</v>
      </c>
      <c r="FQ63" s="350" t="s">
        <v>376</v>
      </c>
      <c r="FR63" s="395">
        <v>17361590000</v>
      </c>
      <c r="FS63" s="395">
        <v>0</v>
      </c>
      <c r="FT63" s="395">
        <v>0</v>
      </c>
      <c r="FU63" s="397">
        <f t="shared" si="50"/>
        <v>17361590</v>
      </c>
      <c r="FV63" s="397">
        <f t="shared" si="51"/>
        <v>0</v>
      </c>
      <c r="FW63" s="397">
        <f t="shared" si="52"/>
        <v>0</v>
      </c>
      <c r="GU63" s="371" t="s">
        <v>679</v>
      </c>
      <c r="GV63" s="350" t="s">
        <v>680</v>
      </c>
      <c r="GW63" s="371" t="s">
        <v>376</v>
      </c>
      <c r="GX63" s="346" t="s">
        <v>376</v>
      </c>
      <c r="GY63" s="347">
        <v>13735783452</v>
      </c>
      <c r="GZ63" s="347">
        <v>0</v>
      </c>
      <c r="HA63" s="347">
        <v>0</v>
      </c>
      <c r="HB63" s="347">
        <f t="shared" si="60"/>
        <v>13735783.452</v>
      </c>
      <c r="HC63" s="347">
        <f t="shared" si="61"/>
        <v>0</v>
      </c>
      <c r="HD63" s="347">
        <f t="shared" si="62"/>
        <v>0</v>
      </c>
      <c r="IB63" s="350" t="s">
        <v>671</v>
      </c>
      <c r="IC63" s="350" t="s">
        <v>672</v>
      </c>
      <c r="ID63" s="350" t="s">
        <v>376</v>
      </c>
      <c r="IE63" s="350" t="s">
        <v>376</v>
      </c>
      <c r="IF63" s="394">
        <v>145032000</v>
      </c>
      <c r="IG63" s="394">
        <v>0</v>
      </c>
      <c r="IH63" s="394">
        <v>0</v>
      </c>
      <c r="II63" s="394">
        <f t="shared" si="70"/>
        <v>145032</v>
      </c>
      <c r="IJ63" s="394">
        <f t="shared" si="71"/>
        <v>0</v>
      </c>
      <c r="IK63" s="394">
        <f t="shared" si="72"/>
        <v>0</v>
      </c>
    </row>
    <row r="64" spans="18:245" ht="15" x14ac:dyDescent="0.25">
      <c r="BL64" s="347"/>
      <c r="BM64" s="347"/>
      <c r="BN64" s="347"/>
      <c r="BW64" s="371" t="s">
        <v>713</v>
      </c>
      <c r="BX64" s="371" t="s">
        <v>714</v>
      </c>
      <c r="BY64" s="371" t="s">
        <v>376</v>
      </c>
      <c r="BZ64" s="346" t="s">
        <v>376</v>
      </c>
      <c r="CA64" s="393">
        <v>3995732000</v>
      </c>
      <c r="CB64" s="393">
        <v>0</v>
      </c>
      <c r="CC64" s="393">
        <v>0</v>
      </c>
      <c r="CD64" s="393">
        <f>+CA64/$CD$1*$CE$1</f>
        <v>4119599.6919999998</v>
      </c>
      <c r="CE64" s="393">
        <f t="shared" ref="CE64" si="83">+CB64/$CD$1*$CE$1</f>
        <v>0</v>
      </c>
      <c r="CF64" s="393">
        <f t="shared" ref="CF64" si="84">+CC64/$CD$1*$CE$1</f>
        <v>0</v>
      </c>
      <c r="CO64" s="877" t="s">
        <v>379</v>
      </c>
      <c r="CP64" s="877" t="s">
        <v>817</v>
      </c>
      <c r="CQ64" s="878" t="s">
        <v>376</v>
      </c>
      <c r="CR64" s="877" t="s">
        <v>376</v>
      </c>
      <c r="CS64" s="877">
        <v>0</v>
      </c>
      <c r="CT64" s="395">
        <v>677011235</v>
      </c>
      <c r="CU64" s="395">
        <v>205788055</v>
      </c>
      <c r="CV64" s="393">
        <f t="shared" si="34"/>
        <v>0</v>
      </c>
      <c r="CW64" s="393">
        <f t="shared" si="35"/>
        <v>697998.58328499994</v>
      </c>
      <c r="CX64" s="393">
        <f t="shared" si="36"/>
        <v>212167.48470499998</v>
      </c>
      <c r="DH64" s="350" t="s">
        <v>377</v>
      </c>
      <c r="DI64" s="350" t="s">
        <v>394</v>
      </c>
      <c r="DJ64" s="350" t="s">
        <v>376</v>
      </c>
      <c r="DK64" s="350" t="s">
        <v>376</v>
      </c>
      <c r="DL64" s="395">
        <v>0</v>
      </c>
      <c r="DM64" s="395">
        <v>17361590000</v>
      </c>
      <c r="DN64" s="395">
        <v>17361590000</v>
      </c>
      <c r="DO64" s="395">
        <f t="shared" si="38"/>
        <v>0</v>
      </c>
      <c r="DP64" s="395">
        <f t="shared" si="39"/>
        <v>17899799.289999999</v>
      </c>
      <c r="DQ64" s="395">
        <f t="shared" si="40"/>
        <v>17899799.289999999</v>
      </c>
      <c r="EC64" s="716" t="s">
        <v>377</v>
      </c>
      <c r="ED64" s="716" t="s">
        <v>394</v>
      </c>
      <c r="EE64" s="720" t="s">
        <v>376</v>
      </c>
      <c r="EF64" s="716" t="s">
        <v>376</v>
      </c>
      <c r="EG64" s="719"/>
      <c r="EH64" s="719">
        <v>17361590000</v>
      </c>
      <c r="EI64" s="719">
        <v>17361590000</v>
      </c>
      <c r="EJ64" s="719">
        <f t="shared" ref="EJ64" si="85">+EG64/$EJ$1*$EK$1</f>
        <v>0</v>
      </c>
      <c r="EK64" s="719">
        <f t="shared" ref="EK64" si="86">+EH64/$EJ$1*$EK$1</f>
        <v>17899799.289999999</v>
      </c>
      <c r="EL64" s="719">
        <f t="shared" ref="EL64" si="87">+EI64/$EJ$1*$EK$1</f>
        <v>17899799.289999999</v>
      </c>
      <c r="EV64" s="879" t="s">
        <v>377</v>
      </c>
      <c r="EW64" s="882" t="s">
        <v>394</v>
      </c>
      <c r="EX64" s="879" t="s">
        <v>376</v>
      </c>
      <c r="EY64" s="879" t="s">
        <v>376</v>
      </c>
      <c r="EZ64" s="881">
        <v>0</v>
      </c>
      <c r="FA64" s="881">
        <v>17361590000</v>
      </c>
      <c r="FB64" s="881">
        <v>17361590000</v>
      </c>
      <c r="FC64" s="394">
        <f t="shared" ref="FC64" si="88">+EZ64/$FC$1*$FD$1</f>
        <v>0</v>
      </c>
      <c r="FD64" s="394">
        <f t="shared" ref="FD64" si="89">+FA64/$FC$1*$FD$1</f>
        <v>17899799.289999999</v>
      </c>
      <c r="FE64" s="394">
        <f t="shared" ref="FE64" si="90">+FB64/$FC$1*$FD$1</f>
        <v>17899799.289999999</v>
      </c>
      <c r="FU64" s="397"/>
      <c r="FV64" s="397"/>
      <c r="FW64" s="397"/>
      <c r="GU64" s="371"/>
      <c r="GW64" s="371"/>
      <c r="GY64" s="347"/>
      <c r="GZ64" s="347"/>
      <c r="HA64" s="347"/>
      <c r="HB64" s="347"/>
      <c r="HC64" s="347"/>
      <c r="HD64" s="347"/>
      <c r="II64" s="394"/>
      <c r="IJ64" s="394"/>
      <c r="IK64" s="394"/>
    </row>
    <row r="65" spans="64:245" x14ac:dyDescent="0.25">
      <c r="BL65" s="394"/>
      <c r="BM65" s="394"/>
      <c r="BN65" s="394"/>
      <c r="BW65" s="371" t="s">
        <v>380</v>
      </c>
      <c r="BX65" s="346" t="s">
        <v>121</v>
      </c>
      <c r="BY65" s="371" t="s">
        <v>376</v>
      </c>
      <c r="BZ65" s="346" t="s">
        <v>376</v>
      </c>
      <c r="CA65" s="393">
        <v>43933737100</v>
      </c>
      <c r="CB65" s="393">
        <v>0</v>
      </c>
      <c r="CC65" s="393">
        <v>0</v>
      </c>
      <c r="CD65" s="393">
        <f t="shared" si="30"/>
        <v>45295682.950099997</v>
      </c>
      <c r="CE65" s="393">
        <f t="shared" si="31"/>
        <v>0</v>
      </c>
      <c r="CF65" s="393">
        <f t="shared" si="32"/>
        <v>0</v>
      </c>
      <c r="CO65" s="350" t="s">
        <v>713</v>
      </c>
      <c r="CP65" s="350" t="s">
        <v>714</v>
      </c>
      <c r="CQ65" s="371" t="s">
        <v>376</v>
      </c>
      <c r="CR65" s="350" t="s">
        <v>376</v>
      </c>
      <c r="CS65" s="395">
        <v>3995732000</v>
      </c>
      <c r="CT65" s="395">
        <v>0</v>
      </c>
      <c r="CU65" s="395">
        <v>0</v>
      </c>
      <c r="CV65" s="393">
        <f t="shared" si="34"/>
        <v>4119599.6919999998</v>
      </c>
      <c r="CW65" s="393">
        <f t="shared" si="35"/>
        <v>0</v>
      </c>
      <c r="CX65" s="393">
        <f t="shared" si="36"/>
        <v>0</v>
      </c>
      <c r="DH65" s="350" t="s">
        <v>379</v>
      </c>
      <c r="DI65" s="350" t="s">
        <v>817</v>
      </c>
      <c r="DJ65" s="350" t="s">
        <v>376</v>
      </c>
      <c r="DK65" s="350" t="s">
        <v>376</v>
      </c>
      <c r="DL65" s="395">
        <v>9905707000</v>
      </c>
      <c r="DM65" s="395">
        <v>0</v>
      </c>
      <c r="DN65" s="395">
        <v>0</v>
      </c>
      <c r="DO65" s="395">
        <f t="shared" si="38"/>
        <v>10212783.916999999</v>
      </c>
      <c r="DP65" s="395">
        <f t="shared" si="39"/>
        <v>0</v>
      </c>
      <c r="DQ65" s="395">
        <f t="shared" si="40"/>
        <v>0</v>
      </c>
      <c r="EC65" s="350" t="s">
        <v>379</v>
      </c>
      <c r="ED65" s="350" t="s">
        <v>817</v>
      </c>
      <c r="EE65" s="371" t="s">
        <v>376</v>
      </c>
      <c r="EF65" s="350" t="s">
        <v>376</v>
      </c>
      <c r="EG65" s="394">
        <v>9905707000</v>
      </c>
      <c r="EH65" s="394">
        <v>0</v>
      </c>
      <c r="EI65" s="394">
        <v>0</v>
      </c>
      <c r="EJ65" s="394">
        <f t="shared" si="42"/>
        <v>10212783.916999999</v>
      </c>
      <c r="EK65" s="394">
        <f t="shared" si="43"/>
        <v>0</v>
      </c>
      <c r="EL65" s="394">
        <f t="shared" si="44"/>
        <v>0</v>
      </c>
      <c r="EV65" s="350" t="s">
        <v>379</v>
      </c>
      <c r="EW65" s="350" t="s">
        <v>817</v>
      </c>
      <c r="EX65" s="350" t="s">
        <v>376</v>
      </c>
      <c r="EY65" s="350" t="s">
        <v>376</v>
      </c>
      <c r="EZ65" s="394">
        <v>9905707000</v>
      </c>
      <c r="FA65" s="394">
        <v>0</v>
      </c>
      <c r="FB65" s="394">
        <v>0</v>
      </c>
      <c r="FC65" s="394">
        <f t="shared" si="46"/>
        <v>10212783.916999999</v>
      </c>
      <c r="FD65" s="394">
        <f t="shared" si="47"/>
        <v>0</v>
      </c>
      <c r="FE65" s="394">
        <f t="shared" si="48"/>
        <v>0</v>
      </c>
      <c r="FN65" s="350" t="s">
        <v>379</v>
      </c>
      <c r="FO65" s="350" t="s">
        <v>817</v>
      </c>
      <c r="FP65" s="350" t="s">
        <v>376</v>
      </c>
      <c r="FQ65" s="350" t="s">
        <v>376</v>
      </c>
      <c r="FR65" s="395">
        <v>9905707000</v>
      </c>
      <c r="FS65" s="395">
        <v>0</v>
      </c>
      <c r="FT65" s="395">
        <v>0</v>
      </c>
      <c r="FU65" s="397">
        <f t="shared" si="50"/>
        <v>9905707</v>
      </c>
      <c r="FV65" s="397">
        <f t="shared" si="51"/>
        <v>0</v>
      </c>
      <c r="FW65" s="397">
        <f t="shared" si="52"/>
        <v>0</v>
      </c>
      <c r="GU65" s="371" t="s">
        <v>681</v>
      </c>
      <c r="GV65" s="350" t="s">
        <v>682</v>
      </c>
      <c r="GW65" s="371" t="s">
        <v>376</v>
      </c>
      <c r="GX65" s="346" t="s">
        <v>376</v>
      </c>
      <c r="GY65" s="347">
        <v>15512616493</v>
      </c>
      <c r="GZ65" s="347">
        <v>0</v>
      </c>
      <c r="HA65" s="347">
        <v>0</v>
      </c>
      <c r="HB65" s="347">
        <f t="shared" si="60"/>
        <v>15512616.493000001</v>
      </c>
      <c r="HC65" s="347">
        <f t="shared" si="61"/>
        <v>0</v>
      </c>
      <c r="HD65" s="347">
        <f t="shared" si="62"/>
        <v>0</v>
      </c>
      <c r="IB65" s="350" t="s">
        <v>671</v>
      </c>
      <c r="IC65" s="350" t="s">
        <v>672</v>
      </c>
      <c r="ID65" s="350" t="s">
        <v>376</v>
      </c>
      <c r="IE65" s="350" t="s">
        <v>376</v>
      </c>
      <c r="IF65" s="394">
        <v>0</v>
      </c>
      <c r="IG65" s="394">
        <v>78895980</v>
      </c>
      <c r="IH65" s="394">
        <v>78895980</v>
      </c>
      <c r="II65" s="394">
        <f t="shared" si="70"/>
        <v>0</v>
      </c>
      <c r="IJ65" s="394">
        <f t="shared" si="71"/>
        <v>78895.98</v>
      </c>
      <c r="IK65" s="394">
        <f t="shared" si="72"/>
        <v>78895.98</v>
      </c>
    </row>
    <row r="66" spans="64:245" x14ac:dyDescent="0.25">
      <c r="BW66" s="371" t="s">
        <v>380</v>
      </c>
      <c r="BX66" s="346" t="s">
        <v>121</v>
      </c>
      <c r="BY66" s="371" t="s">
        <v>376</v>
      </c>
      <c r="BZ66" s="346" t="s">
        <v>376</v>
      </c>
      <c r="CA66" s="393">
        <v>0</v>
      </c>
      <c r="CB66" s="393">
        <v>43933736285</v>
      </c>
      <c r="CC66" s="393">
        <v>43933736285</v>
      </c>
      <c r="CD66" s="393">
        <f t="shared" si="30"/>
        <v>0</v>
      </c>
      <c r="CE66" s="393">
        <f t="shared" si="31"/>
        <v>45295682.109834991</v>
      </c>
      <c r="CF66" s="393">
        <f t="shared" si="32"/>
        <v>45295682.109834991</v>
      </c>
      <c r="CO66" s="350" t="s">
        <v>380</v>
      </c>
      <c r="CP66" s="350" t="s">
        <v>121</v>
      </c>
      <c r="CQ66" s="371" t="s">
        <v>376</v>
      </c>
      <c r="CR66" s="350" t="s">
        <v>376</v>
      </c>
      <c r="CS66" s="395">
        <v>43933737100</v>
      </c>
      <c r="CT66" s="395">
        <v>0</v>
      </c>
      <c r="CU66" s="395">
        <v>0</v>
      </c>
      <c r="CV66" s="393">
        <f t="shared" si="34"/>
        <v>45295682.950099997</v>
      </c>
      <c r="CW66" s="393">
        <f t="shared" si="35"/>
        <v>0</v>
      </c>
      <c r="CX66" s="393">
        <f t="shared" si="36"/>
        <v>0</v>
      </c>
      <c r="DH66" s="350" t="s">
        <v>379</v>
      </c>
      <c r="DI66" s="350" t="s">
        <v>817</v>
      </c>
      <c r="DJ66" s="350" t="s">
        <v>376</v>
      </c>
      <c r="DK66" s="350" t="s">
        <v>376</v>
      </c>
      <c r="DL66" s="395">
        <v>0</v>
      </c>
      <c r="DM66" s="395">
        <v>723514651</v>
      </c>
      <c r="DN66" s="395">
        <v>923451481</v>
      </c>
      <c r="DO66" s="395">
        <f t="shared" si="38"/>
        <v>0</v>
      </c>
      <c r="DP66" s="395">
        <f t="shared" si="39"/>
        <v>745943.60518099985</v>
      </c>
      <c r="DQ66" s="395">
        <f t="shared" si="40"/>
        <v>952078.47691099998</v>
      </c>
      <c r="EC66" s="350" t="s">
        <v>379</v>
      </c>
      <c r="ED66" s="350" t="s">
        <v>817</v>
      </c>
      <c r="EE66" s="371" t="s">
        <v>376</v>
      </c>
      <c r="EF66" s="350" t="s">
        <v>376</v>
      </c>
      <c r="EG66" s="394">
        <v>0</v>
      </c>
      <c r="EH66" s="394">
        <v>1809247109</v>
      </c>
      <c r="EI66" s="394">
        <v>1078132275</v>
      </c>
      <c r="EJ66" s="394">
        <f t="shared" si="42"/>
        <v>0</v>
      </c>
      <c r="EK66" s="394">
        <f t="shared" si="43"/>
        <v>1865333.7693789997</v>
      </c>
      <c r="EL66" s="394">
        <f t="shared" si="44"/>
        <v>1111554.3755249998</v>
      </c>
      <c r="EV66" s="350" t="s">
        <v>379</v>
      </c>
      <c r="EW66" s="350" t="s">
        <v>817</v>
      </c>
      <c r="EX66" s="350" t="s">
        <v>376</v>
      </c>
      <c r="EY66" s="350" t="s">
        <v>376</v>
      </c>
      <c r="EZ66" s="394">
        <v>0</v>
      </c>
      <c r="FA66" s="394">
        <v>1796112122</v>
      </c>
      <c r="FB66" s="394">
        <v>1834848342</v>
      </c>
      <c r="FC66" s="394">
        <f t="shared" si="46"/>
        <v>0</v>
      </c>
      <c r="FD66" s="394">
        <f t="shared" si="47"/>
        <v>1851791.5977819997</v>
      </c>
      <c r="FE66" s="394">
        <f t="shared" si="48"/>
        <v>1891728.6406019998</v>
      </c>
      <c r="FN66" s="350" t="s">
        <v>379</v>
      </c>
      <c r="FO66" s="350" t="s">
        <v>817</v>
      </c>
      <c r="FP66" s="350" t="s">
        <v>376</v>
      </c>
      <c r="FQ66" s="350" t="s">
        <v>376</v>
      </c>
      <c r="FR66" s="395">
        <v>0</v>
      </c>
      <c r="FS66" s="395">
        <v>2894052819</v>
      </c>
      <c r="FT66" s="395">
        <v>3555819416</v>
      </c>
      <c r="FU66" s="397">
        <f t="shared" si="50"/>
        <v>0</v>
      </c>
      <c r="FV66" s="397">
        <f t="shared" si="51"/>
        <v>2894052.8190000001</v>
      </c>
      <c r="FW66" s="397">
        <f t="shared" si="52"/>
        <v>3555819.4160000002</v>
      </c>
      <c r="GU66" s="371" t="s">
        <v>681</v>
      </c>
      <c r="GV66" s="350" t="s">
        <v>682</v>
      </c>
      <c r="GW66" s="371" t="s">
        <v>376</v>
      </c>
      <c r="GX66" s="346" t="s">
        <v>376</v>
      </c>
      <c r="GY66" s="347">
        <v>1354620828</v>
      </c>
      <c r="GZ66" s="347">
        <v>0</v>
      </c>
      <c r="HA66" s="347">
        <v>0</v>
      </c>
      <c r="HB66" s="347">
        <f t="shared" si="60"/>
        <v>1354620.828</v>
      </c>
      <c r="HC66" s="347">
        <f t="shared" si="61"/>
        <v>0</v>
      </c>
      <c r="HD66" s="347">
        <f t="shared" si="62"/>
        <v>0</v>
      </c>
      <c r="IB66" s="350" t="s">
        <v>671</v>
      </c>
      <c r="IC66" s="350" t="s">
        <v>672</v>
      </c>
      <c r="ID66" s="350" t="s">
        <v>376</v>
      </c>
      <c r="IE66" s="350" t="s">
        <v>376</v>
      </c>
      <c r="IF66" s="394">
        <v>0</v>
      </c>
      <c r="IG66" s="394">
        <v>4596222123</v>
      </c>
      <c r="IH66" s="394">
        <v>4596222123</v>
      </c>
      <c r="II66" s="394">
        <f t="shared" si="70"/>
        <v>0</v>
      </c>
      <c r="IJ66" s="394">
        <f t="shared" si="71"/>
        <v>4596222.1229999997</v>
      </c>
      <c r="IK66" s="394">
        <f t="shared" si="72"/>
        <v>4596222.1229999997</v>
      </c>
    </row>
    <row r="67" spans="64:245" x14ac:dyDescent="0.25">
      <c r="BW67" s="371" t="s">
        <v>818</v>
      </c>
      <c r="BX67" s="346" t="s">
        <v>118</v>
      </c>
      <c r="BY67" s="371" t="s">
        <v>376</v>
      </c>
      <c r="BZ67" s="346" t="s">
        <v>376</v>
      </c>
      <c r="CA67" s="393">
        <v>100</v>
      </c>
      <c r="CB67" s="393">
        <v>0</v>
      </c>
      <c r="CC67" s="393">
        <v>0</v>
      </c>
      <c r="CD67" s="393">
        <f t="shared" si="30"/>
        <v>0.1031</v>
      </c>
      <c r="CE67" s="393">
        <f t="shared" si="31"/>
        <v>0</v>
      </c>
      <c r="CF67" s="393">
        <f t="shared" si="32"/>
        <v>0</v>
      </c>
      <c r="CO67" s="350" t="s">
        <v>380</v>
      </c>
      <c r="CP67" s="350" t="s">
        <v>121</v>
      </c>
      <c r="CQ67" s="371" t="s">
        <v>376</v>
      </c>
      <c r="CR67" s="350" t="s">
        <v>376</v>
      </c>
      <c r="CS67" s="395">
        <v>0</v>
      </c>
      <c r="CT67" s="395">
        <v>43933736285</v>
      </c>
      <c r="CU67" s="395">
        <v>43933736285</v>
      </c>
      <c r="CV67" s="393">
        <f t="shared" si="34"/>
        <v>0</v>
      </c>
      <c r="CW67" s="393">
        <f t="shared" si="35"/>
        <v>45295682.109834991</v>
      </c>
      <c r="CX67" s="393">
        <f t="shared" si="36"/>
        <v>45295682.109834991</v>
      </c>
      <c r="DH67" s="350" t="s">
        <v>713</v>
      </c>
      <c r="DI67" s="350" t="s">
        <v>714</v>
      </c>
      <c r="DJ67" s="350" t="s">
        <v>376</v>
      </c>
      <c r="DK67" s="350" t="s">
        <v>376</v>
      </c>
      <c r="DL67" s="395">
        <v>3995732000</v>
      </c>
      <c r="DM67" s="395">
        <v>0</v>
      </c>
      <c r="DN67" s="395">
        <v>0</v>
      </c>
      <c r="DO67" s="395">
        <f t="shared" si="38"/>
        <v>4119599.6919999998</v>
      </c>
      <c r="DP67" s="395">
        <f t="shared" si="39"/>
        <v>0</v>
      </c>
      <c r="DQ67" s="395">
        <f t="shared" si="40"/>
        <v>0</v>
      </c>
      <c r="EC67" s="350" t="s">
        <v>713</v>
      </c>
      <c r="ED67" s="350" t="s">
        <v>714</v>
      </c>
      <c r="EE67" s="371" t="s">
        <v>376</v>
      </c>
      <c r="EF67" s="350" t="s">
        <v>376</v>
      </c>
      <c r="EG67" s="394">
        <v>3995732000</v>
      </c>
      <c r="EH67" s="394">
        <v>0</v>
      </c>
      <c r="EI67" s="394">
        <v>0</v>
      </c>
      <c r="EJ67" s="394">
        <f t="shared" si="42"/>
        <v>4119599.6919999998</v>
      </c>
      <c r="EK67" s="394">
        <f t="shared" si="43"/>
        <v>0</v>
      </c>
      <c r="EL67" s="394">
        <f t="shared" si="44"/>
        <v>0</v>
      </c>
      <c r="EV67" s="350" t="s">
        <v>713</v>
      </c>
      <c r="EW67" s="350" t="s">
        <v>714</v>
      </c>
      <c r="EX67" s="350" t="s">
        <v>376</v>
      </c>
      <c r="EY67" s="350" t="s">
        <v>376</v>
      </c>
      <c r="EZ67" s="394">
        <v>3995732000</v>
      </c>
      <c r="FA67" s="394">
        <v>0</v>
      </c>
      <c r="FB67" s="394">
        <v>0</v>
      </c>
      <c r="FC67" s="394">
        <f t="shared" si="46"/>
        <v>4119599.6919999998</v>
      </c>
      <c r="FD67" s="394">
        <f t="shared" si="47"/>
        <v>0</v>
      </c>
      <c r="FE67" s="394">
        <f t="shared" si="48"/>
        <v>0</v>
      </c>
      <c r="FN67" s="350" t="s">
        <v>713</v>
      </c>
      <c r="FO67" s="350" t="s">
        <v>714</v>
      </c>
      <c r="FP67" s="350" t="s">
        <v>376</v>
      </c>
      <c r="FQ67" s="350" t="s">
        <v>376</v>
      </c>
      <c r="FR67" s="395">
        <v>3995732000</v>
      </c>
      <c r="FS67" s="395">
        <v>0</v>
      </c>
      <c r="FT67" s="395">
        <v>0</v>
      </c>
      <c r="FU67" s="397">
        <f t="shared" si="50"/>
        <v>3995732</v>
      </c>
      <c r="FV67" s="397">
        <f t="shared" si="51"/>
        <v>0</v>
      </c>
      <c r="FW67" s="397">
        <f t="shared" si="52"/>
        <v>0</v>
      </c>
      <c r="GU67" s="371" t="s">
        <v>681</v>
      </c>
      <c r="GV67" s="350" t="s">
        <v>682</v>
      </c>
      <c r="GW67" s="371" t="s">
        <v>376</v>
      </c>
      <c r="GX67" s="346" t="s">
        <v>376</v>
      </c>
      <c r="GY67" s="347">
        <v>723439000</v>
      </c>
      <c r="GZ67" s="347">
        <v>0</v>
      </c>
      <c r="HA67" s="347">
        <v>0</v>
      </c>
      <c r="HB67" s="347">
        <f t="shared" si="60"/>
        <v>723439</v>
      </c>
      <c r="HC67" s="347">
        <f t="shared" si="61"/>
        <v>0</v>
      </c>
      <c r="HD67" s="347">
        <f t="shared" si="62"/>
        <v>0</v>
      </c>
      <c r="IB67" s="350" t="s">
        <v>671</v>
      </c>
      <c r="IC67" s="350" t="s">
        <v>672</v>
      </c>
      <c r="ID67" s="350" t="s">
        <v>376</v>
      </c>
      <c r="IE67" s="350" t="s">
        <v>376</v>
      </c>
      <c r="IF67" s="394">
        <v>0</v>
      </c>
      <c r="IG67" s="394">
        <v>123132264</v>
      </c>
      <c r="IH67" s="394">
        <v>123132264</v>
      </c>
      <c r="II67" s="394">
        <f t="shared" si="70"/>
        <v>0</v>
      </c>
      <c r="IJ67" s="394">
        <f t="shared" si="71"/>
        <v>123132.264</v>
      </c>
      <c r="IK67" s="394">
        <f t="shared" si="72"/>
        <v>123132.264</v>
      </c>
    </row>
    <row r="68" spans="64:245" x14ac:dyDescent="0.25">
      <c r="CA68" s="398">
        <f>SUM(CA3:CA67)</f>
        <v>331630305200</v>
      </c>
      <c r="CB68" s="398">
        <f t="shared" ref="CB68:CC68" si="91">SUM(CB3:CB67)</f>
        <v>155139837221</v>
      </c>
      <c r="CC68" s="398">
        <f t="shared" si="91"/>
        <v>153045279852</v>
      </c>
      <c r="CD68" s="398">
        <f>SUM(CD3:CD67)</f>
        <v>341910844.66119993</v>
      </c>
      <c r="CE68" s="398">
        <f t="shared" ref="CE68" si="92">SUM(CE3:CE67)</f>
        <v>159949172.174851</v>
      </c>
      <c r="CF68" s="398">
        <f t="shared" ref="CF68" si="93">SUM(CF3:CF67)</f>
        <v>157789683.52741197</v>
      </c>
      <c r="CO68" s="350" t="s">
        <v>818</v>
      </c>
      <c r="CP68" s="350" t="s">
        <v>118</v>
      </c>
      <c r="CQ68" s="371" t="s">
        <v>376</v>
      </c>
      <c r="CR68" s="350" t="s">
        <v>376</v>
      </c>
      <c r="CS68" s="395">
        <v>100</v>
      </c>
      <c r="CT68" s="395">
        <v>0</v>
      </c>
      <c r="CU68" s="395">
        <v>0</v>
      </c>
      <c r="CV68" s="393">
        <f t="shared" ref="CV68" si="94">+CS68/$CW$1*$CX$1</f>
        <v>0.1031</v>
      </c>
      <c r="CW68" s="393">
        <f t="shared" ref="CW68" si="95">+CT68/$CW$1*$CX$1</f>
        <v>0</v>
      </c>
      <c r="CX68" s="393">
        <f t="shared" ref="CX68" si="96">+CU68/$CW$1*$CX$1</f>
        <v>0</v>
      </c>
      <c r="DH68" s="350" t="s">
        <v>380</v>
      </c>
      <c r="DI68" s="350" t="s">
        <v>121</v>
      </c>
      <c r="DJ68" s="350" t="s">
        <v>376</v>
      </c>
      <c r="DK68" s="350" t="s">
        <v>376</v>
      </c>
      <c r="DL68" s="395">
        <v>43933737100</v>
      </c>
      <c r="DM68" s="395">
        <v>0</v>
      </c>
      <c r="DN68" s="395">
        <v>0</v>
      </c>
      <c r="DO68" s="395">
        <f t="shared" ref="DO68:DO69" si="97">+DL68/$DO$1*$DP$1</f>
        <v>45295682.950099997</v>
      </c>
      <c r="DP68" s="395">
        <f t="shared" ref="DP68:DQ70" si="98">+DM68/$DO$1*$DP$1</f>
        <v>0</v>
      </c>
      <c r="DQ68" s="395">
        <f t="shared" si="98"/>
        <v>0</v>
      </c>
      <c r="EC68" s="350" t="s">
        <v>380</v>
      </c>
      <c r="ED68" s="350" t="s">
        <v>121</v>
      </c>
      <c r="EE68" s="371" t="s">
        <v>376</v>
      </c>
      <c r="EF68" s="350" t="s">
        <v>376</v>
      </c>
      <c r="EG68" s="394">
        <v>43933737100</v>
      </c>
      <c r="EH68" s="394">
        <v>0</v>
      </c>
      <c r="EI68" s="394">
        <v>0</v>
      </c>
      <c r="EJ68" s="394">
        <f t="shared" ref="EJ68:EJ70" si="99">+EG68/$EJ$1*$EK$1</f>
        <v>45295682.950099997</v>
      </c>
      <c r="EK68" s="394">
        <f t="shared" ref="EK68:EK70" si="100">+EH68/$EJ$1*$EK$1</f>
        <v>0</v>
      </c>
      <c r="EL68" s="394">
        <f t="shared" ref="EL68:EL70" si="101">+EI68/$EJ$1*$EK$1</f>
        <v>0</v>
      </c>
      <c r="EV68" s="350" t="s">
        <v>380</v>
      </c>
      <c r="EW68" s="350" t="s">
        <v>121</v>
      </c>
      <c r="EX68" s="350" t="s">
        <v>376</v>
      </c>
      <c r="EY68" s="350" t="s">
        <v>376</v>
      </c>
      <c r="EZ68" s="394">
        <v>43933737100</v>
      </c>
      <c r="FA68" s="394">
        <v>0</v>
      </c>
      <c r="FB68" s="394">
        <v>0</v>
      </c>
      <c r="FC68" s="394">
        <f t="shared" ref="FC68:FC70" si="102">+EZ68/$FC$1*$FD$1</f>
        <v>45295682.950099997</v>
      </c>
      <c r="FD68" s="394">
        <f t="shared" ref="FD68:FD70" si="103">+FA68/$FC$1*$FD$1</f>
        <v>0</v>
      </c>
      <c r="FE68" s="394">
        <f t="shared" ref="FE68:FE70" si="104">+FB68/$FC$1*$FD$1</f>
        <v>0</v>
      </c>
      <c r="FN68" s="350" t="s">
        <v>713</v>
      </c>
      <c r="FO68" s="350" t="s">
        <v>714</v>
      </c>
      <c r="FP68" s="350" t="s">
        <v>376</v>
      </c>
      <c r="FQ68" s="350" t="s">
        <v>376</v>
      </c>
      <c r="FR68" s="395">
        <v>0</v>
      </c>
      <c r="FS68" s="395">
        <v>0</v>
      </c>
      <c r="FT68" s="395">
        <v>246548000</v>
      </c>
      <c r="FU68" s="397">
        <f t="shared" ref="FU68:FU71" si="105">+FR68/$FU$1*$FV$1</f>
        <v>0</v>
      </c>
      <c r="FV68" s="397">
        <f t="shared" ref="FV68:FV71" si="106">+FS68/$FU$1*$FV$1</f>
        <v>0</v>
      </c>
      <c r="FW68" s="397">
        <f t="shared" ref="FW68:FW71" si="107">+FT68/$FU$1*$FV$1</f>
        <v>246548</v>
      </c>
      <c r="GU68" s="371" t="s">
        <v>681</v>
      </c>
      <c r="GV68" s="350" t="s">
        <v>682</v>
      </c>
      <c r="GW68" s="371" t="s">
        <v>376</v>
      </c>
      <c r="GX68" s="346" t="s">
        <v>376</v>
      </c>
      <c r="GY68" s="347">
        <v>0</v>
      </c>
      <c r="GZ68" s="347">
        <v>9224753519</v>
      </c>
      <c r="HA68" s="347">
        <v>9613895027</v>
      </c>
      <c r="HB68" s="347">
        <f t="shared" ref="HB68:HB79" si="108">+GY68/$HB$1*$HC$1</f>
        <v>0</v>
      </c>
      <c r="HC68" s="347">
        <f t="shared" ref="HC68:HC79" si="109">+GZ68/$HB$1*$HC$1</f>
        <v>9224753.5189999994</v>
      </c>
      <c r="HD68" s="347">
        <f t="shared" ref="HD68:HD79" si="110">+HA68/$HB$1*$HC$1</f>
        <v>9613895.0270000007</v>
      </c>
      <c r="IB68" s="350" t="s">
        <v>673</v>
      </c>
      <c r="IC68" s="350" t="s">
        <v>674</v>
      </c>
      <c r="ID68" s="350" t="s">
        <v>376</v>
      </c>
      <c r="IE68" s="350" t="s">
        <v>376</v>
      </c>
      <c r="IF68" s="394">
        <v>2645145657</v>
      </c>
      <c r="IG68" s="394">
        <v>0</v>
      </c>
      <c r="IH68" s="394">
        <v>0</v>
      </c>
      <c r="II68" s="394">
        <f t="shared" ref="II68:II94" si="111">+IF68/$II$1*$IJ$1</f>
        <v>2645145.6570000001</v>
      </c>
      <c r="IJ68" s="394">
        <f t="shared" ref="IJ68:IJ94" si="112">+IG68/$II$1*$IJ$1</f>
        <v>0</v>
      </c>
      <c r="IK68" s="394">
        <f t="shared" ref="IK68:IK94" si="113">+IH68/$II$1*$IJ$1</f>
        <v>0</v>
      </c>
    </row>
    <row r="69" spans="64:245" x14ac:dyDescent="0.25">
      <c r="DH69" s="350" t="s">
        <v>380</v>
      </c>
      <c r="DI69" s="350" t="s">
        <v>121</v>
      </c>
      <c r="DJ69" s="350" t="s">
        <v>376</v>
      </c>
      <c r="DK69" s="350" t="s">
        <v>376</v>
      </c>
      <c r="DL69" s="395">
        <v>0</v>
      </c>
      <c r="DM69" s="395">
        <v>43933736285</v>
      </c>
      <c r="DN69" s="395">
        <v>43933736285</v>
      </c>
      <c r="DO69" s="395">
        <f t="shared" si="97"/>
        <v>0</v>
      </c>
      <c r="DP69" s="395">
        <f t="shared" si="98"/>
        <v>45295682.109834991</v>
      </c>
      <c r="DQ69" s="395">
        <f t="shared" ref="DQ69:DQ70" si="114">+DN69/$DO$1*$DP$1</f>
        <v>45295682.109834991</v>
      </c>
      <c r="EC69" s="350" t="s">
        <v>380</v>
      </c>
      <c r="ED69" s="350" t="s">
        <v>121</v>
      </c>
      <c r="EE69" s="371" t="s">
        <v>376</v>
      </c>
      <c r="EF69" s="350" t="s">
        <v>376</v>
      </c>
      <c r="EG69" s="394">
        <v>0</v>
      </c>
      <c r="EH69" s="394">
        <v>43933736285</v>
      </c>
      <c r="EI69" s="394">
        <v>43933736285</v>
      </c>
      <c r="EJ69" s="394">
        <f t="shared" si="99"/>
        <v>0</v>
      </c>
      <c r="EK69" s="394">
        <f t="shared" si="100"/>
        <v>45295682.109834991</v>
      </c>
      <c r="EL69" s="394">
        <f t="shared" si="101"/>
        <v>45295682.109834991</v>
      </c>
      <c r="EV69" s="350" t="s">
        <v>380</v>
      </c>
      <c r="EW69" s="350" t="s">
        <v>121</v>
      </c>
      <c r="EX69" s="350" t="s">
        <v>376</v>
      </c>
      <c r="EY69" s="350" t="s">
        <v>376</v>
      </c>
      <c r="EZ69" s="394">
        <v>0</v>
      </c>
      <c r="FA69" s="394">
        <v>43933736285</v>
      </c>
      <c r="FB69" s="394">
        <v>43933736285</v>
      </c>
      <c r="FC69" s="394">
        <f t="shared" si="102"/>
        <v>0</v>
      </c>
      <c r="FD69" s="394">
        <f t="shared" si="103"/>
        <v>45295682.109834991</v>
      </c>
      <c r="FE69" s="394">
        <f t="shared" si="104"/>
        <v>45295682.109834991</v>
      </c>
      <c r="FN69" s="350" t="s">
        <v>380</v>
      </c>
      <c r="FO69" s="350" t="s">
        <v>121</v>
      </c>
      <c r="FP69" s="350" t="s">
        <v>376</v>
      </c>
      <c r="FQ69" s="350" t="s">
        <v>376</v>
      </c>
      <c r="FR69" s="395">
        <v>43933737100</v>
      </c>
      <c r="FS69" s="395">
        <v>0</v>
      </c>
      <c r="FT69" s="395">
        <v>0</v>
      </c>
      <c r="FU69" s="397">
        <f t="shared" si="105"/>
        <v>43933737.100000001</v>
      </c>
      <c r="FV69" s="397">
        <f t="shared" si="106"/>
        <v>0</v>
      </c>
      <c r="FW69" s="397">
        <f t="shared" si="107"/>
        <v>0</v>
      </c>
      <c r="GU69" s="371" t="s">
        <v>683</v>
      </c>
      <c r="GV69" s="350" t="s">
        <v>684</v>
      </c>
      <c r="GW69" s="371" t="s">
        <v>376</v>
      </c>
      <c r="GX69" s="346" t="s">
        <v>376</v>
      </c>
      <c r="GY69" s="347">
        <v>22730998000</v>
      </c>
      <c r="GZ69" s="347">
        <v>0</v>
      </c>
      <c r="HA69" s="347">
        <v>0</v>
      </c>
      <c r="HB69" s="347">
        <f t="shared" si="108"/>
        <v>22730998</v>
      </c>
      <c r="HC69" s="347">
        <f t="shared" si="109"/>
        <v>0</v>
      </c>
      <c r="HD69" s="347">
        <f t="shared" si="110"/>
        <v>0</v>
      </c>
      <c r="IB69" s="350" t="s">
        <v>673</v>
      </c>
      <c r="IC69" s="350" t="s">
        <v>674</v>
      </c>
      <c r="ID69" s="350" t="s">
        <v>376</v>
      </c>
      <c r="IE69" s="350" t="s">
        <v>376</v>
      </c>
      <c r="IF69" s="394">
        <v>0</v>
      </c>
      <c r="IG69" s="394">
        <v>2645145657</v>
      </c>
      <c r="IH69" s="394">
        <v>2645145657</v>
      </c>
      <c r="II69" s="394">
        <f t="shared" si="111"/>
        <v>0</v>
      </c>
      <c r="IJ69" s="394">
        <f t="shared" si="112"/>
        <v>2645145.6570000001</v>
      </c>
      <c r="IK69" s="394">
        <f t="shared" si="113"/>
        <v>2645145.6570000001</v>
      </c>
    </row>
    <row r="70" spans="64:245" x14ac:dyDescent="0.25">
      <c r="CA70" s="398">
        <v>331630305200</v>
      </c>
      <c r="CB70" s="398">
        <v>155139837221</v>
      </c>
      <c r="CC70" s="398">
        <v>153045279852</v>
      </c>
      <c r="DH70" s="350" t="s">
        <v>818</v>
      </c>
      <c r="DI70" s="350" t="s">
        <v>118</v>
      </c>
      <c r="DJ70" s="350" t="s">
        <v>376</v>
      </c>
      <c r="DK70" s="350" t="s">
        <v>376</v>
      </c>
      <c r="DL70" s="395">
        <v>100</v>
      </c>
      <c r="DM70" s="395">
        <v>0</v>
      </c>
      <c r="DN70" s="395">
        <v>0</v>
      </c>
      <c r="DO70" s="395">
        <f>+DL70/$DO$1*$DP$1</f>
        <v>0.1031</v>
      </c>
      <c r="DP70" s="395">
        <f t="shared" si="98"/>
        <v>0</v>
      </c>
      <c r="DQ70" s="395">
        <f t="shared" si="114"/>
        <v>0</v>
      </c>
      <c r="EC70" s="350" t="s">
        <v>818</v>
      </c>
      <c r="ED70" s="350" t="s">
        <v>118</v>
      </c>
      <c r="EE70" s="371" t="s">
        <v>376</v>
      </c>
      <c r="EF70" s="350" t="s">
        <v>376</v>
      </c>
      <c r="EG70" s="394">
        <v>100</v>
      </c>
      <c r="EH70" s="394">
        <v>0</v>
      </c>
      <c r="EI70" s="394">
        <v>0</v>
      </c>
      <c r="EJ70" s="394">
        <f t="shared" si="99"/>
        <v>0.1031</v>
      </c>
      <c r="EK70" s="394">
        <f t="shared" si="100"/>
        <v>0</v>
      </c>
      <c r="EL70" s="394">
        <f t="shared" si="101"/>
        <v>0</v>
      </c>
      <c r="EV70" s="350" t="s">
        <v>818</v>
      </c>
      <c r="EW70" s="350" t="s">
        <v>118</v>
      </c>
      <c r="EX70" s="350" t="s">
        <v>376</v>
      </c>
      <c r="EY70" s="350" t="s">
        <v>376</v>
      </c>
      <c r="EZ70" s="394">
        <v>100</v>
      </c>
      <c r="FA70" s="394">
        <v>0</v>
      </c>
      <c r="FB70" s="394">
        <v>0</v>
      </c>
      <c r="FC70" s="394">
        <f t="shared" si="102"/>
        <v>0.1031</v>
      </c>
      <c r="FD70" s="394">
        <f t="shared" si="103"/>
        <v>0</v>
      </c>
      <c r="FE70" s="394">
        <f t="shared" si="104"/>
        <v>0</v>
      </c>
      <c r="FN70" s="350" t="s">
        <v>380</v>
      </c>
      <c r="FO70" s="350" t="s">
        <v>121</v>
      </c>
      <c r="FP70" s="350" t="s">
        <v>376</v>
      </c>
      <c r="FQ70" s="350" t="s">
        <v>376</v>
      </c>
      <c r="FR70" s="395">
        <v>0</v>
      </c>
      <c r="FS70" s="395">
        <v>43933736285</v>
      </c>
      <c r="FT70" s="395">
        <v>43933736285</v>
      </c>
      <c r="FU70" s="397">
        <f t="shared" si="105"/>
        <v>0</v>
      </c>
      <c r="FV70" s="397">
        <f t="shared" si="106"/>
        <v>43933736.284999996</v>
      </c>
      <c r="FW70" s="397">
        <f t="shared" si="107"/>
        <v>43933736.284999996</v>
      </c>
      <c r="GU70" s="371" t="s">
        <v>683</v>
      </c>
      <c r="GV70" s="350" t="s">
        <v>684</v>
      </c>
      <c r="GW70" s="371" t="s">
        <v>376</v>
      </c>
      <c r="GX70" s="346" t="s">
        <v>376</v>
      </c>
      <c r="GY70" s="347">
        <v>0</v>
      </c>
      <c r="GZ70" s="347">
        <v>15318021484</v>
      </c>
      <c r="HA70" s="347">
        <v>19551784729</v>
      </c>
      <c r="HB70" s="347">
        <f t="shared" si="108"/>
        <v>0</v>
      </c>
      <c r="HC70" s="347">
        <f t="shared" si="109"/>
        <v>15318021.483999999</v>
      </c>
      <c r="HD70" s="347">
        <f t="shared" si="110"/>
        <v>19551784.728999998</v>
      </c>
      <c r="IB70" s="350" t="s">
        <v>675</v>
      </c>
      <c r="IC70" s="350" t="s">
        <v>676</v>
      </c>
      <c r="ID70" s="350" t="s">
        <v>376</v>
      </c>
      <c r="IE70" s="350" t="s">
        <v>376</v>
      </c>
      <c r="IF70" s="394">
        <v>1135832101</v>
      </c>
      <c r="IG70" s="394">
        <v>0</v>
      </c>
      <c r="IH70" s="394">
        <v>0</v>
      </c>
      <c r="II70" s="394">
        <f t="shared" si="111"/>
        <v>1135832.101</v>
      </c>
      <c r="IJ70" s="394">
        <f t="shared" si="112"/>
        <v>0</v>
      </c>
      <c r="IK70" s="394">
        <f t="shared" si="113"/>
        <v>0</v>
      </c>
    </row>
    <row r="71" spans="64:245" x14ac:dyDescent="0.25">
      <c r="DO71" s="398">
        <f>SUM(DO3:DO70)</f>
        <v>341390355.65219992</v>
      </c>
      <c r="DP71" s="398">
        <f>SUM(DP3:DP70)</f>
        <v>212532192.21418199</v>
      </c>
      <c r="EG71" s="394"/>
      <c r="EH71" s="394"/>
      <c r="EI71" s="394"/>
      <c r="EZ71" s="394"/>
      <c r="FA71" s="394"/>
      <c r="FB71" s="394"/>
      <c r="FN71" s="350" t="s">
        <v>818</v>
      </c>
      <c r="FO71" s="350" t="s">
        <v>118</v>
      </c>
      <c r="FP71" s="350" t="s">
        <v>376</v>
      </c>
      <c r="FQ71" s="350" t="s">
        <v>376</v>
      </c>
      <c r="FR71" s="395">
        <v>100</v>
      </c>
      <c r="FS71" s="395">
        <v>0</v>
      </c>
      <c r="FT71" s="395">
        <v>0</v>
      </c>
      <c r="FU71" s="397">
        <f t="shared" si="105"/>
        <v>0.1</v>
      </c>
      <c r="FV71" s="397">
        <f t="shared" si="106"/>
        <v>0</v>
      </c>
      <c r="FW71" s="397">
        <f t="shared" si="107"/>
        <v>0</v>
      </c>
      <c r="GU71" s="371" t="s">
        <v>377</v>
      </c>
      <c r="GV71" s="350" t="s">
        <v>394</v>
      </c>
      <c r="GW71" s="371" t="s">
        <v>376</v>
      </c>
      <c r="GX71" s="346" t="s">
        <v>376</v>
      </c>
      <c r="GY71" s="347">
        <v>17361590000</v>
      </c>
      <c r="GZ71" s="347">
        <v>0</v>
      </c>
      <c r="HA71" s="347">
        <v>0</v>
      </c>
      <c r="HB71" s="347">
        <f t="shared" si="108"/>
        <v>17361590</v>
      </c>
      <c r="HC71" s="347">
        <f t="shared" si="109"/>
        <v>0</v>
      </c>
      <c r="HD71" s="347">
        <f t="shared" si="110"/>
        <v>0</v>
      </c>
      <c r="IB71" s="350" t="s">
        <v>675</v>
      </c>
      <c r="IC71" s="350" t="s">
        <v>676</v>
      </c>
      <c r="ID71" s="350" t="s">
        <v>376</v>
      </c>
      <c r="IE71" s="350" t="s">
        <v>376</v>
      </c>
      <c r="IF71" s="394">
        <v>49670172</v>
      </c>
      <c r="IG71" s="394">
        <v>0</v>
      </c>
      <c r="IH71" s="394">
        <v>0</v>
      </c>
      <c r="II71" s="394">
        <f t="shared" si="111"/>
        <v>49670.171999999999</v>
      </c>
      <c r="IJ71" s="394">
        <f t="shared" si="112"/>
        <v>0</v>
      </c>
      <c r="IK71" s="394">
        <f t="shared" si="113"/>
        <v>0</v>
      </c>
    </row>
    <row r="72" spans="64:245" x14ac:dyDescent="0.25">
      <c r="FU72" s="397"/>
      <c r="FV72" s="397"/>
      <c r="FW72" s="397"/>
      <c r="GU72" s="371" t="s">
        <v>377</v>
      </c>
      <c r="GV72" s="350" t="s">
        <v>394</v>
      </c>
      <c r="GW72" s="371" t="s">
        <v>376</v>
      </c>
      <c r="GX72" s="346" t="s">
        <v>376</v>
      </c>
      <c r="GY72" s="347">
        <v>0</v>
      </c>
      <c r="GZ72" s="347">
        <v>17361590000</v>
      </c>
      <c r="HA72" s="347">
        <v>17361590000</v>
      </c>
      <c r="HB72" s="347">
        <f t="shared" si="108"/>
        <v>0</v>
      </c>
      <c r="HC72" s="347">
        <f t="shared" si="109"/>
        <v>17361590</v>
      </c>
      <c r="HD72" s="347">
        <f t="shared" si="110"/>
        <v>17361590</v>
      </c>
      <c r="IB72" s="350" t="s">
        <v>675</v>
      </c>
      <c r="IC72" s="350" t="s">
        <v>676</v>
      </c>
      <c r="ID72" s="350" t="s">
        <v>376</v>
      </c>
      <c r="IE72" s="350" t="s">
        <v>376</v>
      </c>
      <c r="IF72" s="394">
        <v>0</v>
      </c>
      <c r="IG72" s="394">
        <v>49670172</v>
      </c>
      <c r="IH72" s="394">
        <v>49670172</v>
      </c>
      <c r="II72" s="394">
        <f t="shared" si="111"/>
        <v>0</v>
      </c>
      <c r="IJ72" s="394">
        <f t="shared" si="112"/>
        <v>49670.171999999999</v>
      </c>
      <c r="IK72" s="394">
        <f t="shared" si="113"/>
        <v>49670.171999999999</v>
      </c>
    </row>
    <row r="73" spans="64:245" x14ac:dyDescent="0.25">
      <c r="CA73" s="398"/>
      <c r="CB73" s="398"/>
      <c r="CC73" s="398"/>
      <c r="FU73" s="397"/>
      <c r="FV73" s="397"/>
      <c r="FW73" s="397"/>
      <c r="GU73" s="371" t="s">
        <v>379</v>
      </c>
      <c r="GV73" s="350" t="s">
        <v>817</v>
      </c>
      <c r="GW73" s="371" t="s">
        <v>376</v>
      </c>
      <c r="GX73" s="346" t="s">
        <v>376</v>
      </c>
      <c r="GY73" s="347">
        <v>9905707000</v>
      </c>
      <c r="GZ73" s="347">
        <v>0</v>
      </c>
      <c r="HA73" s="347">
        <v>0</v>
      </c>
      <c r="HB73" s="347">
        <f t="shared" si="108"/>
        <v>9905707</v>
      </c>
      <c r="HC73" s="347">
        <f t="shared" si="109"/>
        <v>0</v>
      </c>
      <c r="HD73" s="347">
        <f t="shared" si="110"/>
        <v>0</v>
      </c>
      <c r="IB73" s="350" t="s">
        <v>675</v>
      </c>
      <c r="IC73" s="350" t="s">
        <v>676</v>
      </c>
      <c r="ID73" s="350" t="s">
        <v>376</v>
      </c>
      <c r="IE73" s="350" t="s">
        <v>376</v>
      </c>
      <c r="IF73" s="394">
        <v>0</v>
      </c>
      <c r="IG73" s="394">
        <v>1123210253</v>
      </c>
      <c r="IH73" s="394">
        <v>1123210253</v>
      </c>
      <c r="II73" s="394">
        <f t="shared" si="111"/>
        <v>0</v>
      </c>
      <c r="IJ73" s="394">
        <f t="shared" si="112"/>
        <v>1123210.253</v>
      </c>
      <c r="IK73" s="394">
        <f t="shared" si="113"/>
        <v>1123210.253</v>
      </c>
    </row>
    <row r="74" spans="64:245" x14ac:dyDescent="0.2">
      <c r="GU74" s="371" t="s">
        <v>379</v>
      </c>
      <c r="GV74" s="350" t="s">
        <v>817</v>
      </c>
      <c r="GW74" s="371" t="s">
        <v>376</v>
      </c>
      <c r="GX74" s="346" t="s">
        <v>376</v>
      </c>
      <c r="GY74" s="347">
        <v>0</v>
      </c>
      <c r="GZ74" s="347">
        <v>3860612333</v>
      </c>
      <c r="HA74" s="347">
        <v>6076651836</v>
      </c>
      <c r="HB74" s="347">
        <f t="shared" si="108"/>
        <v>0</v>
      </c>
      <c r="HC74" s="347">
        <f t="shared" si="109"/>
        <v>3860612.3330000001</v>
      </c>
      <c r="HD74" s="347">
        <f t="shared" si="110"/>
        <v>6076651.8360000001</v>
      </c>
      <c r="IB74" s="350" t="s">
        <v>677</v>
      </c>
      <c r="IC74" s="350" t="s">
        <v>678</v>
      </c>
      <c r="ID74" s="350" t="s">
        <v>376</v>
      </c>
      <c r="IE74" s="350" t="s">
        <v>376</v>
      </c>
      <c r="IF74" s="394">
        <v>692036991</v>
      </c>
      <c r="IG74" s="394">
        <v>0</v>
      </c>
      <c r="IH74" s="394">
        <v>0</v>
      </c>
      <c r="II74" s="394">
        <f t="shared" si="111"/>
        <v>692036.99100000004</v>
      </c>
      <c r="IJ74" s="394">
        <f t="shared" si="112"/>
        <v>0</v>
      </c>
      <c r="IK74" s="394">
        <f t="shared" si="113"/>
        <v>0</v>
      </c>
    </row>
    <row r="75" spans="64:245" x14ac:dyDescent="0.2">
      <c r="GU75" s="371" t="s">
        <v>713</v>
      </c>
      <c r="GV75" s="350" t="s">
        <v>714</v>
      </c>
      <c r="GW75" s="371" t="s">
        <v>376</v>
      </c>
      <c r="GX75" s="346" t="s">
        <v>376</v>
      </c>
      <c r="GY75" s="347">
        <v>3995732000</v>
      </c>
      <c r="GZ75" s="347">
        <v>0</v>
      </c>
      <c r="HA75" s="347">
        <v>0</v>
      </c>
      <c r="HB75" s="347">
        <f t="shared" si="108"/>
        <v>3995732</v>
      </c>
      <c r="HC75" s="347">
        <f t="shared" si="109"/>
        <v>0</v>
      </c>
      <c r="HD75" s="347">
        <f t="shared" si="110"/>
        <v>0</v>
      </c>
      <c r="IB75" s="350" t="s">
        <v>677</v>
      </c>
      <c r="IC75" s="350" t="s">
        <v>678</v>
      </c>
      <c r="ID75" s="350" t="s">
        <v>376</v>
      </c>
      <c r="IE75" s="350" t="s">
        <v>376</v>
      </c>
      <c r="IF75" s="394">
        <v>0</v>
      </c>
      <c r="IG75" s="394">
        <v>692036991</v>
      </c>
      <c r="IH75" s="394">
        <v>692036991</v>
      </c>
      <c r="II75" s="394">
        <f t="shared" si="111"/>
        <v>0</v>
      </c>
      <c r="IJ75" s="394">
        <f t="shared" si="112"/>
        <v>692036.99100000004</v>
      </c>
      <c r="IK75" s="394">
        <f t="shared" si="113"/>
        <v>692036.99100000004</v>
      </c>
    </row>
    <row r="76" spans="64:245" x14ac:dyDescent="0.2">
      <c r="GU76" s="371" t="s">
        <v>713</v>
      </c>
      <c r="GV76" s="350" t="s">
        <v>714</v>
      </c>
      <c r="GW76" s="371" t="s">
        <v>376</v>
      </c>
      <c r="GX76" s="346" t="s">
        <v>376</v>
      </c>
      <c r="GY76" s="347">
        <v>0</v>
      </c>
      <c r="GZ76" s="347">
        <v>1045740000</v>
      </c>
      <c r="HA76" s="347">
        <v>1206548000</v>
      </c>
      <c r="HB76" s="347">
        <f t="shared" si="108"/>
        <v>0</v>
      </c>
      <c r="HC76" s="347">
        <f t="shared" si="109"/>
        <v>1045740</v>
      </c>
      <c r="HD76" s="347">
        <f t="shared" si="110"/>
        <v>1206548</v>
      </c>
      <c r="IB76" s="350" t="s">
        <v>679</v>
      </c>
      <c r="IC76" s="350" t="s">
        <v>680</v>
      </c>
      <c r="ID76" s="350" t="s">
        <v>376</v>
      </c>
      <c r="IE76" s="350" t="s">
        <v>376</v>
      </c>
      <c r="IF76" s="394">
        <v>13735783452</v>
      </c>
      <c r="IG76" s="394">
        <v>0</v>
      </c>
      <c r="IH76" s="394">
        <v>0</v>
      </c>
      <c r="II76" s="394">
        <f t="shared" si="111"/>
        <v>13735783.452</v>
      </c>
      <c r="IJ76" s="394">
        <f t="shared" si="112"/>
        <v>0</v>
      </c>
      <c r="IK76" s="394">
        <f t="shared" si="113"/>
        <v>0</v>
      </c>
    </row>
    <row r="77" spans="64:245" x14ac:dyDescent="0.2">
      <c r="GU77" s="371" t="s">
        <v>380</v>
      </c>
      <c r="GV77" s="350" t="s">
        <v>121</v>
      </c>
      <c r="GW77" s="371" t="s">
        <v>376</v>
      </c>
      <c r="GX77" s="346" t="s">
        <v>376</v>
      </c>
      <c r="GY77" s="347">
        <v>43933737100</v>
      </c>
      <c r="GZ77" s="347">
        <v>0</v>
      </c>
      <c r="HA77" s="347">
        <v>0</v>
      </c>
      <c r="HB77" s="347">
        <f t="shared" si="108"/>
        <v>43933737.100000001</v>
      </c>
      <c r="HC77" s="347">
        <f t="shared" si="109"/>
        <v>0</v>
      </c>
      <c r="HD77" s="347">
        <f t="shared" si="110"/>
        <v>0</v>
      </c>
      <c r="IB77" s="350" t="s">
        <v>679</v>
      </c>
      <c r="IC77" s="350" t="s">
        <v>680</v>
      </c>
      <c r="ID77" s="350" t="s">
        <v>376</v>
      </c>
      <c r="IE77" s="350" t="s">
        <v>376</v>
      </c>
      <c r="IF77" s="394">
        <v>0</v>
      </c>
      <c r="IG77" s="394">
        <v>13671574492</v>
      </c>
      <c r="IH77" s="394">
        <v>13671574492</v>
      </c>
      <c r="II77" s="394">
        <f t="shared" si="111"/>
        <v>0</v>
      </c>
      <c r="IJ77" s="394">
        <f t="shared" si="112"/>
        <v>13671574.492000001</v>
      </c>
      <c r="IK77" s="394">
        <f t="shared" si="113"/>
        <v>13671574.492000001</v>
      </c>
    </row>
    <row r="78" spans="64:245" x14ac:dyDescent="0.2">
      <c r="GU78" s="371" t="s">
        <v>380</v>
      </c>
      <c r="GV78" s="350" t="s">
        <v>121</v>
      </c>
      <c r="GW78" s="371" t="s">
        <v>376</v>
      </c>
      <c r="GX78" s="346" t="s">
        <v>376</v>
      </c>
      <c r="GY78" s="347">
        <v>0</v>
      </c>
      <c r="GZ78" s="347">
        <v>43933710834</v>
      </c>
      <c r="HA78" s="347">
        <v>43933710834</v>
      </c>
      <c r="HB78" s="347">
        <f t="shared" si="108"/>
        <v>0</v>
      </c>
      <c r="HC78" s="347">
        <f t="shared" si="109"/>
        <v>43933710.833999999</v>
      </c>
      <c r="HD78" s="347">
        <f t="shared" si="110"/>
        <v>43933710.833999999</v>
      </c>
      <c r="IB78" s="350" t="s">
        <v>681</v>
      </c>
      <c r="IC78" s="350" t="s">
        <v>682</v>
      </c>
      <c r="ID78" s="350" t="s">
        <v>376</v>
      </c>
      <c r="IE78" s="350" t="s">
        <v>376</v>
      </c>
      <c r="IF78" s="394">
        <v>17682313676</v>
      </c>
      <c r="IG78" s="394">
        <v>0</v>
      </c>
      <c r="IH78" s="394">
        <v>0</v>
      </c>
      <c r="II78" s="394">
        <f t="shared" si="111"/>
        <v>17682313.675999999</v>
      </c>
      <c r="IJ78" s="394">
        <f t="shared" si="112"/>
        <v>0</v>
      </c>
      <c r="IK78" s="394">
        <f t="shared" si="113"/>
        <v>0</v>
      </c>
    </row>
    <row r="79" spans="64:245" x14ac:dyDescent="0.2">
      <c r="GU79" s="371" t="s">
        <v>818</v>
      </c>
      <c r="GV79" s="350" t="s">
        <v>118</v>
      </c>
      <c r="GW79" s="371" t="s">
        <v>376</v>
      </c>
      <c r="GX79" s="346" t="s">
        <v>376</v>
      </c>
      <c r="GY79" s="347">
        <v>100</v>
      </c>
      <c r="GZ79" s="347">
        <v>0</v>
      </c>
      <c r="HA79" s="347">
        <v>0</v>
      </c>
      <c r="HB79" s="347">
        <f t="shared" si="108"/>
        <v>0.1</v>
      </c>
      <c r="HC79" s="347">
        <f t="shared" si="109"/>
        <v>0</v>
      </c>
      <c r="HD79" s="347">
        <f t="shared" si="110"/>
        <v>0</v>
      </c>
      <c r="IB79" s="350" t="s">
        <v>681</v>
      </c>
      <c r="IC79" s="350" t="s">
        <v>682</v>
      </c>
      <c r="ID79" s="350" t="s">
        <v>376</v>
      </c>
      <c r="IE79" s="350" t="s">
        <v>376</v>
      </c>
      <c r="IF79" s="394">
        <v>1354620828</v>
      </c>
      <c r="IG79" s="394">
        <v>0</v>
      </c>
      <c r="IH79" s="394">
        <v>0</v>
      </c>
      <c r="II79" s="394">
        <f t="shared" si="111"/>
        <v>1354620.828</v>
      </c>
      <c r="IJ79" s="394">
        <f t="shared" si="112"/>
        <v>0</v>
      </c>
      <c r="IK79" s="394">
        <f t="shared" si="113"/>
        <v>0</v>
      </c>
    </row>
    <row r="80" spans="64:245" x14ac:dyDescent="0.2">
      <c r="IB80" s="350" t="s">
        <v>681</v>
      </c>
      <c r="IC80" s="350" t="s">
        <v>682</v>
      </c>
      <c r="ID80" s="350" t="s">
        <v>376</v>
      </c>
      <c r="IE80" s="350" t="s">
        <v>376</v>
      </c>
      <c r="IF80" s="394">
        <v>644543020</v>
      </c>
      <c r="IG80" s="394">
        <v>0</v>
      </c>
      <c r="IH80" s="394">
        <v>0</v>
      </c>
      <c r="II80" s="394">
        <f t="shared" si="111"/>
        <v>644543.02</v>
      </c>
      <c r="IJ80" s="394">
        <f t="shared" si="112"/>
        <v>0</v>
      </c>
      <c r="IK80" s="394">
        <f t="shared" si="113"/>
        <v>0</v>
      </c>
    </row>
    <row r="81" spans="236:245" x14ac:dyDescent="0.2">
      <c r="IB81" s="350" t="s">
        <v>681</v>
      </c>
      <c r="IC81" s="350" t="s">
        <v>682</v>
      </c>
      <c r="ID81" s="350" t="s">
        <v>376</v>
      </c>
      <c r="IE81" s="350" t="s">
        <v>376</v>
      </c>
      <c r="IF81" s="394">
        <v>0</v>
      </c>
      <c r="IG81" s="394">
        <v>1354620007</v>
      </c>
      <c r="IH81" s="394">
        <v>1354620007</v>
      </c>
      <c r="II81" s="394">
        <f t="shared" si="111"/>
        <v>0</v>
      </c>
      <c r="IJ81" s="394">
        <f t="shared" si="112"/>
        <v>1354620.007</v>
      </c>
      <c r="IK81" s="394">
        <f t="shared" si="113"/>
        <v>1354620.007</v>
      </c>
    </row>
    <row r="82" spans="236:245" x14ac:dyDescent="0.2">
      <c r="IB82" s="350" t="s">
        <v>681</v>
      </c>
      <c r="IC82" s="350" t="s">
        <v>682</v>
      </c>
      <c r="ID82" s="350" t="s">
        <v>376</v>
      </c>
      <c r="IE82" s="350" t="s">
        <v>376</v>
      </c>
      <c r="IF82" s="394">
        <v>0</v>
      </c>
      <c r="IG82" s="394">
        <v>249413240</v>
      </c>
      <c r="IH82" s="394">
        <v>249413240</v>
      </c>
      <c r="II82" s="394">
        <f t="shared" si="111"/>
        <v>0</v>
      </c>
      <c r="IJ82" s="394">
        <f t="shared" si="112"/>
        <v>249413.24</v>
      </c>
      <c r="IK82" s="394">
        <f t="shared" si="113"/>
        <v>249413.24</v>
      </c>
    </row>
    <row r="83" spans="236:245" x14ac:dyDescent="0.2">
      <c r="IB83" s="350" t="s">
        <v>681</v>
      </c>
      <c r="IC83" s="350" t="s">
        <v>682</v>
      </c>
      <c r="ID83" s="350" t="s">
        <v>376</v>
      </c>
      <c r="IE83" s="350" t="s">
        <v>376</v>
      </c>
      <c r="IF83" s="394">
        <v>0</v>
      </c>
      <c r="IG83" s="394">
        <v>17420500176</v>
      </c>
      <c r="IH83" s="394">
        <v>17420500176</v>
      </c>
      <c r="II83" s="394">
        <f t="shared" si="111"/>
        <v>0</v>
      </c>
      <c r="IJ83" s="394">
        <f t="shared" si="112"/>
        <v>17420500.175999999</v>
      </c>
      <c r="IK83" s="394">
        <f t="shared" si="113"/>
        <v>17420500.175999999</v>
      </c>
    </row>
    <row r="84" spans="236:245" x14ac:dyDescent="0.2">
      <c r="IB84" s="350" t="s">
        <v>683</v>
      </c>
      <c r="IC84" s="350" t="s">
        <v>684</v>
      </c>
      <c r="ID84" s="350" t="s">
        <v>376</v>
      </c>
      <c r="IE84" s="350" t="s">
        <v>376</v>
      </c>
      <c r="IF84" s="394">
        <v>24330998000</v>
      </c>
      <c r="IG84" s="394">
        <v>0</v>
      </c>
      <c r="IH84" s="394">
        <v>0</v>
      </c>
      <c r="II84" s="394">
        <f t="shared" si="111"/>
        <v>24330998</v>
      </c>
      <c r="IJ84" s="394">
        <f t="shared" si="112"/>
        <v>0</v>
      </c>
      <c r="IK84" s="394">
        <f t="shared" si="113"/>
        <v>0</v>
      </c>
    </row>
    <row r="85" spans="236:245" x14ac:dyDescent="0.2">
      <c r="IB85" s="350" t="s">
        <v>683</v>
      </c>
      <c r="IC85" s="350" t="s">
        <v>684</v>
      </c>
      <c r="ID85" s="350" t="s">
        <v>376</v>
      </c>
      <c r="IE85" s="350" t="s">
        <v>376</v>
      </c>
      <c r="IF85" s="394">
        <v>0</v>
      </c>
      <c r="IG85" s="394">
        <v>23254986576</v>
      </c>
      <c r="IH85" s="394">
        <v>23256775411</v>
      </c>
      <c r="II85" s="394">
        <f t="shared" si="111"/>
        <v>0</v>
      </c>
      <c r="IJ85" s="394">
        <f t="shared" si="112"/>
        <v>23254986.576000001</v>
      </c>
      <c r="IK85" s="394">
        <f t="shared" si="113"/>
        <v>23256775.410999998</v>
      </c>
    </row>
    <row r="86" spans="236:245" x14ac:dyDescent="0.2">
      <c r="IB86" s="350" t="s">
        <v>377</v>
      </c>
      <c r="IC86" s="350" t="s">
        <v>394</v>
      </c>
      <c r="ID86" s="350" t="s">
        <v>376</v>
      </c>
      <c r="IE86" s="350" t="s">
        <v>376</v>
      </c>
      <c r="IF86" s="394">
        <v>17361590000</v>
      </c>
      <c r="IG86" s="394">
        <v>0</v>
      </c>
      <c r="IH86" s="394">
        <v>0</v>
      </c>
      <c r="II86" s="394">
        <f t="shared" si="111"/>
        <v>17361590</v>
      </c>
      <c r="IJ86" s="394">
        <f t="shared" si="112"/>
        <v>0</v>
      </c>
      <c r="IK86" s="394">
        <f t="shared" si="113"/>
        <v>0</v>
      </c>
    </row>
    <row r="87" spans="236:245" x14ac:dyDescent="0.2">
      <c r="IB87" s="350" t="s">
        <v>377</v>
      </c>
      <c r="IC87" s="350" t="s">
        <v>394</v>
      </c>
      <c r="ID87" s="350" t="s">
        <v>376</v>
      </c>
      <c r="IE87" s="350" t="s">
        <v>376</v>
      </c>
      <c r="IF87" s="394">
        <v>0</v>
      </c>
      <c r="IG87" s="394">
        <v>17361590000</v>
      </c>
      <c r="IH87" s="394">
        <v>17361590000</v>
      </c>
      <c r="II87" s="394">
        <f t="shared" si="111"/>
        <v>0</v>
      </c>
      <c r="IJ87" s="394">
        <f t="shared" si="112"/>
        <v>17361590</v>
      </c>
      <c r="IK87" s="394">
        <f t="shared" si="113"/>
        <v>17361590</v>
      </c>
    </row>
    <row r="88" spans="236:245" x14ac:dyDescent="0.2">
      <c r="IB88" s="350" t="s">
        <v>379</v>
      </c>
      <c r="IC88" s="350" t="s">
        <v>817</v>
      </c>
      <c r="ID88" s="350" t="s">
        <v>376</v>
      </c>
      <c r="IE88" s="350" t="s">
        <v>376</v>
      </c>
      <c r="IF88" s="394">
        <v>9905707000</v>
      </c>
      <c r="IG88" s="394">
        <v>0</v>
      </c>
      <c r="IH88" s="394">
        <v>0</v>
      </c>
      <c r="II88" s="394">
        <f t="shared" si="111"/>
        <v>9905707</v>
      </c>
      <c r="IJ88" s="394">
        <f t="shared" si="112"/>
        <v>0</v>
      </c>
      <c r="IK88" s="394">
        <f t="shared" si="113"/>
        <v>0</v>
      </c>
    </row>
    <row r="89" spans="236:245" x14ac:dyDescent="0.2">
      <c r="IB89" s="350" t="s">
        <v>379</v>
      </c>
      <c r="IC89" s="350" t="s">
        <v>817</v>
      </c>
      <c r="ID89" s="350" t="s">
        <v>376</v>
      </c>
      <c r="IE89" s="350" t="s">
        <v>376</v>
      </c>
      <c r="IF89" s="394">
        <v>0</v>
      </c>
      <c r="IG89" s="394">
        <v>9905707000</v>
      </c>
      <c r="IH89" s="394">
        <v>9905707000</v>
      </c>
      <c r="II89" s="394">
        <f t="shared" si="111"/>
        <v>0</v>
      </c>
      <c r="IJ89" s="394">
        <f t="shared" si="112"/>
        <v>9905707</v>
      </c>
      <c r="IK89" s="394">
        <f t="shared" si="113"/>
        <v>9905707</v>
      </c>
    </row>
    <row r="90" spans="236:245" x14ac:dyDescent="0.2">
      <c r="IB90" s="350" t="s">
        <v>713</v>
      </c>
      <c r="IC90" s="350" t="s">
        <v>714</v>
      </c>
      <c r="ID90" s="350" t="s">
        <v>376</v>
      </c>
      <c r="IE90" s="350" t="s">
        <v>376</v>
      </c>
      <c r="IF90" s="394">
        <v>1703341000</v>
      </c>
      <c r="IG90" s="394">
        <v>0</v>
      </c>
      <c r="IH90" s="394">
        <v>0</v>
      </c>
      <c r="II90" s="394">
        <f t="shared" si="111"/>
        <v>1703341</v>
      </c>
      <c r="IJ90" s="394">
        <f t="shared" si="112"/>
        <v>0</v>
      </c>
      <c r="IK90" s="394">
        <f t="shared" si="113"/>
        <v>0</v>
      </c>
    </row>
    <row r="91" spans="236:245" x14ac:dyDescent="0.2">
      <c r="IB91" s="350" t="s">
        <v>713</v>
      </c>
      <c r="IC91" s="350" t="s">
        <v>714</v>
      </c>
      <c r="ID91" s="350" t="s">
        <v>376</v>
      </c>
      <c r="IE91" s="350" t="s">
        <v>376</v>
      </c>
      <c r="IF91" s="394">
        <v>0</v>
      </c>
      <c r="IG91" s="394">
        <v>1206548000</v>
      </c>
      <c r="IH91" s="394">
        <v>1206548000</v>
      </c>
      <c r="II91" s="394">
        <f t="shared" si="111"/>
        <v>0</v>
      </c>
      <c r="IJ91" s="394">
        <f t="shared" si="112"/>
        <v>1206548</v>
      </c>
      <c r="IK91" s="394">
        <f t="shared" si="113"/>
        <v>1206548</v>
      </c>
    </row>
    <row r="92" spans="236:245" x14ac:dyDescent="0.2">
      <c r="IB92" s="350" t="s">
        <v>380</v>
      </c>
      <c r="IC92" s="350" t="s">
        <v>121</v>
      </c>
      <c r="ID92" s="350" t="s">
        <v>376</v>
      </c>
      <c r="IE92" s="350" t="s">
        <v>376</v>
      </c>
      <c r="IF92" s="394">
        <v>43933737100</v>
      </c>
      <c r="IG92" s="394">
        <v>0</v>
      </c>
      <c r="IH92" s="394">
        <v>0</v>
      </c>
      <c r="II92" s="394">
        <f t="shared" si="111"/>
        <v>43933737.100000001</v>
      </c>
      <c r="IJ92" s="394">
        <f t="shared" si="112"/>
        <v>0</v>
      </c>
      <c r="IK92" s="394">
        <f t="shared" si="113"/>
        <v>0</v>
      </c>
    </row>
    <row r="93" spans="236:245" x14ac:dyDescent="0.2">
      <c r="IB93" s="350" t="s">
        <v>380</v>
      </c>
      <c r="IC93" s="350" t="s">
        <v>121</v>
      </c>
      <c r="ID93" s="350" t="s">
        <v>376</v>
      </c>
      <c r="IE93" s="350" t="s">
        <v>376</v>
      </c>
      <c r="IF93" s="394">
        <v>0</v>
      </c>
      <c r="IG93" s="394">
        <v>43933710834</v>
      </c>
      <c r="IH93" s="394">
        <v>43933710834</v>
      </c>
      <c r="II93" s="394">
        <f t="shared" si="111"/>
        <v>0</v>
      </c>
      <c r="IJ93" s="394">
        <f t="shared" si="112"/>
        <v>43933710.833999999</v>
      </c>
      <c r="IK93" s="394">
        <f t="shared" si="113"/>
        <v>43933710.833999999</v>
      </c>
    </row>
    <row r="94" spans="236:245" x14ac:dyDescent="0.2">
      <c r="IB94" s="350" t="s">
        <v>818</v>
      </c>
      <c r="IC94" s="350" t="s">
        <v>118</v>
      </c>
      <c r="ID94" s="350" t="s">
        <v>376</v>
      </c>
      <c r="IE94" s="350" t="s">
        <v>376</v>
      </c>
      <c r="IF94" s="394">
        <v>100</v>
      </c>
      <c r="IG94" s="394">
        <v>0</v>
      </c>
      <c r="IH94" s="394">
        <v>0</v>
      </c>
      <c r="II94" s="394">
        <f t="shared" si="111"/>
        <v>0.1</v>
      </c>
      <c r="IJ94" s="394">
        <f t="shared" si="112"/>
        <v>0</v>
      </c>
      <c r="IK94" s="394">
        <f t="shared" si="113"/>
        <v>0</v>
      </c>
    </row>
    <row r="95" spans="236:245" x14ac:dyDescent="0.2">
      <c r="II95" s="394">
        <f>SUM(II3:II94)</f>
        <v>339383947.22000009</v>
      </c>
      <c r="IJ95" s="394">
        <f t="shared" ref="IJ95:IK95" si="115">SUM(IJ3:IJ94)</f>
        <v>336630401.10300004</v>
      </c>
      <c r="IK95" s="394">
        <f t="shared" si="115"/>
        <v>336632353.82600003</v>
      </c>
    </row>
    <row r="96" spans="236:245" x14ac:dyDescent="0.2">
      <c r="II96" s="394">
        <f>+II95-'Prog 03'!I10</f>
        <v>9131327.2230001092</v>
      </c>
      <c r="IJ96" s="394">
        <f ca="1">+IJ95-'Prog 03'!J10</f>
        <v>98379698.962000042</v>
      </c>
      <c r="IK96" s="394">
        <f>+IK95-'Prog 03'!L10</f>
        <v>97566464.317000031</v>
      </c>
    </row>
  </sheetData>
  <autoFilter ref="A2:IY2"/>
  <mergeCells count="25">
    <mergeCell ref="HU1:HX1"/>
    <mergeCell ref="IB1:IH1"/>
    <mergeCell ref="IM1:IV1"/>
    <mergeCell ref="BP1:BS1"/>
    <mergeCell ref="BW1:CC1"/>
    <mergeCell ref="CH1:CK1"/>
    <mergeCell ref="CO1:CV1"/>
    <mergeCell ref="EO1:ER1"/>
    <mergeCell ref="EV1:FB1"/>
    <mergeCell ref="DU1:DX1"/>
    <mergeCell ref="EC1:EF1"/>
    <mergeCell ref="DH1:DN1"/>
    <mergeCell ref="GN1:GQ1"/>
    <mergeCell ref="GU1:HA1"/>
    <mergeCell ref="HF1:HP1"/>
    <mergeCell ref="FG1:FJ1"/>
    <mergeCell ref="FN1:FT1"/>
    <mergeCell ref="FY1:GE1"/>
    <mergeCell ref="AX1:BA1"/>
    <mergeCell ref="BE1:BK1"/>
    <mergeCell ref="A1:G1"/>
    <mergeCell ref="L1:O1"/>
    <mergeCell ref="S1:Z1"/>
    <mergeCell ref="AE1:AH1"/>
    <mergeCell ref="AL1:AR1"/>
  </mergeCells>
  <pageMargins left="0.7" right="0.7" top="0.75" bottom="0.75" header="0.3" footer="0.3"/>
  <ignoredErrors>
    <ignoredError sqref="BP3:BR16 BW3:BW63 BY3:BY63 BW65:BW67 BY65:BY6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rgb="FF00B050"/>
    <pageSetUpPr fitToPage="1"/>
  </sheetPr>
  <dimension ref="A1:BG73"/>
  <sheetViews>
    <sheetView showGridLines="0" zoomScale="70" zoomScaleNormal="70" zoomScaleSheetLayoutView="98" workbookViewId="0">
      <pane xSplit="7" ySplit="8" topLeftCell="H9" activePane="bottomRight" state="frozen"/>
      <selection pane="topRight" activeCell="H1" sqref="H1"/>
      <selection pane="bottomLeft" activeCell="A9" sqref="A9"/>
      <selection pane="bottomRight" activeCell="B2" sqref="B2:K2"/>
    </sheetView>
  </sheetViews>
  <sheetFormatPr baseColWidth="10" defaultColWidth="11.42578125" defaultRowHeight="12.75" x14ac:dyDescent="0.25"/>
  <cols>
    <col min="1" max="1" width="3.5703125" style="252" customWidth="1"/>
    <col min="2" max="2" width="6.7109375" style="294" customWidth="1"/>
    <col min="3" max="3" width="6.7109375" style="1" customWidth="1"/>
    <col min="4" max="4" width="6.7109375" style="141" customWidth="1"/>
    <col min="5" max="5" width="9.7109375" style="295" hidden="1" customWidth="1"/>
    <col min="6" max="6" width="13.5703125" style="49" hidden="1" customWidth="1"/>
    <col min="7" max="7" width="67.7109375" style="24" customWidth="1"/>
    <col min="8" max="8" width="23.7109375" style="69" customWidth="1"/>
    <col min="9" max="10" width="23.7109375" style="64" customWidth="1"/>
    <col min="11" max="11" width="23.7109375" style="988" customWidth="1"/>
    <col min="12" max="12" width="23.7109375" style="64" hidden="1" customWidth="1"/>
    <col min="13" max="13" width="23.7109375" style="299" hidden="1" customWidth="1"/>
    <col min="14" max="14" width="23.7109375" style="64" hidden="1" customWidth="1"/>
    <col min="15" max="15" width="23.7109375" style="299" hidden="1" customWidth="1"/>
    <col min="16" max="17" width="23.7109375" style="297" hidden="1" customWidth="1"/>
    <col min="18" max="18" width="23.7109375" style="296" hidden="1" customWidth="1"/>
    <col min="19" max="19" width="23.7109375" style="298" customWidth="1"/>
    <col min="20" max="20" width="23.7109375" style="69" customWidth="1"/>
    <col min="21" max="21" width="23.7109375" style="299" customWidth="1"/>
    <col min="22" max="22" width="23.7109375" style="299" hidden="1" customWidth="1"/>
    <col min="23" max="28" width="23.7109375" style="297" hidden="1" customWidth="1"/>
    <col min="29" max="42" width="23.7109375" style="69" hidden="1" customWidth="1"/>
    <col min="43" max="43" width="23.7109375" style="30" customWidth="1"/>
    <col min="44" max="44" width="3" style="332" customWidth="1"/>
    <col min="45" max="45" width="11.85546875" style="945" customWidth="1"/>
    <col min="46" max="46" width="57.5703125" style="945" customWidth="1"/>
    <col min="47" max="47" width="4.28515625" style="945" customWidth="1"/>
    <col min="48" max="48" width="60.140625" style="948" customWidth="1"/>
    <col min="49" max="49" width="15.5703125" style="948" customWidth="1"/>
    <col min="50" max="52" width="15.5703125" style="789" customWidth="1"/>
    <col min="53" max="55" width="15.5703125" style="62" customWidth="1"/>
    <col min="56" max="56" width="15.28515625" style="62" customWidth="1"/>
    <col min="57" max="16384" width="11.42578125" style="24"/>
  </cols>
  <sheetData>
    <row r="1" spans="1:58" s="157" customFormat="1" ht="20.100000000000001" customHeight="1" x14ac:dyDescent="0.25">
      <c r="A1" s="288"/>
      <c r="D1" s="116"/>
      <c r="I1" s="798"/>
      <c r="J1" s="292"/>
      <c r="K1" s="983"/>
      <c r="L1" s="292"/>
      <c r="M1" s="799"/>
      <c r="N1" s="798"/>
      <c r="O1" s="799"/>
      <c r="P1" s="292"/>
      <c r="Q1" s="292"/>
      <c r="R1" s="290"/>
      <c r="S1" s="291"/>
      <c r="T1" s="291"/>
      <c r="U1" s="290"/>
      <c r="V1" s="290"/>
      <c r="W1" s="292"/>
      <c r="X1" s="292"/>
      <c r="AR1" s="332"/>
      <c r="AS1" s="945"/>
      <c r="AT1" s="945"/>
      <c r="AU1" s="945"/>
      <c r="AV1" s="948"/>
      <c r="AW1" s="948"/>
      <c r="AX1" s="961"/>
      <c r="AY1" s="961"/>
      <c r="AZ1" s="961"/>
      <c r="BE1" s="809"/>
      <c r="BF1" s="809"/>
    </row>
    <row r="2" spans="1:58" ht="27" customHeight="1" x14ac:dyDescent="0.25">
      <c r="B2" s="1088" t="s">
        <v>244</v>
      </c>
      <c r="C2" s="1090"/>
      <c r="D2" s="1090"/>
      <c r="E2" s="1090"/>
      <c r="F2" s="1090"/>
      <c r="G2" s="1090"/>
      <c r="H2" s="1090"/>
      <c r="I2" s="1090"/>
      <c r="J2" s="1090"/>
      <c r="K2" s="1089"/>
      <c r="L2" s="1088"/>
      <c r="M2" s="1090"/>
      <c r="N2" s="1090"/>
      <c r="O2" s="1090"/>
      <c r="P2" s="1090"/>
      <c r="Q2" s="1090"/>
      <c r="R2" s="1089"/>
      <c r="S2" s="1088"/>
      <c r="T2" s="1090"/>
      <c r="U2" s="1089"/>
      <c r="V2" s="1088"/>
      <c r="W2" s="1089"/>
      <c r="X2" s="1088"/>
      <c r="Y2" s="1089"/>
      <c r="Z2" s="1088"/>
      <c r="AA2" s="1089"/>
      <c r="AB2" s="1088"/>
      <c r="AC2" s="1089"/>
      <c r="AD2" s="1088"/>
      <c r="AE2" s="1089"/>
      <c r="AF2" s="1088"/>
      <c r="AG2" s="1089"/>
      <c r="AH2" s="1088"/>
      <c r="AI2" s="1089"/>
      <c r="AJ2" s="1088"/>
      <c r="AK2" s="1089"/>
      <c r="AL2" s="1088"/>
      <c r="AM2" s="1089"/>
      <c r="AN2" s="283"/>
      <c r="AO2" s="283"/>
      <c r="AP2" s="283"/>
      <c r="AQ2" s="286"/>
    </row>
    <row r="3" spans="1:58" s="6" customFormat="1" ht="27" hidden="1" customHeight="1" x14ac:dyDescent="0.25">
      <c r="A3" s="417"/>
      <c r="B3" s="418"/>
      <c r="C3" s="418"/>
      <c r="D3" s="419"/>
      <c r="E3" s="418"/>
      <c r="F3" s="418"/>
      <c r="G3" s="418"/>
      <c r="H3" s="418"/>
      <c r="I3" s="420"/>
      <c r="J3" s="420"/>
      <c r="K3" s="984"/>
      <c r="L3" s="420"/>
      <c r="M3" s="800"/>
      <c r="N3" s="420"/>
      <c r="O3" s="800"/>
      <c r="P3" s="420"/>
      <c r="Q3" s="420"/>
      <c r="R3" s="340"/>
      <c r="S3" s="69"/>
      <c r="T3" s="69"/>
      <c r="U3" s="340"/>
      <c r="V3" s="421" t="s">
        <v>233</v>
      </c>
      <c r="W3" s="421" t="s">
        <v>120</v>
      </c>
      <c r="X3" s="421" t="s">
        <v>233</v>
      </c>
      <c r="Y3" s="421" t="s">
        <v>120</v>
      </c>
      <c r="Z3" s="421" t="s">
        <v>233</v>
      </c>
      <c r="AA3" s="421" t="s">
        <v>120</v>
      </c>
      <c r="AB3" s="421" t="s">
        <v>233</v>
      </c>
      <c r="AC3" s="421" t="s">
        <v>120</v>
      </c>
      <c r="AD3" s="421" t="s">
        <v>233</v>
      </c>
      <c r="AE3" s="421" t="s">
        <v>120</v>
      </c>
      <c r="AF3" s="421" t="s">
        <v>233</v>
      </c>
      <c r="AG3" s="421" t="s">
        <v>120</v>
      </c>
      <c r="AH3" s="421" t="s">
        <v>233</v>
      </c>
      <c r="AI3" s="421" t="s">
        <v>120</v>
      </c>
      <c r="AJ3" s="421" t="s">
        <v>233</v>
      </c>
      <c r="AK3" s="421" t="s">
        <v>120</v>
      </c>
      <c r="AL3" s="421" t="s">
        <v>233</v>
      </c>
      <c r="AM3" s="421" t="s">
        <v>120</v>
      </c>
      <c r="AN3" s="421"/>
      <c r="AO3" s="421"/>
      <c r="AP3" s="421"/>
      <c r="AQ3" s="293"/>
      <c r="AR3" s="332"/>
      <c r="AS3" s="945"/>
      <c r="AT3" s="945"/>
      <c r="AU3" s="945"/>
      <c r="AV3" s="948"/>
      <c r="AW3" s="948"/>
      <c r="AX3" s="792"/>
      <c r="AY3" s="792"/>
      <c r="AZ3" s="792"/>
      <c r="BA3" s="793"/>
      <c r="BB3" s="793"/>
      <c r="BC3" s="793"/>
      <c r="BD3" s="793"/>
    </row>
    <row r="4" spans="1:58" ht="27" customHeight="1" x14ac:dyDescent="0.25">
      <c r="B4" s="1147" t="s">
        <v>224</v>
      </c>
      <c r="C4" s="1148"/>
      <c r="D4" s="1148"/>
      <c r="E4" s="1148"/>
      <c r="F4" s="1148"/>
      <c r="G4" s="1148"/>
      <c r="H4" s="1148"/>
      <c r="I4" s="1148"/>
      <c r="J4" s="1148"/>
      <c r="K4" s="1149"/>
      <c r="L4" s="1147"/>
      <c r="M4" s="1148"/>
      <c r="N4" s="1148"/>
      <c r="O4" s="1148"/>
      <c r="P4" s="1148"/>
      <c r="Q4" s="1148"/>
      <c r="R4" s="1149"/>
      <c r="S4" s="1147"/>
      <c r="T4" s="1148"/>
      <c r="U4" s="1149"/>
      <c r="V4" s="106"/>
      <c r="W4" s="287"/>
      <c r="X4" s="287"/>
      <c r="Y4" s="106"/>
      <c r="Z4" s="106"/>
      <c r="AA4" s="106"/>
      <c r="AB4" s="106"/>
      <c r="AC4" s="106"/>
      <c r="AD4" s="106"/>
      <c r="AE4" s="98"/>
      <c r="AF4" s="98"/>
      <c r="AG4" s="98"/>
      <c r="AH4" s="98"/>
      <c r="AI4" s="98"/>
      <c r="AJ4" s="98"/>
      <c r="AK4" s="98"/>
      <c r="AL4" s="98"/>
      <c r="AM4" s="98"/>
      <c r="AN4" s="98"/>
      <c r="AO4" s="98"/>
      <c r="AP4" s="94"/>
    </row>
    <row r="5" spans="1:58" ht="30" customHeight="1" x14ac:dyDescent="0.25">
      <c r="B5" s="1150" t="s">
        <v>242</v>
      </c>
      <c r="C5" s="1150"/>
      <c r="D5" s="1150"/>
      <c r="E5" s="1150"/>
      <c r="F5" s="1150"/>
      <c r="G5" s="1150"/>
      <c r="H5" s="1093" t="s">
        <v>1045</v>
      </c>
      <c r="I5" s="1093"/>
      <c r="J5" s="1093"/>
      <c r="K5" s="1093"/>
      <c r="L5" s="1093"/>
      <c r="M5" s="1093"/>
      <c r="N5" s="1093"/>
      <c r="O5" s="1093"/>
      <c r="P5" s="1093"/>
      <c r="Q5" s="1093"/>
      <c r="R5" s="1093"/>
      <c r="S5" s="1081" t="s">
        <v>791</v>
      </c>
      <c r="T5" s="1081"/>
      <c r="U5" s="1081"/>
      <c r="V5" s="1086" t="s">
        <v>0</v>
      </c>
      <c r="W5" s="1087"/>
      <c r="X5" s="1086" t="s">
        <v>129</v>
      </c>
      <c r="Y5" s="1087"/>
      <c r="Z5" s="1086" t="s">
        <v>4</v>
      </c>
      <c r="AA5" s="1087"/>
      <c r="AB5" s="1086" t="s">
        <v>5</v>
      </c>
      <c r="AC5" s="1087"/>
      <c r="AD5" s="1086" t="s">
        <v>6</v>
      </c>
      <c r="AE5" s="1087"/>
      <c r="AF5" s="1086" t="s">
        <v>7</v>
      </c>
      <c r="AG5" s="1087"/>
      <c r="AH5" s="1086" t="s">
        <v>77</v>
      </c>
      <c r="AI5" s="1087"/>
      <c r="AJ5" s="1086" t="s">
        <v>8</v>
      </c>
      <c r="AK5" s="1087"/>
      <c r="AL5" s="1086" t="s">
        <v>9</v>
      </c>
      <c r="AM5" s="1087"/>
      <c r="AN5" s="274" t="s">
        <v>10</v>
      </c>
      <c r="AO5" s="274" t="s">
        <v>11</v>
      </c>
      <c r="AP5" s="70" t="s">
        <v>12</v>
      </c>
    </row>
    <row r="6" spans="1:58" ht="27" hidden="1" customHeight="1" x14ac:dyDescent="0.25">
      <c r="B6" s="1150"/>
      <c r="C6" s="1150"/>
      <c r="D6" s="1150"/>
      <c r="E6" s="1150"/>
      <c r="F6" s="1150"/>
      <c r="G6" s="1150"/>
      <c r="H6" s="118" t="s">
        <v>123</v>
      </c>
      <c r="I6" s="801" t="s">
        <v>124</v>
      </c>
      <c r="J6" s="801" t="s">
        <v>125</v>
      </c>
      <c r="K6" s="121" t="s">
        <v>126</v>
      </c>
      <c r="L6" s="801" t="s">
        <v>611</v>
      </c>
      <c r="M6" s="802" t="s">
        <v>769</v>
      </c>
      <c r="N6" s="801" t="s">
        <v>612</v>
      </c>
      <c r="O6" s="802" t="s">
        <v>770</v>
      </c>
      <c r="P6" s="213"/>
      <c r="Q6" s="213"/>
      <c r="R6" s="121"/>
      <c r="S6" s="134" t="s">
        <v>123</v>
      </c>
      <c r="T6" s="137" t="s">
        <v>124</v>
      </c>
      <c r="U6" s="122" t="s">
        <v>127</v>
      </c>
      <c r="V6" s="1086" t="s">
        <v>0</v>
      </c>
      <c r="W6" s="1087"/>
      <c r="X6" s="1086" t="s">
        <v>129</v>
      </c>
      <c r="Y6" s="1087"/>
      <c r="Z6" s="1086" t="s">
        <v>4</v>
      </c>
      <c r="AA6" s="1087"/>
      <c r="AB6" s="1086" t="s">
        <v>5</v>
      </c>
      <c r="AC6" s="1087"/>
      <c r="AD6" s="1086" t="s">
        <v>6</v>
      </c>
      <c r="AE6" s="1087"/>
      <c r="AF6" s="665"/>
      <c r="AG6" s="274" t="s">
        <v>7</v>
      </c>
      <c r="AH6" s="274"/>
      <c r="AI6" s="274" t="s">
        <v>77</v>
      </c>
      <c r="AJ6" s="274"/>
      <c r="AK6" s="274" t="s">
        <v>8</v>
      </c>
      <c r="AL6" s="274"/>
      <c r="AM6" s="274" t="s">
        <v>9</v>
      </c>
      <c r="AN6" s="274" t="s">
        <v>10</v>
      </c>
      <c r="AO6" s="274" t="s">
        <v>11</v>
      </c>
      <c r="AP6" s="70" t="s">
        <v>12</v>
      </c>
    </row>
    <row r="7" spans="1:58" ht="45" customHeight="1" x14ac:dyDescent="0.25">
      <c r="B7" s="1150"/>
      <c r="C7" s="1150"/>
      <c r="D7" s="1150"/>
      <c r="E7" s="1150"/>
      <c r="F7" s="1150"/>
      <c r="G7" s="1150"/>
      <c r="H7" s="123" t="s">
        <v>1046</v>
      </c>
      <c r="I7" s="123" t="s">
        <v>1047</v>
      </c>
      <c r="J7" s="123" t="s">
        <v>1179</v>
      </c>
      <c r="K7" s="124" t="s">
        <v>1180</v>
      </c>
      <c r="L7" s="123" t="s">
        <v>621</v>
      </c>
      <c r="M7" s="124" t="s">
        <v>620</v>
      </c>
      <c r="N7" s="123" t="s">
        <v>618</v>
      </c>
      <c r="O7" s="124" t="s">
        <v>619</v>
      </c>
      <c r="P7" s="196" t="s">
        <v>928</v>
      </c>
      <c r="Q7" s="196" t="s">
        <v>929</v>
      </c>
      <c r="R7" s="124" t="s">
        <v>930</v>
      </c>
      <c r="S7" s="125" t="s">
        <v>1181</v>
      </c>
      <c r="T7" s="125" t="s">
        <v>1182</v>
      </c>
      <c r="U7" s="126" t="s">
        <v>1183</v>
      </c>
      <c r="V7" s="566" t="s">
        <v>1049</v>
      </c>
      <c r="W7" s="567" t="s">
        <v>792</v>
      </c>
      <c r="X7" s="568" t="s">
        <v>1049</v>
      </c>
      <c r="Y7" s="568" t="s">
        <v>792</v>
      </c>
      <c r="Z7" s="568" t="s">
        <v>1049</v>
      </c>
      <c r="AA7" s="568" t="s">
        <v>792</v>
      </c>
      <c r="AB7" s="568" t="s">
        <v>1049</v>
      </c>
      <c r="AC7" s="568" t="s">
        <v>792</v>
      </c>
      <c r="AD7" s="568" t="s">
        <v>1049</v>
      </c>
      <c r="AE7" s="568" t="s">
        <v>792</v>
      </c>
      <c r="AF7" s="568" t="s">
        <v>1049</v>
      </c>
      <c r="AG7" s="568" t="s">
        <v>792</v>
      </c>
      <c r="AH7" s="568" t="s">
        <v>1049</v>
      </c>
      <c r="AI7" s="568" t="s">
        <v>792</v>
      </c>
      <c r="AJ7" s="568" t="s">
        <v>1049</v>
      </c>
      <c r="AK7" s="568" t="s">
        <v>792</v>
      </c>
      <c r="AL7" s="568" t="s">
        <v>1049</v>
      </c>
      <c r="AM7" s="568" t="s">
        <v>792</v>
      </c>
      <c r="AN7" s="568" t="s">
        <v>792</v>
      </c>
      <c r="AO7" s="568" t="s">
        <v>792</v>
      </c>
      <c r="AP7" s="568" t="s">
        <v>792</v>
      </c>
      <c r="AQ7" s="667"/>
      <c r="AR7" s="667"/>
    </row>
    <row r="8" spans="1:58" ht="27.75" customHeight="1" x14ac:dyDescent="0.25">
      <c r="A8" s="253"/>
      <c r="B8" s="248" t="s">
        <v>87</v>
      </c>
      <c r="C8" s="83" t="s">
        <v>88</v>
      </c>
      <c r="D8" s="83" t="s">
        <v>89</v>
      </c>
      <c r="E8" s="79" t="s">
        <v>90</v>
      </c>
      <c r="F8" s="78"/>
      <c r="G8" s="80" t="s">
        <v>246</v>
      </c>
      <c r="H8" s="84">
        <f>+H33+H63+H9</f>
        <v>55354872</v>
      </c>
      <c r="I8" s="803">
        <f>+I9+I31+I33+I61+I63</f>
        <v>35460839</v>
      </c>
      <c r="J8" s="803">
        <f>+J31+J33+J61+J63+J9</f>
        <v>27397914</v>
      </c>
      <c r="K8" s="422">
        <f>IFERROR(J8/I8,0)</f>
        <v>0.77262452814497706</v>
      </c>
      <c r="L8" s="803">
        <f>+L9+L31+L33+L63+L61</f>
        <v>27397914</v>
      </c>
      <c r="M8" s="805">
        <f>IFERROR(L8/I8,0)</f>
        <v>0.77262452814497706</v>
      </c>
      <c r="N8" s="803">
        <f>+I8-L8</f>
        <v>8062925</v>
      </c>
      <c r="O8" s="806">
        <f>+IFERROR(N8/I8,0)</f>
        <v>0.22737547185502294</v>
      </c>
      <c r="P8" s="803">
        <f>+P9+P31+P33+P61+P63</f>
        <v>26572914</v>
      </c>
      <c r="Q8" s="803">
        <f>+Q9+Q31+Q33+Q61+Q63</f>
        <v>825000</v>
      </c>
      <c r="R8" s="209">
        <f>+IFERROR(Q8/J8,0)</f>
        <v>3.0111781502781564E-2</v>
      </c>
      <c r="S8" s="84">
        <f>+S9+S31+S33+S63+S61</f>
        <v>59200774.692000002</v>
      </c>
      <c r="T8" s="84">
        <f ca="1">+T9+T31+T33+T63+T61</f>
        <v>6563010.9249999998</v>
      </c>
      <c r="U8" s="131">
        <f ca="1">IFERROR(T8/S8,0)</f>
        <v>0.11086022031206429</v>
      </c>
      <c r="V8" s="233">
        <f>+V9+V31+V33+V61+V63</f>
        <v>27397914</v>
      </c>
      <c r="W8" s="472">
        <f>+W9+W31+W33+W61+W63</f>
        <v>0</v>
      </c>
      <c r="X8" s="138">
        <f t="shared" ref="X8:Y8" si="0">+X9+X31+X33+X61+X63</f>
        <v>0</v>
      </c>
      <c r="Y8" s="138">
        <f t="shared" si="0"/>
        <v>0</v>
      </c>
      <c r="Z8" s="138">
        <v>0</v>
      </c>
      <c r="AA8" s="75">
        <v>0</v>
      </c>
      <c r="AB8" s="75">
        <v>0</v>
      </c>
      <c r="AC8" s="75">
        <v>0</v>
      </c>
      <c r="AD8" s="75">
        <v>0</v>
      </c>
      <c r="AE8" s="75">
        <v>0</v>
      </c>
      <c r="AF8" s="75">
        <f>+AF9+AF31+AF33+AF61</f>
        <v>-14963836</v>
      </c>
      <c r="AG8" s="75">
        <v>0</v>
      </c>
      <c r="AH8" s="75">
        <f>+AH31</f>
        <v>14963836</v>
      </c>
      <c r="AI8" s="75">
        <v>0</v>
      </c>
      <c r="AJ8" s="75">
        <v>0</v>
      </c>
      <c r="AK8" s="75">
        <v>0</v>
      </c>
      <c r="AL8" s="75">
        <v>0</v>
      </c>
      <c r="AM8" s="75">
        <f>+AM9+AM31+AM33+AM61+AM63</f>
        <v>6563010.9249999998</v>
      </c>
      <c r="AN8" s="75">
        <v>0</v>
      </c>
      <c r="AO8" s="75">
        <v>0</v>
      </c>
      <c r="AP8" s="75">
        <f>+AP9+AP31+AP33+AP61+AP63</f>
        <v>27397914</v>
      </c>
      <c r="AQ8" s="667"/>
      <c r="AR8" s="667"/>
      <c r="AV8" s="962"/>
      <c r="AW8" s="963"/>
      <c r="AX8" s="963"/>
      <c r="AY8" s="963"/>
      <c r="AZ8" s="963"/>
      <c r="BA8" s="963"/>
      <c r="BB8" s="963"/>
      <c r="BC8" s="963"/>
      <c r="BD8" s="794"/>
    </row>
    <row r="9" spans="1:58" s="63" customFormat="1" ht="15" customHeight="1" x14ac:dyDescent="0.25">
      <c r="A9" s="253" t="s">
        <v>347</v>
      </c>
      <c r="B9" s="752">
        <v>24</v>
      </c>
      <c r="C9" s="753" t="s">
        <v>1</v>
      </c>
      <c r="D9" s="754"/>
      <c r="E9" s="37"/>
      <c r="F9" s="149"/>
      <c r="G9" s="755" t="s">
        <v>192</v>
      </c>
      <c r="H9" s="26">
        <f>+H10</f>
        <v>0</v>
      </c>
      <c r="I9" s="26">
        <f>+I10</f>
        <v>177166</v>
      </c>
      <c r="J9" s="26">
        <f t="shared" ref="J9:J63" si="1">SUMIF($V$3:$AP$3,"ok",V9:AP9)</f>
        <v>0</v>
      </c>
      <c r="K9" s="985">
        <f t="shared" ref="K9:K63" si="2">IFERROR(J9/I9,0)</f>
        <v>0</v>
      </c>
      <c r="L9" s="26">
        <f>+L10</f>
        <v>0</v>
      </c>
      <c r="M9" s="977">
        <f t="shared" ref="M9:M63" si="3">IFERROR(L9/I9,0)</f>
        <v>0</v>
      </c>
      <c r="N9" s="26">
        <f t="shared" ref="N9" si="4">+I9-L9</f>
        <v>177166</v>
      </c>
      <c r="O9" s="978">
        <f t="shared" ref="O9:O63" si="5">+IFERROR(N9/I9,0)</f>
        <v>1</v>
      </c>
      <c r="P9" s="708">
        <v>0</v>
      </c>
      <c r="Q9" s="708">
        <v>0</v>
      </c>
      <c r="R9" s="979">
        <f t="shared" ref="R9:R63" si="6">+IFERROR(Q9/J9,0)</f>
        <v>0</v>
      </c>
      <c r="S9" s="980">
        <f>+S10</f>
        <v>580391.14</v>
      </c>
      <c r="T9" s="27">
        <f>+T10</f>
        <v>181548.78999999998</v>
      </c>
      <c r="U9" s="981">
        <f t="shared" ref="U9:U63" si="7">IFERROR(T9/S9,0)</f>
        <v>0.31280420648736984</v>
      </c>
      <c r="V9" s="947">
        <v>0</v>
      </c>
      <c r="W9" s="947">
        <v>0</v>
      </c>
      <c r="X9" s="947">
        <v>0</v>
      </c>
      <c r="Y9" s="947">
        <v>0</v>
      </c>
      <c r="Z9" s="947">
        <v>0</v>
      </c>
      <c r="AA9" s="54">
        <v>0</v>
      </c>
      <c r="AB9" s="54">
        <v>0</v>
      </c>
      <c r="AC9" s="54">
        <v>0</v>
      </c>
      <c r="AD9" s="54">
        <v>0</v>
      </c>
      <c r="AE9" s="54">
        <v>0</v>
      </c>
      <c r="AF9" s="54">
        <v>0</v>
      </c>
      <c r="AG9" s="54">
        <v>0</v>
      </c>
      <c r="AH9" s="54">
        <v>0</v>
      </c>
      <c r="AI9" s="54">
        <v>0</v>
      </c>
      <c r="AJ9" s="54">
        <v>0</v>
      </c>
      <c r="AK9" s="54">
        <v>0</v>
      </c>
      <c r="AL9" s="27">
        <v>0</v>
      </c>
      <c r="AM9" s="27">
        <f>+AM10</f>
        <v>181548.78999999998</v>
      </c>
      <c r="AN9" s="54">
        <v>0</v>
      </c>
      <c r="AO9" s="54">
        <v>0</v>
      </c>
      <c r="AP9" s="54">
        <f>+AP10</f>
        <v>386850</v>
      </c>
      <c r="AQ9" s="780"/>
      <c r="AR9" s="780"/>
      <c r="AS9" s="948"/>
      <c r="AT9" s="948"/>
      <c r="AU9" s="948"/>
      <c r="AV9" s="964"/>
      <c r="AW9" s="948"/>
      <c r="AX9" s="948"/>
      <c r="AY9" s="948"/>
      <c r="AZ9" s="948"/>
      <c r="BA9" s="948"/>
      <c r="BB9" s="948"/>
      <c r="BC9" s="948"/>
      <c r="BD9" s="794"/>
    </row>
    <row r="10" spans="1:58" s="63" customFormat="1" ht="15" customHeight="1" x14ac:dyDescent="0.25">
      <c r="A10" s="253" t="s">
        <v>972</v>
      </c>
      <c r="B10" s="946"/>
      <c r="C10" s="151">
        <v>2</v>
      </c>
      <c r="D10" s="149"/>
      <c r="E10" s="37"/>
      <c r="F10" s="149"/>
      <c r="G10" s="81" t="s">
        <v>84</v>
      </c>
      <c r="H10" s="53">
        <v>0</v>
      </c>
      <c r="I10" s="53">
        <f>SUM(I11:I30)</f>
        <v>177166</v>
      </c>
      <c r="J10" s="53">
        <f t="shared" si="1"/>
        <v>0</v>
      </c>
      <c r="K10" s="986">
        <f t="shared" si="2"/>
        <v>0</v>
      </c>
      <c r="L10" s="53">
        <f>SUM(L11:L30)</f>
        <v>0</v>
      </c>
      <c r="M10" s="974">
        <f t="shared" si="3"/>
        <v>0</v>
      </c>
      <c r="N10" s="53">
        <f>+I10-L10</f>
        <v>177166</v>
      </c>
      <c r="O10" s="975">
        <f t="shared" si="5"/>
        <v>1</v>
      </c>
      <c r="P10" s="761">
        <v>0</v>
      </c>
      <c r="Q10" s="761">
        <v>0</v>
      </c>
      <c r="R10" s="976">
        <f t="shared" si="6"/>
        <v>0</v>
      </c>
      <c r="S10" s="449">
        <f>+SUM(S11:S30)</f>
        <v>580391.14</v>
      </c>
      <c r="T10" s="53">
        <f>SUM(T11:T30)</f>
        <v>181548.78999999998</v>
      </c>
      <c r="U10" s="88">
        <f t="shared" si="7"/>
        <v>0.31280420648736984</v>
      </c>
      <c r="V10" s="947">
        <v>0</v>
      </c>
      <c r="W10" s="947">
        <v>0</v>
      </c>
      <c r="X10" s="947">
        <v>0</v>
      </c>
      <c r="Y10" s="947">
        <v>0</v>
      </c>
      <c r="Z10" s="947">
        <v>0</v>
      </c>
      <c r="AA10" s="54">
        <v>0</v>
      </c>
      <c r="AB10" s="54">
        <v>0</v>
      </c>
      <c r="AC10" s="54">
        <v>0</v>
      </c>
      <c r="AD10" s="54">
        <v>0</v>
      </c>
      <c r="AE10" s="54">
        <v>0</v>
      </c>
      <c r="AF10" s="54">
        <v>0</v>
      </c>
      <c r="AG10" s="54">
        <v>0</v>
      </c>
      <c r="AH10" s="54">
        <v>0</v>
      </c>
      <c r="AI10" s="54">
        <v>0</v>
      </c>
      <c r="AJ10" s="54">
        <v>0</v>
      </c>
      <c r="AK10" s="54">
        <v>0</v>
      </c>
      <c r="AL10" s="54">
        <v>0</v>
      </c>
      <c r="AM10" s="54">
        <f>SUM(AM11:AM30)</f>
        <v>181548.78999999998</v>
      </c>
      <c r="AN10" s="54">
        <v>0</v>
      </c>
      <c r="AO10" s="54">
        <v>0</v>
      </c>
      <c r="AP10" s="54">
        <f>SUM(AP11:AP30)</f>
        <v>386850</v>
      </c>
      <c r="AQ10" s="780"/>
      <c r="AR10" s="780"/>
      <c r="AS10" s="948"/>
      <c r="AT10" s="948"/>
      <c r="AU10" s="948"/>
      <c r="AV10" s="964"/>
      <c r="AW10" s="948"/>
      <c r="AX10" s="948"/>
      <c r="AY10" s="948"/>
      <c r="AZ10" s="948"/>
      <c r="BA10" s="948"/>
      <c r="BB10" s="948"/>
      <c r="BC10" s="948"/>
      <c r="BD10" s="794"/>
    </row>
    <row r="11" spans="1:58" s="63" customFormat="1" ht="15" hidden="1" customHeight="1" x14ac:dyDescent="0.25">
      <c r="A11" s="253"/>
      <c r="B11" s="946"/>
      <c r="C11" s="151"/>
      <c r="D11" s="149">
        <v>4</v>
      </c>
      <c r="E11" s="37"/>
      <c r="F11" s="149">
        <v>2402004</v>
      </c>
      <c r="G11" s="81" t="s">
        <v>250</v>
      </c>
      <c r="H11" s="53">
        <v>0</v>
      </c>
      <c r="I11" s="53">
        <v>0</v>
      </c>
      <c r="J11" s="53">
        <f t="shared" si="1"/>
        <v>0</v>
      </c>
      <c r="K11" s="986">
        <f t="shared" si="2"/>
        <v>0</v>
      </c>
      <c r="L11" s="53">
        <v>0</v>
      </c>
      <c r="M11" s="974">
        <f t="shared" si="3"/>
        <v>0</v>
      </c>
      <c r="N11" s="53">
        <f>+I11-L11</f>
        <v>0</v>
      </c>
      <c r="O11" s="975">
        <f t="shared" si="5"/>
        <v>0</v>
      </c>
      <c r="P11" s="761">
        <v>0</v>
      </c>
      <c r="Q11" s="761">
        <v>0</v>
      </c>
      <c r="R11" s="976">
        <f t="shared" si="6"/>
        <v>0</v>
      </c>
      <c r="S11" s="969">
        <v>0</v>
      </c>
      <c r="T11" s="53">
        <f t="shared" ref="T11:T30" si="8">SUMIF($V$3:$AP$3,"SI",V11:AP11)</f>
        <v>0</v>
      </c>
      <c r="U11" s="88">
        <f t="shared" si="7"/>
        <v>0</v>
      </c>
      <c r="V11" s="947">
        <v>0</v>
      </c>
      <c r="W11" s="947">
        <v>0</v>
      </c>
      <c r="X11" s="947">
        <v>0</v>
      </c>
      <c r="Y11" s="947">
        <v>0</v>
      </c>
      <c r="Z11" s="947">
        <v>0</v>
      </c>
      <c r="AA11" s="53">
        <v>0</v>
      </c>
      <c r="AB11" s="54">
        <v>0</v>
      </c>
      <c r="AC11" s="54">
        <v>0</v>
      </c>
      <c r="AD11" s="54">
        <v>0</v>
      </c>
      <c r="AE11" s="54">
        <v>0</v>
      </c>
      <c r="AF11" s="54">
        <v>0</v>
      </c>
      <c r="AG11" s="54">
        <v>0</v>
      </c>
      <c r="AH11" s="54">
        <v>0</v>
      </c>
      <c r="AI11" s="54">
        <v>0</v>
      </c>
      <c r="AJ11" s="54">
        <v>0</v>
      </c>
      <c r="AK11" s="54">
        <v>0</v>
      </c>
      <c r="AL11" s="54">
        <v>0</v>
      </c>
      <c r="AM11" s="54">
        <v>0</v>
      </c>
      <c r="AN11" s="54">
        <v>0</v>
      </c>
      <c r="AO11" s="54">
        <v>0</v>
      </c>
      <c r="AP11" s="54">
        <v>0</v>
      </c>
      <c r="AQ11" s="780"/>
      <c r="AS11" s="948"/>
      <c r="AT11" s="948"/>
      <c r="AU11" s="948"/>
      <c r="BD11" s="794"/>
    </row>
    <row r="12" spans="1:58" s="63" customFormat="1" ht="15" hidden="1" customHeight="1" x14ac:dyDescent="0.25">
      <c r="A12" s="253"/>
      <c r="B12" s="946"/>
      <c r="C12" s="151"/>
      <c r="D12" s="949" t="s">
        <v>280</v>
      </c>
      <c r="E12" s="37"/>
      <c r="F12" s="149">
        <v>2402006</v>
      </c>
      <c r="G12" s="81" t="s">
        <v>264</v>
      </c>
      <c r="H12" s="53">
        <v>0</v>
      </c>
      <c r="I12" s="53">
        <v>0</v>
      </c>
      <c r="J12" s="53">
        <f t="shared" si="1"/>
        <v>0</v>
      </c>
      <c r="K12" s="986">
        <f t="shared" si="2"/>
        <v>0</v>
      </c>
      <c r="L12" s="53">
        <v>0</v>
      </c>
      <c r="M12" s="974">
        <f t="shared" si="3"/>
        <v>0</v>
      </c>
      <c r="N12" s="53">
        <f t="shared" ref="N12:N30" si="9">+I12-L12</f>
        <v>0</v>
      </c>
      <c r="O12" s="975">
        <f t="shared" si="5"/>
        <v>0</v>
      </c>
      <c r="P12" s="761">
        <v>0</v>
      </c>
      <c r="Q12" s="761">
        <v>0</v>
      </c>
      <c r="R12" s="976">
        <f t="shared" si="6"/>
        <v>0</v>
      </c>
      <c r="S12" s="969">
        <v>0</v>
      </c>
      <c r="T12" s="53">
        <f t="shared" si="8"/>
        <v>0</v>
      </c>
      <c r="U12" s="88">
        <f t="shared" si="7"/>
        <v>0</v>
      </c>
      <c r="V12" s="947">
        <v>0</v>
      </c>
      <c r="W12" s="947">
        <v>0</v>
      </c>
      <c r="X12" s="947">
        <v>0</v>
      </c>
      <c r="Y12" s="947">
        <v>0</v>
      </c>
      <c r="Z12" s="947">
        <v>0</v>
      </c>
      <c r="AA12" s="53">
        <v>0</v>
      </c>
      <c r="AB12" s="54">
        <v>0</v>
      </c>
      <c r="AC12" s="54">
        <v>0</v>
      </c>
      <c r="AD12" s="54">
        <v>0</v>
      </c>
      <c r="AE12" s="54">
        <v>0</v>
      </c>
      <c r="AF12" s="54">
        <v>0</v>
      </c>
      <c r="AG12" s="54">
        <v>0</v>
      </c>
      <c r="AH12" s="54">
        <v>0</v>
      </c>
      <c r="AI12" s="54">
        <v>0</v>
      </c>
      <c r="AJ12" s="54">
        <v>0</v>
      </c>
      <c r="AK12" s="54">
        <v>0</v>
      </c>
      <c r="AL12" s="54">
        <v>0</v>
      </c>
      <c r="AM12" s="54">
        <v>0</v>
      </c>
      <c r="AN12" s="54">
        <v>0</v>
      </c>
      <c r="AO12" s="54">
        <v>0</v>
      </c>
      <c r="AP12" s="54">
        <v>0</v>
      </c>
      <c r="AQ12" s="780"/>
      <c r="AS12" s="948"/>
      <c r="AT12" s="948"/>
      <c r="AU12" s="948"/>
      <c r="BD12" s="794"/>
    </row>
    <row r="13" spans="1:58" s="63" customFormat="1" ht="15" hidden="1" customHeight="1" x14ac:dyDescent="0.25">
      <c r="A13" s="253"/>
      <c r="B13" s="946"/>
      <c r="C13" s="151"/>
      <c r="D13" s="949" t="s">
        <v>266</v>
      </c>
      <c r="E13" s="37"/>
      <c r="F13" s="149">
        <v>2402007</v>
      </c>
      <c r="G13" s="81" t="s">
        <v>449</v>
      </c>
      <c r="H13" s="53">
        <v>0</v>
      </c>
      <c r="I13" s="53">
        <v>0</v>
      </c>
      <c r="J13" s="53">
        <f t="shared" si="1"/>
        <v>0</v>
      </c>
      <c r="K13" s="986">
        <f t="shared" si="2"/>
        <v>0</v>
      </c>
      <c r="L13" s="53">
        <v>0</v>
      </c>
      <c r="M13" s="974">
        <f t="shared" si="3"/>
        <v>0</v>
      </c>
      <c r="N13" s="53">
        <f t="shared" si="9"/>
        <v>0</v>
      </c>
      <c r="O13" s="975">
        <f t="shared" si="5"/>
        <v>0</v>
      </c>
      <c r="P13" s="761">
        <v>0</v>
      </c>
      <c r="Q13" s="761">
        <v>0</v>
      </c>
      <c r="R13" s="976">
        <f t="shared" si="6"/>
        <v>0</v>
      </c>
      <c r="S13" s="969">
        <v>0</v>
      </c>
      <c r="T13" s="53">
        <f t="shared" si="8"/>
        <v>0</v>
      </c>
      <c r="U13" s="88">
        <f t="shared" si="7"/>
        <v>0</v>
      </c>
      <c r="V13" s="947">
        <v>0</v>
      </c>
      <c r="W13" s="947">
        <v>0</v>
      </c>
      <c r="X13" s="947">
        <v>0</v>
      </c>
      <c r="Y13" s="947">
        <v>0</v>
      </c>
      <c r="Z13" s="947">
        <v>0</v>
      </c>
      <c r="AA13" s="53">
        <v>0</v>
      </c>
      <c r="AB13" s="54">
        <v>0</v>
      </c>
      <c r="AC13" s="54">
        <v>0</v>
      </c>
      <c r="AD13" s="54">
        <v>0</v>
      </c>
      <c r="AE13" s="54">
        <v>0</v>
      </c>
      <c r="AF13" s="54">
        <v>0</v>
      </c>
      <c r="AG13" s="54">
        <v>0</v>
      </c>
      <c r="AH13" s="54">
        <v>0</v>
      </c>
      <c r="AI13" s="54">
        <v>0</v>
      </c>
      <c r="AJ13" s="54">
        <v>0</v>
      </c>
      <c r="AK13" s="54">
        <v>0</v>
      </c>
      <c r="AL13" s="54">
        <v>0</v>
      </c>
      <c r="AM13" s="54">
        <v>0</v>
      </c>
      <c r="AN13" s="54">
        <v>0</v>
      </c>
      <c r="AO13" s="54">
        <v>0</v>
      </c>
      <c r="AP13" s="54">
        <v>0</v>
      </c>
      <c r="AQ13" s="780"/>
      <c r="AS13" s="948"/>
      <c r="AT13" s="948"/>
      <c r="AU13" s="948"/>
      <c r="BD13" s="794"/>
    </row>
    <row r="14" spans="1:58" s="63" customFormat="1" ht="15" customHeight="1" x14ac:dyDescent="0.25">
      <c r="A14" s="253" t="s">
        <v>973</v>
      </c>
      <c r="B14" s="946"/>
      <c r="C14" s="151"/>
      <c r="D14" s="149">
        <v>101</v>
      </c>
      <c r="E14" s="37"/>
      <c r="F14" s="149">
        <v>2402101</v>
      </c>
      <c r="G14" s="81" t="s">
        <v>577</v>
      </c>
      <c r="H14" s="53">
        <v>0</v>
      </c>
      <c r="I14" s="53">
        <v>0</v>
      </c>
      <c r="J14" s="53">
        <f t="shared" si="1"/>
        <v>0</v>
      </c>
      <c r="K14" s="986">
        <f t="shared" si="2"/>
        <v>0</v>
      </c>
      <c r="L14" s="53">
        <v>0</v>
      </c>
      <c r="M14" s="974">
        <f t="shared" si="3"/>
        <v>0</v>
      </c>
      <c r="N14" s="53">
        <f t="shared" si="9"/>
        <v>0</v>
      </c>
      <c r="O14" s="975">
        <f t="shared" si="5"/>
        <v>0</v>
      </c>
      <c r="P14" s="761">
        <v>0</v>
      </c>
      <c r="Q14" s="761">
        <v>0</v>
      </c>
      <c r="R14" s="976">
        <f t="shared" si="6"/>
        <v>0</v>
      </c>
      <c r="S14" s="969">
        <f>+'P05 2025'!DZ3</f>
        <v>10310</v>
      </c>
      <c r="T14" s="53">
        <f t="shared" si="8"/>
        <v>0</v>
      </c>
      <c r="U14" s="88">
        <f t="shared" si="7"/>
        <v>0</v>
      </c>
      <c r="V14" s="947">
        <v>0</v>
      </c>
      <c r="W14" s="947">
        <v>0</v>
      </c>
      <c r="X14" s="947">
        <v>0</v>
      </c>
      <c r="Y14" s="947">
        <v>0</v>
      </c>
      <c r="Z14" s="947">
        <v>0</v>
      </c>
      <c r="AA14" s="53">
        <v>0</v>
      </c>
      <c r="AB14" s="54">
        <v>0</v>
      </c>
      <c r="AC14" s="54">
        <v>0</v>
      </c>
      <c r="AD14" s="54">
        <v>0</v>
      </c>
      <c r="AE14" s="54">
        <v>0</v>
      </c>
      <c r="AF14" s="54">
        <v>0</v>
      </c>
      <c r="AG14" s="54">
        <v>0</v>
      </c>
      <c r="AH14" s="54">
        <v>0</v>
      </c>
      <c r="AI14" s="54">
        <v>0</v>
      </c>
      <c r="AJ14" s="54">
        <v>0</v>
      </c>
      <c r="AK14" s="54">
        <v>0</v>
      </c>
      <c r="AL14" s="54">
        <v>0</v>
      </c>
      <c r="AM14" s="54">
        <v>0</v>
      </c>
      <c r="AN14" s="54">
        <v>0</v>
      </c>
      <c r="AO14" s="54">
        <v>0</v>
      </c>
      <c r="AP14" s="54">
        <f>+'P05 2025'!GL3</f>
        <v>10000</v>
      </c>
      <c r="AQ14" s="780"/>
      <c r="AS14" s="948"/>
      <c r="AT14" s="948"/>
      <c r="AU14" s="948"/>
      <c r="BD14" s="794"/>
    </row>
    <row r="15" spans="1:58" s="63" customFormat="1" ht="15" customHeight="1" x14ac:dyDescent="0.25">
      <c r="A15" s="253" t="s">
        <v>974</v>
      </c>
      <c r="B15" s="946"/>
      <c r="C15" s="151"/>
      <c r="D15" s="149">
        <v>102</v>
      </c>
      <c r="E15" s="37"/>
      <c r="F15" s="149" t="s">
        <v>408</v>
      </c>
      <c r="G15" s="81" t="s">
        <v>531</v>
      </c>
      <c r="H15" s="53">
        <v>0</v>
      </c>
      <c r="I15" s="53">
        <v>0</v>
      </c>
      <c r="J15" s="53">
        <f t="shared" si="1"/>
        <v>0</v>
      </c>
      <c r="K15" s="986">
        <f t="shared" si="2"/>
        <v>0</v>
      </c>
      <c r="L15" s="53">
        <v>0</v>
      </c>
      <c r="M15" s="974">
        <f t="shared" si="3"/>
        <v>0</v>
      </c>
      <c r="N15" s="53">
        <f t="shared" si="9"/>
        <v>0</v>
      </c>
      <c r="O15" s="975">
        <f t="shared" si="5"/>
        <v>0</v>
      </c>
      <c r="P15" s="761">
        <v>0</v>
      </c>
      <c r="Q15" s="761">
        <v>0</v>
      </c>
      <c r="R15" s="976">
        <f t="shared" si="6"/>
        <v>0</v>
      </c>
      <c r="S15" s="969">
        <f>+'P05 2025'!DZ4</f>
        <v>80160.25</v>
      </c>
      <c r="T15" s="53">
        <f t="shared" si="8"/>
        <v>80160.25</v>
      </c>
      <c r="U15" s="88">
        <f t="shared" si="7"/>
        <v>1</v>
      </c>
      <c r="V15" s="947">
        <v>0</v>
      </c>
      <c r="W15" s="947">
        <v>0</v>
      </c>
      <c r="X15" s="947">
        <v>0</v>
      </c>
      <c r="Y15" s="947">
        <v>0</v>
      </c>
      <c r="Z15" s="947">
        <v>0</v>
      </c>
      <c r="AA15" s="53">
        <v>0</v>
      </c>
      <c r="AB15" s="54">
        <v>0</v>
      </c>
      <c r="AC15" s="54">
        <v>0</v>
      </c>
      <c r="AD15" s="54">
        <v>0</v>
      </c>
      <c r="AE15" s="54">
        <v>0</v>
      </c>
      <c r="AF15" s="54">
        <v>0</v>
      </c>
      <c r="AG15" s="54">
        <v>0</v>
      </c>
      <c r="AH15" s="54">
        <v>0</v>
      </c>
      <c r="AI15" s="54">
        <v>0</v>
      </c>
      <c r="AJ15" s="54">
        <v>0</v>
      </c>
      <c r="AK15" s="54">
        <v>0</v>
      </c>
      <c r="AL15" s="54">
        <v>0</v>
      </c>
      <c r="AM15" s="54">
        <f>+'P05 2025'!DS3</f>
        <v>80160.25</v>
      </c>
      <c r="AN15" s="54">
        <v>0</v>
      </c>
      <c r="AO15" s="54">
        <v>0</v>
      </c>
      <c r="AP15" s="54">
        <v>0</v>
      </c>
      <c r="AQ15" s="780"/>
      <c r="AS15" s="948"/>
      <c r="AT15" s="948"/>
      <c r="AU15" s="948"/>
      <c r="BD15" s="794"/>
    </row>
    <row r="16" spans="1:58" s="63" customFormat="1" ht="15" hidden="1" customHeight="1" x14ac:dyDescent="0.25">
      <c r="A16" s="253"/>
      <c r="B16" s="946"/>
      <c r="C16" s="151"/>
      <c r="D16" s="149">
        <v>103</v>
      </c>
      <c r="E16" s="37"/>
      <c r="F16" s="149">
        <v>2402103</v>
      </c>
      <c r="G16" s="81" t="s">
        <v>578</v>
      </c>
      <c r="H16" s="53">
        <v>0</v>
      </c>
      <c r="I16" s="53">
        <v>0</v>
      </c>
      <c r="J16" s="53">
        <f t="shared" si="1"/>
        <v>0</v>
      </c>
      <c r="K16" s="986">
        <f t="shared" si="2"/>
        <v>0</v>
      </c>
      <c r="L16" s="53">
        <v>0</v>
      </c>
      <c r="M16" s="974">
        <f t="shared" si="3"/>
        <v>0</v>
      </c>
      <c r="N16" s="53">
        <f t="shared" si="9"/>
        <v>0</v>
      </c>
      <c r="O16" s="975">
        <f t="shared" si="5"/>
        <v>0</v>
      </c>
      <c r="P16" s="761">
        <v>0</v>
      </c>
      <c r="Q16" s="761">
        <v>0</v>
      </c>
      <c r="R16" s="976">
        <f t="shared" si="6"/>
        <v>0</v>
      </c>
      <c r="S16" s="969">
        <v>0</v>
      </c>
      <c r="T16" s="53">
        <f t="shared" si="8"/>
        <v>0</v>
      </c>
      <c r="U16" s="88">
        <f t="shared" si="7"/>
        <v>0</v>
      </c>
      <c r="V16" s="947">
        <v>0</v>
      </c>
      <c r="W16" s="947">
        <v>0</v>
      </c>
      <c r="X16" s="947">
        <v>0</v>
      </c>
      <c r="Y16" s="947">
        <v>0</v>
      </c>
      <c r="Z16" s="947">
        <v>0</v>
      </c>
      <c r="AA16" s="53">
        <v>0</v>
      </c>
      <c r="AB16" s="54">
        <v>0</v>
      </c>
      <c r="AC16" s="54">
        <v>0</v>
      </c>
      <c r="AD16" s="54">
        <v>0</v>
      </c>
      <c r="AE16" s="54">
        <v>0</v>
      </c>
      <c r="AF16" s="54">
        <v>0</v>
      </c>
      <c r="AG16" s="54">
        <v>0</v>
      </c>
      <c r="AH16" s="54">
        <v>0</v>
      </c>
      <c r="AI16" s="54">
        <v>0</v>
      </c>
      <c r="AJ16" s="54">
        <v>0</v>
      </c>
      <c r="AK16" s="54">
        <v>0</v>
      </c>
      <c r="AL16" s="54">
        <v>0</v>
      </c>
      <c r="AM16" s="54">
        <v>0</v>
      </c>
      <c r="AN16" s="54">
        <v>0</v>
      </c>
      <c r="AO16" s="54">
        <v>0</v>
      </c>
      <c r="AP16" s="54">
        <v>0</v>
      </c>
      <c r="AQ16" s="780"/>
      <c r="AS16" s="948"/>
      <c r="AT16" s="948"/>
      <c r="AU16" s="948"/>
      <c r="BD16" s="794"/>
    </row>
    <row r="17" spans="1:56" s="63" customFormat="1" ht="15" hidden="1" customHeight="1" x14ac:dyDescent="0.25">
      <c r="A17" s="253"/>
      <c r="B17" s="946"/>
      <c r="C17" s="151"/>
      <c r="D17" s="149">
        <v>104</v>
      </c>
      <c r="E17" s="37"/>
      <c r="F17" s="149">
        <v>2402104</v>
      </c>
      <c r="G17" s="81" t="s">
        <v>579</v>
      </c>
      <c r="H17" s="53">
        <v>0</v>
      </c>
      <c r="I17" s="53">
        <v>0</v>
      </c>
      <c r="J17" s="53">
        <f t="shared" si="1"/>
        <v>0</v>
      </c>
      <c r="K17" s="986">
        <f t="shared" si="2"/>
        <v>0</v>
      </c>
      <c r="L17" s="53">
        <v>0</v>
      </c>
      <c r="M17" s="974">
        <f t="shared" si="3"/>
        <v>0</v>
      </c>
      <c r="N17" s="53">
        <f t="shared" si="9"/>
        <v>0</v>
      </c>
      <c r="O17" s="975">
        <f t="shared" si="5"/>
        <v>0</v>
      </c>
      <c r="P17" s="761">
        <v>0</v>
      </c>
      <c r="Q17" s="761">
        <v>0</v>
      </c>
      <c r="R17" s="976">
        <f t="shared" si="6"/>
        <v>0</v>
      </c>
      <c r="S17" s="969">
        <v>0</v>
      </c>
      <c r="T17" s="53">
        <f t="shared" si="8"/>
        <v>0</v>
      </c>
      <c r="U17" s="88">
        <f t="shared" si="7"/>
        <v>0</v>
      </c>
      <c r="V17" s="947">
        <v>0</v>
      </c>
      <c r="W17" s="947">
        <v>0</v>
      </c>
      <c r="X17" s="947">
        <v>0</v>
      </c>
      <c r="Y17" s="947">
        <v>0</v>
      </c>
      <c r="Z17" s="947">
        <v>0</v>
      </c>
      <c r="AA17" s="53">
        <v>0</v>
      </c>
      <c r="AB17" s="54">
        <v>0</v>
      </c>
      <c r="AC17" s="54">
        <v>0</v>
      </c>
      <c r="AD17" s="54">
        <v>0</v>
      </c>
      <c r="AE17" s="54">
        <v>0</v>
      </c>
      <c r="AF17" s="54">
        <v>0</v>
      </c>
      <c r="AG17" s="54">
        <v>0</v>
      </c>
      <c r="AH17" s="54">
        <v>0</v>
      </c>
      <c r="AI17" s="54">
        <v>0</v>
      </c>
      <c r="AJ17" s="54">
        <v>0</v>
      </c>
      <c r="AK17" s="54">
        <v>0</v>
      </c>
      <c r="AL17" s="54">
        <v>0</v>
      </c>
      <c r="AM17" s="54">
        <v>0</v>
      </c>
      <c r="AN17" s="54">
        <v>0</v>
      </c>
      <c r="AO17" s="54">
        <v>0</v>
      </c>
      <c r="AP17" s="54">
        <v>0</v>
      </c>
      <c r="AQ17" s="780"/>
      <c r="AS17" s="948"/>
      <c r="AT17" s="948"/>
      <c r="AU17" s="948"/>
      <c r="BD17" s="794"/>
    </row>
    <row r="18" spans="1:56" s="63" customFormat="1" ht="15" customHeight="1" x14ac:dyDescent="0.25">
      <c r="A18" s="253" t="s">
        <v>975</v>
      </c>
      <c r="B18" s="946"/>
      <c r="C18" s="151"/>
      <c r="D18" s="149">
        <v>105</v>
      </c>
      <c r="E18" s="37"/>
      <c r="F18" s="149">
        <v>2402105</v>
      </c>
      <c r="G18" s="81" t="s">
        <v>580</v>
      </c>
      <c r="H18" s="53">
        <v>0</v>
      </c>
      <c r="I18" s="53">
        <f>+'P05 2026'!FS5</f>
        <v>31276</v>
      </c>
      <c r="J18" s="53">
        <f>SUMIF($V$3:$AP$3,"ok",V18:AP18)</f>
        <v>0</v>
      </c>
      <c r="K18" s="986">
        <f t="shared" si="2"/>
        <v>0</v>
      </c>
      <c r="L18" s="53">
        <v>0</v>
      </c>
      <c r="M18" s="974">
        <f t="shared" si="3"/>
        <v>0</v>
      </c>
      <c r="N18" s="53">
        <f t="shared" si="9"/>
        <v>31276</v>
      </c>
      <c r="O18" s="975">
        <f t="shared" si="5"/>
        <v>1</v>
      </c>
      <c r="P18" s="761">
        <v>0</v>
      </c>
      <c r="Q18" s="761">
        <v>0</v>
      </c>
      <c r="R18" s="976">
        <f t="shared" si="6"/>
        <v>0</v>
      </c>
      <c r="S18" s="969">
        <f>+'P05 2025'!DZ6</f>
        <v>36951.039999999994</v>
      </c>
      <c r="T18" s="53">
        <f t="shared" si="8"/>
        <v>36951.039999999994</v>
      </c>
      <c r="U18" s="88">
        <f t="shared" si="7"/>
        <v>1</v>
      </c>
      <c r="V18" s="947">
        <v>0</v>
      </c>
      <c r="W18" s="947">
        <v>0</v>
      </c>
      <c r="X18" s="947">
        <v>0</v>
      </c>
      <c r="Y18" s="947">
        <v>0</v>
      </c>
      <c r="Z18" s="947">
        <v>0</v>
      </c>
      <c r="AA18" s="53">
        <v>0</v>
      </c>
      <c r="AB18" s="54">
        <v>0</v>
      </c>
      <c r="AC18" s="54">
        <v>0</v>
      </c>
      <c r="AD18" s="54">
        <v>0</v>
      </c>
      <c r="AE18" s="54">
        <v>0</v>
      </c>
      <c r="AF18" s="54">
        <v>0</v>
      </c>
      <c r="AG18" s="54">
        <v>0</v>
      </c>
      <c r="AH18" s="54">
        <v>0</v>
      </c>
      <c r="AI18" s="54">
        <v>0</v>
      </c>
      <c r="AJ18" s="54">
        <v>0</v>
      </c>
      <c r="AK18" s="54">
        <v>0</v>
      </c>
      <c r="AL18" s="54">
        <v>0</v>
      </c>
      <c r="AM18" s="54">
        <f>+'P05 2025'!DS4</f>
        <v>36951.039999999994</v>
      </c>
      <c r="AN18" s="54">
        <v>0</v>
      </c>
      <c r="AO18" s="54">
        <v>0</v>
      </c>
      <c r="AP18" s="54">
        <v>0</v>
      </c>
      <c r="AQ18" s="780"/>
      <c r="AS18" s="948"/>
      <c r="AT18" s="948"/>
      <c r="AU18" s="948"/>
      <c r="AV18" s="964"/>
      <c r="AW18" s="948"/>
      <c r="AX18" s="948"/>
      <c r="AY18" s="948"/>
      <c r="AZ18" s="948"/>
      <c r="BA18" s="948"/>
      <c r="BB18" s="948"/>
      <c r="BC18" s="948"/>
      <c r="BD18" s="794"/>
    </row>
    <row r="19" spans="1:56" s="63" customFormat="1" ht="15" customHeight="1" x14ac:dyDescent="0.25">
      <c r="A19" s="253" t="s">
        <v>976</v>
      </c>
      <c r="B19" s="946"/>
      <c r="C19" s="151"/>
      <c r="D19" s="149">
        <v>106</v>
      </c>
      <c r="E19" s="37"/>
      <c r="F19" s="149">
        <v>2402106</v>
      </c>
      <c r="G19" s="81" t="s">
        <v>581</v>
      </c>
      <c r="H19" s="53">
        <v>0</v>
      </c>
      <c r="I19" s="53">
        <v>0</v>
      </c>
      <c r="J19" s="53">
        <f t="shared" si="1"/>
        <v>0</v>
      </c>
      <c r="K19" s="986">
        <f t="shared" si="2"/>
        <v>0</v>
      </c>
      <c r="L19" s="53">
        <v>0</v>
      </c>
      <c r="M19" s="974">
        <f t="shared" si="3"/>
        <v>0</v>
      </c>
      <c r="N19" s="53">
        <f t="shared" si="9"/>
        <v>0</v>
      </c>
      <c r="O19" s="975">
        <f t="shared" si="5"/>
        <v>0</v>
      </c>
      <c r="P19" s="761">
        <v>0</v>
      </c>
      <c r="Q19" s="761">
        <v>0</v>
      </c>
      <c r="R19" s="976">
        <f t="shared" si="6"/>
        <v>0</v>
      </c>
      <c r="S19" s="969">
        <f>+'P05 2025'!DZ8+'P05 2025'!DZ9</f>
        <v>259811.99999999997</v>
      </c>
      <c r="T19" s="53">
        <f t="shared" si="8"/>
        <v>0</v>
      </c>
      <c r="U19" s="88">
        <f t="shared" si="7"/>
        <v>0</v>
      </c>
      <c r="V19" s="947">
        <v>0</v>
      </c>
      <c r="W19" s="947">
        <v>0</v>
      </c>
      <c r="X19" s="947">
        <v>0</v>
      </c>
      <c r="Y19" s="947">
        <v>0</v>
      </c>
      <c r="Z19" s="947">
        <v>0</v>
      </c>
      <c r="AA19" s="53">
        <v>0</v>
      </c>
      <c r="AB19" s="54">
        <v>0</v>
      </c>
      <c r="AC19" s="54">
        <v>0</v>
      </c>
      <c r="AD19" s="54">
        <v>0</v>
      </c>
      <c r="AE19" s="54">
        <v>0</v>
      </c>
      <c r="AF19" s="54">
        <v>0</v>
      </c>
      <c r="AG19" s="54">
        <v>0</v>
      </c>
      <c r="AH19" s="54">
        <v>0</v>
      </c>
      <c r="AI19" s="54">
        <v>0</v>
      </c>
      <c r="AJ19" s="54">
        <v>0</v>
      </c>
      <c r="AK19" s="54">
        <v>0</v>
      </c>
      <c r="AL19" s="54">
        <v>0</v>
      </c>
      <c r="AM19" s="54">
        <v>0</v>
      </c>
      <c r="AN19" s="54">
        <v>0</v>
      </c>
      <c r="AO19" s="54">
        <v>0</v>
      </c>
      <c r="AP19" s="54">
        <f>+'P05 2025'!GL4</f>
        <v>252000</v>
      </c>
      <c r="AQ19" s="780"/>
      <c r="AS19" s="948"/>
      <c r="AT19" s="948"/>
      <c r="AU19" s="948"/>
      <c r="BD19" s="794"/>
    </row>
    <row r="20" spans="1:56" s="63" customFormat="1" ht="15" customHeight="1" x14ac:dyDescent="0.25">
      <c r="A20" s="253" t="s">
        <v>977</v>
      </c>
      <c r="B20" s="946"/>
      <c r="C20" s="151"/>
      <c r="D20" s="149">
        <v>107</v>
      </c>
      <c r="E20" s="37"/>
      <c r="F20" s="149">
        <v>2402107</v>
      </c>
      <c r="G20" s="81" t="s">
        <v>524</v>
      </c>
      <c r="H20" s="53">
        <v>0</v>
      </c>
      <c r="I20" s="53">
        <f>+'P05 2026'!FS6</f>
        <v>145890</v>
      </c>
      <c r="J20" s="53">
        <f t="shared" si="1"/>
        <v>0</v>
      </c>
      <c r="K20" s="986">
        <f t="shared" si="2"/>
        <v>0</v>
      </c>
      <c r="L20" s="53">
        <v>0</v>
      </c>
      <c r="M20" s="974">
        <f t="shared" si="3"/>
        <v>0</v>
      </c>
      <c r="N20" s="53">
        <f t="shared" si="9"/>
        <v>145890</v>
      </c>
      <c r="O20" s="975">
        <f t="shared" si="5"/>
        <v>1</v>
      </c>
      <c r="P20" s="761">
        <v>0</v>
      </c>
      <c r="Q20" s="761">
        <v>0</v>
      </c>
      <c r="R20" s="976">
        <f t="shared" si="6"/>
        <v>0</v>
      </c>
      <c r="S20" s="969">
        <f>+'P05 2025'!DZ10</f>
        <v>51549.999999999993</v>
      </c>
      <c r="T20" s="53">
        <f t="shared" si="8"/>
        <v>51549.999999999993</v>
      </c>
      <c r="U20" s="88">
        <f t="shared" si="7"/>
        <v>1</v>
      </c>
      <c r="V20" s="947">
        <v>0</v>
      </c>
      <c r="W20" s="947">
        <v>0</v>
      </c>
      <c r="X20" s="947">
        <v>0</v>
      </c>
      <c r="Y20" s="947">
        <v>0</v>
      </c>
      <c r="Z20" s="947">
        <v>0</v>
      </c>
      <c r="AA20" s="53">
        <v>0</v>
      </c>
      <c r="AB20" s="54">
        <v>0</v>
      </c>
      <c r="AC20" s="54">
        <v>0</v>
      </c>
      <c r="AD20" s="54">
        <v>0</v>
      </c>
      <c r="AE20" s="54">
        <v>0</v>
      </c>
      <c r="AF20" s="54">
        <v>0</v>
      </c>
      <c r="AG20" s="54">
        <v>0</v>
      </c>
      <c r="AH20" s="54">
        <v>0</v>
      </c>
      <c r="AI20" s="54">
        <v>0</v>
      </c>
      <c r="AJ20" s="54">
        <v>0</v>
      </c>
      <c r="AK20" s="54">
        <v>0</v>
      </c>
      <c r="AL20" s="54">
        <v>0</v>
      </c>
      <c r="AM20" s="54">
        <f>+'P05 2025'!DS5</f>
        <v>51549.999999999993</v>
      </c>
      <c r="AN20" s="54">
        <v>0</v>
      </c>
      <c r="AO20" s="54">
        <v>0</v>
      </c>
      <c r="AP20" s="54">
        <v>0</v>
      </c>
      <c r="AQ20" s="780"/>
      <c r="AS20" s="948"/>
      <c r="AT20" s="948"/>
      <c r="AU20" s="948"/>
      <c r="AV20" s="964"/>
      <c r="AW20" s="948"/>
      <c r="AX20" s="948"/>
      <c r="AY20" s="948"/>
      <c r="AZ20" s="948"/>
      <c r="BA20" s="948"/>
      <c r="BB20" s="948"/>
      <c r="BC20" s="948"/>
      <c r="BD20" s="794"/>
    </row>
    <row r="21" spans="1:56" s="63" customFormat="1" ht="15" hidden="1" customHeight="1" x14ac:dyDescent="0.25">
      <c r="A21" s="253"/>
      <c r="B21" s="946"/>
      <c r="C21" s="151"/>
      <c r="D21" s="149">
        <v>108</v>
      </c>
      <c r="E21" s="37"/>
      <c r="F21" s="149" t="s">
        <v>409</v>
      </c>
      <c r="G21" s="81" t="s">
        <v>650</v>
      </c>
      <c r="H21" s="53">
        <v>0</v>
      </c>
      <c r="I21" s="53">
        <v>0</v>
      </c>
      <c r="J21" s="53">
        <f t="shared" si="1"/>
        <v>0</v>
      </c>
      <c r="K21" s="986">
        <f t="shared" si="2"/>
        <v>0</v>
      </c>
      <c r="L21" s="53">
        <v>0</v>
      </c>
      <c r="M21" s="974">
        <f t="shared" si="3"/>
        <v>0</v>
      </c>
      <c r="N21" s="53">
        <f t="shared" si="9"/>
        <v>0</v>
      </c>
      <c r="O21" s="975">
        <f t="shared" si="5"/>
        <v>0</v>
      </c>
      <c r="P21" s="761">
        <v>0</v>
      </c>
      <c r="Q21" s="761">
        <v>0</v>
      </c>
      <c r="R21" s="976">
        <f t="shared" si="6"/>
        <v>0</v>
      </c>
      <c r="S21" s="969">
        <v>0</v>
      </c>
      <c r="T21" s="53">
        <f t="shared" si="8"/>
        <v>0</v>
      </c>
      <c r="U21" s="88">
        <f t="shared" si="7"/>
        <v>0</v>
      </c>
      <c r="V21" s="947">
        <v>0</v>
      </c>
      <c r="W21" s="947">
        <v>0</v>
      </c>
      <c r="X21" s="947">
        <v>0</v>
      </c>
      <c r="Y21" s="947">
        <v>0</v>
      </c>
      <c r="Z21" s="947">
        <v>0</v>
      </c>
      <c r="AA21" s="53">
        <v>0</v>
      </c>
      <c r="AB21" s="54">
        <v>0</v>
      </c>
      <c r="AC21" s="54">
        <v>0</v>
      </c>
      <c r="AD21" s="54">
        <v>0</v>
      </c>
      <c r="AE21" s="54">
        <v>0</v>
      </c>
      <c r="AF21" s="54">
        <v>0</v>
      </c>
      <c r="AG21" s="54">
        <v>0</v>
      </c>
      <c r="AH21" s="54">
        <v>0</v>
      </c>
      <c r="AI21" s="54">
        <v>0</v>
      </c>
      <c r="AJ21" s="54">
        <v>0</v>
      </c>
      <c r="AK21" s="54">
        <v>0</v>
      </c>
      <c r="AL21" s="54">
        <v>0</v>
      </c>
      <c r="AM21" s="54">
        <v>0</v>
      </c>
      <c r="AN21" s="54">
        <v>0</v>
      </c>
      <c r="AO21" s="54">
        <v>0</v>
      </c>
      <c r="AP21" s="54">
        <v>0</v>
      </c>
      <c r="AQ21" s="780"/>
      <c r="AS21" s="948"/>
      <c r="AT21" s="948"/>
      <c r="AU21" s="948"/>
      <c r="BD21" s="794"/>
    </row>
    <row r="22" spans="1:56" s="63" customFormat="1" ht="15" customHeight="1" x14ac:dyDescent="0.25">
      <c r="A22" s="253" t="s">
        <v>978</v>
      </c>
      <c r="B22" s="946"/>
      <c r="C22" s="151"/>
      <c r="D22" s="149">
        <v>109</v>
      </c>
      <c r="E22" s="37"/>
      <c r="F22" s="149">
        <v>2402109</v>
      </c>
      <c r="G22" s="81" t="s">
        <v>582</v>
      </c>
      <c r="H22" s="53">
        <v>0</v>
      </c>
      <c r="I22" s="53">
        <v>0</v>
      </c>
      <c r="J22" s="53">
        <f t="shared" si="1"/>
        <v>0</v>
      </c>
      <c r="K22" s="986">
        <f t="shared" si="2"/>
        <v>0</v>
      </c>
      <c r="L22" s="53">
        <v>0</v>
      </c>
      <c r="M22" s="974">
        <f t="shared" si="3"/>
        <v>0</v>
      </c>
      <c r="N22" s="53">
        <f t="shared" si="9"/>
        <v>0</v>
      </c>
      <c r="O22" s="975">
        <f t="shared" si="5"/>
        <v>0</v>
      </c>
      <c r="P22" s="761">
        <v>0</v>
      </c>
      <c r="Q22" s="761">
        <v>0</v>
      </c>
      <c r="R22" s="976">
        <f t="shared" si="6"/>
        <v>0</v>
      </c>
      <c r="S22" s="969">
        <f>+'P05 2025'!DZ12</f>
        <v>25774.999999999996</v>
      </c>
      <c r="T22" s="53">
        <f t="shared" si="8"/>
        <v>0</v>
      </c>
      <c r="U22" s="88">
        <f t="shared" si="7"/>
        <v>0</v>
      </c>
      <c r="V22" s="947">
        <v>0</v>
      </c>
      <c r="W22" s="947">
        <v>0</v>
      </c>
      <c r="X22" s="947">
        <v>0</v>
      </c>
      <c r="Y22" s="947">
        <v>0</v>
      </c>
      <c r="Z22" s="947">
        <v>0</v>
      </c>
      <c r="AA22" s="53">
        <v>0</v>
      </c>
      <c r="AB22" s="54">
        <v>0</v>
      </c>
      <c r="AC22" s="54">
        <v>0</v>
      </c>
      <c r="AD22" s="54">
        <v>0</v>
      </c>
      <c r="AE22" s="54">
        <v>0</v>
      </c>
      <c r="AF22" s="54">
        <v>0</v>
      </c>
      <c r="AG22" s="54">
        <v>0</v>
      </c>
      <c r="AH22" s="54">
        <v>0</v>
      </c>
      <c r="AI22" s="54">
        <v>0</v>
      </c>
      <c r="AJ22" s="54">
        <v>0</v>
      </c>
      <c r="AK22" s="54">
        <v>0</v>
      </c>
      <c r="AL22" s="54">
        <v>0</v>
      </c>
      <c r="AM22" s="54">
        <v>0</v>
      </c>
      <c r="AN22" s="54">
        <v>0</v>
      </c>
      <c r="AO22" s="54">
        <v>0</v>
      </c>
      <c r="AP22" s="54">
        <f>+'P05 2025'!GL5</f>
        <v>25000</v>
      </c>
      <c r="AQ22" s="780"/>
      <c r="AS22" s="948"/>
      <c r="AT22" s="948"/>
      <c r="AU22" s="948"/>
      <c r="BD22" s="794"/>
    </row>
    <row r="23" spans="1:56" s="63" customFormat="1" ht="15" hidden="1" customHeight="1" x14ac:dyDescent="0.25">
      <c r="A23" s="253"/>
      <c r="B23" s="946"/>
      <c r="C23" s="151"/>
      <c r="D23" s="149">
        <v>110</v>
      </c>
      <c r="E23" s="37"/>
      <c r="F23" s="149">
        <v>2402110</v>
      </c>
      <c r="G23" s="81" t="s">
        <v>583</v>
      </c>
      <c r="H23" s="53">
        <v>0</v>
      </c>
      <c r="I23" s="53">
        <v>0</v>
      </c>
      <c r="J23" s="53">
        <f t="shared" si="1"/>
        <v>0</v>
      </c>
      <c r="K23" s="986">
        <f t="shared" si="2"/>
        <v>0</v>
      </c>
      <c r="L23" s="53">
        <v>0</v>
      </c>
      <c r="M23" s="974">
        <f t="shared" si="3"/>
        <v>0</v>
      </c>
      <c r="N23" s="53">
        <f t="shared" si="9"/>
        <v>0</v>
      </c>
      <c r="O23" s="975">
        <f t="shared" si="5"/>
        <v>0</v>
      </c>
      <c r="P23" s="761">
        <v>0</v>
      </c>
      <c r="Q23" s="761">
        <v>0</v>
      </c>
      <c r="R23" s="976">
        <f t="shared" si="6"/>
        <v>0</v>
      </c>
      <c r="S23" s="969">
        <v>0</v>
      </c>
      <c r="T23" s="53">
        <f t="shared" si="8"/>
        <v>0</v>
      </c>
      <c r="U23" s="88">
        <f t="shared" si="7"/>
        <v>0</v>
      </c>
      <c r="V23" s="947">
        <v>0</v>
      </c>
      <c r="W23" s="947">
        <v>0</v>
      </c>
      <c r="X23" s="947">
        <v>0</v>
      </c>
      <c r="Y23" s="947">
        <v>0</v>
      </c>
      <c r="Z23" s="947">
        <v>0</v>
      </c>
      <c r="AA23" s="53">
        <v>0</v>
      </c>
      <c r="AB23" s="54">
        <v>0</v>
      </c>
      <c r="AC23" s="54">
        <v>0</v>
      </c>
      <c r="AD23" s="54">
        <v>0</v>
      </c>
      <c r="AE23" s="54">
        <v>0</v>
      </c>
      <c r="AF23" s="54">
        <v>0</v>
      </c>
      <c r="AG23" s="54">
        <v>0</v>
      </c>
      <c r="AH23" s="54">
        <v>0</v>
      </c>
      <c r="AI23" s="54">
        <v>0</v>
      </c>
      <c r="AJ23" s="54">
        <v>0</v>
      </c>
      <c r="AK23" s="54">
        <v>0</v>
      </c>
      <c r="AL23" s="54">
        <v>0</v>
      </c>
      <c r="AM23" s="54">
        <v>0</v>
      </c>
      <c r="AN23" s="54">
        <v>0</v>
      </c>
      <c r="AO23" s="54">
        <v>0</v>
      </c>
      <c r="AP23" s="54">
        <v>0</v>
      </c>
      <c r="AQ23" s="780"/>
      <c r="AS23" s="948"/>
      <c r="AT23" s="948"/>
      <c r="AU23" s="948"/>
      <c r="AV23" s="964"/>
      <c r="AW23" s="948"/>
      <c r="AX23" s="948"/>
      <c r="AY23" s="948"/>
      <c r="AZ23" s="948"/>
      <c r="BA23" s="948"/>
      <c r="BB23" s="948"/>
      <c r="BC23" s="948"/>
      <c r="BD23" s="794"/>
    </row>
    <row r="24" spans="1:56" s="63" customFormat="1" ht="15" customHeight="1" x14ac:dyDescent="0.25">
      <c r="A24" s="253" t="s">
        <v>979</v>
      </c>
      <c r="B24" s="946"/>
      <c r="C24" s="151"/>
      <c r="D24" s="149">
        <v>111</v>
      </c>
      <c r="E24" s="37"/>
      <c r="F24" s="946" t="s">
        <v>410</v>
      </c>
      <c r="G24" s="81" t="s">
        <v>532</v>
      </c>
      <c r="H24" s="53">
        <v>0</v>
      </c>
      <c r="I24" s="53">
        <v>0</v>
      </c>
      <c r="J24" s="53">
        <f t="shared" si="1"/>
        <v>0</v>
      </c>
      <c r="K24" s="986">
        <f t="shared" si="2"/>
        <v>0</v>
      </c>
      <c r="L24" s="53">
        <v>0</v>
      </c>
      <c r="M24" s="974">
        <f t="shared" si="3"/>
        <v>0</v>
      </c>
      <c r="N24" s="53">
        <f t="shared" si="9"/>
        <v>0</v>
      </c>
      <c r="O24" s="975">
        <f t="shared" si="5"/>
        <v>0</v>
      </c>
      <c r="P24" s="761">
        <v>0</v>
      </c>
      <c r="Q24" s="761">
        <v>0</v>
      </c>
      <c r="R24" s="976">
        <f t="shared" si="6"/>
        <v>0</v>
      </c>
      <c r="S24" s="969">
        <f>+'P05 2025'!DZ13</f>
        <v>1494.9499999999998</v>
      </c>
      <c r="T24" s="53">
        <f t="shared" si="8"/>
        <v>0</v>
      </c>
      <c r="U24" s="88">
        <f t="shared" si="7"/>
        <v>0</v>
      </c>
      <c r="V24" s="947">
        <v>0</v>
      </c>
      <c r="W24" s="947">
        <v>0</v>
      </c>
      <c r="X24" s="947">
        <v>0</v>
      </c>
      <c r="Y24" s="947">
        <v>0</v>
      </c>
      <c r="Z24" s="947">
        <v>0</v>
      </c>
      <c r="AA24" s="53">
        <v>0</v>
      </c>
      <c r="AB24" s="54">
        <v>0</v>
      </c>
      <c r="AC24" s="54">
        <v>0</v>
      </c>
      <c r="AD24" s="54">
        <v>0</v>
      </c>
      <c r="AE24" s="54">
        <v>0</v>
      </c>
      <c r="AF24" s="54">
        <v>0</v>
      </c>
      <c r="AG24" s="54">
        <v>0</v>
      </c>
      <c r="AH24" s="54">
        <v>0</v>
      </c>
      <c r="AI24" s="54">
        <v>0</v>
      </c>
      <c r="AJ24" s="54">
        <v>0</v>
      </c>
      <c r="AK24" s="54">
        <v>0</v>
      </c>
      <c r="AL24" s="54">
        <v>0</v>
      </c>
      <c r="AM24" s="54">
        <v>0</v>
      </c>
      <c r="AN24" s="54">
        <v>0</v>
      </c>
      <c r="AO24" s="54">
        <v>0</v>
      </c>
      <c r="AP24" s="54">
        <f>+'P05 2025'!GL6</f>
        <v>1450</v>
      </c>
      <c r="AQ24" s="780"/>
      <c r="AS24" s="948"/>
      <c r="AT24" s="948"/>
      <c r="AU24" s="948"/>
      <c r="BD24" s="794"/>
    </row>
    <row r="25" spans="1:56" s="63" customFormat="1" ht="15" customHeight="1" x14ac:dyDescent="0.25">
      <c r="A25" s="253" t="s">
        <v>980</v>
      </c>
      <c r="B25" s="946"/>
      <c r="C25" s="151"/>
      <c r="D25" s="149">
        <v>112</v>
      </c>
      <c r="E25" s="37"/>
      <c r="F25" s="149">
        <v>2402112</v>
      </c>
      <c r="G25" s="81" t="s">
        <v>584</v>
      </c>
      <c r="H25" s="53">
        <v>0</v>
      </c>
      <c r="I25" s="53">
        <v>0</v>
      </c>
      <c r="J25" s="53">
        <f t="shared" si="1"/>
        <v>0</v>
      </c>
      <c r="K25" s="986">
        <f t="shared" si="2"/>
        <v>0</v>
      </c>
      <c r="L25" s="53">
        <v>0</v>
      </c>
      <c r="M25" s="974">
        <f t="shared" si="3"/>
        <v>0</v>
      </c>
      <c r="N25" s="53">
        <f t="shared" si="9"/>
        <v>0</v>
      </c>
      <c r="O25" s="975">
        <f t="shared" si="5"/>
        <v>0</v>
      </c>
      <c r="P25" s="761">
        <v>0</v>
      </c>
      <c r="Q25" s="761">
        <v>0</v>
      </c>
      <c r="R25" s="976">
        <f t="shared" si="6"/>
        <v>0</v>
      </c>
      <c r="S25" s="969">
        <f>+'P05 2025'!DZ14</f>
        <v>61859.999999999993</v>
      </c>
      <c r="T25" s="53">
        <f t="shared" si="8"/>
        <v>0</v>
      </c>
      <c r="U25" s="88">
        <f t="shared" si="7"/>
        <v>0</v>
      </c>
      <c r="V25" s="947">
        <v>0</v>
      </c>
      <c r="W25" s="947">
        <v>0</v>
      </c>
      <c r="X25" s="947">
        <v>0</v>
      </c>
      <c r="Y25" s="947">
        <v>0</v>
      </c>
      <c r="Z25" s="947">
        <v>0</v>
      </c>
      <c r="AA25" s="53">
        <v>0</v>
      </c>
      <c r="AB25" s="54">
        <v>0</v>
      </c>
      <c r="AC25" s="54">
        <v>0</v>
      </c>
      <c r="AD25" s="54">
        <v>0</v>
      </c>
      <c r="AE25" s="54">
        <v>0</v>
      </c>
      <c r="AF25" s="54">
        <v>0</v>
      </c>
      <c r="AG25" s="54">
        <v>0</v>
      </c>
      <c r="AH25" s="54">
        <v>0</v>
      </c>
      <c r="AI25" s="54">
        <v>0</v>
      </c>
      <c r="AJ25" s="54">
        <v>0</v>
      </c>
      <c r="AK25" s="54">
        <v>0</v>
      </c>
      <c r="AL25" s="54">
        <v>0</v>
      </c>
      <c r="AM25" s="54">
        <v>0</v>
      </c>
      <c r="AN25" s="54">
        <v>0</v>
      </c>
      <c r="AO25" s="54">
        <v>0</v>
      </c>
      <c r="AP25" s="54">
        <f>+'P05 2025'!GL7</f>
        <v>60000</v>
      </c>
      <c r="AQ25" s="780"/>
      <c r="AS25" s="948"/>
      <c r="AT25" s="948"/>
      <c r="AU25" s="948"/>
      <c r="BD25" s="794"/>
    </row>
    <row r="26" spans="1:56" s="63" customFormat="1" ht="15" customHeight="1" x14ac:dyDescent="0.25">
      <c r="A26" s="253" t="s">
        <v>981</v>
      </c>
      <c r="B26" s="946"/>
      <c r="C26" s="151"/>
      <c r="D26" s="149">
        <v>113</v>
      </c>
      <c r="E26" s="37"/>
      <c r="F26" s="149">
        <v>2402113</v>
      </c>
      <c r="G26" s="81" t="s">
        <v>585</v>
      </c>
      <c r="H26" s="53">
        <v>0</v>
      </c>
      <c r="I26" s="53">
        <v>0</v>
      </c>
      <c r="J26" s="53">
        <f t="shared" si="1"/>
        <v>0</v>
      </c>
      <c r="K26" s="986">
        <f t="shared" si="2"/>
        <v>0</v>
      </c>
      <c r="L26" s="53">
        <v>0</v>
      </c>
      <c r="M26" s="974">
        <f t="shared" si="3"/>
        <v>0</v>
      </c>
      <c r="N26" s="53">
        <f t="shared" si="9"/>
        <v>0</v>
      </c>
      <c r="O26" s="975">
        <f t="shared" si="5"/>
        <v>0</v>
      </c>
      <c r="P26" s="761">
        <v>0</v>
      </c>
      <c r="Q26" s="761">
        <v>0</v>
      </c>
      <c r="R26" s="976">
        <f t="shared" si="6"/>
        <v>0</v>
      </c>
      <c r="S26" s="969">
        <f>+'P05 2025'!DZ15</f>
        <v>12887.499999999998</v>
      </c>
      <c r="T26" s="53">
        <f t="shared" si="8"/>
        <v>12887.499999999998</v>
      </c>
      <c r="U26" s="88">
        <f t="shared" si="7"/>
        <v>1</v>
      </c>
      <c r="V26" s="947">
        <v>0</v>
      </c>
      <c r="W26" s="947">
        <v>0</v>
      </c>
      <c r="X26" s="947">
        <v>0</v>
      </c>
      <c r="Y26" s="947">
        <v>0</v>
      </c>
      <c r="Z26" s="947">
        <v>0</v>
      </c>
      <c r="AA26" s="53">
        <v>0</v>
      </c>
      <c r="AB26" s="54">
        <v>0</v>
      </c>
      <c r="AC26" s="54">
        <v>0</v>
      </c>
      <c r="AD26" s="54">
        <v>0</v>
      </c>
      <c r="AE26" s="54">
        <v>0</v>
      </c>
      <c r="AF26" s="54">
        <v>0</v>
      </c>
      <c r="AG26" s="54">
        <v>0</v>
      </c>
      <c r="AH26" s="54">
        <v>0</v>
      </c>
      <c r="AI26" s="54">
        <v>0</v>
      </c>
      <c r="AJ26" s="54">
        <v>0</v>
      </c>
      <c r="AK26" s="54">
        <v>0</v>
      </c>
      <c r="AL26" s="54">
        <v>0</v>
      </c>
      <c r="AM26" s="54">
        <f>+'P05 2025'!DS6</f>
        <v>12887.499999999998</v>
      </c>
      <c r="AN26" s="54">
        <v>0</v>
      </c>
      <c r="AO26" s="54">
        <v>0</v>
      </c>
      <c r="AP26" s="54">
        <v>0</v>
      </c>
      <c r="AQ26" s="780"/>
      <c r="AS26" s="948"/>
      <c r="AT26" s="948"/>
      <c r="AU26" s="948"/>
      <c r="BD26" s="794"/>
    </row>
    <row r="27" spans="1:56" s="63" customFormat="1" ht="15" hidden="1" customHeight="1" x14ac:dyDescent="0.25">
      <c r="A27" s="253"/>
      <c r="B27" s="946"/>
      <c r="C27" s="151"/>
      <c r="D27" s="149">
        <v>114</v>
      </c>
      <c r="E27" s="37"/>
      <c r="F27" s="149">
        <v>2402114</v>
      </c>
      <c r="G27" s="81" t="s">
        <v>586</v>
      </c>
      <c r="H27" s="53">
        <v>0</v>
      </c>
      <c r="I27" s="53">
        <v>0</v>
      </c>
      <c r="J27" s="53">
        <f t="shared" si="1"/>
        <v>0</v>
      </c>
      <c r="K27" s="986">
        <f t="shared" si="2"/>
        <v>0</v>
      </c>
      <c r="L27" s="53">
        <v>0</v>
      </c>
      <c r="M27" s="974">
        <f t="shared" si="3"/>
        <v>0</v>
      </c>
      <c r="N27" s="53">
        <f t="shared" si="9"/>
        <v>0</v>
      </c>
      <c r="O27" s="975">
        <f t="shared" si="5"/>
        <v>0</v>
      </c>
      <c r="P27" s="761">
        <v>0</v>
      </c>
      <c r="Q27" s="761">
        <v>0</v>
      </c>
      <c r="R27" s="976">
        <f t="shared" si="6"/>
        <v>0</v>
      </c>
      <c r="S27" s="969">
        <v>0</v>
      </c>
      <c r="T27" s="53">
        <f t="shared" si="8"/>
        <v>0</v>
      </c>
      <c r="U27" s="88">
        <f t="shared" si="7"/>
        <v>0</v>
      </c>
      <c r="V27" s="947">
        <v>0</v>
      </c>
      <c r="W27" s="947">
        <v>0</v>
      </c>
      <c r="X27" s="947">
        <v>0</v>
      </c>
      <c r="Y27" s="947">
        <v>0</v>
      </c>
      <c r="Z27" s="947">
        <v>0</v>
      </c>
      <c r="AA27" s="53">
        <v>0</v>
      </c>
      <c r="AB27" s="54">
        <v>0</v>
      </c>
      <c r="AC27" s="54">
        <v>0</v>
      </c>
      <c r="AD27" s="54">
        <v>0</v>
      </c>
      <c r="AE27" s="54">
        <v>0</v>
      </c>
      <c r="AF27" s="54">
        <v>0</v>
      </c>
      <c r="AG27" s="54">
        <v>0</v>
      </c>
      <c r="AH27" s="54">
        <v>0</v>
      </c>
      <c r="AI27" s="54">
        <v>0</v>
      </c>
      <c r="AJ27" s="54">
        <v>0</v>
      </c>
      <c r="AK27" s="54">
        <v>0</v>
      </c>
      <c r="AL27" s="54">
        <v>0</v>
      </c>
      <c r="AM27" s="54">
        <v>0</v>
      </c>
      <c r="AN27" s="54">
        <v>0</v>
      </c>
      <c r="AO27" s="54">
        <v>0</v>
      </c>
      <c r="AP27" s="54">
        <v>0</v>
      </c>
      <c r="AS27" s="948"/>
      <c r="AT27" s="948"/>
      <c r="AU27" s="948"/>
      <c r="BD27" s="794"/>
    </row>
    <row r="28" spans="1:56" s="63" customFormat="1" ht="15" hidden="1" customHeight="1" x14ac:dyDescent="0.25">
      <c r="A28" s="253"/>
      <c r="B28" s="946"/>
      <c r="C28" s="151"/>
      <c r="D28" s="149">
        <v>115</v>
      </c>
      <c r="E28" s="37"/>
      <c r="F28" s="149">
        <v>2402115</v>
      </c>
      <c r="G28" s="81" t="s">
        <v>587</v>
      </c>
      <c r="H28" s="53">
        <v>0</v>
      </c>
      <c r="I28" s="53">
        <v>0</v>
      </c>
      <c r="J28" s="53">
        <f t="shared" si="1"/>
        <v>0</v>
      </c>
      <c r="K28" s="986">
        <f t="shared" si="2"/>
        <v>0</v>
      </c>
      <c r="L28" s="53">
        <v>0</v>
      </c>
      <c r="M28" s="974">
        <f t="shared" si="3"/>
        <v>0</v>
      </c>
      <c r="N28" s="53">
        <f t="shared" si="9"/>
        <v>0</v>
      </c>
      <c r="O28" s="975">
        <f t="shared" si="5"/>
        <v>0</v>
      </c>
      <c r="P28" s="761">
        <v>0</v>
      </c>
      <c r="Q28" s="761">
        <v>0</v>
      </c>
      <c r="R28" s="976">
        <f t="shared" si="6"/>
        <v>0</v>
      </c>
      <c r="S28" s="969">
        <v>0</v>
      </c>
      <c r="T28" s="53">
        <f t="shared" si="8"/>
        <v>0</v>
      </c>
      <c r="U28" s="88">
        <f t="shared" si="7"/>
        <v>0</v>
      </c>
      <c r="V28" s="947">
        <v>0</v>
      </c>
      <c r="W28" s="947">
        <v>0</v>
      </c>
      <c r="X28" s="947">
        <v>0</v>
      </c>
      <c r="Y28" s="947">
        <v>0</v>
      </c>
      <c r="Z28" s="947">
        <v>0</v>
      </c>
      <c r="AA28" s="53">
        <v>0</v>
      </c>
      <c r="AB28" s="54">
        <v>0</v>
      </c>
      <c r="AC28" s="54">
        <v>0</v>
      </c>
      <c r="AD28" s="54">
        <v>0</v>
      </c>
      <c r="AE28" s="54">
        <v>0</v>
      </c>
      <c r="AF28" s="54">
        <v>0</v>
      </c>
      <c r="AG28" s="54">
        <v>0</v>
      </c>
      <c r="AH28" s="54">
        <v>0</v>
      </c>
      <c r="AI28" s="54">
        <v>0</v>
      </c>
      <c r="AJ28" s="54">
        <v>0</v>
      </c>
      <c r="AK28" s="54">
        <v>0</v>
      </c>
      <c r="AL28" s="54">
        <v>0</v>
      </c>
      <c r="AM28" s="54">
        <v>0</v>
      </c>
      <c r="AN28" s="54">
        <v>0</v>
      </c>
      <c r="AO28" s="54">
        <v>0</v>
      </c>
      <c r="AP28" s="54">
        <v>0</v>
      </c>
      <c r="AS28" s="948"/>
      <c r="AT28" s="948"/>
      <c r="AU28" s="948"/>
      <c r="BD28" s="794"/>
    </row>
    <row r="29" spans="1:56" s="63" customFormat="1" ht="15" customHeight="1" x14ac:dyDescent="0.25">
      <c r="A29" s="253" t="s">
        <v>982</v>
      </c>
      <c r="B29" s="946"/>
      <c r="C29" s="151"/>
      <c r="D29" s="149">
        <v>116</v>
      </c>
      <c r="E29" s="37"/>
      <c r="F29" s="149">
        <v>2402116</v>
      </c>
      <c r="G29" s="81" t="s">
        <v>525</v>
      </c>
      <c r="H29" s="53">
        <v>0</v>
      </c>
      <c r="I29" s="53">
        <v>0</v>
      </c>
      <c r="J29" s="53">
        <f t="shared" si="1"/>
        <v>0</v>
      </c>
      <c r="K29" s="986">
        <f t="shared" si="2"/>
        <v>0</v>
      </c>
      <c r="L29" s="53">
        <v>0</v>
      </c>
      <c r="M29" s="974">
        <f t="shared" si="3"/>
        <v>0</v>
      </c>
      <c r="N29" s="53">
        <f t="shared" si="9"/>
        <v>0</v>
      </c>
      <c r="O29" s="975">
        <f t="shared" si="5"/>
        <v>0</v>
      </c>
      <c r="P29" s="761">
        <v>0</v>
      </c>
      <c r="Q29" s="761">
        <v>0</v>
      </c>
      <c r="R29" s="976">
        <f t="shared" si="6"/>
        <v>0</v>
      </c>
      <c r="S29" s="969">
        <f>+'P05 2025'!DZ17</f>
        <v>39590.399999999994</v>
      </c>
      <c r="T29" s="53">
        <f t="shared" si="8"/>
        <v>0</v>
      </c>
      <c r="U29" s="88">
        <f t="shared" si="7"/>
        <v>0</v>
      </c>
      <c r="V29" s="947">
        <v>0</v>
      </c>
      <c r="W29" s="947">
        <v>0</v>
      </c>
      <c r="X29" s="947">
        <v>0</v>
      </c>
      <c r="Y29" s="947">
        <v>0</v>
      </c>
      <c r="Z29" s="947">
        <v>0</v>
      </c>
      <c r="AA29" s="53">
        <v>0</v>
      </c>
      <c r="AB29" s="54">
        <v>0</v>
      </c>
      <c r="AC29" s="54">
        <v>0</v>
      </c>
      <c r="AD29" s="54">
        <v>0</v>
      </c>
      <c r="AE29" s="54">
        <v>0</v>
      </c>
      <c r="AF29" s="54">
        <v>0</v>
      </c>
      <c r="AG29" s="54">
        <v>0</v>
      </c>
      <c r="AH29" s="54">
        <v>0</v>
      </c>
      <c r="AI29" s="54">
        <v>0</v>
      </c>
      <c r="AJ29" s="54">
        <v>0</v>
      </c>
      <c r="AK29" s="54">
        <v>0</v>
      </c>
      <c r="AL29" s="54">
        <v>0</v>
      </c>
      <c r="AM29" s="54">
        <v>0</v>
      </c>
      <c r="AN29" s="54">
        <v>0</v>
      </c>
      <c r="AO29" s="54">
        <v>0</v>
      </c>
      <c r="AP29" s="54">
        <f>+'P05 2025'!GL8</f>
        <v>38400</v>
      </c>
      <c r="AS29" s="948"/>
      <c r="AT29" s="948"/>
      <c r="AU29" s="948"/>
      <c r="BD29" s="794"/>
    </row>
    <row r="30" spans="1:56" s="63" customFormat="1" ht="15" hidden="1" customHeight="1" x14ac:dyDescent="0.25">
      <c r="A30" s="253"/>
      <c r="B30" s="946"/>
      <c r="C30" s="151"/>
      <c r="D30" s="149">
        <v>914</v>
      </c>
      <c r="E30" s="37"/>
      <c r="F30" s="149">
        <v>2402914</v>
      </c>
      <c r="G30" s="81" t="s">
        <v>448</v>
      </c>
      <c r="H30" s="53">
        <v>0</v>
      </c>
      <c r="I30" s="53">
        <v>0</v>
      </c>
      <c r="J30" s="53">
        <f t="shared" si="1"/>
        <v>0</v>
      </c>
      <c r="K30" s="986">
        <f t="shared" si="2"/>
        <v>0</v>
      </c>
      <c r="L30" s="53">
        <v>0</v>
      </c>
      <c r="M30" s="974">
        <f t="shared" si="3"/>
        <v>0</v>
      </c>
      <c r="N30" s="53">
        <f t="shared" si="9"/>
        <v>0</v>
      </c>
      <c r="O30" s="975">
        <f t="shared" si="5"/>
        <v>0</v>
      </c>
      <c r="P30" s="761">
        <v>0</v>
      </c>
      <c r="Q30" s="761">
        <v>0</v>
      </c>
      <c r="R30" s="976">
        <f t="shared" si="6"/>
        <v>0</v>
      </c>
      <c r="S30" s="969">
        <v>0</v>
      </c>
      <c r="T30" s="53">
        <f t="shared" si="8"/>
        <v>0</v>
      </c>
      <c r="U30" s="88">
        <f t="shared" si="7"/>
        <v>0</v>
      </c>
      <c r="V30" s="947">
        <v>0</v>
      </c>
      <c r="W30" s="947">
        <v>0</v>
      </c>
      <c r="X30" s="947">
        <v>0</v>
      </c>
      <c r="Y30" s="947">
        <v>0</v>
      </c>
      <c r="Z30" s="947">
        <v>0</v>
      </c>
      <c r="AA30" s="53">
        <v>0</v>
      </c>
      <c r="AB30" s="54">
        <v>0</v>
      </c>
      <c r="AC30" s="54">
        <v>0</v>
      </c>
      <c r="AD30" s="54">
        <v>0</v>
      </c>
      <c r="AE30" s="54">
        <v>0</v>
      </c>
      <c r="AF30" s="54">
        <v>0</v>
      </c>
      <c r="AG30" s="54">
        <v>0</v>
      </c>
      <c r="AH30" s="54">
        <v>0</v>
      </c>
      <c r="AI30" s="54">
        <v>0</v>
      </c>
      <c r="AJ30" s="54">
        <v>0</v>
      </c>
      <c r="AK30" s="54">
        <v>0</v>
      </c>
      <c r="AL30" s="54">
        <v>0</v>
      </c>
      <c r="AM30" s="54">
        <v>0</v>
      </c>
      <c r="AN30" s="54">
        <v>0</v>
      </c>
      <c r="AO30" s="54">
        <v>0</v>
      </c>
      <c r="AP30" s="54">
        <v>0</v>
      </c>
      <c r="AS30" s="948"/>
      <c r="AT30" s="948"/>
      <c r="AU30" s="948"/>
      <c r="BD30" s="794"/>
    </row>
    <row r="31" spans="1:56" s="63" customFormat="1" ht="15" customHeight="1" x14ac:dyDescent="0.25">
      <c r="A31" s="253"/>
      <c r="B31" s="752">
        <v>25</v>
      </c>
      <c r="C31" s="753"/>
      <c r="D31" s="753"/>
      <c r="E31" s="37"/>
      <c r="F31" s="149"/>
      <c r="G31" s="755" t="s">
        <v>454</v>
      </c>
      <c r="H31" s="26">
        <f>+H32</f>
        <v>0</v>
      </c>
      <c r="I31" s="26">
        <f>+I32</f>
        <v>14963836</v>
      </c>
      <c r="J31" s="26">
        <f t="shared" si="1"/>
        <v>14963836</v>
      </c>
      <c r="K31" s="985">
        <f t="shared" si="2"/>
        <v>1</v>
      </c>
      <c r="L31" s="26">
        <f>+L32</f>
        <v>14963836</v>
      </c>
      <c r="M31" s="977">
        <f t="shared" si="3"/>
        <v>1</v>
      </c>
      <c r="N31" s="26">
        <f>+N32</f>
        <v>0</v>
      </c>
      <c r="O31" s="978">
        <f t="shared" si="5"/>
        <v>0</v>
      </c>
      <c r="P31" s="26">
        <f>+P32</f>
        <v>14963836</v>
      </c>
      <c r="Q31" s="26">
        <v>0</v>
      </c>
      <c r="R31" s="979">
        <f t="shared" si="6"/>
        <v>0</v>
      </c>
      <c r="S31" s="980">
        <v>0</v>
      </c>
      <c r="T31" s="980">
        <f>+T32</f>
        <v>0</v>
      </c>
      <c r="U31" s="981">
        <f t="shared" si="7"/>
        <v>0</v>
      </c>
      <c r="V31" s="947">
        <v>0</v>
      </c>
      <c r="W31" s="947">
        <v>0</v>
      </c>
      <c r="X31" s="947">
        <v>0</v>
      </c>
      <c r="Y31" s="947">
        <v>0</v>
      </c>
      <c r="Z31" s="947">
        <v>0</v>
      </c>
      <c r="AA31" s="54">
        <v>0</v>
      </c>
      <c r="AB31" s="45">
        <v>0</v>
      </c>
      <c r="AC31" s="45">
        <v>0</v>
      </c>
      <c r="AD31" s="45">
        <v>0</v>
      </c>
      <c r="AE31" s="45">
        <v>0</v>
      </c>
      <c r="AF31" s="45">
        <v>0</v>
      </c>
      <c r="AG31" s="45">
        <v>0</v>
      </c>
      <c r="AH31" s="54">
        <f>+AH32</f>
        <v>14963836</v>
      </c>
      <c r="AI31" s="54">
        <v>0</v>
      </c>
      <c r="AJ31" s="54">
        <v>0</v>
      </c>
      <c r="AK31" s="45">
        <v>0</v>
      </c>
      <c r="AL31" s="25">
        <v>0</v>
      </c>
      <c r="AM31" s="25">
        <v>0</v>
      </c>
      <c r="AN31" s="45">
        <v>0</v>
      </c>
      <c r="AO31" s="45">
        <v>0</v>
      </c>
      <c r="AP31" s="45">
        <v>0</v>
      </c>
      <c r="AS31" s="948"/>
      <c r="AT31" s="948"/>
      <c r="AU31" s="948"/>
      <c r="AV31" s="964"/>
      <c r="AW31" s="948"/>
      <c r="AX31" s="948"/>
      <c r="AY31" s="948"/>
      <c r="AZ31" s="948"/>
      <c r="BA31" s="948"/>
      <c r="BB31" s="948"/>
      <c r="BC31" s="948"/>
      <c r="BD31" s="794"/>
    </row>
    <row r="32" spans="1:56" s="967" customFormat="1" ht="15" customHeight="1" x14ac:dyDescent="0.25">
      <c r="A32" s="253"/>
      <c r="B32" s="486"/>
      <c r="C32" s="73">
        <v>99</v>
      </c>
      <c r="D32" s="73"/>
      <c r="E32" s="56"/>
      <c r="F32" s="55"/>
      <c r="G32" s="965" t="s">
        <v>453</v>
      </c>
      <c r="H32" s="45">
        <v>0</v>
      </c>
      <c r="I32" s="45">
        <f>+'P05 2026'!FS8</f>
        <v>14963836</v>
      </c>
      <c r="J32" s="45">
        <f t="shared" si="1"/>
        <v>14963836</v>
      </c>
      <c r="K32" s="986">
        <f t="shared" si="2"/>
        <v>1</v>
      </c>
      <c r="L32" s="45">
        <f>+'P05 2026'!FU8</f>
        <v>14963836</v>
      </c>
      <c r="M32" s="974">
        <f t="shared" si="3"/>
        <v>1</v>
      </c>
      <c r="N32" s="45">
        <f>+I32-L32</f>
        <v>0</v>
      </c>
      <c r="O32" s="975">
        <f t="shared" si="5"/>
        <v>0</v>
      </c>
      <c r="P32" s="45">
        <f>+'P05 2026'!FX9</f>
        <v>14963836</v>
      </c>
      <c r="Q32" s="45">
        <f>+'P05 2026'!FD8</f>
        <v>0</v>
      </c>
      <c r="R32" s="976">
        <f t="shared" si="6"/>
        <v>0</v>
      </c>
      <c r="S32" s="142">
        <v>0</v>
      </c>
      <c r="T32" s="142">
        <f>SUMIF(W$3:$AP3,"SI",W32:AP32)</f>
        <v>0</v>
      </c>
      <c r="U32" s="88">
        <f t="shared" si="7"/>
        <v>0</v>
      </c>
      <c r="V32" s="966">
        <v>0</v>
      </c>
      <c r="W32" s="966">
        <v>0</v>
      </c>
      <c r="X32" s="966">
        <v>0</v>
      </c>
      <c r="Y32" s="966">
        <v>0</v>
      </c>
      <c r="Z32" s="966">
        <v>0</v>
      </c>
      <c r="AA32" s="45">
        <v>0</v>
      </c>
      <c r="AB32" s="45">
        <v>0</v>
      </c>
      <c r="AC32" s="45">
        <v>0</v>
      </c>
      <c r="AD32" s="45">
        <v>0</v>
      </c>
      <c r="AE32" s="45">
        <v>0</v>
      </c>
      <c r="AF32" s="45">
        <v>0</v>
      </c>
      <c r="AG32" s="45">
        <v>0</v>
      </c>
      <c r="AH32" s="52">
        <f>+'P05 2026'!DS3</f>
        <v>14963836</v>
      </c>
      <c r="AI32" s="52">
        <v>0</v>
      </c>
      <c r="AJ32" s="52">
        <v>0</v>
      </c>
      <c r="AK32" s="45">
        <v>0</v>
      </c>
      <c r="AL32" s="45">
        <v>0</v>
      </c>
      <c r="AM32" s="45">
        <v>0</v>
      </c>
      <c r="AN32" s="45">
        <v>0</v>
      </c>
      <c r="AO32" s="45">
        <v>0</v>
      </c>
      <c r="AP32" s="45">
        <v>0</v>
      </c>
      <c r="AS32" s="963"/>
      <c r="AT32" s="963"/>
      <c r="AU32" s="963"/>
      <c r="AV32" s="964"/>
      <c r="AW32" s="948"/>
      <c r="AX32" s="948"/>
      <c r="AY32" s="948"/>
      <c r="AZ32" s="948"/>
      <c r="BA32" s="948"/>
      <c r="BB32" s="948"/>
      <c r="BC32" s="948"/>
      <c r="BD32" s="794"/>
    </row>
    <row r="33" spans="1:59" s="63" customFormat="1" ht="15" customHeight="1" x14ac:dyDescent="0.25">
      <c r="A33" s="253" t="s">
        <v>736</v>
      </c>
      <c r="B33" s="752">
        <v>33</v>
      </c>
      <c r="C33" s="753" t="s">
        <v>1</v>
      </c>
      <c r="D33" s="754"/>
      <c r="E33" s="37"/>
      <c r="F33" s="149"/>
      <c r="G33" s="755" t="s">
        <v>140</v>
      </c>
      <c r="H33" s="26">
        <f>+H34+H58</f>
        <v>55354872</v>
      </c>
      <c r="I33" s="26">
        <f>+I34+I58</f>
        <v>7885759</v>
      </c>
      <c r="J33" s="26">
        <f t="shared" si="1"/>
        <v>0</v>
      </c>
      <c r="K33" s="985">
        <f t="shared" si="2"/>
        <v>0</v>
      </c>
      <c r="L33" s="26">
        <f>+L34</f>
        <v>0</v>
      </c>
      <c r="M33" s="977">
        <f t="shared" si="3"/>
        <v>0</v>
      </c>
      <c r="N33" s="26">
        <f>+I33-L33</f>
        <v>7885759</v>
      </c>
      <c r="O33" s="978">
        <f t="shared" si="5"/>
        <v>1</v>
      </c>
      <c r="P33" s="26">
        <f>+P34</f>
        <v>0</v>
      </c>
      <c r="Q33" s="26">
        <f>+Q34</f>
        <v>0</v>
      </c>
      <c r="R33" s="979">
        <f t="shared" si="6"/>
        <v>0</v>
      </c>
      <c r="S33" s="704">
        <f>+S34+S58</f>
        <v>58620383.552000001</v>
      </c>
      <c r="T33" s="26">
        <f ca="1">+T34+T58</f>
        <v>6381462.1349999998</v>
      </c>
      <c r="U33" s="981">
        <f t="shared" ca="1" si="7"/>
        <v>0.10886080486558465</v>
      </c>
      <c r="V33" s="947">
        <v>0</v>
      </c>
      <c r="W33" s="947">
        <v>0</v>
      </c>
      <c r="X33" s="947">
        <v>0</v>
      </c>
      <c r="Y33" s="947">
        <v>0</v>
      </c>
      <c r="Z33" s="947">
        <v>0</v>
      </c>
      <c r="AA33" s="54">
        <v>0</v>
      </c>
      <c r="AB33" s="54">
        <v>0</v>
      </c>
      <c r="AC33" s="54">
        <v>0</v>
      </c>
      <c r="AD33" s="54">
        <v>0</v>
      </c>
      <c r="AE33" s="54">
        <v>0</v>
      </c>
      <c r="AF33" s="54">
        <v>0</v>
      </c>
      <c r="AG33" s="54">
        <v>0</v>
      </c>
      <c r="AH33" s="54">
        <v>0</v>
      </c>
      <c r="AI33" s="54">
        <v>0</v>
      </c>
      <c r="AJ33" s="54">
        <v>0</v>
      </c>
      <c r="AK33" s="54">
        <v>0</v>
      </c>
      <c r="AL33" s="27">
        <v>0</v>
      </c>
      <c r="AM33" s="27">
        <f>+AM34</f>
        <v>6381462.1349999998</v>
      </c>
      <c r="AN33" s="54">
        <v>0</v>
      </c>
      <c r="AO33" s="54">
        <v>0</v>
      </c>
      <c r="AP33" s="54">
        <f>+AP34+AP58</f>
        <v>27011064</v>
      </c>
      <c r="AS33" s="948"/>
      <c r="AT33" s="948"/>
      <c r="AU33" s="948"/>
      <c r="AV33" s="964"/>
      <c r="AW33" s="948"/>
      <c r="AX33" s="948"/>
      <c r="AY33" s="948"/>
      <c r="AZ33" s="948"/>
      <c r="BA33" s="948"/>
      <c r="BB33" s="948"/>
      <c r="BC33" s="948"/>
      <c r="BD33" s="794"/>
    </row>
    <row r="34" spans="1:59" s="63" customFormat="1" ht="15" customHeight="1" x14ac:dyDescent="0.25">
      <c r="A34" s="253" t="s">
        <v>737</v>
      </c>
      <c r="B34" s="946"/>
      <c r="C34" s="151">
        <v>2</v>
      </c>
      <c r="D34" s="149"/>
      <c r="E34" s="37"/>
      <c r="F34" s="149"/>
      <c r="G34" s="81" t="s">
        <v>84</v>
      </c>
      <c r="H34" s="53">
        <f>SUM(H35:H57)</f>
        <v>2062000</v>
      </c>
      <c r="I34" s="53">
        <f>SUM(I35:I57)</f>
        <v>7800789</v>
      </c>
      <c r="J34" s="53">
        <f t="shared" si="1"/>
        <v>0</v>
      </c>
      <c r="K34" s="986">
        <f t="shared" si="2"/>
        <v>0</v>
      </c>
      <c r="L34" s="53">
        <f>SUM(L35:L57)</f>
        <v>0</v>
      </c>
      <c r="M34" s="974">
        <f t="shared" si="3"/>
        <v>0</v>
      </c>
      <c r="N34" s="53">
        <f>+I34-L34</f>
        <v>7800789</v>
      </c>
      <c r="O34" s="975">
        <f t="shared" si="5"/>
        <v>1</v>
      </c>
      <c r="P34" s="53">
        <f>SUM(BZ35:BZ57)</f>
        <v>0</v>
      </c>
      <c r="Q34" s="53">
        <f>SUM(Q35:Q57)</f>
        <v>0</v>
      </c>
      <c r="R34" s="976">
        <f t="shared" si="6"/>
        <v>0</v>
      </c>
      <c r="S34" s="449">
        <f>+SUM(S35:S57)</f>
        <v>22644352.003999997</v>
      </c>
      <c r="T34" s="53">
        <f ca="1">SUM(T35:T57)</f>
        <v>6381462.1349999998</v>
      </c>
      <c r="U34" s="88">
        <f t="shared" ca="1" si="7"/>
        <v>0.28181253028891046</v>
      </c>
      <c r="V34" s="947">
        <v>0</v>
      </c>
      <c r="W34" s="947">
        <v>0</v>
      </c>
      <c r="X34" s="947">
        <v>0</v>
      </c>
      <c r="Y34" s="947">
        <v>0</v>
      </c>
      <c r="Z34" s="947">
        <v>0</v>
      </c>
      <c r="AA34" s="54">
        <v>0</v>
      </c>
      <c r="AB34" s="54">
        <v>0</v>
      </c>
      <c r="AC34" s="54">
        <v>0</v>
      </c>
      <c r="AD34" s="54">
        <v>0</v>
      </c>
      <c r="AE34" s="54">
        <v>0</v>
      </c>
      <c r="AF34" s="54">
        <v>0</v>
      </c>
      <c r="AG34" s="54">
        <v>0</v>
      </c>
      <c r="AH34" s="54">
        <v>0</v>
      </c>
      <c r="AI34" s="54">
        <v>0</v>
      </c>
      <c r="AJ34" s="54">
        <v>0</v>
      </c>
      <c r="AK34" s="54">
        <v>0</v>
      </c>
      <c r="AL34" s="54">
        <v>0</v>
      </c>
      <c r="AM34" s="54">
        <f>SUM(AM35:AM57)</f>
        <v>6381462.1349999998</v>
      </c>
      <c r="AN34" s="54">
        <v>0</v>
      </c>
      <c r="AO34" s="54">
        <v>0</v>
      </c>
      <c r="AP34" s="54">
        <f>SUM(AP35:AP57)</f>
        <v>27011064</v>
      </c>
      <c r="AS34" s="948"/>
      <c r="AT34" s="948"/>
      <c r="AU34" s="948"/>
      <c r="AV34" s="964"/>
      <c r="AW34" s="948"/>
      <c r="AX34" s="948"/>
      <c r="AY34" s="948"/>
      <c r="AZ34" s="948"/>
      <c r="BA34" s="948"/>
      <c r="BB34" s="948"/>
      <c r="BC34" s="948"/>
      <c r="BD34" s="794"/>
    </row>
    <row r="35" spans="1:59" s="63" customFormat="1" ht="15" customHeight="1" x14ac:dyDescent="0.25">
      <c r="A35" s="253"/>
      <c r="B35" s="946"/>
      <c r="C35" s="151"/>
      <c r="D35" s="149" t="s">
        <v>158</v>
      </c>
      <c r="E35" s="37"/>
      <c r="F35" s="149">
        <v>3302001</v>
      </c>
      <c r="G35" s="81" t="s">
        <v>437</v>
      </c>
      <c r="H35" s="53">
        <v>0</v>
      </c>
      <c r="I35" s="53">
        <f>+'P05 2026'!FS12</f>
        <v>88169</v>
      </c>
      <c r="J35" s="53">
        <f t="shared" si="1"/>
        <v>0</v>
      </c>
      <c r="K35" s="986">
        <f t="shared" si="2"/>
        <v>0</v>
      </c>
      <c r="L35" s="53">
        <v>0</v>
      </c>
      <c r="M35" s="974">
        <f t="shared" si="3"/>
        <v>0</v>
      </c>
      <c r="N35" s="53">
        <f t="shared" ref="N35:N57" si="10">+I35-L35</f>
        <v>88169</v>
      </c>
      <c r="O35" s="975">
        <f t="shared" si="5"/>
        <v>1</v>
      </c>
      <c r="P35" s="53">
        <v>0</v>
      </c>
      <c r="Q35" s="53">
        <v>0</v>
      </c>
      <c r="R35" s="976">
        <f t="shared" si="6"/>
        <v>0</v>
      </c>
      <c r="S35" s="969">
        <v>0</v>
      </c>
      <c r="T35" s="969">
        <f>SUMIF(V$3:$AP3,"SI",V35:AP35)</f>
        <v>0</v>
      </c>
      <c r="U35" s="88">
        <f t="shared" si="7"/>
        <v>0</v>
      </c>
      <c r="V35" s="947">
        <v>0</v>
      </c>
      <c r="W35" s="947">
        <v>0</v>
      </c>
      <c r="X35" s="947">
        <v>0</v>
      </c>
      <c r="Y35" s="947">
        <v>0</v>
      </c>
      <c r="Z35" s="947">
        <v>0</v>
      </c>
      <c r="AA35" s="53">
        <v>0</v>
      </c>
      <c r="AB35" s="45">
        <v>0</v>
      </c>
      <c r="AC35" s="45">
        <v>0</v>
      </c>
      <c r="AD35" s="45">
        <v>0</v>
      </c>
      <c r="AE35" s="45">
        <v>0</v>
      </c>
      <c r="AF35" s="45">
        <v>0</v>
      </c>
      <c r="AG35" s="45">
        <v>0</v>
      </c>
      <c r="AH35" s="54">
        <v>0</v>
      </c>
      <c r="AI35" s="54">
        <v>0</v>
      </c>
      <c r="AJ35" s="54">
        <v>0</v>
      </c>
      <c r="AK35" s="45">
        <v>0</v>
      </c>
      <c r="AL35" s="54">
        <v>0</v>
      </c>
      <c r="AM35" s="45">
        <v>0</v>
      </c>
      <c r="AN35" s="45">
        <v>0</v>
      </c>
      <c r="AO35" s="45">
        <v>0</v>
      </c>
      <c r="AP35" s="45">
        <v>0</v>
      </c>
      <c r="AS35" s="948"/>
      <c r="AT35" s="948"/>
      <c r="AU35" s="948"/>
      <c r="AV35" s="964"/>
      <c r="AW35" s="948"/>
      <c r="AX35" s="948"/>
      <c r="AY35" s="948"/>
      <c r="AZ35" s="948"/>
      <c r="BA35" s="948"/>
      <c r="BB35" s="948"/>
      <c r="BC35" s="948"/>
      <c r="BD35" s="794"/>
    </row>
    <row r="36" spans="1:59" s="63" customFormat="1" ht="15" hidden="1" customHeight="1" x14ac:dyDescent="0.25">
      <c r="A36" s="253"/>
      <c r="B36" s="946"/>
      <c r="C36" s="151"/>
      <c r="D36" s="149" t="s">
        <v>154</v>
      </c>
      <c r="E36" s="37"/>
      <c r="F36" s="149">
        <v>3302002</v>
      </c>
      <c r="G36" s="81" t="s">
        <v>430</v>
      </c>
      <c r="H36" s="53">
        <v>0</v>
      </c>
      <c r="I36" s="53">
        <v>0</v>
      </c>
      <c r="J36" s="53">
        <f t="shared" si="1"/>
        <v>0</v>
      </c>
      <c r="K36" s="986">
        <f t="shared" si="2"/>
        <v>0</v>
      </c>
      <c r="L36" s="53">
        <v>0</v>
      </c>
      <c r="M36" s="974">
        <f t="shared" si="3"/>
        <v>0</v>
      </c>
      <c r="N36" s="53">
        <f t="shared" si="10"/>
        <v>0</v>
      </c>
      <c r="O36" s="975">
        <f t="shared" si="5"/>
        <v>0</v>
      </c>
      <c r="P36" s="53">
        <v>0</v>
      </c>
      <c r="Q36" s="53">
        <v>0</v>
      </c>
      <c r="R36" s="976">
        <f t="shared" si="6"/>
        <v>0</v>
      </c>
      <c r="S36" s="969">
        <v>0</v>
      </c>
      <c r="T36" s="969">
        <f>SUMIF(V$3:$AP3,"SI",V36:AP36)</f>
        <v>0</v>
      </c>
      <c r="U36" s="88">
        <f t="shared" si="7"/>
        <v>0</v>
      </c>
      <c r="V36" s="947">
        <v>0</v>
      </c>
      <c r="W36" s="947">
        <v>0</v>
      </c>
      <c r="X36" s="947">
        <v>0</v>
      </c>
      <c r="Y36" s="947">
        <v>0</v>
      </c>
      <c r="Z36" s="947">
        <v>0</v>
      </c>
      <c r="AA36" s="53">
        <v>0</v>
      </c>
      <c r="AB36" s="45">
        <v>0</v>
      </c>
      <c r="AC36" s="45">
        <v>0</v>
      </c>
      <c r="AD36" s="45">
        <v>0</v>
      </c>
      <c r="AE36" s="45">
        <v>0</v>
      </c>
      <c r="AF36" s="45">
        <v>0</v>
      </c>
      <c r="AG36" s="45">
        <v>0</v>
      </c>
      <c r="AH36" s="54">
        <v>0</v>
      </c>
      <c r="AI36" s="54">
        <v>0</v>
      </c>
      <c r="AJ36" s="54">
        <v>0</v>
      </c>
      <c r="AK36" s="45">
        <v>0</v>
      </c>
      <c r="AL36" s="54">
        <v>0</v>
      </c>
      <c r="AM36" s="45">
        <v>0</v>
      </c>
      <c r="AN36" s="45">
        <v>0</v>
      </c>
      <c r="AO36" s="45">
        <v>0</v>
      </c>
      <c r="AP36" s="45">
        <v>0</v>
      </c>
      <c r="AS36" s="948"/>
      <c r="AT36" s="948"/>
      <c r="AU36" s="948"/>
      <c r="BD36" s="794"/>
    </row>
    <row r="37" spans="1:59" s="63" customFormat="1" ht="15" customHeight="1" x14ac:dyDescent="0.25">
      <c r="A37" s="252" t="s">
        <v>983</v>
      </c>
      <c r="B37" s="946"/>
      <c r="C37" s="151"/>
      <c r="D37" s="149">
        <v>3</v>
      </c>
      <c r="E37" s="37"/>
      <c r="F37" s="149">
        <v>3302003</v>
      </c>
      <c r="G37" s="81" t="s">
        <v>429</v>
      </c>
      <c r="H37" s="53">
        <v>0</v>
      </c>
      <c r="I37" s="53">
        <v>0</v>
      </c>
      <c r="J37" s="53">
        <f t="shared" si="1"/>
        <v>0</v>
      </c>
      <c r="K37" s="986">
        <f t="shared" si="2"/>
        <v>0</v>
      </c>
      <c r="L37" s="53">
        <v>0</v>
      </c>
      <c r="M37" s="974">
        <f t="shared" si="3"/>
        <v>0</v>
      </c>
      <c r="N37" s="53">
        <f t="shared" si="10"/>
        <v>0</v>
      </c>
      <c r="O37" s="975">
        <f t="shared" si="5"/>
        <v>0</v>
      </c>
      <c r="P37" s="53">
        <v>0</v>
      </c>
      <c r="Q37" s="53">
        <v>0</v>
      </c>
      <c r="R37" s="976">
        <f t="shared" si="6"/>
        <v>0</v>
      </c>
      <c r="S37" s="969">
        <f>+'P05 2025'!DZ18</f>
        <v>2887424.7859999998</v>
      </c>
      <c r="T37" s="969">
        <f ca="1">SUMIF(V$3:$AP4,"SI",V37:AP37)</f>
        <v>0</v>
      </c>
      <c r="U37" s="88">
        <f t="shared" ca="1" si="7"/>
        <v>0</v>
      </c>
      <c r="V37" s="947">
        <v>0</v>
      </c>
      <c r="W37" s="947">
        <v>0</v>
      </c>
      <c r="X37" s="947">
        <v>0</v>
      </c>
      <c r="Y37" s="947">
        <v>0</v>
      </c>
      <c r="Z37" s="947">
        <v>0</v>
      </c>
      <c r="AA37" s="53">
        <v>0</v>
      </c>
      <c r="AB37" s="45">
        <v>0</v>
      </c>
      <c r="AC37" s="45">
        <v>0</v>
      </c>
      <c r="AD37" s="45">
        <v>0</v>
      </c>
      <c r="AE37" s="45">
        <v>0</v>
      </c>
      <c r="AF37" s="45">
        <v>0</v>
      </c>
      <c r="AG37" s="45">
        <v>0</v>
      </c>
      <c r="AH37" s="54">
        <v>0</v>
      </c>
      <c r="AI37" s="54">
        <v>0</v>
      </c>
      <c r="AJ37" s="54">
        <v>0</v>
      </c>
      <c r="AK37" s="45">
        <v>0</v>
      </c>
      <c r="AL37" s="54">
        <v>0</v>
      </c>
      <c r="AM37" s="45">
        <v>0</v>
      </c>
      <c r="AN37" s="45">
        <v>0</v>
      </c>
      <c r="AO37" s="45">
        <v>0</v>
      </c>
      <c r="AP37" s="45">
        <f>+'P05 2025'!GL9</f>
        <v>2800606</v>
      </c>
      <c r="AS37" s="948"/>
      <c r="AT37" s="948"/>
      <c r="AU37" s="948"/>
      <c r="BD37" s="794"/>
    </row>
    <row r="38" spans="1:59" s="63" customFormat="1" ht="15" customHeight="1" x14ac:dyDescent="0.25">
      <c r="A38" s="252" t="s">
        <v>984</v>
      </c>
      <c r="B38" s="946"/>
      <c r="C38" s="151"/>
      <c r="D38" s="149" t="s">
        <v>168</v>
      </c>
      <c r="E38" s="37"/>
      <c r="F38" s="149">
        <v>3302004</v>
      </c>
      <c r="G38" s="81" t="s">
        <v>428</v>
      </c>
      <c r="H38" s="53">
        <v>0</v>
      </c>
      <c r="I38" s="53">
        <f>+'P05 2026'!FS13</f>
        <v>500000</v>
      </c>
      <c r="J38" s="53">
        <f t="shared" si="1"/>
        <v>0</v>
      </c>
      <c r="K38" s="986">
        <f t="shared" si="2"/>
        <v>0</v>
      </c>
      <c r="L38" s="53">
        <v>0</v>
      </c>
      <c r="M38" s="974">
        <f t="shared" si="3"/>
        <v>0</v>
      </c>
      <c r="N38" s="53">
        <f t="shared" si="10"/>
        <v>500000</v>
      </c>
      <c r="O38" s="975">
        <f t="shared" si="5"/>
        <v>1</v>
      </c>
      <c r="P38" s="53">
        <v>0</v>
      </c>
      <c r="Q38" s="53">
        <v>0</v>
      </c>
      <c r="R38" s="976">
        <f t="shared" si="6"/>
        <v>0</v>
      </c>
      <c r="S38" s="969">
        <f>+'P05 2025'!DZ19</f>
        <v>12371.999999999998</v>
      </c>
      <c r="T38" s="969">
        <f ca="1">SUMIF(V$3:$AP5,"SI",V38:AP38)</f>
        <v>0</v>
      </c>
      <c r="U38" s="88">
        <f t="shared" ca="1" si="7"/>
        <v>0</v>
      </c>
      <c r="V38" s="947">
        <v>0</v>
      </c>
      <c r="W38" s="947">
        <v>0</v>
      </c>
      <c r="X38" s="947">
        <v>0</v>
      </c>
      <c r="Y38" s="947">
        <v>0</v>
      </c>
      <c r="Z38" s="947">
        <v>0</v>
      </c>
      <c r="AA38" s="53">
        <v>0</v>
      </c>
      <c r="AB38" s="45">
        <v>0</v>
      </c>
      <c r="AC38" s="45">
        <v>0</v>
      </c>
      <c r="AD38" s="45">
        <v>0</v>
      </c>
      <c r="AE38" s="45">
        <v>0</v>
      </c>
      <c r="AF38" s="45">
        <v>0</v>
      </c>
      <c r="AG38" s="45">
        <v>0</v>
      </c>
      <c r="AH38" s="54">
        <v>0</v>
      </c>
      <c r="AI38" s="54">
        <v>0</v>
      </c>
      <c r="AJ38" s="54">
        <v>0</v>
      </c>
      <c r="AK38" s="45">
        <v>0</v>
      </c>
      <c r="AL38" s="54">
        <v>0</v>
      </c>
      <c r="AM38" s="45">
        <v>0</v>
      </c>
      <c r="AN38" s="45">
        <v>0</v>
      </c>
      <c r="AO38" s="45">
        <v>0</v>
      </c>
      <c r="AP38" s="45">
        <f>+'P05 2025'!GL10</f>
        <v>62000</v>
      </c>
      <c r="AS38" s="948"/>
      <c r="AT38" s="948"/>
      <c r="AU38" s="948"/>
      <c r="AV38" s="964"/>
      <c r="AW38" s="948"/>
      <c r="AX38" s="948"/>
      <c r="AY38" s="948"/>
      <c r="AZ38" s="948"/>
      <c r="BA38" s="948"/>
      <c r="BB38" s="948"/>
      <c r="BC38" s="948"/>
      <c r="BD38" s="794"/>
    </row>
    <row r="39" spans="1:59" s="63" customFormat="1" ht="15" customHeight="1" x14ac:dyDescent="0.25">
      <c r="A39" s="252" t="s">
        <v>985</v>
      </c>
      <c r="B39" s="946"/>
      <c r="C39" s="151"/>
      <c r="D39" s="149" t="s">
        <v>169</v>
      </c>
      <c r="E39" s="37"/>
      <c r="F39" s="149">
        <v>3302005</v>
      </c>
      <c r="G39" s="81" t="s">
        <v>431</v>
      </c>
      <c r="H39" s="53">
        <v>0</v>
      </c>
      <c r="I39" s="53">
        <f>+'P05 2026'!FS14</f>
        <v>837018</v>
      </c>
      <c r="J39" s="53">
        <f t="shared" si="1"/>
        <v>0</v>
      </c>
      <c r="K39" s="986">
        <f t="shared" si="2"/>
        <v>0</v>
      </c>
      <c r="L39" s="53">
        <v>0</v>
      </c>
      <c r="M39" s="974">
        <f t="shared" si="3"/>
        <v>0</v>
      </c>
      <c r="N39" s="53">
        <f t="shared" si="10"/>
        <v>837018</v>
      </c>
      <c r="O39" s="975">
        <f t="shared" si="5"/>
        <v>1</v>
      </c>
      <c r="P39" s="53">
        <v>0</v>
      </c>
      <c r="Q39" s="53">
        <v>0</v>
      </c>
      <c r="R39" s="976">
        <f t="shared" si="6"/>
        <v>0</v>
      </c>
      <c r="S39" s="969">
        <f>+'P05 2025'!DZ20</f>
        <v>1276553.2699999998</v>
      </c>
      <c r="T39" s="969">
        <f ca="1">SUMIF(V$3:$AP6,"SI",V39:AP39)</f>
        <v>0</v>
      </c>
      <c r="U39" s="88">
        <f t="shared" ca="1" si="7"/>
        <v>0</v>
      </c>
      <c r="V39" s="947">
        <v>0</v>
      </c>
      <c r="W39" s="947">
        <v>0</v>
      </c>
      <c r="X39" s="947">
        <v>0</v>
      </c>
      <c r="Y39" s="947">
        <v>0</v>
      </c>
      <c r="Z39" s="947">
        <v>0</v>
      </c>
      <c r="AA39" s="53">
        <v>0</v>
      </c>
      <c r="AB39" s="45">
        <v>0</v>
      </c>
      <c r="AC39" s="45">
        <v>0</v>
      </c>
      <c r="AD39" s="45">
        <v>0</v>
      </c>
      <c r="AE39" s="45">
        <v>0</v>
      </c>
      <c r="AF39" s="45">
        <v>0</v>
      </c>
      <c r="AG39" s="45">
        <v>0</v>
      </c>
      <c r="AH39" s="54">
        <v>0</v>
      </c>
      <c r="AI39" s="54">
        <v>0</v>
      </c>
      <c r="AJ39" s="54">
        <v>0</v>
      </c>
      <c r="AK39" s="45">
        <v>0</v>
      </c>
      <c r="AL39" s="54">
        <v>0</v>
      </c>
      <c r="AM39" s="45">
        <v>0</v>
      </c>
      <c r="AN39" s="45">
        <v>0</v>
      </c>
      <c r="AO39" s="45">
        <v>0</v>
      </c>
      <c r="AP39" s="45">
        <f>+'P05 2025'!GL11</f>
        <v>1238170</v>
      </c>
      <c r="AS39" s="948"/>
      <c r="AT39" s="948"/>
      <c r="AU39" s="948"/>
      <c r="AV39" s="964"/>
      <c r="AW39" s="948"/>
      <c r="AX39" s="948"/>
      <c r="AY39" s="948"/>
      <c r="AZ39" s="948"/>
      <c r="BA39" s="948"/>
      <c r="BB39" s="948"/>
      <c r="BC39" s="948"/>
      <c r="BD39" s="794"/>
    </row>
    <row r="40" spans="1:59" s="63" customFormat="1" ht="15" hidden="1" customHeight="1" x14ac:dyDescent="0.25">
      <c r="A40" s="252" t="s">
        <v>1026</v>
      </c>
      <c r="B40" s="946"/>
      <c r="C40" s="151"/>
      <c r="D40" s="149" t="s">
        <v>170</v>
      </c>
      <c r="E40" s="37"/>
      <c r="F40" s="149">
        <v>3302006</v>
      </c>
      <c r="G40" s="81" t="s">
        <v>590</v>
      </c>
      <c r="H40" s="53">
        <v>0</v>
      </c>
      <c r="I40" s="53">
        <v>0</v>
      </c>
      <c r="J40" s="53">
        <f t="shared" si="1"/>
        <v>0</v>
      </c>
      <c r="K40" s="986">
        <f t="shared" si="2"/>
        <v>0</v>
      </c>
      <c r="L40" s="53">
        <v>0</v>
      </c>
      <c r="M40" s="974">
        <f t="shared" si="3"/>
        <v>0</v>
      </c>
      <c r="N40" s="53">
        <f t="shared" si="10"/>
        <v>0</v>
      </c>
      <c r="O40" s="975">
        <f t="shared" si="5"/>
        <v>0</v>
      </c>
      <c r="P40" s="53">
        <v>0</v>
      </c>
      <c r="Q40" s="53">
        <v>0</v>
      </c>
      <c r="R40" s="976">
        <f t="shared" si="6"/>
        <v>0</v>
      </c>
      <c r="S40" s="969">
        <v>0</v>
      </c>
      <c r="T40" s="969">
        <f ca="1">SUMIF(V$3:$AP7,"SI",V40:AP40)</f>
        <v>0</v>
      </c>
      <c r="U40" s="88">
        <f t="shared" ca="1" si="7"/>
        <v>0</v>
      </c>
      <c r="V40" s="947">
        <v>0</v>
      </c>
      <c r="W40" s="947">
        <v>0</v>
      </c>
      <c r="X40" s="947">
        <v>0</v>
      </c>
      <c r="Y40" s="947">
        <v>0</v>
      </c>
      <c r="Z40" s="947">
        <v>0</v>
      </c>
      <c r="AA40" s="53">
        <v>0</v>
      </c>
      <c r="AB40" s="45">
        <v>0</v>
      </c>
      <c r="AC40" s="45">
        <v>0</v>
      </c>
      <c r="AD40" s="45">
        <v>0</v>
      </c>
      <c r="AE40" s="45">
        <v>0</v>
      </c>
      <c r="AF40" s="45">
        <v>0</v>
      </c>
      <c r="AG40" s="45">
        <v>0</v>
      </c>
      <c r="AH40" s="54">
        <v>0</v>
      </c>
      <c r="AI40" s="54">
        <v>0</v>
      </c>
      <c r="AJ40" s="54">
        <v>0</v>
      </c>
      <c r="AK40" s="45">
        <v>0</v>
      </c>
      <c r="AL40" s="54">
        <v>0</v>
      </c>
      <c r="AM40" s="45">
        <v>0</v>
      </c>
      <c r="AN40" s="45">
        <v>0</v>
      </c>
      <c r="AO40" s="45">
        <v>0</v>
      </c>
      <c r="AP40" s="45">
        <f>+'P05 2025'!GL12</f>
        <v>1444531</v>
      </c>
      <c r="AS40" s="948"/>
      <c r="AT40" s="948"/>
      <c r="AU40" s="948"/>
      <c r="BD40" s="794"/>
    </row>
    <row r="41" spans="1:59" s="63" customFormat="1" ht="15" customHeight="1" x14ac:dyDescent="0.25">
      <c r="A41" s="252" t="s">
        <v>986</v>
      </c>
      <c r="B41" s="946"/>
      <c r="C41" s="151"/>
      <c r="D41" s="149" t="s">
        <v>159</v>
      </c>
      <c r="E41" s="37"/>
      <c r="F41" s="149">
        <v>3302007</v>
      </c>
      <c r="G41" s="81" t="s">
        <v>432</v>
      </c>
      <c r="H41" s="53">
        <v>0</v>
      </c>
      <c r="I41" s="53">
        <f>+'P05 2026'!FS15</f>
        <v>122579</v>
      </c>
      <c r="J41" s="53">
        <f t="shared" si="1"/>
        <v>0</v>
      </c>
      <c r="K41" s="986">
        <f t="shared" si="2"/>
        <v>0</v>
      </c>
      <c r="L41" s="53">
        <v>0</v>
      </c>
      <c r="M41" s="974">
        <f t="shared" si="3"/>
        <v>0</v>
      </c>
      <c r="N41" s="53">
        <f t="shared" si="10"/>
        <v>122579</v>
      </c>
      <c r="O41" s="975">
        <f t="shared" si="5"/>
        <v>1</v>
      </c>
      <c r="P41" s="53">
        <v>0</v>
      </c>
      <c r="Q41" s="53">
        <v>0</v>
      </c>
      <c r="R41" s="976">
        <f t="shared" si="6"/>
        <v>0</v>
      </c>
      <c r="S41" s="969">
        <f>+'P05 2025'!DZ21</f>
        <v>4317036.1919999998</v>
      </c>
      <c r="T41" s="969">
        <f ca="1">SUMIF(V$3:$AP8,"SI",V41:AP41)</f>
        <v>0</v>
      </c>
      <c r="U41" s="88">
        <f t="shared" ca="1" si="7"/>
        <v>0</v>
      </c>
      <c r="V41" s="947">
        <v>0</v>
      </c>
      <c r="W41" s="947">
        <v>0</v>
      </c>
      <c r="X41" s="947">
        <v>0</v>
      </c>
      <c r="Y41" s="947">
        <v>0</v>
      </c>
      <c r="Z41" s="947">
        <v>0</v>
      </c>
      <c r="AA41" s="53">
        <v>0</v>
      </c>
      <c r="AB41" s="45">
        <v>0</v>
      </c>
      <c r="AC41" s="45">
        <v>0</v>
      </c>
      <c r="AD41" s="45">
        <v>0</v>
      </c>
      <c r="AE41" s="45">
        <v>0</v>
      </c>
      <c r="AF41" s="45">
        <v>0</v>
      </c>
      <c r="AG41" s="45">
        <v>0</v>
      </c>
      <c r="AH41" s="54">
        <v>0</v>
      </c>
      <c r="AI41" s="54">
        <v>0</v>
      </c>
      <c r="AJ41" s="54">
        <v>0</v>
      </c>
      <c r="AK41" s="45">
        <v>0</v>
      </c>
      <c r="AL41" s="54">
        <v>0</v>
      </c>
      <c r="AM41" s="45">
        <v>0</v>
      </c>
      <c r="AN41" s="45">
        <v>0</v>
      </c>
      <c r="AO41" s="45">
        <v>0</v>
      </c>
      <c r="AP41" s="45">
        <f>+'P05 2025'!GL13</f>
        <v>4187232</v>
      </c>
      <c r="AQ41" s="780"/>
      <c r="AS41" s="948"/>
      <c r="AT41" s="948"/>
      <c r="AU41" s="948"/>
      <c r="AV41" s="964"/>
      <c r="AW41" s="948"/>
      <c r="AX41" s="948"/>
      <c r="AY41" s="948"/>
      <c r="AZ41" s="948"/>
      <c r="BA41" s="948"/>
      <c r="BB41" s="948"/>
      <c r="BC41" s="948"/>
      <c r="BD41" s="794"/>
    </row>
    <row r="42" spans="1:59" s="63" customFormat="1" ht="15" hidden="1" customHeight="1" x14ac:dyDescent="0.25">
      <c r="A42" s="252" t="s">
        <v>1027</v>
      </c>
      <c r="B42" s="946"/>
      <c r="C42" s="151"/>
      <c r="D42" s="149" t="s">
        <v>160</v>
      </c>
      <c r="E42" s="37"/>
      <c r="F42" s="149">
        <v>3302008</v>
      </c>
      <c r="G42" s="81" t="s">
        <v>438</v>
      </c>
      <c r="H42" s="53">
        <v>0</v>
      </c>
      <c r="I42" s="53">
        <v>0</v>
      </c>
      <c r="J42" s="53">
        <f t="shared" si="1"/>
        <v>0</v>
      </c>
      <c r="K42" s="986">
        <f t="shared" si="2"/>
        <v>0</v>
      </c>
      <c r="L42" s="53">
        <v>0</v>
      </c>
      <c r="M42" s="974">
        <f t="shared" si="3"/>
        <v>0</v>
      </c>
      <c r="N42" s="53">
        <f t="shared" si="10"/>
        <v>0</v>
      </c>
      <c r="O42" s="975">
        <f t="shared" si="5"/>
        <v>0</v>
      </c>
      <c r="P42" s="53">
        <v>0</v>
      </c>
      <c r="Q42" s="53">
        <v>0</v>
      </c>
      <c r="R42" s="976">
        <f t="shared" si="6"/>
        <v>0</v>
      </c>
      <c r="S42" s="969">
        <v>0</v>
      </c>
      <c r="T42" s="969">
        <f ca="1">SUMIF(V$3:$AP9,"SI",V42:AP42)</f>
        <v>0</v>
      </c>
      <c r="U42" s="88">
        <f t="shared" ca="1" si="7"/>
        <v>0</v>
      </c>
      <c r="V42" s="947">
        <v>0</v>
      </c>
      <c r="W42" s="947">
        <v>0</v>
      </c>
      <c r="X42" s="947">
        <v>0</v>
      </c>
      <c r="Y42" s="947">
        <v>0</v>
      </c>
      <c r="Z42" s="947">
        <v>0</v>
      </c>
      <c r="AA42" s="53">
        <v>0</v>
      </c>
      <c r="AB42" s="45">
        <v>0</v>
      </c>
      <c r="AC42" s="45">
        <v>0</v>
      </c>
      <c r="AD42" s="45">
        <v>0</v>
      </c>
      <c r="AE42" s="45">
        <v>0</v>
      </c>
      <c r="AF42" s="45">
        <v>0</v>
      </c>
      <c r="AG42" s="45">
        <v>0</v>
      </c>
      <c r="AH42" s="54">
        <v>0</v>
      </c>
      <c r="AI42" s="54">
        <v>0</v>
      </c>
      <c r="AJ42" s="54">
        <v>0</v>
      </c>
      <c r="AK42" s="45">
        <v>0</v>
      </c>
      <c r="AL42" s="54">
        <v>0</v>
      </c>
      <c r="AM42" s="45">
        <v>0</v>
      </c>
      <c r="AN42" s="45">
        <v>0</v>
      </c>
      <c r="AO42" s="45">
        <v>0</v>
      </c>
      <c r="AP42" s="45">
        <f>+'P05 2025'!GL14</f>
        <v>2682701</v>
      </c>
      <c r="AQ42" s="780"/>
      <c r="AS42" s="948"/>
      <c r="AT42" s="948"/>
      <c r="AU42" s="948"/>
      <c r="BD42" s="794"/>
    </row>
    <row r="43" spans="1:59" s="63" customFormat="1" ht="15" customHeight="1" x14ac:dyDescent="0.25">
      <c r="A43" s="252" t="s">
        <v>1028</v>
      </c>
      <c r="B43" s="946"/>
      <c r="C43" s="151"/>
      <c r="D43" s="149" t="s">
        <v>161</v>
      </c>
      <c r="E43" s="37"/>
      <c r="F43" s="149">
        <v>3302009</v>
      </c>
      <c r="G43" s="81" t="s">
        <v>439</v>
      </c>
      <c r="H43" s="53">
        <v>0</v>
      </c>
      <c r="I43" s="53">
        <f>+'P05 2026'!FS16</f>
        <v>981893</v>
      </c>
      <c r="J43" s="53">
        <f t="shared" si="1"/>
        <v>0</v>
      </c>
      <c r="K43" s="986">
        <f t="shared" si="2"/>
        <v>0</v>
      </c>
      <c r="L43" s="53">
        <v>0</v>
      </c>
      <c r="M43" s="974">
        <f t="shared" si="3"/>
        <v>0</v>
      </c>
      <c r="N43" s="53">
        <f t="shared" si="10"/>
        <v>981893</v>
      </c>
      <c r="O43" s="975">
        <f t="shared" si="5"/>
        <v>1</v>
      </c>
      <c r="P43" s="53">
        <v>0</v>
      </c>
      <c r="Q43" s="53">
        <v>0</v>
      </c>
      <c r="R43" s="976">
        <f t="shared" si="6"/>
        <v>0</v>
      </c>
      <c r="S43" s="969">
        <v>0</v>
      </c>
      <c r="T43" s="969">
        <f ca="1">SUMIF(V$3:$AP10,"SI",V43:AP43)</f>
        <v>0</v>
      </c>
      <c r="U43" s="88">
        <f t="shared" ca="1" si="7"/>
        <v>0</v>
      </c>
      <c r="V43" s="947">
        <v>0</v>
      </c>
      <c r="W43" s="947">
        <v>0</v>
      </c>
      <c r="X43" s="947">
        <v>0</v>
      </c>
      <c r="Y43" s="947">
        <v>0</v>
      </c>
      <c r="Z43" s="947">
        <v>0</v>
      </c>
      <c r="AA43" s="53">
        <v>0</v>
      </c>
      <c r="AB43" s="45">
        <v>0</v>
      </c>
      <c r="AC43" s="45">
        <v>0</v>
      </c>
      <c r="AD43" s="45">
        <v>0</v>
      </c>
      <c r="AE43" s="45">
        <v>0</v>
      </c>
      <c r="AF43" s="45">
        <v>0</v>
      </c>
      <c r="AG43" s="45">
        <v>0</v>
      </c>
      <c r="AH43" s="54">
        <v>0</v>
      </c>
      <c r="AI43" s="54">
        <v>0</v>
      </c>
      <c r="AJ43" s="54">
        <v>0</v>
      </c>
      <c r="AK43" s="45">
        <v>0</v>
      </c>
      <c r="AL43" s="54">
        <v>0</v>
      </c>
      <c r="AM43" s="45">
        <v>0</v>
      </c>
      <c r="AN43" s="45">
        <v>0</v>
      </c>
      <c r="AO43" s="45">
        <v>0</v>
      </c>
      <c r="AP43" s="45">
        <f>+'P05 2025'!GL15</f>
        <v>1650893</v>
      </c>
      <c r="AQ43" s="780"/>
      <c r="AS43" s="948"/>
      <c r="AT43" s="948"/>
      <c r="AU43" s="948"/>
      <c r="AV43" s="964"/>
      <c r="AW43" s="948"/>
      <c r="AX43" s="948"/>
      <c r="AY43" s="948"/>
      <c r="AZ43" s="948"/>
      <c r="BA43" s="948"/>
      <c r="BB43" s="948"/>
      <c r="BC43" s="948"/>
      <c r="BD43" s="794"/>
    </row>
    <row r="44" spans="1:59" s="63" customFormat="1" ht="15" customHeight="1" x14ac:dyDescent="0.25">
      <c r="A44" s="252" t="s">
        <v>987</v>
      </c>
      <c r="B44" s="946"/>
      <c r="C44" s="151"/>
      <c r="D44" s="149">
        <v>10</v>
      </c>
      <c r="E44" s="37"/>
      <c r="F44" s="149">
        <v>3302010</v>
      </c>
      <c r="G44" s="81" t="s">
        <v>440</v>
      </c>
      <c r="H44" s="53">
        <v>0</v>
      </c>
      <c r="I44" s="53">
        <f>+'P05 2026'!FS17</f>
        <v>483750</v>
      </c>
      <c r="J44" s="53">
        <f t="shared" si="1"/>
        <v>0</v>
      </c>
      <c r="K44" s="986">
        <f t="shared" si="2"/>
        <v>0</v>
      </c>
      <c r="L44" s="53">
        <v>0</v>
      </c>
      <c r="M44" s="974">
        <f t="shared" si="3"/>
        <v>0</v>
      </c>
      <c r="N44" s="53">
        <f t="shared" si="10"/>
        <v>483750</v>
      </c>
      <c r="O44" s="975">
        <f t="shared" si="5"/>
        <v>1</v>
      </c>
      <c r="P44" s="53">
        <v>0</v>
      </c>
      <c r="Q44" s="53">
        <v>0</v>
      </c>
      <c r="R44" s="976">
        <f t="shared" si="6"/>
        <v>0</v>
      </c>
      <c r="S44" s="969">
        <f>+'P05 2025'!DZ22</f>
        <v>151961.152</v>
      </c>
      <c r="T44" s="969">
        <f ca="1">SUMIF(V$3:$AP11,"SI",V44:AP44)</f>
        <v>0</v>
      </c>
      <c r="U44" s="88">
        <f t="shared" ca="1" si="7"/>
        <v>0</v>
      </c>
      <c r="V44" s="947">
        <v>0</v>
      </c>
      <c r="W44" s="947">
        <v>0</v>
      </c>
      <c r="X44" s="947">
        <v>0</v>
      </c>
      <c r="Y44" s="947">
        <v>0</v>
      </c>
      <c r="Z44" s="947">
        <v>0</v>
      </c>
      <c r="AA44" s="53">
        <v>0</v>
      </c>
      <c r="AB44" s="45">
        <v>0</v>
      </c>
      <c r="AC44" s="45">
        <v>0</v>
      </c>
      <c r="AD44" s="45">
        <v>0</v>
      </c>
      <c r="AE44" s="45">
        <v>0</v>
      </c>
      <c r="AF44" s="45">
        <v>0</v>
      </c>
      <c r="AG44" s="45">
        <v>0</v>
      </c>
      <c r="AH44" s="54">
        <v>0</v>
      </c>
      <c r="AI44" s="54">
        <v>0</v>
      </c>
      <c r="AJ44" s="54">
        <v>0</v>
      </c>
      <c r="AK44" s="45">
        <v>0</v>
      </c>
      <c r="AL44" s="54">
        <v>0</v>
      </c>
      <c r="AM44" s="45">
        <v>0</v>
      </c>
      <c r="AN44" s="45">
        <v>0</v>
      </c>
      <c r="AO44" s="45">
        <v>0</v>
      </c>
      <c r="AP44" s="45">
        <f>+'P05 2025'!GL16</f>
        <v>397392</v>
      </c>
      <c r="AQ44" s="780"/>
      <c r="AS44" s="948"/>
      <c r="AT44" s="948"/>
      <c r="AU44" s="948"/>
      <c r="AV44" s="964"/>
      <c r="AW44" s="948"/>
      <c r="AX44" s="948"/>
      <c r="AY44" s="948"/>
      <c r="AZ44" s="948"/>
      <c r="BA44" s="948"/>
      <c r="BB44" s="948"/>
      <c r="BC44" s="948"/>
      <c r="BD44" s="794"/>
    </row>
    <row r="45" spans="1:59" s="63" customFormat="1" ht="15" customHeight="1" x14ac:dyDescent="0.25">
      <c r="A45" s="252" t="s">
        <v>988</v>
      </c>
      <c r="B45" s="946"/>
      <c r="C45" s="151"/>
      <c r="D45" s="149">
        <v>11</v>
      </c>
      <c r="E45" s="37"/>
      <c r="F45" s="149">
        <v>3302011</v>
      </c>
      <c r="G45" s="81" t="s">
        <v>591</v>
      </c>
      <c r="H45" s="53">
        <v>0</v>
      </c>
      <c r="I45" s="53">
        <f>+'P05 2026'!FS18</f>
        <v>50468</v>
      </c>
      <c r="J45" s="53">
        <f t="shared" si="1"/>
        <v>0</v>
      </c>
      <c r="K45" s="986">
        <f t="shared" si="2"/>
        <v>0</v>
      </c>
      <c r="L45" s="53">
        <v>0</v>
      </c>
      <c r="M45" s="974">
        <f t="shared" si="3"/>
        <v>0</v>
      </c>
      <c r="N45" s="53">
        <f t="shared" si="10"/>
        <v>50468</v>
      </c>
      <c r="O45" s="975">
        <f t="shared" si="5"/>
        <v>1</v>
      </c>
      <c r="P45" s="53">
        <v>0</v>
      </c>
      <c r="Q45" s="53">
        <v>0</v>
      </c>
      <c r="R45" s="976">
        <f t="shared" si="6"/>
        <v>0</v>
      </c>
      <c r="S45" s="969">
        <f>+'P05 2025'!DZ23</f>
        <v>677190.69899999991</v>
      </c>
      <c r="T45" s="969">
        <f ca="1">SUMIF(V$3:$AP12,"SI",V45:AP45)</f>
        <v>0</v>
      </c>
      <c r="U45" s="88">
        <f t="shared" ca="1" si="7"/>
        <v>0</v>
      </c>
      <c r="V45" s="947">
        <v>0</v>
      </c>
      <c r="W45" s="947">
        <v>0</v>
      </c>
      <c r="X45" s="947">
        <v>0</v>
      </c>
      <c r="Y45" s="947">
        <v>0</v>
      </c>
      <c r="Z45" s="947">
        <v>0</v>
      </c>
      <c r="AA45" s="53">
        <v>0</v>
      </c>
      <c r="AB45" s="45">
        <v>0</v>
      </c>
      <c r="AC45" s="45">
        <v>0</v>
      </c>
      <c r="AD45" s="45">
        <v>0</v>
      </c>
      <c r="AE45" s="45">
        <v>0</v>
      </c>
      <c r="AF45" s="45">
        <v>0</v>
      </c>
      <c r="AG45" s="45">
        <v>0</v>
      </c>
      <c r="AH45" s="54">
        <v>0</v>
      </c>
      <c r="AI45" s="54">
        <v>0</v>
      </c>
      <c r="AJ45" s="54">
        <v>0</v>
      </c>
      <c r="AK45" s="45">
        <v>0</v>
      </c>
      <c r="AL45" s="54">
        <v>0</v>
      </c>
      <c r="AM45" s="45">
        <v>0</v>
      </c>
      <c r="AN45" s="45">
        <v>0</v>
      </c>
      <c r="AO45" s="45">
        <v>0</v>
      </c>
      <c r="AP45" s="45">
        <f>+'P05 2025'!GL17</f>
        <v>1069552</v>
      </c>
      <c r="AQ45" s="780"/>
      <c r="AS45" s="948"/>
      <c r="AT45" s="948"/>
      <c r="AU45" s="948"/>
      <c r="AV45" s="964"/>
      <c r="AW45" s="948"/>
      <c r="AX45" s="948"/>
      <c r="AY45" s="948"/>
      <c r="AZ45" s="948"/>
      <c r="BA45" s="948"/>
      <c r="BB45" s="948"/>
      <c r="BC45" s="948"/>
      <c r="BD45" s="794"/>
    </row>
    <row r="46" spans="1:59" s="63" customFormat="1" ht="15" customHeight="1" x14ac:dyDescent="0.25">
      <c r="A46" s="252" t="s">
        <v>989</v>
      </c>
      <c r="B46" s="946"/>
      <c r="C46" s="151"/>
      <c r="D46" s="149">
        <v>12</v>
      </c>
      <c r="E46" s="37"/>
      <c r="F46" s="149">
        <v>3302012</v>
      </c>
      <c r="G46" s="81" t="s">
        <v>433</v>
      </c>
      <c r="H46" s="53">
        <v>0</v>
      </c>
      <c r="I46" s="53">
        <f>+'P05 2026'!FS19</f>
        <v>1000000</v>
      </c>
      <c r="J46" s="53">
        <f t="shared" si="1"/>
        <v>0</v>
      </c>
      <c r="K46" s="986">
        <f t="shared" si="2"/>
        <v>0</v>
      </c>
      <c r="L46" s="53">
        <v>0</v>
      </c>
      <c r="M46" s="974">
        <f t="shared" si="3"/>
        <v>0</v>
      </c>
      <c r="N46" s="53">
        <f t="shared" si="10"/>
        <v>1000000</v>
      </c>
      <c r="O46" s="975">
        <f t="shared" si="5"/>
        <v>1</v>
      </c>
      <c r="P46" s="53">
        <v>0</v>
      </c>
      <c r="Q46" s="53">
        <v>0</v>
      </c>
      <c r="R46" s="976">
        <f t="shared" si="6"/>
        <v>0</v>
      </c>
      <c r="S46" s="969">
        <f>+'P05 2025'!DZ24</f>
        <v>3671644.6259999997</v>
      </c>
      <c r="T46" s="969">
        <f ca="1">SUMIF(V$3:$AP13,"SI",V46:AP46)</f>
        <v>0</v>
      </c>
      <c r="U46" s="88">
        <f t="shared" ca="1" si="7"/>
        <v>0</v>
      </c>
      <c r="V46" s="947">
        <v>0</v>
      </c>
      <c r="W46" s="947">
        <v>0</v>
      </c>
      <c r="X46" s="947">
        <v>0</v>
      </c>
      <c r="Y46" s="947">
        <v>0</v>
      </c>
      <c r="Z46" s="947">
        <v>0</v>
      </c>
      <c r="AA46" s="53">
        <v>0</v>
      </c>
      <c r="AB46" s="45">
        <v>0</v>
      </c>
      <c r="AC46" s="45">
        <v>0</v>
      </c>
      <c r="AD46" s="45">
        <v>0</v>
      </c>
      <c r="AE46" s="45">
        <v>0</v>
      </c>
      <c r="AF46" s="45">
        <v>0</v>
      </c>
      <c r="AG46" s="45">
        <v>0</v>
      </c>
      <c r="AH46" s="54">
        <v>0</v>
      </c>
      <c r="AI46" s="54">
        <v>0</v>
      </c>
      <c r="AJ46" s="54">
        <v>0</v>
      </c>
      <c r="AK46" s="45">
        <v>0</v>
      </c>
      <c r="AL46" s="54">
        <v>0</v>
      </c>
      <c r="AM46" s="45">
        <v>0</v>
      </c>
      <c r="AN46" s="45">
        <v>0</v>
      </c>
      <c r="AO46" s="45">
        <v>0</v>
      </c>
      <c r="AP46" s="45">
        <f>+'P05 2025'!GL18</f>
        <v>3561246</v>
      </c>
      <c r="AQ46" s="780"/>
      <c r="AS46" s="948"/>
      <c r="AT46" s="948"/>
      <c r="AU46" s="948"/>
      <c r="AV46" s="964"/>
      <c r="AW46" s="948"/>
      <c r="AX46" s="948"/>
      <c r="AY46" s="948"/>
      <c r="AZ46" s="948"/>
      <c r="BA46" s="948"/>
      <c r="BB46" s="948"/>
      <c r="BC46" s="948"/>
      <c r="BD46" s="794"/>
    </row>
    <row r="47" spans="1:59" s="63" customFormat="1" ht="15" customHeight="1" x14ac:dyDescent="0.25">
      <c r="A47" s="252" t="s">
        <v>990</v>
      </c>
      <c r="B47" s="946"/>
      <c r="C47" s="151"/>
      <c r="D47" s="149">
        <v>13</v>
      </c>
      <c r="E47" s="37"/>
      <c r="F47" s="149">
        <v>3302013</v>
      </c>
      <c r="G47" s="81" t="s">
        <v>434</v>
      </c>
      <c r="H47" s="53">
        <v>0</v>
      </c>
      <c r="I47" s="53">
        <v>0</v>
      </c>
      <c r="J47" s="53">
        <f t="shared" si="1"/>
        <v>0</v>
      </c>
      <c r="K47" s="986">
        <f t="shared" si="2"/>
        <v>0</v>
      </c>
      <c r="L47" s="53">
        <v>0</v>
      </c>
      <c r="M47" s="974">
        <f t="shared" si="3"/>
        <v>0</v>
      </c>
      <c r="N47" s="53">
        <f t="shared" si="10"/>
        <v>0</v>
      </c>
      <c r="O47" s="975">
        <f t="shared" si="5"/>
        <v>0</v>
      </c>
      <c r="P47" s="53">
        <v>0</v>
      </c>
      <c r="Q47" s="53">
        <v>0</v>
      </c>
      <c r="R47" s="976">
        <f t="shared" si="6"/>
        <v>0</v>
      </c>
      <c r="S47" s="969">
        <f>+'P05 2025'!DZ25</f>
        <v>8581371.7879999988</v>
      </c>
      <c r="T47" s="969">
        <f ca="1">SUMIF(V$3:$AP14,"SI",V47:AP47)</f>
        <v>6241024.4699999997</v>
      </c>
      <c r="U47" s="88">
        <f t="shared" ca="1" si="7"/>
        <v>0.72727585101572112</v>
      </c>
      <c r="V47" s="947">
        <v>0</v>
      </c>
      <c r="W47" s="947">
        <v>0</v>
      </c>
      <c r="X47" s="947">
        <v>0</v>
      </c>
      <c r="Y47" s="947">
        <v>0</v>
      </c>
      <c r="Z47" s="947">
        <v>0</v>
      </c>
      <c r="AA47" s="53">
        <v>0</v>
      </c>
      <c r="AB47" s="45">
        <v>0</v>
      </c>
      <c r="AC47" s="45">
        <v>0</v>
      </c>
      <c r="AD47" s="45">
        <v>0</v>
      </c>
      <c r="AE47" s="45">
        <v>0</v>
      </c>
      <c r="AF47" s="45">
        <v>0</v>
      </c>
      <c r="AG47" s="45">
        <v>0</v>
      </c>
      <c r="AH47" s="54">
        <v>0</v>
      </c>
      <c r="AI47" s="54">
        <v>0</v>
      </c>
      <c r="AJ47" s="54">
        <v>0</v>
      </c>
      <c r="AK47" s="45">
        <v>0</v>
      </c>
      <c r="AL47" s="54">
        <v>0</v>
      </c>
      <c r="AM47" s="45">
        <f>+'P05 2025'!DS7</f>
        <v>6241024.4699999997</v>
      </c>
      <c r="AN47" s="45">
        <v>0</v>
      </c>
      <c r="AO47" s="45">
        <v>0</v>
      </c>
      <c r="AP47" s="45">
        <f>+'P05 2025'!GL19</f>
        <v>2269978</v>
      </c>
      <c r="AQ47" s="780"/>
      <c r="AS47" s="948"/>
      <c r="AT47" s="948"/>
      <c r="AU47" s="948"/>
      <c r="BD47" s="794"/>
    </row>
    <row r="48" spans="1:59" s="63" customFormat="1" ht="15" hidden="1" customHeight="1" x14ac:dyDescent="0.25">
      <c r="A48" s="252"/>
      <c r="B48" s="946"/>
      <c r="C48" s="151"/>
      <c r="D48" s="149" t="s">
        <v>180</v>
      </c>
      <c r="E48" s="37"/>
      <c r="F48" s="149">
        <v>3302014</v>
      </c>
      <c r="G48" s="81" t="s">
        <v>435</v>
      </c>
      <c r="H48" s="53">
        <v>0</v>
      </c>
      <c r="I48" s="53">
        <v>0</v>
      </c>
      <c r="J48" s="53">
        <f t="shared" si="1"/>
        <v>0</v>
      </c>
      <c r="K48" s="986">
        <f t="shared" si="2"/>
        <v>0</v>
      </c>
      <c r="L48" s="53">
        <v>0</v>
      </c>
      <c r="M48" s="974">
        <f t="shared" si="3"/>
        <v>0</v>
      </c>
      <c r="N48" s="53">
        <f t="shared" si="10"/>
        <v>0</v>
      </c>
      <c r="O48" s="975">
        <f t="shared" si="5"/>
        <v>0</v>
      </c>
      <c r="P48" s="53">
        <v>0</v>
      </c>
      <c r="Q48" s="53">
        <v>0</v>
      </c>
      <c r="R48" s="976">
        <f t="shared" si="6"/>
        <v>0</v>
      </c>
      <c r="S48" s="969">
        <v>0</v>
      </c>
      <c r="T48" s="969">
        <f ca="1">SUMIF(V$3:$AP15,"SI",V48:AP48)</f>
        <v>0</v>
      </c>
      <c r="U48" s="88">
        <f t="shared" ca="1" si="7"/>
        <v>0</v>
      </c>
      <c r="V48" s="947">
        <v>0</v>
      </c>
      <c r="W48" s="947">
        <v>0</v>
      </c>
      <c r="X48" s="947">
        <v>0</v>
      </c>
      <c r="Y48" s="947">
        <v>0</v>
      </c>
      <c r="Z48" s="947">
        <v>0</v>
      </c>
      <c r="AA48" s="53">
        <v>0</v>
      </c>
      <c r="AB48" s="45">
        <v>0</v>
      </c>
      <c r="AC48" s="45">
        <v>0</v>
      </c>
      <c r="AD48" s="45">
        <v>0</v>
      </c>
      <c r="AE48" s="45">
        <v>0</v>
      </c>
      <c r="AF48" s="45">
        <v>0</v>
      </c>
      <c r="AG48" s="45">
        <v>0</v>
      </c>
      <c r="AH48" s="54">
        <v>0</v>
      </c>
      <c r="AI48" s="54">
        <v>0</v>
      </c>
      <c r="AJ48" s="54">
        <v>0</v>
      </c>
      <c r="AK48" s="45">
        <v>0</v>
      </c>
      <c r="AL48" s="54">
        <v>0</v>
      </c>
      <c r="AM48" s="45">
        <v>0</v>
      </c>
      <c r="AN48" s="45">
        <v>0</v>
      </c>
      <c r="AO48" s="45">
        <v>0</v>
      </c>
      <c r="AP48" s="45">
        <v>0</v>
      </c>
      <c r="AQ48" s="780"/>
      <c r="AS48" s="948"/>
      <c r="AT48" s="948"/>
      <c r="AU48" s="948"/>
      <c r="BD48" s="794"/>
      <c r="BE48" s="780"/>
      <c r="BF48" s="780"/>
      <c r="BG48" s="780"/>
    </row>
    <row r="49" spans="1:59" s="63" customFormat="1" ht="15" customHeight="1" x14ac:dyDescent="0.25">
      <c r="A49" s="252" t="s">
        <v>991</v>
      </c>
      <c r="B49" s="946"/>
      <c r="C49" s="151"/>
      <c r="D49" s="149">
        <v>15</v>
      </c>
      <c r="E49" s="37"/>
      <c r="F49" s="149">
        <v>3302015</v>
      </c>
      <c r="G49" s="81" t="s">
        <v>436</v>
      </c>
      <c r="H49" s="53">
        <v>0</v>
      </c>
      <c r="I49" s="53">
        <f>+'P05 2026'!FS20</f>
        <v>20564</v>
      </c>
      <c r="J49" s="53">
        <f t="shared" si="1"/>
        <v>0</v>
      </c>
      <c r="K49" s="986">
        <f t="shared" si="2"/>
        <v>0</v>
      </c>
      <c r="L49" s="53">
        <v>0</v>
      </c>
      <c r="M49" s="974">
        <f t="shared" si="3"/>
        <v>0</v>
      </c>
      <c r="N49" s="53">
        <f>+I49-L49</f>
        <v>20564</v>
      </c>
      <c r="O49" s="975">
        <f t="shared" si="5"/>
        <v>1</v>
      </c>
      <c r="P49" s="53">
        <v>0</v>
      </c>
      <c r="Q49" s="53">
        <v>0</v>
      </c>
      <c r="R49" s="976">
        <f t="shared" si="6"/>
        <v>0</v>
      </c>
      <c r="S49" s="969">
        <f>+'P05 2025'!DZ27</f>
        <v>140437.66499999998</v>
      </c>
      <c r="T49" s="969">
        <f ca="1">SUMIF(V$3:$AP16,"SI",V49:AP49)</f>
        <v>140437.66499999998</v>
      </c>
      <c r="U49" s="88">
        <f t="shared" ca="1" si="7"/>
        <v>1</v>
      </c>
      <c r="V49" s="947">
        <v>0</v>
      </c>
      <c r="W49" s="947">
        <v>0</v>
      </c>
      <c r="X49" s="947">
        <v>0</v>
      </c>
      <c r="Y49" s="947">
        <v>0</v>
      </c>
      <c r="Z49" s="947">
        <v>0</v>
      </c>
      <c r="AA49" s="53">
        <v>0</v>
      </c>
      <c r="AB49" s="45">
        <v>0</v>
      </c>
      <c r="AC49" s="45">
        <v>0</v>
      </c>
      <c r="AD49" s="45">
        <v>0</v>
      </c>
      <c r="AE49" s="45">
        <v>0</v>
      </c>
      <c r="AF49" s="45">
        <v>0</v>
      </c>
      <c r="AG49" s="45">
        <v>0</v>
      </c>
      <c r="AH49" s="54">
        <v>0</v>
      </c>
      <c r="AI49" s="54">
        <v>0</v>
      </c>
      <c r="AJ49" s="54">
        <v>0</v>
      </c>
      <c r="AK49" s="45">
        <v>0</v>
      </c>
      <c r="AL49" s="54">
        <v>0</v>
      </c>
      <c r="AM49" s="45">
        <f>+'P05 2025'!DS8</f>
        <v>140437.66499999998</v>
      </c>
      <c r="AN49" s="45">
        <v>0</v>
      </c>
      <c r="AO49" s="45">
        <v>0</v>
      </c>
      <c r="AP49" s="45">
        <f>+'P05 2025'!GL20</f>
        <v>4746317</v>
      </c>
      <c r="AQ49" s="780"/>
      <c r="AS49" s="948"/>
      <c r="AT49" s="948"/>
      <c r="AU49" s="948"/>
      <c r="AV49" s="964"/>
      <c r="AW49" s="948"/>
      <c r="AX49" s="948"/>
      <c r="AY49" s="948"/>
      <c r="AZ49" s="948"/>
      <c r="BA49" s="948"/>
      <c r="BB49" s="948"/>
      <c r="BC49" s="948"/>
      <c r="BD49" s="794"/>
      <c r="BE49" s="780"/>
      <c r="BF49" s="780"/>
      <c r="BG49" s="780"/>
    </row>
    <row r="50" spans="1:59" s="63" customFormat="1" ht="15" customHeight="1" x14ac:dyDescent="0.25">
      <c r="A50" s="252" t="s">
        <v>992</v>
      </c>
      <c r="B50" s="946"/>
      <c r="C50" s="151"/>
      <c r="D50" s="149" t="s">
        <v>207</v>
      </c>
      <c r="E50" s="37"/>
      <c r="F50" s="149">
        <v>3302016</v>
      </c>
      <c r="G50" s="81" t="s">
        <v>427</v>
      </c>
      <c r="H50" s="53">
        <v>0</v>
      </c>
      <c r="I50" s="53">
        <f>+'P05 2026'!FS21</f>
        <v>1654348</v>
      </c>
      <c r="J50" s="53">
        <f t="shared" si="1"/>
        <v>0</v>
      </c>
      <c r="K50" s="986">
        <f t="shared" si="2"/>
        <v>0</v>
      </c>
      <c r="L50" s="53">
        <v>0</v>
      </c>
      <c r="M50" s="974">
        <f t="shared" si="3"/>
        <v>0</v>
      </c>
      <c r="N50" s="53">
        <f>+I50-L50</f>
        <v>1654348</v>
      </c>
      <c r="O50" s="975">
        <f t="shared" si="5"/>
        <v>1</v>
      </c>
      <c r="P50" s="53">
        <v>0</v>
      </c>
      <c r="Q50" s="53">
        <v>0</v>
      </c>
      <c r="R50" s="976">
        <f t="shared" si="6"/>
        <v>0</v>
      </c>
      <c r="S50" s="969">
        <f>+'P05 2025'!DZ29</f>
        <v>928359.82599999988</v>
      </c>
      <c r="T50" s="969">
        <f ca="1">SUMIF(V$3:$AP17,"SI",V50:AP50)</f>
        <v>0</v>
      </c>
      <c r="U50" s="88">
        <f t="shared" ca="1" si="7"/>
        <v>0</v>
      </c>
      <c r="V50" s="947">
        <v>0</v>
      </c>
      <c r="W50" s="947">
        <v>0</v>
      </c>
      <c r="X50" s="947">
        <v>0</v>
      </c>
      <c r="Y50" s="947">
        <v>0</v>
      </c>
      <c r="Z50" s="947">
        <v>0</v>
      </c>
      <c r="AA50" s="53">
        <v>0</v>
      </c>
      <c r="AB50" s="45">
        <v>0</v>
      </c>
      <c r="AC50" s="45">
        <v>0</v>
      </c>
      <c r="AD50" s="45">
        <v>0</v>
      </c>
      <c r="AE50" s="45">
        <v>0</v>
      </c>
      <c r="AF50" s="45">
        <v>0</v>
      </c>
      <c r="AG50" s="45">
        <v>0</v>
      </c>
      <c r="AH50" s="54">
        <v>0</v>
      </c>
      <c r="AI50" s="54">
        <v>0</v>
      </c>
      <c r="AJ50" s="54">
        <v>0</v>
      </c>
      <c r="AK50" s="45">
        <v>0</v>
      </c>
      <c r="AL50" s="54">
        <v>0</v>
      </c>
      <c r="AM50" s="45">
        <v>0</v>
      </c>
      <c r="AN50" s="45">
        <v>0</v>
      </c>
      <c r="AO50" s="45">
        <v>0</v>
      </c>
      <c r="AP50" s="45">
        <f>+'P05 2025'!GL21</f>
        <v>900446</v>
      </c>
      <c r="AQ50" s="780"/>
      <c r="AS50" s="948"/>
      <c r="AT50" s="948"/>
      <c r="AU50" s="948"/>
      <c r="AV50" s="964"/>
      <c r="AW50" s="948"/>
      <c r="AX50" s="948"/>
      <c r="AY50" s="948"/>
      <c r="AZ50" s="948"/>
      <c r="BA50" s="948"/>
      <c r="BB50" s="948"/>
      <c r="BC50" s="948"/>
      <c r="BD50" s="794"/>
      <c r="BE50" s="780"/>
      <c r="BF50" s="780"/>
      <c r="BG50" s="780"/>
    </row>
    <row r="51" spans="1:59" s="63" customFormat="1" ht="15" hidden="1" customHeight="1" x14ac:dyDescent="0.25">
      <c r="A51" s="252"/>
      <c r="B51" s="946"/>
      <c r="C51" s="151"/>
      <c r="D51" s="149" t="s">
        <v>182</v>
      </c>
      <c r="E51" s="37"/>
      <c r="F51" s="149">
        <v>3302017</v>
      </c>
      <c r="G51" s="81" t="s">
        <v>445</v>
      </c>
      <c r="H51" s="53">
        <v>0</v>
      </c>
      <c r="I51" s="53">
        <v>0</v>
      </c>
      <c r="J51" s="53">
        <f t="shared" si="1"/>
        <v>0</v>
      </c>
      <c r="K51" s="986">
        <f t="shared" si="2"/>
        <v>0</v>
      </c>
      <c r="L51" s="53">
        <v>0</v>
      </c>
      <c r="M51" s="974">
        <f t="shared" si="3"/>
        <v>0</v>
      </c>
      <c r="N51" s="53">
        <f t="shared" si="10"/>
        <v>0</v>
      </c>
      <c r="O51" s="975">
        <f t="shared" si="5"/>
        <v>0</v>
      </c>
      <c r="P51" s="53">
        <v>0</v>
      </c>
      <c r="Q51" s="53">
        <v>0</v>
      </c>
      <c r="R51" s="976">
        <f t="shared" si="6"/>
        <v>0</v>
      </c>
      <c r="S51" s="969">
        <v>0</v>
      </c>
      <c r="T51" s="969">
        <f ca="1">SUMIF(V$3:$AP18,"SI",V51:AP51)</f>
        <v>0</v>
      </c>
      <c r="U51" s="88">
        <f t="shared" ca="1" si="7"/>
        <v>0</v>
      </c>
      <c r="V51" s="947">
        <v>0</v>
      </c>
      <c r="W51" s="947">
        <v>0</v>
      </c>
      <c r="X51" s="947">
        <v>0</v>
      </c>
      <c r="Y51" s="947">
        <v>0</v>
      </c>
      <c r="Z51" s="947">
        <v>0</v>
      </c>
      <c r="AA51" s="53">
        <v>0</v>
      </c>
      <c r="AB51" s="45">
        <v>0</v>
      </c>
      <c r="AC51" s="45">
        <v>0</v>
      </c>
      <c r="AD51" s="45">
        <v>0</v>
      </c>
      <c r="AE51" s="45">
        <v>0</v>
      </c>
      <c r="AF51" s="45">
        <v>0</v>
      </c>
      <c r="AG51" s="45">
        <v>0</v>
      </c>
      <c r="AH51" s="54">
        <v>0</v>
      </c>
      <c r="AI51" s="54">
        <v>0</v>
      </c>
      <c r="AJ51" s="54">
        <v>0</v>
      </c>
      <c r="AK51" s="45">
        <v>0</v>
      </c>
      <c r="AL51" s="54">
        <v>0</v>
      </c>
      <c r="AM51" s="45">
        <v>0</v>
      </c>
      <c r="AN51" s="45">
        <v>0</v>
      </c>
      <c r="AO51" s="45">
        <v>0</v>
      </c>
      <c r="AP51" s="45">
        <v>0</v>
      </c>
      <c r="AQ51" s="780"/>
      <c r="AS51" s="948"/>
      <c r="AT51" s="948"/>
      <c r="AU51" s="948"/>
      <c r="BD51" s="794"/>
      <c r="BE51" s="780"/>
      <c r="BF51" s="780"/>
      <c r="BG51" s="780"/>
    </row>
    <row r="52" spans="1:59" s="63" customFormat="1" ht="15" hidden="1" customHeight="1" x14ac:dyDescent="0.25">
      <c r="A52" s="252"/>
      <c r="B52" s="946"/>
      <c r="C52" s="151"/>
      <c r="D52" s="949" t="s">
        <v>184</v>
      </c>
      <c r="E52" s="37"/>
      <c r="F52" s="149" t="s">
        <v>710</v>
      </c>
      <c r="G52" s="81" t="s">
        <v>711</v>
      </c>
      <c r="H52" s="53">
        <v>0</v>
      </c>
      <c r="I52" s="53">
        <v>0</v>
      </c>
      <c r="J52" s="53">
        <f t="shared" si="1"/>
        <v>0</v>
      </c>
      <c r="K52" s="986">
        <f t="shared" si="2"/>
        <v>0</v>
      </c>
      <c r="L52" s="53">
        <v>0</v>
      </c>
      <c r="M52" s="974">
        <f t="shared" si="3"/>
        <v>0</v>
      </c>
      <c r="N52" s="53">
        <f t="shared" si="10"/>
        <v>0</v>
      </c>
      <c r="O52" s="975">
        <f t="shared" si="5"/>
        <v>0</v>
      </c>
      <c r="P52" s="53">
        <v>0</v>
      </c>
      <c r="Q52" s="53">
        <v>0</v>
      </c>
      <c r="R52" s="976">
        <f t="shared" si="6"/>
        <v>0</v>
      </c>
      <c r="S52" s="449">
        <v>0</v>
      </c>
      <c r="T52" s="969">
        <f>SUMIF(W$3:$AP3,"SI",W52:AP52)</f>
        <v>0</v>
      </c>
      <c r="U52" s="88">
        <f t="shared" si="7"/>
        <v>0</v>
      </c>
      <c r="V52" s="947">
        <v>0</v>
      </c>
      <c r="W52" s="947">
        <v>0</v>
      </c>
      <c r="X52" s="947">
        <v>0</v>
      </c>
      <c r="Y52" s="947">
        <v>0</v>
      </c>
      <c r="Z52" s="947">
        <v>0</v>
      </c>
      <c r="AA52" s="53">
        <v>0</v>
      </c>
      <c r="AB52" s="45">
        <v>0</v>
      </c>
      <c r="AC52" s="45">
        <v>0</v>
      </c>
      <c r="AD52" s="45">
        <v>0</v>
      </c>
      <c r="AE52" s="45">
        <v>0</v>
      </c>
      <c r="AF52" s="45">
        <v>0</v>
      </c>
      <c r="AG52" s="45">
        <v>0</v>
      </c>
      <c r="AH52" s="54">
        <v>0</v>
      </c>
      <c r="AI52" s="54">
        <v>0</v>
      </c>
      <c r="AJ52" s="54">
        <v>0</v>
      </c>
      <c r="AK52" s="45">
        <v>0</v>
      </c>
      <c r="AL52" s="54">
        <v>0</v>
      </c>
      <c r="AM52" s="45">
        <v>0</v>
      </c>
      <c r="AN52" s="45">
        <v>0</v>
      </c>
      <c r="AO52" s="45">
        <v>0</v>
      </c>
      <c r="AP52" s="45">
        <v>0</v>
      </c>
      <c r="AQ52" s="780"/>
      <c r="AS52" s="948"/>
      <c r="AT52" s="948"/>
      <c r="AU52" s="948"/>
      <c r="BD52" s="794"/>
      <c r="BE52" s="780"/>
      <c r="BF52" s="780"/>
      <c r="BG52" s="780"/>
    </row>
    <row r="53" spans="1:59" s="63" customFormat="1" ht="15" customHeight="1" x14ac:dyDescent="0.25">
      <c r="A53" s="252"/>
      <c r="B53" s="946"/>
      <c r="C53" s="151"/>
      <c r="D53" s="949" t="s">
        <v>1062</v>
      </c>
      <c r="E53" s="37"/>
      <c r="F53" s="149"/>
      <c r="G53" s="81" t="str">
        <f>+'P05 2026'!B3</f>
        <v>Asociatividad y Planes Especiales - Fondo Áreas Me</v>
      </c>
      <c r="H53" s="53">
        <f>+'P05 2026'!F3</f>
        <v>2062000</v>
      </c>
      <c r="I53" s="53">
        <f>+'P05 2026'!FS22</f>
        <v>2062000</v>
      </c>
      <c r="J53" s="53">
        <f t="shared" si="1"/>
        <v>0</v>
      </c>
      <c r="K53" s="986">
        <f t="shared" si="2"/>
        <v>0</v>
      </c>
      <c r="L53" s="53">
        <v>0</v>
      </c>
      <c r="M53" s="974">
        <f t="shared" si="3"/>
        <v>0</v>
      </c>
      <c r="N53" s="53">
        <f t="shared" si="10"/>
        <v>2062000</v>
      </c>
      <c r="O53" s="975">
        <f t="shared" si="5"/>
        <v>1</v>
      </c>
      <c r="P53" s="53">
        <v>0</v>
      </c>
      <c r="Q53" s="53">
        <v>0</v>
      </c>
      <c r="R53" s="976">
        <f t="shared" si="6"/>
        <v>0</v>
      </c>
      <c r="S53" s="449">
        <v>0</v>
      </c>
      <c r="T53" s="969">
        <v>0</v>
      </c>
      <c r="U53" s="88">
        <f t="shared" si="7"/>
        <v>0</v>
      </c>
      <c r="V53" s="947">
        <v>0</v>
      </c>
      <c r="W53" s="947">
        <v>0</v>
      </c>
      <c r="X53" s="947">
        <v>0</v>
      </c>
      <c r="Y53" s="947">
        <v>0</v>
      </c>
      <c r="Z53" s="947">
        <v>0</v>
      </c>
      <c r="AA53" s="947">
        <v>0</v>
      </c>
      <c r="AB53" s="947">
        <v>0</v>
      </c>
      <c r="AC53" s="947">
        <v>0</v>
      </c>
      <c r="AD53" s="947">
        <v>0</v>
      </c>
      <c r="AE53" s="947">
        <v>0</v>
      </c>
      <c r="AF53" s="947">
        <v>0</v>
      </c>
      <c r="AG53" s="947">
        <v>0</v>
      </c>
      <c r="AH53" s="54">
        <v>0</v>
      </c>
      <c r="AI53" s="54">
        <v>0</v>
      </c>
      <c r="AJ53" s="54">
        <v>0</v>
      </c>
      <c r="AK53" s="947">
        <v>0</v>
      </c>
      <c r="AL53" s="54">
        <v>0</v>
      </c>
      <c r="AM53" s="947">
        <v>0</v>
      </c>
      <c r="AN53" s="947">
        <v>0</v>
      </c>
      <c r="AO53" s="947">
        <v>0</v>
      </c>
      <c r="AP53" s="947">
        <v>0</v>
      </c>
      <c r="AQ53" s="780"/>
      <c r="AS53" s="948"/>
      <c r="AT53" s="948"/>
      <c r="AU53" s="948"/>
      <c r="AV53" s="964"/>
      <c r="AW53" s="948"/>
      <c r="AX53" s="948"/>
      <c r="AY53" s="948"/>
      <c r="AZ53" s="948"/>
      <c r="BA53" s="948"/>
      <c r="BB53" s="948"/>
      <c r="BC53" s="948"/>
      <c r="BD53" s="794"/>
      <c r="BE53" s="780"/>
      <c r="BF53" s="780"/>
      <c r="BG53" s="780"/>
    </row>
    <row r="54" spans="1:59" s="63" customFormat="1" ht="15" hidden="1" customHeight="1" x14ac:dyDescent="0.25">
      <c r="A54" s="252"/>
      <c r="B54" s="946"/>
      <c r="C54" s="151"/>
      <c r="D54" s="149" t="s">
        <v>594</v>
      </c>
      <c r="E54" s="37"/>
      <c r="F54" s="149">
        <v>3302107</v>
      </c>
      <c r="G54" s="81" t="s">
        <v>550</v>
      </c>
      <c r="H54" s="53">
        <v>0</v>
      </c>
      <c r="I54" s="53">
        <v>0</v>
      </c>
      <c r="J54" s="53">
        <f t="shared" si="1"/>
        <v>0</v>
      </c>
      <c r="K54" s="986">
        <f t="shared" si="2"/>
        <v>0</v>
      </c>
      <c r="L54" s="53">
        <v>0</v>
      </c>
      <c r="M54" s="974">
        <f t="shared" si="3"/>
        <v>0</v>
      </c>
      <c r="N54" s="53">
        <f t="shared" si="10"/>
        <v>0</v>
      </c>
      <c r="O54" s="975">
        <f t="shared" si="5"/>
        <v>0</v>
      </c>
      <c r="P54" s="53">
        <v>0</v>
      </c>
      <c r="Q54" s="53">
        <v>0</v>
      </c>
      <c r="R54" s="976">
        <f t="shared" si="6"/>
        <v>0</v>
      </c>
      <c r="S54" s="969">
        <v>0</v>
      </c>
      <c r="T54" s="969">
        <f ca="1">SUMIF(V$3:$AP19,"SI",V54:AP54)</f>
        <v>0</v>
      </c>
      <c r="U54" s="88">
        <f t="shared" ca="1" si="7"/>
        <v>0</v>
      </c>
      <c r="V54" s="947">
        <v>0</v>
      </c>
      <c r="W54" s="947">
        <v>0</v>
      </c>
      <c r="X54" s="947">
        <v>0</v>
      </c>
      <c r="Y54" s="947">
        <v>0</v>
      </c>
      <c r="Z54" s="947">
        <v>0</v>
      </c>
      <c r="AA54" s="53">
        <v>0</v>
      </c>
      <c r="AB54" s="45">
        <v>0</v>
      </c>
      <c r="AC54" s="45">
        <v>0</v>
      </c>
      <c r="AD54" s="45">
        <v>0</v>
      </c>
      <c r="AE54" s="45">
        <v>0</v>
      </c>
      <c r="AF54" s="45">
        <v>0</v>
      </c>
      <c r="AG54" s="45">
        <v>0</v>
      </c>
      <c r="AH54" s="54">
        <v>0</v>
      </c>
      <c r="AI54" s="54">
        <v>0</v>
      </c>
      <c r="AJ54" s="54">
        <v>0</v>
      </c>
      <c r="AK54" s="45">
        <v>0</v>
      </c>
      <c r="AL54" s="54">
        <v>0</v>
      </c>
      <c r="AM54" s="45">
        <v>0</v>
      </c>
      <c r="AN54" s="45">
        <v>0</v>
      </c>
      <c r="AO54" s="45">
        <v>0</v>
      </c>
      <c r="AP54" s="45">
        <v>0</v>
      </c>
      <c r="AQ54" s="780"/>
      <c r="AS54" s="948"/>
      <c r="AT54" s="948"/>
      <c r="AU54" s="948"/>
      <c r="BD54" s="794"/>
    </row>
    <row r="55" spans="1:59" s="63" customFormat="1" ht="15" hidden="1" customHeight="1" x14ac:dyDescent="0.25">
      <c r="A55" s="252"/>
      <c r="B55" s="946"/>
      <c r="C55" s="151"/>
      <c r="D55" s="149" t="s">
        <v>595</v>
      </c>
      <c r="E55" s="37"/>
      <c r="F55" s="149">
        <v>3302914</v>
      </c>
      <c r="G55" s="81" t="s">
        <v>448</v>
      </c>
      <c r="H55" s="53">
        <v>0</v>
      </c>
      <c r="I55" s="53">
        <v>0</v>
      </c>
      <c r="J55" s="53">
        <f t="shared" si="1"/>
        <v>0</v>
      </c>
      <c r="K55" s="986">
        <f t="shared" si="2"/>
        <v>0</v>
      </c>
      <c r="L55" s="53">
        <v>0</v>
      </c>
      <c r="M55" s="974">
        <f t="shared" si="3"/>
        <v>0</v>
      </c>
      <c r="N55" s="53">
        <f t="shared" si="10"/>
        <v>0</v>
      </c>
      <c r="O55" s="975">
        <f t="shared" si="5"/>
        <v>0</v>
      </c>
      <c r="P55" s="53">
        <v>0</v>
      </c>
      <c r="Q55" s="53">
        <v>0</v>
      </c>
      <c r="R55" s="976">
        <f t="shared" si="6"/>
        <v>0</v>
      </c>
      <c r="S55" s="969">
        <v>0</v>
      </c>
      <c r="T55" s="969">
        <f ca="1">SUMIF(V$3:$AP20,"SI",V55:AP55)</f>
        <v>0</v>
      </c>
      <c r="U55" s="88">
        <f t="shared" ca="1" si="7"/>
        <v>0</v>
      </c>
      <c r="V55" s="947">
        <v>0</v>
      </c>
      <c r="W55" s="947">
        <v>0</v>
      </c>
      <c r="X55" s="947">
        <v>0</v>
      </c>
      <c r="Y55" s="947">
        <v>0</v>
      </c>
      <c r="Z55" s="947">
        <v>0</v>
      </c>
      <c r="AA55" s="53">
        <v>0</v>
      </c>
      <c r="AB55" s="45">
        <v>0</v>
      </c>
      <c r="AC55" s="45">
        <v>0</v>
      </c>
      <c r="AD55" s="45">
        <v>0</v>
      </c>
      <c r="AE55" s="45">
        <v>0</v>
      </c>
      <c r="AF55" s="45">
        <v>0</v>
      </c>
      <c r="AG55" s="45">
        <v>0</v>
      </c>
      <c r="AH55" s="54">
        <v>0</v>
      </c>
      <c r="AI55" s="54">
        <v>0</v>
      </c>
      <c r="AJ55" s="54">
        <v>0</v>
      </c>
      <c r="AK55" s="45">
        <v>0</v>
      </c>
      <c r="AL55" s="54">
        <v>0</v>
      </c>
      <c r="AM55" s="45">
        <v>0</v>
      </c>
      <c r="AN55" s="45">
        <v>0</v>
      </c>
      <c r="AO55" s="45">
        <v>0</v>
      </c>
      <c r="AP55" s="45">
        <v>0</v>
      </c>
      <c r="AQ55" s="780"/>
      <c r="AS55" s="948"/>
      <c r="AT55" s="948"/>
      <c r="AU55" s="948"/>
      <c r="BD55" s="794"/>
    </row>
    <row r="56" spans="1:59" s="63" customFormat="1" ht="15" hidden="1" customHeight="1" x14ac:dyDescent="0.25">
      <c r="A56" s="252"/>
      <c r="B56" s="946"/>
      <c r="C56" s="151"/>
      <c r="D56" s="149" t="s">
        <v>596</v>
      </c>
      <c r="E56" s="37"/>
      <c r="F56" s="149">
        <v>3302916</v>
      </c>
      <c r="G56" s="71" t="s">
        <v>264</v>
      </c>
      <c r="H56" s="53">
        <v>0</v>
      </c>
      <c r="I56" s="53">
        <v>0</v>
      </c>
      <c r="J56" s="53">
        <f t="shared" si="1"/>
        <v>0</v>
      </c>
      <c r="K56" s="986">
        <f t="shared" si="2"/>
        <v>0</v>
      </c>
      <c r="L56" s="53">
        <v>0</v>
      </c>
      <c r="M56" s="974">
        <f t="shared" si="3"/>
        <v>0</v>
      </c>
      <c r="N56" s="53">
        <f t="shared" si="10"/>
        <v>0</v>
      </c>
      <c r="O56" s="975">
        <f t="shared" si="5"/>
        <v>0</v>
      </c>
      <c r="P56" s="53">
        <v>0</v>
      </c>
      <c r="Q56" s="53">
        <v>0</v>
      </c>
      <c r="R56" s="976">
        <f t="shared" si="6"/>
        <v>0</v>
      </c>
      <c r="S56" s="759">
        <v>0</v>
      </c>
      <c r="T56" s="969">
        <f ca="1">SUMIF(V$3:$AP21,"SI",V56:AP56)</f>
        <v>0</v>
      </c>
      <c r="U56" s="88">
        <f t="shared" ca="1" si="7"/>
        <v>0</v>
      </c>
      <c r="V56" s="947">
        <v>0</v>
      </c>
      <c r="W56" s="947">
        <v>0</v>
      </c>
      <c r="X56" s="947">
        <v>0</v>
      </c>
      <c r="Y56" s="947">
        <v>0</v>
      </c>
      <c r="Z56" s="947">
        <v>0</v>
      </c>
      <c r="AA56" s="53">
        <v>0</v>
      </c>
      <c r="AB56" s="45">
        <v>0</v>
      </c>
      <c r="AC56" s="45">
        <v>0</v>
      </c>
      <c r="AD56" s="45">
        <v>0</v>
      </c>
      <c r="AE56" s="45">
        <v>0</v>
      </c>
      <c r="AF56" s="45">
        <v>0</v>
      </c>
      <c r="AG56" s="45">
        <v>0</v>
      </c>
      <c r="AH56" s="54">
        <v>0</v>
      </c>
      <c r="AI56" s="54">
        <v>0</v>
      </c>
      <c r="AJ56" s="54">
        <v>0</v>
      </c>
      <c r="AK56" s="45">
        <v>0</v>
      </c>
      <c r="AL56" s="54">
        <v>0</v>
      </c>
      <c r="AM56" s="45">
        <v>0</v>
      </c>
      <c r="AN56" s="45">
        <v>0</v>
      </c>
      <c r="AO56" s="45">
        <v>0</v>
      </c>
      <c r="AP56" s="45">
        <v>0</v>
      </c>
      <c r="AQ56" s="780"/>
      <c r="AS56" s="948"/>
      <c r="AT56" s="948"/>
      <c r="AU56" s="948"/>
      <c r="BD56" s="794"/>
    </row>
    <row r="57" spans="1:59" s="63" customFormat="1" ht="15" hidden="1" customHeight="1" x14ac:dyDescent="0.25">
      <c r="A57" s="252"/>
      <c r="B57" s="946"/>
      <c r="C57" s="151"/>
      <c r="D57" s="149" t="s">
        <v>551</v>
      </c>
      <c r="E57" s="37"/>
      <c r="F57" s="149">
        <v>3302020</v>
      </c>
      <c r="G57" s="81" t="s">
        <v>604</v>
      </c>
      <c r="H57" s="53">
        <v>0</v>
      </c>
      <c r="I57" s="53">
        <v>0</v>
      </c>
      <c r="J57" s="53">
        <f t="shared" si="1"/>
        <v>0</v>
      </c>
      <c r="K57" s="986">
        <f t="shared" si="2"/>
        <v>0</v>
      </c>
      <c r="L57" s="53">
        <v>0</v>
      </c>
      <c r="M57" s="974">
        <f t="shared" si="3"/>
        <v>0</v>
      </c>
      <c r="N57" s="53">
        <f t="shared" si="10"/>
        <v>0</v>
      </c>
      <c r="O57" s="975">
        <f t="shared" si="5"/>
        <v>0</v>
      </c>
      <c r="P57" s="53">
        <v>0</v>
      </c>
      <c r="Q57" s="53">
        <v>0</v>
      </c>
      <c r="R57" s="976">
        <f t="shared" si="6"/>
        <v>0</v>
      </c>
      <c r="S57" s="759">
        <v>0</v>
      </c>
      <c r="T57" s="969">
        <f ca="1">SUMIF(V$3:$AP22,"SI",V57:AP57)</f>
        <v>0</v>
      </c>
      <c r="U57" s="88">
        <f t="shared" ca="1" si="7"/>
        <v>0</v>
      </c>
      <c r="V57" s="947">
        <v>0</v>
      </c>
      <c r="W57" s="947">
        <v>0</v>
      </c>
      <c r="X57" s="947">
        <v>0</v>
      </c>
      <c r="Y57" s="947">
        <v>0</v>
      </c>
      <c r="Z57" s="947">
        <v>0</v>
      </c>
      <c r="AA57" s="53">
        <v>0</v>
      </c>
      <c r="AB57" s="45">
        <v>0</v>
      </c>
      <c r="AC57" s="45">
        <v>0</v>
      </c>
      <c r="AD57" s="45">
        <v>0</v>
      </c>
      <c r="AE57" s="45">
        <v>0</v>
      </c>
      <c r="AF57" s="45">
        <v>0</v>
      </c>
      <c r="AG57" s="45">
        <v>0</v>
      </c>
      <c r="AH57" s="54">
        <v>0</v>
      </c>
      <c r="AI57" s="54">
        <v>0</v>
      </c>
      <c r="AJ57" s="54">
        <v>0</v>
      </c>
      <c r="AK57" s="45">
        <v>0</v>
      </c>
      <c r="AL57" s="54">
        <v>0</v>
      </c>
      <c r="AM57" s="45">
        <v>0</v>
      </c>
      <c r="AN57" s="45">
        <v>0</v>
      </c>
      <c r="AO57" s="45">
        <v>0</v>
      </c>
      <c r="AP57" s="45">
        <v>0</v>
      </c>
      <c r="AQ57" s="780"/>
      <c r="AS57" s="948"/>
      <c r="AT57" s="948"/>
      <c r="AU57" s="948"/>
      <c r="BD57" s="794"/>
    </row>
    <row r="58" spans="1:59" s="63" customFormat="1" ht="15" customHeight="1" x14ac:dyDescent="0.25">
      <c r="A58" s="252" t="s">
        <v>943</v>
      </c>
      <c r="B58" s="946"/>
      <c r="C58" s="151">
        <v>3</v>
      </c>
      <c r="D58" s="149"/>
      <c r="E58" s="37"/>
      <c r="F58" s="149"/>
      <c r="G58" s="81" t="s">
        <v>193</v>
      </c>
      <c r="H58" s="53">
        <f>SUM(H59:H60)</f>
        <v>53292872</v>
      </c>
      <c r="I58" s="53">
        <f>+I60</f>
        <v>84970</v>
      </c>
      <c r="J58" s="53">
        <f t="shared" si="1"/>
        <v>0</v>
      </c>
      <c r="K58" s="986">
        <f t="shared" si="2"/>
        <v>0</v>
      </c>
      <c r="L58" s="971">
        <v>0</v>
      </c>
      <c r="M58" s="974">
        <f t="shared" si="3"/>
        <v>0</v>
      </c>
      <c r="N58" s="53">
        <f>+I58-L58</f>
        <v>84970</v>
      </c>
      <c r="O58" s="975">
        <f t="shared" si="5"/>
        <v>1</v>
      </c>
      <c r="P58" s="53">
        <v>0</v>
      </c>
      <c r="Q58" s="53">
        <v>0</v>
      </c>
      <c r="R58" s="976">
        <f t="shared" si="6"/>
        <v>0</v>
      </c>
      <c r="S58" s="449">
        <f>SUM(S59:S60)</f>
        <v>35976031.548</v>
      </c>
      <c r="T58" s="53">
        <f>SUM(T59:T60)</f>
        <v>0</v>
      </c>
      <c r="U58" s="88">
        <f t="shared" si="7"/>
        <v>0</v>
      </c>
      <c r="V58" s="947">
        <v>0</v>
      </c>
      <c r="W58" s="947">
        <v>0</v>
      </c>
      <c r="X58" s="947">
        <v>0</v>
      </c>
      <c r="Y58" s="947">
        <v>0</v>
      </c>
      <c r="Z58" s="947">
        <v>0</v>
      </c>
      <c r="AA58" s="54">
        <v>0</v>
      </c>
      <c r="AB58" s="45">
        <v>0</v>
      </c>
      <c r="AC58" s="45">
        <v>0</v>
      </c>
      <c r="AD58" s="45">
        <v>0</v>
      </c>
      <c r="AE58" s="45">
        <v>0</v>
      </c>
      <c r="AF58" s="45">
        <v>0</v>
      </c>
      <c r="AG58" s="45">
        <v>0</v>
      </c>
      <c r="AH58" s="54">
        <v>0</v>
      </c>
      <c r="AI58" s="54">
        <v>0</v>
      </c>
      <c r="AJ58" s="54">
        <v>0</v>
      </c>
      <c r="AK58" s="54">
        <v>0</v>
      </c>
      <c r="AL58" s="54">
        <v>0</v>
      </c>
      <c r="AM58" s="54">
        <v>0</v>
      </c>
      <c r="AN58" s="54">
        <v>0</v>
      </c>
      <c r="AO58" s="54">
        <v>0</v>
      </c>
      <c r="AP58" s="54">
        <v>0</v>
      </c>
      <c r="AQ58" s="780"/>
      <c r="AS58" s="948"/>
      <c r="AT58" s="948"/>
      <c r="AU58" s="948"/>
      <c r="AV58" s="964"/>
      <c r="AW58" s="948"/>
      <c r="AX58" s="948"/>
      <c r="AY58" s="948"/>
      <c r="AZ58" s="948"/>
      <c r="BA58" s="948"/>
      <c r="BB58" s="948"/>
      <c r="BC58" s="948"/>
      <c r="BD58" s="794"/>
    </row>
    <row r="59" spans="1:59" s="63" customFormat="1" ht="15" customHeight="1" x14ac:dyDescent="0.25">
      <c r="A59" s="252" t="s">
        <v>993</v>
      </c>
      <c r="B59" s="946"/>
      <c r="C59" s="151"/>
      <c r="D59" s="149">
        <v>1</v>
      </c>
      <c r="E59" s="37"/>
      <c r="F59" s="149">
        <v>3303001</v>
      </c>
      <c r="G59" s="81" t="s">
        <v>225</v>
      </c>
      <c r="H59" s="53">
        <v>42982872</v>
      </c>
      <c r="I59" s="53">
        <v>0</v>
      </c>
      <c r="J59" s="53">
        <f t="shared" si="1"/>
        <v>0</v>
      </c>
      <c r="K59" s="986">
        <f t="shared" si="2"/>
        <v>0</v>
      </c>
      <c r="L59" s="53">
        <f>+'P05 2025'!EZ31</f>
        <v>0</v>
      </c>
      <c r="M59" s="974">
        <f t="shared" si="3"/>
        <v>0</v>
      </c>
      <c r="N59" s="53">
        <f>+I59-L59</f>
        <v>0</v>
      </c>
      <c r="O59" s="975">
        <f t="shared" si="5"/>
        <v>0</v>
      </c>
      <c r="P59" s="761">
        <v>0</v>
      </c>
      <c r="Q59" s="53">
        <v>0</v>
      </c>
      <c r="R59" s="976">
        <f t="shared" si="6"/>
        <v>0</v>
      </c>
      <c r="S59" s="759">
        <f>+'P05 2025'!DZ30</f>
        <v>30637268.169999998</v>
      </c>
      <c r="T59" s="53">
        <f>SUMIF(W$3:$AP3,"SI",W59:AP59)</f>
        <v>0</v>
      </c>
      <c r="U59" s="88">
        <f t="shared" si="7"/>
        <v>0</v>
      </c>
      <c r="V59" s="947">
        <v>0</v>
      </c>
      <c r="W59" s="947">
        <v>0</v>
      </c>
      <c r="X59" s="947">
        <v>0</v>
      </c>
      <c r="Y59" s="947">
        <v>0</v>
      </c>
      <c r="Z59" s="947">
        <v>0</v>
      </c>
      <c r="AA59" s="53">
        <v>0</v>
      </c>
      <c r="AB59" s="45">
        <v>0</v>
      </c>
      <c r="AC59" s="45">
        <v>0</v>
      </c>
      <c r="AD59" s="45">
        <v>0</v>
      </c>
      <c r="AE59" s="45">
        <v>0</v>
      </c>
      <c r="AF59" s="45">
        <v>0</v>
      </c>
      <c r="AG59" s="45">
        <v>0</v>
      </c>
      <c r="AH59" s="54">
        <v>0</v>
      </c>
      <c r="AI59" s="54">
        <v>0</v>
      </c>
      <c r="AJ59" s="54">
        <v>0</v>
      </c>
      <c r="AK59" s="45">
        <v>0</v>
      </c>
      <c r="AL59" s="54">
        <v>0</v>
      </c>
      <c r="AM59" s="45">
        <v>0</v>
      </c>
      <c r="AN59" s="45">
        <v>0</v>
      </c>
      <c r="AO59" s="45">
        <v>0</v>
      </c>
      <c r="AP59" s="45">
        <v>0</v>
      </c>
      <c r="AQ59" s="780"/>
      <c r="AS59" s="948"/>
      <c r="AT59" s="948"/>
      <c r="AU59" s="948"/>
      <c r="AV59" s="948"/>
      <c r="AW59" s="948"/>
      <c r="BD59" s="794"/>
    </row>
    <row r="60" spans="1:59" s="63" customFormat="1" ht="15" customHeight="1" x14ac:dyDescent="0.25">
      <c r="A60" s="252" t="s">
        <v>994</v>
      </c>
      <c r="B60" s="946"/>
      <c r="C60" s="151"/>
      <c r="D60" s="149">
        <v>432</v>
      </c>
      <c r="E60" s="37"/>
      <c r="F60" s="149">
        <v>3303432</v>
      </c>
      <c r="G60" s="81" t="s">
        <v>554</v>
      </c>
      <c r="H60" s="53">
        <f>+'P05 2026'!F5</f>
        <v>10310000</v>
      </c>
      <c r="I60" s="53">
        <f>+'P05 2026'!FS24</f>
        <v>84970</v>
      </c>
      <c r="J60" s="53">
        <f t="shared" si="1"/>
        <v>0</v>
      </c>
      <c r="K60" s="986">
        <f t="shared" si="2"/>
        <v>0</v>
      </c>
      <c r="L60" s="53">
        <f>+'P05 2026'!EZ12</f>
        <v>0</v>
      </c>
      <c r="M60" s="974">
        <f t="shared" si="3"/>
        <v>0</v>
      </c>
      <c r="N60" s="53">
        <f>+I60-L60</f>
        <v>84970</v>
      </c>
      <c r="O60" s="975">
        <f t="shared" si="5"/>
        <v>1</v>
      </c>
      <c r="P60" s="761">
        <v>0</v>
      </c>
      <c r="Q60" s="53">
        <v>0</v>
      </c>
      <c r="R60" s="976">
        <f t="shared" si="6"/>
        <v>0</v>
      </c>
      <c r="S60" s="759">
        <f>+'P05 2025'!DZ31</f>
        <v>5338763.3779999996</v>
      </c>
      <c r="T60" s="53">
        <f>SUMIF(W$3:$AP3,"SI",W60:AP60)</f>
        <v>0</v>
      </c>
      <c r="U60" s="88">
        <f t="shared" si="7"/>
        <v>0</v>
      </c>
      <c r="V60" s="947">
        <v>0</v>
      </c>
      <c r="W60" s="947">
        <v>0</v>
      </c>
      <c r="X60" s="947">
        <v>0</v>
      </c>
      <c r="Y60" s="947">
        <v>0</v>
      </c>
      <c r="Z60" s="947">
        <v>0</v>
      </c>
      <c r="AA60" s="53">
        <v>0</v>
      </c>
      <c r="AB60" s="45">
        <v>0</v>
      </c>
      <c r="AC60" s="45">
        <v>0</v>
      </c>
      <c r="AD60" s="45">
        <v>0</v>
      </c>
      <c r="AE60" s="45">
        <v>0</v>
      </c>
      <c r="AF60" s="45">
        <v>0</v>
      </c>
      <c r="AG60" s="45">
        <v>0</v>
      </c>
      <c r="AH60" s="54">
        <v>0</v>
      </c>
      <c r="AI60" s="54">
        <v>0</v>
      </c>
      <c r="AJ60" s="54">
        <v>0</v>
      </c>
      <c r="AK60" s="45">
        <v>0</v>
      </c>
      <c r="AL60" s="54">
        <v>0</v>
      </c>
      <c r="AM60" s="45">
        <v>0</v>
      </c>
      <c r="AN60" s="45">
        <v>0</v>
      </c>
      <c r="AO60" s="45">
        <v>0</v>
      </c>
      <c r="AP60" s="45">
        <v>0</v>
      </c>
      <c r="AQ60" s="780"/>
      <c r="AS60" s="948"/>
      <c r="AT60" s="948"/>
      <c r="AU60" s="948"/>
      <c r="AV60" s="964"/>
      <c r="AW60" s="948"/>
      <c r="AX60" s="948"/>
      <c r="AY60" s="948"/>
      <c r="AZ60" s="948"/>
      <c r="BA60" s="948"/>
      <c r="BB60" s="948"/>
      <c r="BC60" s="948"/>
      <c r="BD60" s="794"/>
    </row>
    <row r="61" spans="1:59" s="63" customFormat="1" ht="15" customHeight="1" x14ac:dyDescent="0.25">
      <c r="A61" s="252" t="s">
        <v>351</v>
      </c>
      <c r="B61" s="752">
        <v>34</v>
      </c>
      <c r="C61" s="753"/>
      <c r="D61" s="754"/>
      <c r="E61" s="37"/>
      <c r="F61" s="149"/>
      <c r="G61" s="755" t="s">
        <v>81</v>
      </c>
      <c r="H61" s="26">
        <f>+H62</f>
        <v>0</v>
      </c>
      <c r="I61" s="26">
        <f>+I62</f>
        <v>12434078</v>
      </c>
      <c r="J61" s="26">
        <f t="shared" si="1"/>
        <v>12434078</v>
      </c>
      <c r="K61" s="985">
        <f t="shared" si="2"/>
        <v>1</v>
      </c>
      <c r="L61" s="26">
        <f>+L62</f>
        <v>12434078</v>
      </c>
      <c r="M61" s="977">
        <f t="shared" si="3"/>
        <v>1</v>
      </c>
      <c r="N61" s="26">
        <f>+I61-L61</f>
        <v>0</v>
      </c>
      <c r="O61" s="978">
        <f t="shared" si="5"/>
        <v>0</v>
      </c>
      <c r="P61" s="708">
        <f>+P62</f>
        <v>11609078</v>
      </c>
      <c r="Q61" s="708">
        <f>+Q62</f>
        <v>825000</v>
      </c>
      <c r="R61" s="979">
        <f t="shared" si="6"/>
        <v>6.6349913519924836E-2</v>
      </c>
      <c r="S61" s="765">
        <f>+S62</f>
        <v>0</v>
      </c>
      <c r="T61" s="26">
        <f ca="1">SUMIF(W$3:$AP13,"SI",W61:AP61)</f>
        <v>0</v>
      </c>
      <c r="U61" s="981">
        <f t="shared" ca="1" si="7"/>
        <v>0</v>
      </c>
      <c r="V61" s="668">
        <f>+V62</f>
        <v>27397914</v>
      </c>
      <c r="W61" s="947">
        <v>0</v>
      </c>
      <c r="X61" s="947">
        <v>0</v>
      </c>
      <c r="Y61" s="947">
        <v>0</v>
      </c>
      <c r="Z61" s="947">
        <v>0</v>
      </c>
      <c r="AA61" s="53">
        <v>0</v>
      </c>
      <c r="AB61" s="45">
        <v>0</v>
      </c>
      <c r="AC61" s="45">
        <v>0</v>
      </c>
      <c r="AD61" s="45">
        <v>0</v>
      </c>
      <c r="AE61" s="45">
        <v>0</v>
      </c>
      <c r="AF61" s="45">
        <f>+AF62</f>
        <v>-14963836</v>
      </c>
      <c r="AG61" s="45">
        <v>0</v>
      </c>
      <c r="AH61" s="54">
        <v>0</v>
      </c>
      <c r="AI61" s="54">
        <v>0</v>
      </c>
      <c r="AJ61" s="54">
        <v>0</v>
      </c>
      <c r="AK61" s="45">
        <v>0</v>
      </c>
      <c r="AL61" s="25">
        <v>0</v>
      </c>
      <c r="AM61" s="25">
        <v>0</v>
      </c>
      <c r="AN61" s="45">
        <v>0</v>
      </c>
      <c r="AO61" s="45">
        <v>0</v>
      </c>
      <c r="AP61" s="45">
        <v>0</v>
      </c>
      <c r="AQ61" s="780"/>
      <c r="AS61" s="948"/>
      <c r="AT61" s="948"/>
      <c r="AU61" s="948"/>
      <c r="AV61" s="964"/>
      <c r="AW61" s="948"/>
      <c r="AX61" s="948"/>
      <c r="AY61" s="948"/>
      <c r="AZ61" s="948"/>
      <c r="BA61" s="948"/>
      <c r="BB61" s="948"/>
      <c r="BC61" s="948"/>
      <c r="BD61" s="794"/>
    </row>
    <row r="62" spans="1:59" s="63" customFormat="1" ht="15" customHeight="1" x14ac:dyDescent="0.25">
      <c r="A62" s="252" t="s">
        <v>356</v>
      </c>
      <c r="B62" s="946"/>
      <c r="C62" s="151"/>
      <c r="D62" s="149">
        <v>7</v>
      </c>
      <c r="E62" s="37"/>
      <c r="F62" s="149"/>
      <c r="G62" s="81" t="s">
        <v>121</v>
      </c>
      <c r="H62" s="53">
        <v>0</v>
      </c>
      <c r="I62" s="53">
        <f>+'P05 2026'!FS26</f>
        <v>12434078</v>
      </c>
      <c r="J62" s="53">
        <f t="shared" si="1"/>
        <v>12434078</v>
      </c>
      <c r="K62" s="986">
        <f t="shared" si="2"/>
        <v>1</v>
      </c>
      <c r="L62" s="53">
        <f>+'P05 2026'!EZ17</f>
        <v>12434078</v>
      </c>
      <c r="M62" s="974">
        <f t="shared" si="3"/>
        <v>1</v>
      </c>
      <c r="N62" s="53">
        <f>+I62-L62</f>
        <v>0</v>
      </c>
      <c r="O62" s="975">
        <f t="shared" si="5"/>
        <v>0</v>
      </c>
      <c r="P62" s="53">
        <f>+'P05 2026'!FX26</f>
        <v>11609078</v>
      </c>
      <c r="Q62" s="53">
        <f>+'P05 2026'!FY26</f>
        <v>825000</v>
      </c>
      <c r="R62" s="976">
        <f t="shared" si="6"/>
        <v>6.6349913519924836E-2</v>
      </c>
      <c r="S62" s="759">
        <v>0</v>
      </c>
      <c r="T62" s="53">
        <f>SUMIF(W$3:$AP3,"SI",W62:AP62)</f>
        <v>0</v>
      </c>
      <c r="U62" s="88">
        <f t="shared" si="7"/>
        <v>0</v>
      </c>
      <c r="V62" s="759">
        <f>+'P05 2026'!G7</f>
        <v>27397914</v>
      </c>
      <c r="W62" s="947">
        <v>0</v>
      </c>
      <c r="X62" s="947">
        <v>0</v>
      </c>
      <c r="Y62" s="947">
        <v>0</v>
      </c>
      <c r="Z62" s="947">
        <v>0</v>
      </c>
      <c r="AA62" s="53">
        <v>0</v>
      </c>
      <c r="AB62" s="45">
        <v>0</v>
      </c>
      <c r="AC62" s="45">
        <v>0</v>
      </c>
      <c r="AD62" s="45">
        <v>0</v>
      </c>
      <c r="AE62" s="45">
        <v>0</v>
      </c>
      <c r="AF62" s="45">
        <f>+'P05 2026'!CV3</f>
        <v>-14963836</v>
      </c>
      <c r="AG62" s="45">
        <v>0</v>
      </c>
      <c r="AH62" s="54">
        <v>0</v>
      </c>
      <c r="AI62" s="54">
        <v>0</v>
      </c>
      <c r="AJ62" s="54">
        <v>0</v>
      </c>
      <c r="AK62" s="45">
        <v>0</v>
      </c>
      <c r="AL62" s="45">
        <v>0</v>
      </c>
      <c r="AM62" s="45">
        <v>0</v>
      </c>
      <c r="AN62" s="45">
        <v>0</v>
      </c>
      <c r="AO62" s="45">
        <v>0</v>
      </c>
      <c r="AP62" s="45">
        <v>0</v>
      </c>
      <c r="AQ62" s="968"/>
      <c r="AS62" s="948"/>
      <c r="AT62" s="948"/>
      <c r="AU62" s="948"/>
      <c r="AV62" s="964"/>
      <c r="AW62" s="948"/>
      <c r="AX62" s="948"/>
      <c r="AY62" s="948"/>
      <c r="AZ62" s="948"/>
      <c r="BA62" s="948"/>
      <c r="BB62" s="948"/>
      <c r="BC62" s="948"/>
      <c r="BD62" s="794"/>
    </row>
    <row r="63" spans="1:59" s="63" customFormat="1" ht="15" hidden="1" customHeight="1" x14ac:dyDescent="0.25">
      <c r="A63" s="252" t="s">
        <v>776</v>
      </c>
      <c r="B63" s="752">
        <v>35</v>
      </c>
      <c r="C63" s="756"/>
      <c r="D63" s="754"/>
      <c r="E63" s="37"/>
      <c r="F63" s="149">
        <v>35</v>
      </c>
      <c r="G63" s="755" t="s">
        <v>118</v>
      </c>
      <c r="H63" s="26">
        <v>0</v>
      </c>
      <c r="I63" s="26">
        <v>0</v>
      </c>
      <c r="J63" s="26">
        <f t="shared" si="1"/>
        <v>0</v>
      </c>
      <c r="K63" s="985">
        <f t="shared" si="2"/>
        <v>0</v>
      </c>
      <c r="L63" s="26">
        <v>0</v>
      </c>
      <c r="M63" s="977">
        <f t="shared" si="3"/>
        <v>0</v>
      </c>
      <c r="N63" s="26">
        <v>0</v>
      </c>
      <c r="O63" s="978">
        <f t="shared" si="5"/>
        <v>0</v>
      </c>
      <c r="P63" s="982">
        <v>0</v>
      </c>
      <c r="Q63" s="982">
        <v>0</v>
      </c>
      <c r="R63" s="979">
        <f t="shared" si="6"/>
        <v>0</v>
      </c>
      <c r="S63" s="765">
        <v>0</v>
      </c>
      <c r="T63" s="26">
        <f ca="1">SUMIF(V$3:$AP60,"SI",V63:AP63)</f>
        <v>0</v>
      </c>
      <c r="U63" s="981">
        <f t="shared" ca="1" si="7"/>
        <v>0</v>
      </c>
      <c r="V63" s="947">
        <v>0</v>
      </c>
      <c r="W63" s="947">
        <v>0</v>
      </c>
      <c r="X63" s="896">
        <v>0</v>
      </c>
      <c r="Y63" s="896">
        <v>0</v>
      </c>
      <c r="Z63" s="896">
        <v>0</v>
      </c>
      <c r="AA63" s="53">
        <v>0</v>
      </c>
      <c r="AB63" s="53">
        <v>0</v>
      </c>
      <c r="AC63" s="53">
        <v>0</v>
      </c>
      <c r="AD63" s="45">
        <v>0</v>
      </c>
      <c r="AE63" s="45">
        <v>0</v>
      </c>
      <c r="AF63" s="45">
        <v>0</v>
      </c>
      <c r="AG63" s="45">
        <v>0</v>
      </c>
      <c r="AH63" s="45">
        <v>0</v>
      </c>
      <c r="AI63" s="45">
        <v>0</v>
      </c>
      <c r="AJ63" s="45">
        <v>0</v>
      </c>
      <c r="AK63" s="45">
        <v>0</v>
      </c>
      <c r="AL63" s="25">
        <v>0</v>
      </c>
      <c r="AM63" s="25">
        <v>0</v>
      </c>
      <c r="AN63" s="45">
        <v>0</v>
      </c>
      <c r="AO63" s="45">
        <v>0</v>
      </c>
      <c r="AP63" s="45">
        <v>0</v>
      </c>
      <c r="AS63" s="948"/>
      <c r="AT63" s="948"/>
      <c r="AU63" s="948"/>
      <c r="AV63" s="948"/>
      <c r="AW63" s="948"/>
      <c r="AX63" s="948"/>
      <c r="AY63" s="948"/>
      <c r="AZ63" s="948"/>
      <c r="BA63" s="948"/>
      <c r="BB63" s="948"/>
      <c r="BC63" s="948"/>
      <c r="BD63" s="794"/>
    </row>
    <row r="64" spans="1:59" s="62" customFormat="1" ht="15" customHeight="1" x14ac:dyDescent="0.25">
      <c r="A64" s="252"/>
      <c r="B64" s="225"/>
      <c r="C64" s="13"/>
      <c r="D64" s="441"/>
      <c r="E64" s="226"/>
      <c r="F64" s="140"/>
      <c r="H64" s="105"/>
      <c r="I64" s="64"/>
      <c r="J64" s="64"/>
      <c r="K64" s="987"/>
      <c r="L64" s="64"/>
      <c r="M64" s="64"/>
      <c r="N64" s="64"/>
      <c r="O64" s="807"/>
      <c r="P64" s="569"/>
      <c r="Q64" s="438"/>
      <c r="R64" s="69"/>
      <c r="S64" s="439"/>
      <c r="T64" s="105"/>
      <c r="U64" s="299"/>
      <c r="V64" s="440"/>
      <c r="W64" s="438"/>
      <c r="X64" s="438"/>
      <c r="Y64" s="438"/>
      <c r="Z64" s="438"/>
      <c r="AA64" s="438"/>
      <c r="AB64" s="438"/>
      <c r="AC64" s="105"/>
      <c r="AD64" s="105"/>
      <c r="AE64" s="105"/>
      <c r="AF64" s="105"/>
      <c r="AG64" s="105"/>
      <c r="AH64" s="105"/>
      <c r="AK64" s="105"/>
      <c r="AL64" s="105">
        <v>0</v>
      </c>
      <c r="AM64" s="105"/>
      <c r="AN64" s="105"/>
      <c r="AO64" s="105"/>
      <c r="AP64" s="105"/>
      <c r="AR64" s="332"/>
      <c r="AS64" s="945"/>
      <c r="AT64" s="945"/>
      <c r="AU64" s="945"/>
      <c r="AV64" s="948"/>
      <c r="AW64" s="948"/>
      <c r="AX64" s="780"/>
      <c r="AY64" s="794"/>
      <c r="AZ64" s="794"/>
      <c r="BA64" s="794"/>
      <c r="BB64" s="794"/>
      <c r="BC64" s="794"/>
      <c r="BD64" s="794"/>
      <c r="BE64" s="24"/>
      <c r="BF64" s="24"/>
    </row>
    <row r="65" spans="1:58" s="62" customFormat="1" x14ac:dyDescent="0.25">
      <c r="A65" s="252"/>
      <c r="B65" s="225"/>
      <c r="C65" s="13"/>
      <c r="D65" s="441"/>
      <c r="E65" s="226"/>
      <c r="F65" s="140"/>
      <c r="H65" s="105"/>
      <c r="I65" s="227"/>
      <c r="J65" s="227"/>
      <c r="K65" s="237"/>
      <c r="L65" s="227"/>
      <c r="M65" s="64"/>
      <c r="N65" s="227"/>
      <c r="O65" s="808"/>
      <c r="P65" s="438"/>
      <c r="Q65" s="438"/>
      <c r="R65" s="69"/>
      <c r="S65" s="439"/>
      <c r="T65" s="105"/>
      <c r="U65" s="299"/>
      <c r="V65" s="440"/>
      <c r="W65" s="438"/>
      <c r="X65" s="438"/>
      <c r="Y65" s="438"/>
      <c r="Z65" s="438"/>
      <c r="AA65" s="438"/>
      <c r="AB65" s="438"/>
      <c r="AC65" s="105"/>
      <c r="AD65" s="105"/>
      <c r="AE65" s="105"/>
      <c r="AF65" s="105"/>
      <c r="AG65" s="105"/>
      <c r="AH65" s="105"/>
      <c r="AI65" s="105"/>
      <c r="AJ65" s="105"/>
      <c r="AK65" s="105"/>
      <c r="AL65" s="105"/>
      <c r="AM65" s="105"/>
      <c r="AN65" s="105"/>
      <c r="AO65" s="105"/>
      <c r="AP65" s="105"/>
      <c r="AQ65" s="221"/>
      <c r="AR65" s="332"/>
      <c r="AS65" s="945"/>
      <c r="AT65" s="945"/>
      <c r="AU65" s="945"/>
      <c r="AV65" s="948"/>
      <c r="AW65" s="948"/>
      <c r="AX65" s="789"/>
      <c r="AY65" s="789"/>
      <c r="AZ65" s="789"/>
      <c r="BA65" s="105"/>
      <c r="BB65" s="105"/>
      <c r="BD65" s="794"/>
      <c r="BE65" s="24"/>
      <c r="BF65" s="24"/>
    </row>
    <row r="66" spans="1:58" s="6" customFormat="1" ht="18" customHeight="1" x14ac:dyDescent="0.25">
      <c r="A66" s="450"/>
      <c r="B66" s="1091" t="s">
        <v>1103</v>
      </c>
      <c r="C66" s="1091"/>
      <c r="D66" s="1091"/>
      <c r="E66" s="1091"/>
      <c r="F66" s="1091"/>
      <c r="G66" s="1091"/>
      <c r="H66" s="570">
        <f>+H9+H33</f>
        <v>55354872</v>
      </c>
      <c r="I66" s="803">
        <f>+I9+I33</f>
        <v>8062925</v>
      </c>
      <c r="J66" s="803">
        <f>+J9+J33</f>
        <v>0</v>
      </c>
      <c r="K66" s="422">
        <f>+J66/I66</f>
        <v>0</v>
      </c>
      <c r="L66" s="803">
        <f>+L9+L33</f>
        <v>0</v>
      </c>
      <c r="M66" s="804">
        <f>IFERROR(L66/I66,0)</f>
        <v>0</v>
      </c>
      <c r="N66" s="803">
        <f>+N9+N33</f>
        <v>8062925</v>
      </c>
      <c r="O66" s="804">
        <f>+N66/I66</f>
        <v>1</v>
      </c>
      <c r="P66" s="803">
        <f>+P9+P33</f>
        <v>0</v>
      </c>
      <c r="Q66" s="803">
        <f>+Q9+Q33</f>
        <v>0</v>
      </c>
      <c r="R66" s="422">
        <f>+IFERROR(Q66/J66,0)</f>
        <v>0</v>
      </c>
      <c r="S66" s="570">
        <f>+S9+S33</f>
        <v>59200774.692000002</v>
      </c>
      <c r="T66" s="570">
        <f ca="1">+T9+T33</f>
        <v>6563010.9249999998</v>
      </c>
      <c r="U66" s="422">
        <f t="shared" ref="U66" ca="1" si="11">IFERROR(T66/S66,0)</f>
        <v>0.11086022031206429</v>
      </c>
      <c r="V66" s="570">
        <f t="shared" ref="V66:AP66" si="12">+V9+V33</f>
        <v>0</v>
      </c>
      <c r="W66" s="570">
        <f t="shared" si="12"/>
        <v>0</v>
      </c>
      <c r="X66" s="570">
        <f t="shared" si="12"/>
        <v>0</v>
      </c>
      <c r="Y66" s="570">
        <f t="shared" si="12"/>
        <v>0</v>
      </c>
      <c r="Z66" s="570">
        <f t="shared" si="12"/>
        <v>0</v>
      </c>
      <c r="AA66" s="570">
        <f t="shared" si="12"/>
        <v>0</v>
      </c>
      <c r="AB66" s="570">
        <f t="shared" si="12"/>
        <v>0</v>
      </c>
      <c r="AC66" s="570">
        <f t="shared" si="12"/>
        <v>0</v>
      </c>
      <c r="AD66" s="570">
        <f t="shared" si="12"/>
        <v>0</v>
      </c>
      <c r="AE66" s="570">
        <f t="shared" si="12"/>
        <v>0</v>
      </c>
      <c r="AF66" s="570">
        <f>+AF9+AF33</f>
        <v>0</v>
      </c>
      <c r="AG66" s="570">
        <f t="shared" si="12"/>
        <v>0</v>
      </c>
      <c r="AH66" s="570">
        <v>0</v>
      </c>
      <c r="AI66" s="570">
        <f t="shared" si="12"/>
        <v>0</v>
      </c>
      <c r="AJ66" s="570">
        <v>0</v>
      </c>
      <c r="AK66" s="570">
        <f t="shared" si="12"/>
        <v>0</v>
      </c>
      <c r="AL66" s="570">
        <f>+AL8+AL33</f>
        <v>0</v>
      </c>
      <c r="AM66" s="570">
        <f t="shared" si="12"/>
        <v>6563010.9249999998</v>
      </c>
      <c r="AN66" s="570">
        <f t="shared" si="12"/>
        <v>0</v>
      </c>
      <c r="AO66" s="570">
        <f t="shared" si="12"/>
        <v>0</v>
      </c>
      <c r="AP66" s="570">
        <f t="shared" si="12"/>
        <v>27397914</v>
      </c>
      <c r="AQ66" s="38"/>
      <c r="AR66" s="332"/>
      <c r="AS66" s="945"/>
      <c r="AT66" s="945"/>
      <c r="AU66" s="945"/>
      <c r="AV66" s="948"/>
      <c r="AW66" s="948"/>
      <c r="AX66" s="789"/>
      <c r="AY66" s="789"/>
      <c r="AZ66" s="789"/>
      <c r="BA66" s="793"/>
      <c r="BB66" s="231"/>
      <c r="BC66" s="793"/>
      <c r="BD66" s="794"/>
    </row>
    <row r="67" spans="1:58" x14ac:dyDescent="0.25">
      <c r="K67" s="984"/>
      <c r="U67" s="69"/>
      <c r="BB67" s="105"/>
      <c r="BD67" s="794"/>
    </row>
    <row r="68" spans="1:58" x14ac:dyDescent="0.25">
      <c r="K68" s="984"/>
      <c r="BD68" s="794"/>
    </row>
    <row r="69" spans="1:58" x14ac:dyDescent="0.25">
      <c r="K69" s="984"/>
      <c r="BD69" s="794"/>
    </row>
    <row r="70" spans="1:58" x14ac:dyDescent="0.25">
      <c r="K70" s="162"/>
      <c r="M70" s="64"/>
      <c r="O70" s="64"/>
      <c r="P70" s="64"/>
      <c r="Q70" s="64"/>
      <c r="R70" s="69"/>
      <c r="S70" s="69"/>
      <c r="U70" s="69"/>
      <c r="V70" s="69"/>
      <c r="W70" s="69"/>
      <c r="X70" s="69"/>
      <c r="Y70" s="69"/>
      <c r="Z70" s="69"/>
      <c r="AA70" s="69"/>
      <c r="AB70" s="69"/>
      <c r="AQ70" s="69"/>
      <c r="BD70" s="794"/>
    </row>
    <row r="71" spans="1:58" x14ac:dyDescent="0.25">
      <c r="K71" s="162"/>
      <c r="M71" s="64"/>
      <c r="O71" s="64"/>
      <c r="P71" s="64"/>
      <c r="Q71" s="64"/>
      <c r="R71" s="69"/>
      <c r="S71" s="69"/>
      <c r="U71" s="69"/>
      <c r="V71" s="69"/>
      <c r="W71" s="69"/>
      <c r="X71" s="69"/>
      <c r="Y71" s="69"/>
      <c r="Z71" s="69"/>
      <c r="AA71" s="69"/>
      <c r="AB71" s="69"/>
      <c r="AQ71" s="69"/>
      <c r="BD71" s="794"/>
    </row>
    <row r="72" spans="1:58" x14ac:dyDescent="0.25">
      <c r="K72" s="984"/>
      <c r="BD72" s="794"/>
    </row>
    <row r="73" spans="1:58" x14ac:dyDescent="0.25">
      <c r="K73" s="984"/>
    </row>
  </sheetData>
  <mergeCells count="33">
    <mergeCell ref="B2:K2"/>
    <mergeCell ref="B4:K4"/>
    <mergeCell ref="AF5:AG5"/>
    <mergeCell ref="AF2:AG2"/>
    <mergeCell ref="B66:G66"/>
    <mergeCell ref="V5:W5"/>
    <mergeCell ref="B5:G7"/>
    <mergeCell ref="S5:U5"/>
    <mergeCell ref="H5:R5"/>
    <mergeCell ref="V2:W2"/>
    <mergeCell ref="AD2:AE2"/>
    <mergeCell ref="AD5:AE5"/>
    <mergeCell ref="V6:W6"/>
    <mergeCell ref="X6:Y6"/>
    <mergeCell ref="Z6:AA6"/>
    <mergeCell ref="AB6:AC6"/>
    <mergeCell ref="L2:R2"/>
    <mergeCell ref="L4:R4"/>
    <mergeCell ref="X5:Y5"/>
    <mergeCell ref="X2:Y2"/>
    <mergeCell ref="AD6:AE6"/>
    <mergeCell ref="AB5:AC5"/>
    <mergeCell ref="AB2:AC2"/>
    <mergeCell ref="Z5:AA5"/>
    <mergeCell ref="Z2:AA2"/>
    <mergeCell ref="AL5:AM5"/>
    <mergeCell ref="AL2:AM2"/>
    <mergeCell ref="AJ5:AK5"/>
    <mergeCell ref="AJ2:AK2"/>
    <mergeCell ref="S4:U4"/>
    <mergeCell ref="S2:U2"/>
    <mergeCell ref="AH5:AI5"/>
    <mergeCell ref="AH2:AI2"/>
  </mergeCells>
  <phoneticPr fontId="13" type="noConversion"/>
  <conditionalFormatting sqref="J9:R63">
    <cfRule type="cellIs" dxfId="7" priority="1" operator="equal">
      <formula>"·¡$S$$P$16"</formula>
    </cfRule>
  </conditionalFormatting>
  <conditionalFormatting sqref="R66:AP66 H67:AB69 H70:AT71 H72:AB1048576">
    <cfRule type="cellIs" dxfId="6" priority="8" operator="equal">
      <formula>"·¡$S$$P$16"</formula>
    </cfRule>
  </conditionalFormatting>
  <conditionalFormatting sqref="S31:T34">
    <cfRule type="cellIs" dxfId="5" priority="31" operator="equal">
      <formula>"·¡$S$$P$16"</formula>
    </cfRule>
  </conditionalFormatting>
  <conditionalFormatting sqref="T11:T30">
    <cfRule type="cellIs" dxfId="4" priority="69" operator="equal">
      <formula>"·¡$S$$P$16"</formula>
    </cfRule>
  </conditionalFormatting>
  <conditionalFormatting sqref="V54:AA62">
    <cfRule type="cellIs" dxfId="3" priority="13" operator="equal">
      <formula>"·¡$S$$P$16"</formula>
    </cfRule>
  </conditionalFormatting>
  <conditionalFormatting sqref="AA8:AA52 S9:T10 H9:I34">
    <cfRule type="cellIs" dxfId="2" priority="26" operator="equal">
      <formula>"·¡$S$$P$16"</formula>
    </cfRule>
  </conditionalFormatting>
  <conditionalFormatting sqref="AS1:AW10 H8:Z8 AB8:AP8 AX8:BC10 AB9:AG9 AK9:AP9 Y9:Z52 V9:X53 AH9:AJ62 U9:U63 AV18:BC18 AV20:BC20 AV23:BC23 AK31:AP32 AV31:BC35 AU34:AU49 AS34:AT51 AK35:AK57 AM35:AP57 AV38:BC39 AV41:BC41 AV43:BC46 AV49:BC50 Y53:AG53 AV53:BC53 S56:S63 AV58:BC58 T58:T63 AB61:AG61 AK61:AP61 AC63:AP63 AX64:BC64">
    <cfRule type="cellIs" dxfId="1" priority="15" operator="equal">
      <formula>"·¡$S$$P$16"</formula>
    </cfRule>
  </conditionalFormatting>
  <conditionalFormatting sqref="BD8:BD72 AS11:AU58 H58:I63 AS59:AW59 AS60:BC63 V63:AB65 R64:U65 H64:Q66 AS64:AW1048576">
    <cfRule type="cellIs" dxfId="0" priority="7" operator="equal">
      <formula>"·¡$S$$P$16"</formula>
    </cfRule>
  </conditionalFormatting>
  <printOptions horizontalCentered="1"/>
  <pageMargins left="1" right="1" top="1" bottom="1" header="0.5" footer="0.5"/>
  <pageSetup paperSize="5" scale="37" fitToHeight="0" orientation="landscape" r:id="rId1"/>
  <ignoredErrors>
    <ignoredError sqref="L33 S57 N33 L58 L35 L31 N32 S34:T34 S36 L61 S56 S51 S48 N58 N31 N60 N59 N61 T58 S35 S40 S42 S43 S54 S55 U66 K66" formula="1"/>
    <ignoredError sqref="D58 D33:D36 D12:D13 D39:D43 F15:F26 F52 D48" numberStoredAsText="1"/>
    <ignoredError sqref="S10"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00B050"/>
  </sheetPr>
  <dimension ref="A1:FI200"/>
  <sheetViews>
    <sheetView showGridLines="0" topLeftCell="EQ121" zoomScale="120" zoomScaleNormal="120" workbookViewId="0">
      <selection activeCell="FB148" sqref="FB148:FH148"/>
    </sheetView>
  </sheetViews>
  <sheetFormatPr baseColWidth="10" defaultColWidth="11.5703125" defaultRowHeight="11.25" x14ac:dyDescent="0.2"/>
  <cols>
    <col min="1" max="1" width="11.5703125" style="998"/>
    <col min="2" max="7" width="11.5703125" style="1000" hidden="1" customWidth="1"/>
    <col min="8" max="18" width="11.5703125" style="998" hidden="1" customWidth="1"/>
    <col min="19" max="19" width="11.5703125" style="1003" hidden="1" customWidth="1"/>
    <col min="20" max="32" width="11.5703125" style="998" hidden="1" customWidth="1"/>
    <col min="33" max="33" width="3.42578125" style="998" hidden="1" customWidth="1"/>
    <col min="34" max="34" width="11.5703125" style="998" hidden="1" customWidth="1"/>
    <col min="35" max="35" width="11.5703125" style="529" hidden="1" customWidth="1"/>
    <col min="36" max="38" width="11.5703125" style="998" hidden="1" customWidth="1"/>
    <col min="39" max="50" width="11.5703125" style="529" hidden="1" customWidth="1"/>
    <col min="51" max="51" width="11.5703125" style="998" hidden="1" customWidth="1"/>
    <col min="52" max="52" width="18.7109375" style="998" hidden="1" customWidth="1"/>
    <col min="53" max="54" width="11.5703125" style="529" hidden="1" customWidth="1"/>
    <col min="55" max="55" width="11.5703125" style="998" hidden="1" customWidth="1"/>
    <col min="56" max="56" width="22" style="998" hidden="1" customWidth="1"/>
    <col min="57" max="57" width="12.28515625" style="529" hidden="1" customWidth="1"/>
    <col min="58" max="59" width="11.7109375" style="529" hidden="1" customWidth="1"/>
    <col min="60" max="60" width="12.28515625" style="529" hidden="1" customWidth="1"/>
    <col min="61" max="62" width="11.7109375" style="529" hidden="1" customWidth="1"/>
    <col min="63" max="69" width="11.5703125" style="998" hidden="1" customWidth="1"/>
    <col min="70" max="70" width="13.28515625" style="998" hidden="1" customWidth="1"/>
    <col min="71" max="71" width="11.5703125" style="998" hidden="1" customWidth="1"/>
    <col min="72" max="72" width="11.5703125" style="1004" hidden="1" customWidth="1"/>
    <col min="73" max="73" width="11.5703125" style="998" hidden="1" customWidth="1"/>
    <col min="74" max="74" width="13.85546875" style="998" hidden="1" customWidth="1"/>
    <col min="75" max="87" width="11.5703125" style="998" hidden="1" customWidth="1"/>
    <col min="88" max="88" width="15.5703125" style="1001" hidden="1" customWidth="1"/>
    <col min="89" max="89" width="11.5703125" style="1001" hidden="1" customWidth="1"/>
    <col min="90" max="91" width="11.5703125" style="998" hidden="1" customWidth="1"/>
    <col min="92" max="92" width="23.42578125" style="998" hidden="1" customWidth="1"/>
    <col min="93" max="106" width="11.5703125" style="998" hidden="1" customWidth="1"/>
    <col min="107" max="107" width="20" style="998" hidden="1" customWidth="1"/>
    <col min="108" max="110" width="11.5703125" style="998" hidden="1" customWidth="1"/>
    <col min="111" max="111" width="28.28515625" style="998" hidden="1" customWidth="1"/>
    <col min="112" max="117" width="11.5703125" style="998" hidden="1" customWidth="1"/>
    <col min="118" max="118" width="11.5703125" style="688" hidden="1" customWidth="1"/>
    <col min="119" max="123" width="11.5703125" style="998" hidden="1" customWidth="1"/>
    <col min="124" max="124" width="11.5703125" style="998"/>
    <col min="125" max="125" width="20.85546875" style="998" hidden="1" customWidth="1"/>
    <col min="126" max="126" width="0" style="998" hidden="1" customWidth="1"/>
    <col min="127" max="127" width="10" style="998" hidden="1" customWidth="1"/>
    <col min="128" max="128" width="6.140625" style="998" hidden="1" customWidth="1"/>
    <col min="129" max="129" width="0" style="998" hidden="1" customWidth="1"/>
    <col min="130" max="137" width="0" style="1001" hidden="1" customWidth="1"/>
    <col min="138" max="145" width="0" style="998" hidden="1" customWidth="1"/>
    <col min="146" max="146" width="11.5703125" style="998"/>
    <col min="147" max="148" width="11.5703125" style="529"/>
    <col min="149" max="149" width="11.5703125" style="998"/>
    <col min="150" max="150" width="21.7109375" style="998" customWidth="1"/>
    <col min="151" max="157" width="11.5703125" style="998" hidden="1" customWidth="1"/>
    <col min="158" max="158" width="10.85546875" style="998" customWidth="1"/>
    <col min="159" max="159" width="10.5703125" style="998" customWidth="1"/>
    <col min="160" max="160" width="10.28515625" style="998" customWidth="1"/>
    <col min="161" max="161" width="11.5703125" style="998"/>
    <col min="162" max="162" width="10.42578125" style="998" customWidth="1"/>
    <col min="163" max="163" width="9.85546875" style="998" customWidth="1"/>
    <col min="164" max="164" width="9.140625" style="998" customWidth="1"/>
    <col min="165" max="16384" width="11.5703125" style="998"/>
  </cols>
  <sheetData>
    <row r="1" spans="1:164" s="1005" customFormat="1" x14ac:dyDescent="0.2">
      <c r="A1" s="1153" t="s">
        <v>1051</v>
      </c>
      <c r="B1" s="1153"/>
      <c r="C1" s="1153"/>
      <c r="D1" s="1153"/>
      <c r="E1" s="1153"/>
      <c r="F1" s="1153"/>
      <c r="G1" s="1153"/>
      <c r="H1" s="1153"/>
      <c r="I1" s="1153"/>
      <c r="J1" s="1153"/>
      <c r="K1" s="1153"/>
      <c r="L1" s="848">
        <v>1000</v>
      </c>
      <c r="M1" s="848">
        <v>1</v>
      </c>
      <c r="O1" s="527"/>
      <c r="P1" s="848" t="s">
        <v>1071</v>
      </c>
      <c r="Q1" s="848"/>
      <c r="R1" s="848">
        <v>1000</v>
      </c>
      <c r="S1" s="533">
        <v>1</v>
      </c>
      <c r="T1" s="1153" t="s">
        <v>1072</v>
      </c>
      <c r="U1" s="1153"/>
      <c r="V1" s="1153"/>
      <c r="W1" s="1153"/>
      <c r="X1" s="1153"/>
      <c r="Y1" s="1153"/>
      <c r="Z1" s="1153"/>
      <c r="AA1" s="999">
        <v>1000</v>
      </c>
      <c r="AB1" s="999">
        <v>1</v>
      </c>
      <c r="AC1" s="999"/>
      <c r="AD1" s="999"/>
      <c r="AE1" s="999"/>
      <c r="AF1" s="999"/>
      <c r="AH1" s="531" t="s">
        <v>4</v>
      </c>
      <c r="AI1" s="532">
        <v>1000</v>
      </c>
      <c r="AJ1" s="531">
        <v>1</v>
      </c>
      <c r="AL1" s="1153" t="s">
        <v>1093</v>
      </c>
      <c r="AM1" s="1153"/>
      <c r="AN1" s="1153"/>
      <c r="AO1" s="1153"/>
      <c r="AP1" s="1153"/>
      <c r="AQ1" s="1153"/>
      <c r="AR1" s="1153"/>
      <c r="AS1" s="1153"/>
      <c r="AT1" s="572">
        <v>1000</v>
      </c>
      <c r="AU1" s="572">
        <v>1</v>
      </c>
      <c r="AV1" s="572"/>
      <c r="AW1" s="572"/>
      <c r="AX1" s="572"/>
      <c r="AZ1" s="848" t="s">
        <v>5</v>
      </c>
      <c r="BA1" s="534">
        <v>1000</v>
      </c>
      <c r="BB1" s="532">
        <v>1</v>
      </c>
      <c r="BD1" s="1153" t="s">
        <v>1104</v>
      </c>
      <c r="BE1" s="1153"/>
      <c r="BF1" s="1153"/>
      <c r="BG1" s="1153"/>
      <c r="BH1" s="1153"/>
      <c r="BI1" s="1153"/>
      <c r="BJ1" s="1153"/>
      <c r="BK1" s="1153"/>
      <c r="BL1" s="1153"/>
      <c r="BM1" s="1153"/>
      <c r="BN1" s="1153"/>
      <c r="BO1" s="999">
        <v>1000</v>
      </c>
      <c r="BP1" s="999">
        <v>1</v>
      </c>
      <c r="BQ1" s="1006"/>
      <c r="BR1" s="573" t="s">
        <v>1129</v>
      </c>
      <c r="BS1" s="531">
        <v>1000</v>
      </c>
      <c r="BT1" s="608">
        <v>1</v>
      </c>
      <c r="BV1" s="1153" t="s">
        <v>1130</v>
      </c>
      <c r="BW1" s="1153"/>
      <c r="BX1" s="1153"/>
      <c r="BY1" s="1153"/>
      <c r="BZ1" s="1153"/>
      <c r="CA1" s="1153"/>
      <c r="CB1" s="1153"/>
      <c r="CC1" s="1153"/>
      <c r="CD1" s="1153"/>
      <c r="CE1" s="1153"/>
      <c r="CF1" s="1153"/>
      <c r="CG1" s="999">
        <v>1000</v>
      </c>
      <c r="CH1" s="999">
        <v>1</v>
      </c>
      <c r="CJ1" s="623" t="s">
        <v>1139</v>
      </c>
      <c r="CK1" s="848">
        <v>1000</v>
      </c>
      <c r="CL1" s="848">
        <v>1</v>
      </c>
      <c r="CM1" s="527"/>
      <c r="CN1" s="848" t="s">
        <v>1138</v>
      </c>
      <c r="CO1" s="848"/>
      <c r="CP1" s="848"/>
      <c r="CQ1" s="848"/>
      <c r="CR1" s="848"/>
      <c r="CS1" s="848"/>
      <c r="CT1" s="848"/>
      <c r="CU1" s="848"/>
      <c r="CV1" s="848"/>
      <c r="CW1" s="848"/>
      <c r="CX1" s="848">
        <v>1000</v>
      </c>
      <c r="CY1" s="848">
        <v>1</v>
      </c>
      <c r="CZ1" s="848"/>
      <c r="DC1" s="684" t="s">
        <v>1155</v>
      </c>
      <c r="DD1" s="684">
        <v>1000</v>
      </c>
      <c r="DE1" s="684">
        <v>1</v>
      </c>
      <c r="DG1" s="689" t="s">
        <v>1156</v>
      </c>
      <c r="DH1" s="684"/>
      <c r="DI1" s="684"/>
      <c r="DJ1" s="684"/>
      <c r="DK1" s="684"/>
      <c r="DL1" s="684"/>
      <c r="DM1" s="684"/>
      <c r="DN1" s="684">
        <v>1000</v>
      </c>
      <c r="DO1" s="684">
        <v>1</v>
      </c>
      <c r="DP1" s="684"/>
      <c r="DQ1" s="684"/>
      <c r="DR1" s="684"/>
      <c r="DS1" s="684"/>
      <c r="DU1" s="531" t="s">
        <v>8</v>
      </c>
      <c r="DV1" s="531">
        <v>1000</v>
      </c>
      <c r="DW1" s="531">
        <v>1</v>
      </c>
      <c r="DZ1" s="1152" t="s">
        <v>1178</v>
      </c>
      <c r="EA1" s="1152"/>
      <c r="EB1" s="1152"/>
      <c r="EC1" s="1152"/>
      <c r="ED1" s="1152"/>
      <c r="EE1" s="1152"/>
      <c r="EF1" s="1152"/>
      <c r="EG1" s="1152"/>
      <c r="EH1" s="999">
        <v>1000</v>
      </c>
      <c r="EI1" s="999">
        <v>1</v>
      </c>
      <c r="EJ1" s="999"/>
      <c r="EK1" s="999"/>
      <c r="EL1" s="999"/>
      <c r="EM1" s="999"/>
      <c r="EN1" s="999"/>
      <c r="EP1" s="1005" t="s">
        <v>9</v>
      </c>
      <c r="EQ1" s="1007">
        <v>1000</v>
      </c>
      <c r="ER1" s="1007">
        <v>1</v>
      </c>
      <c r="ET1" s="1151" t="s">
        <v>1185</v>
      </c>
      <c r="EU1" s="1151"/>
      <c r="EV1" s="1151"/>
      <c r="EW1" s="1151"/>
      <c r="EX1" s="1151"/>
      <c r="EY1" s="1151"/>
      <c r="EZ1" s="1151"/>
      <c r="FA1" s="1151"/>
      <c r="FB1" s="1151"/>
      <c r="FC1" s="1151"/>
      <c r="FD1" s="1151"/>
      <c r="FE1" s="1151"/>
      <c r="FF1" s="1005">
        <v>1000</v>
      </c>
      <c r="FG1" s="1005">
        <v>1</v>
      </c>
    </row>
    <row r="2" spans="1:164" s="996" customFormat="1" ht="21.75" customHeight="1" x14ac:dyDescent="0.25">
      <c r="A2" s="785" t="s">
        <v>289</v>
      </c>
      <c r="B2" s="995" t="s">
        <v>293</v>
      </c>
      <c r="C2" s="995" t="s">
        <v>291</v>
      </c>
      <c r="D2" s="995" t="s">
        <v>290</v>
      </c>
      <c r="E2" s="995" t="s">
        <v>358</v>
      </c>
      <c r="F2" s="995" t="s">
        <v>923</v>
      </c>
      <c r="G2" s="995" t="s">
        <v>121</v>
      </c>
      <c r="H2" s="995" t="s">
        <v>764</v>
      </c>
      <c r="I2" s="995" t="s">
        <v>762</v>
      </c>
      <c r="J2" s="995" t="s">
        <v>761</v>
      </c>
      <c r="K2" s="995" t="s">
        <v>763</v>
      </c>
      <c r="L2" s="995" t="s">
        <v>925</v>
      </c>
      <c r="M2" s="995" t="s">
        <v>926</v>
      </c>
      <c r="P2" s="995" t="s">
        <v>289</v>
      </c>
      <c r="Q2" s="995" t="s">
        <v>291</v>
      </c>
      <c r="R2" s="995" t="s">
        <v>762</v>
      </c>
      <c r="S2" s="997"/>
      <c r="T2" s="785" t="s">
        <v>289</v>
      </c>
      <c r="U2" s="785" t="s">
        <v>293</v>
      </c>
      <c r="V2" s="785" t="s">
        <v>291</v>
      </c>
      <c r="W2" s="785" t="s">
        <v>290</v>
      </c>
      <c r="X2" s="785" t="s">
        <v>358</v>
      </c>
      <c r="Y2" s="785" t="s">
        <v>923</v>
      </c>
      <c r="Z2" s="785" t="s">
        <v>121</v>
      </c>
      <c r="AA2" s="785" t="s">
        <v>764</v>
      </c>
      <c r="AB2" s="785" t="s">
        <v>762</v>
      </c>
      <c r="AC2" s="785" t="s">
        <v>761</v>
      </c>
      <c r="AD2" s="785" t="s">
        <v>763</v>
      </c>
      <c r="AE2" s="785" t="s">
        <v>925</v>
      </c>
      <c r="AF2" s="785" t="s">
        <v>926</v>
      </c>
      <c r="AH2" s="785" t="s">
        <v>289</v>
      </c>
      <c r="AI2" s="992" t="s">
        <v>291</v>
      </c>
      <c r="AJ2" s="785" t="s">
        <v>291</v>
      </c>
      <c r="AL2" s="785" t="s">
        <v>289</v>
      </c>
      <c r="AM2" s="992" t="s">
        <v>293</v>
      </c>
      <c r="AN2" s="992" t="s">
        <v>291</v>
      </c>
      <c r="AO2" s="992" t="s">
        <v>290</v>
      </c>
      <c r="AP2" s="992" t="s">
        <v>358</v>
      </c>
      <c r="AQ2" s="992" t="s">
        <v>923</v>
      </c>
      <c r="AR2" s="992" t="s">
        <v>121</v>
      </c>
      <c r="AS2" s="992" t="s">
        <v>764</v>
      </c>
      <c r="AT2" s="992" t="s">
        <v>762</v>
      </c>
      <c r="AU2" s="992" t="s">
        <v>761</v>
      </c>
      <c r="AV2" s="992" t="s">
        <v>763</v>
      </c>
      <c r="AW2" s="992" t="s">
        <v>925</v>
      </c>
      <c r="AX2" s="992" t="s">
        <v>926</v>
      </c>
      <c r="AZ2" s="785" t="s">
        <v>289</v>
      </c>
      <c r="BA2" s="992" t="s">
        <v>291</v>
      </c>
      <c r="BB2" s="992" t="s">
        <v>291</v>
      </c>
      <c r="BD2" s="992" t="s">
        <v>289</v>
      </c>
      <c r="BE2" s="992" t="s">
        <v>293</v>
      </c>
      <c r="BF2" s="992" t="s">
        <v>291</v>
      </c>
      <c r="BG2" s="992" t="s">
        <v>290</v>
      </c>
      <c r="BH2" s="992" t="s">
        <v>358</v>
      </c>
      <c r="BI2" s="992" t="s">
        <v>923</v>
      </c>
      <c r="BJ2" s="992" t="s">
        <v>121</v>
      </c>
      <c r="BK2" s="992" t="s">
        <v>764</v>
      </c>
      <c r="BL2" s="992" t="s">
        <v>762</v>
      </c>
      <c r="BM2" s="992" t="s">
        <v>761</v>
      </c>
      <c r="BN2" s="992" t="s">
        <v>763</v>
      </c>
      <c r="BO2" s="992" t="s">
        <v>925</v>
      </c>
      <c r="BP2" s="992" t="s">
        <v>926</v>
      </c>
      <c r="BR2" s="785" t="s">
        <v>289</v>
      </c>
      <c r="BS2" s="785" t="s">
        <v>291</v>
      </c>
      <c r="BT2" s="993" t="s">
        <v>291</v>
      </c>
      <c r="BV2" s="785" t="s">
        <v>289</v>
      </c>
      <c r="BW2" s="785" t="s">
        <v>293</v>
      </c>
      <c r="BX2" s="785" t="s">
        <v>291</v>
      </c>
      <c r="BY2" s="785" t="s">
        <v>290</v>
      </c>
      <c r="BZ2" s="785" t="s">
        <v>358</v>
      </c>
      <c r="CA2" s="785" t="s">
        <v>923</v>
      </c>
      <c r="CB2" s="785" t="s">
        <v>121</v>
      </c>
      <c r="CC2" s="992" t="s">
        <v>764</v>
      </c>
      <c r="CD2" s="992" t="s">
        <v>762</v>
      </c>
      <c r="CE2" s="992" t="s">
        <v>761</v>
      </c>
      <c r="CF2" s="992" t="s">
        <v>763</v>
      </c>
      <c r="CG2" s="992" t="s">
        <v>925</v>
      </c>
      <c r="CH2" s="992" t="s">
        <v>926</v>
      </c>
      <c r="CJ2" s="607" t="s">
        <v>289</v>
      </c>
      <c r="CK2" s="607" t="s">
        <v>291</v>
      </c>
      <c r="CL2" s="607" t="s">
        <v>762</v>
      </c>
      <c r="CN2" s="607" t="s">
        <v>289</v>
      </c>
      <c r="CO2" s="607" t="s">
        <v>293</v>
      </c>
      <c r="CP2" s="607" t="s">
        <v>291</v>
      </c>
      <c r="CQ2" s="607" t="s">
        <v>290</v>
      </c>
      <c r="CR2" s="607" t="s">
        <v>358</v>
      </c>
      <c r="CS2" s="607" t="s">
        <v>923</v>
      </c>
      <c r="CT2" s="607" t="s">
        <v>121</v>
      </c>
      <c r="CU2" s="607" t="s">
        <v>764</v>
      </c>
      <c r="CV2" s="607" t="s">
        <v>762</v>
      </c>
      <c r="CW2" s="607" t="s">
        <v>761</v>
      </c>
      <c r="CX2" s="607" t="s">
        <v>763</v>
      </c>
      <c r="CY2" s="607" t="s">
        <v>925</v>
      </c>
      <c r="CZ2" s="607" t="s">
        <v>926</v>
      </c>
      <c r="DC2" s="607" t="s">
        <v>289</v>
      </c>
      <c r="DD2" s="607" t="s">
        <v>291</v>
      </c>
      <c r="DE2" s="607" t="s">
        <v>762</v>
      </c>
      <c r="DG2" s="607" t="s">
        <v>289</v>
      </c>
      <c r="DH2" s="607" t="s">
        <v>293</v>
      </c>
      <c r="DI2" s="607" t="s">
        <v>291</v>
      </c>
      <c r="DJ2" s="607" t="s">
        <v>290</v>
      </c>
      <c r="DK2" s="607" t="s">
        <v>358</v>
      </c>
      <c r="DL2" s="607" t="s">
        <v>923</v>
      </c>
      <c r="DM2" s="607" t="s">
        <v>121</v>
      </c>
      <c r="DN2" s="607" t="s">
        <v>764</v>
      </c>
      <c r="DO2" s="607" t="s">
        <v>762</v>
      </c>
      <c r="DP2" s="607" t="s">
        <v>761</v>
      </c>
      <c r="DQ2" s="607" t="s">
        <v>763</v>
      </c>
      <c r="DR2" s="607" t="s">
        <v>925</v>
      </c>
      <c r="DS2" s="607" t="s">
        <v>926</v>
      </c>
      <c r="DT2" s="996" t="s">
        <v>281</v>
      </c>
      <c r="DU2" s="785" t="s">
        <v>289</v>
      </c>
      <c r="DV2" s="785" t="s">
        <v>291</v>
      </c>
      <c r="DW2" s="785" t="s">
        <v>762</v>
      </c>
      <c r="DZ2" s="607" t="s">
        <v>289</v>
      </c>
      <c r="EA2" s="607" t="s">
        <v>293</v>
      </c>
      <c r="EB2" s="607" t="s">
        <v>291</v>
      </c>
      <c r="EC2" s="607" t="s">
        <v>290</v>
      </c>
      <c r="ED2" s="607" t="s">
        <v>358</v>
      </c>
      <c r="EE2" s="607" t="s">
        <v>1099</v>
      </c>
      <c r="EF2" s="607" t="s">
        <v>923</v>
      </c>
      <c r="EG2" s="607" t="s">
        <v>121</v>
      </c>
      <c r="EH2" s="607" t="s">
        <v>764</v>
      </c>
      <c r="EI2" s="607" t="s">
        <v>762</v>
      </c>
      <c r="EJ2" s="607" t="s">
        <v>761</v>
      </c>
      <c r="EK2" s="607" t="s">
        <v>763</v>
      </c>
      <c r="EL2" s="607" t="s">
        <v>1101</v>
      </c>
      <c r="EM2" s="607" t="s">
        <v>925</v>
      </c>
      <c r="EN2" s="607" t="s">
        <v>926</v>
      </c>
      <c r="EP2" s="607" t="s">
        <v>289</v>
      </c>
      <c r="EQ2" s="991" t="s">
        <v>291</v>
      </c>
      <c r="ER2" s="991" t="s">
        <v>1197</v>
      </c>
      <c r="ET2" s="991" t="s">
        <v>289</v>
      </c>
      <c r="EU2" s="991" t="s">
        <v>293</v>
      </c>
      <c r="EV2" s="991" t="s">
        <v>291</v>
      </c>
      <c r="EW2" s="991" t="s">
        <v>290</v>
      </c>
      <c r="EX2" s="991" t="s">
        <v>358</v>
      </c>
      <c r="EY2" s="991" t="s">
        <v>1099</v>
      </c>
      <c r="EZ2" s="991" t="s">
        <v>923</v>
      </c>
      <c r="FA2" s="991" t="s">
        <v>121</v>
      </c>
      <c r="FB2" s="991" t="s">
        <v>764</v>
      </c>
      <c r="FC2" s="991" t="s">
        <v>762</v>
      </c>
      <c r="FD2" s="991" t="s">
        <v>761</v>
      </c>
      <c r="FE2" s="991" t="s">
        <v>763</v>
      </c>
      <c r="FF2" s="991" t="s">
        <v>1101</v>
      </c>
      <c r="FG2" s="991" t="s">
        <v>925</v>
      </c>
      <c r="FH2" s="991" t="s">
        <v>926</v>
      </c>
    </row>
    <row r="3" spans="1:164" x14ac:dyDescent="0.2">
      <c r="A3" s="998" t="s">
        <v>405</v>
      </c>
      <c r="B3" s="1000">
        <v>19882145000</v>
      </c>
      <c r="C3" s="1000">
        <v>1385883115</v>
      </c>
      <c r="D3" s="1000">
        <v>1385883115</v>
      </c>
      <c r="E3" s="1000">
        <v>18496261885</v>
      </c>
      <c r="F3" s="1000">
        <v>1055128241</v>
      </c>
      <c r="G3" s="1000">
        <v>330754874</v>
      </c>
      <c r="H3" s="1000">
        <f>+B3/$L$1*$M$1</f>
        <v>19882145</v>
      </c>
      <c r="I3" s="1000">
        <f t="shared" ref="I3:M3" si="0">+C3/$L$1*$M$1</f>
        <v>1385883.115</v>
      </c>
      <c r="J3" s="1000">
        <f t="shared" si="0"/>
        <v>1385883.115</v>
      </c>
      <c r="K3" s="1000">
        <f t="shared" si="0"/>
        <v>18496261.885000002</v>
      </c>
      <c r="L3" s="1000">
        <f t="shared" si="0"/>
        <v>1055128.2409999999</v>
      </c>
      <c r="M3" s="1000">
        <f t="shared" si="0"/>
        <v>330754.87400000001</v>
      </c>
      <c r="N3" s="998" t="s">
        <v>281</v>
      </c>
      <c r="P3" s="528" t="s">
        <v>405</v>
      </c>
      <c r="Q3" s="529">
        <v>1496051289</v>
      </c>
      <c r="R3" s="529">
        <f>+Q3/$R$1*$S$1</f>
        <v>1496051.2890000001</v>
      </c>
      <c r="S3" s="998"/>
      <c r="T3" s="528" t="s">
        <v>405</v>
      </c>
      <c r="U3" s="530">
        <v>19882145000</v>
      </c>
      <c r="V3" s="530">
        <v>2881934404</v>
      </c>
      <c r="W3" s="530">
        <v>2881934404</v>
      </c>
      <c r="X3" s="530">
        <v>17000210596</v>
      </c>
      <c r="Y3" s="530">
        <v>2532573835</v>
      </c>
      <c r="Z3" s="530">
        <v>349360569</v>
      </c>
      <c r="AA3" s="530">
        <f>+U3/$AA$1*$AB$1</f>
        <v>19882145</v>
      </c>
      <c r="AB3" s="530">
        <f t="shared" ref="AB3:AF3" si="1">+V3/$AA$1*$AB$1</f>
        <v>2881934.4040000001</v>
      </c>
      <c r="AC3" s="530">
        <f t="shared" si="1"/>
        <v>2881934.4040000001</v>
      </c>
      <c r="AD3" s="530">
        <f t="shared" si="1"/>
        <v>17000210.596000001</v>
      </c>
      <c r="AE3" s="530">
        <f t="shared" si="1"/>
        <v>2532573.835</v>
      </c>
      <c r="AF3" s="530">
        <f t="shared" si="1"/>
        <v>349360.56900000002</v>
      </c>
      <c r="AG3" s="998" t="s">
        <v>281</v>
      </c>
      <c r="AH3" s="998" t="s">
        <v>405</v>
      </c>
      <c r="AI3" s="529">
        <v>2292147270</v>
      </c>
      <c r="AJ3" s="529">
        <f>+AI3/$AI$1*$AJ$1</f>
        <v>2292147.27</v>
      </c>
      <c r="AL3" s="998" t="s">
        <v>405</v>
      </c>
      <c r="AM3" s="529">
        <v>19882145000</v>
      </c>
      <c r="AN3" s="529">
        <v>5174081674</v>
      </c>
      <c r="AO3" s="529">
        <v>5174081674</v>
      </c>
      <c r="AP3" s="529">
        <v>14708063326</v>
      </c>
      <c r="AQ3" s="529">
        <v>4685206293</v>
      </c>
      <c r="AR3" s="529">
        <v>488875381</v>
      </c>
      <c r="AS3" s="529">
        <f t="shared" ref="AS3:AX3" si="2">+AM3/$AT$1*$AU$1</f>
        <v>19882145</v>
      </c>
      <c r="AT3" s="529">
        <f t="shared" si="2"/>
        <v>5174081.6739999996</v>
      </c>
      <c r="AU3" s="529">
        <f t="shared" si="2"/>
        <v>5174081.6739999996</v>
      </c>
      <c r="AV3" s="529">
        <f t="shared" si="2"/>
        <v>14708063.325999999</v>
      </c>
      <c r="AW3" s="529">
        <f t="shared" si="2"/>
        <v>4685206.2929999996</v>
      </c>
      <c r="AX3" s="529">
        <f t="shared" si="2"/>
        <v>488875.38099999999</v>
      </c>
      <c r="AZ3" s="998" t="s">
        <v>405</v>
      </c>
      <c r="BA3" s="529">
        <v>1357338578</v>
      </c>
      <c r="BB3" s="529">
        <f>+BA3/$BA$1*$BB$1</f>
        <v>1357338.578</v>
      </c>
      <c r="BD3" s="998" t="s">
        <v>405</v>
      </c>
      <c r="BE3" s="529">
        <v>19882145000</v>
      </c>
      <c r="BF3" s="529">
        <v>6531420252</v>
      </c>
      <c r="BG3" s="529">
        <v>6531420252</v>
      </c>
      <c r="BH3" s="529">
        <v>13350724748</v>
      </c>
      <c r="BI3" s="529">
        <v>6152567695</v>
      </c>
      <c r="BJ3" s="529">
        <v>378852557</v>
      </c>
      <c r="BK3" s="529">
        <f>+BE3/$BO$1*$BP$1</f>
        <v>19882145</v>
      </c>
      <c r="BL3" s="529">
        <f t="shared" ref="BL3:BP3" si="3">+BF3/$BO$1*$BP$1</f>
        <v>6531420.2520000003</v>
      </c>
      <c r="BM3" s="529">
        <f t="shared" si="3"/>
        <v>6531420.2520000003</v>
      </c>
      <c r="BN3" s="529">
        <f t="shared" si="3"/>
        <v>13350724.748</v>
      </c>
      <c r="BO3" s="529">
        <f t="shared" si="3"/>
        <v>6152567.6950000003</v>
      </c>
      <c r="BP3" s="529">
        <f t="shared" si="3"/>
        <v>378852.55699999997</v>
      </c>
      <c r="BR3" s="528" t="s">
        <v>405</v>
      </c>
      <c r="BS3" s="530">
        <v>1275722894</v>
      </c>
      <c r="BT3" s="530">
        <f>+BS3/$BS$1*$BT$1</f>
        <v>1275722.8940000001</v>
      </c>
      <c r="BV3" s="528" t="s">
        <v>405</v>
      </c>
      <c r="BW3" s="530">
        <v>19882145000</v>
      </c>
      <c r="BX3" s="530">
        <v>7807143146</v>
      </c>
      <c r="BY3" s="530">
        <v>7807143146</v>
      </c>
      <c r="BZ3" s="530">
        <v>12075001854</v>
      </c>
      <c r="CA3" s="530">
        <v>7496639332</v>
      </c>
      <c r="CB3" s="530">
        <v>310503814</v>
      </c>
      <c r="CC3" s="530">
        <f t="shared" ref="CC3:CH3" si="4">+BW3/$CG$1*$CH$1</f>
        <v>19882145</v>
      </c>
      <c r="CD3" s="530">
        <f t="shared" si="4"/>
        <v>7807143.1459999997</v>
      </c>
      <c r="CE3" s="530">
        <f t="shared" si="4"/>
        <v>7807143.1459999997</v>
      </c>
      <c r="CF3" s="530">
        <f t="shared" si="4"/>
        <v>12075001.854</v>
      </c>
      <c r="CG3" s="530">
        <f t="shared" si="4"/>
        <v>7496639.3320000004</v>
      </c>
      <c r="CH3" s="530">
        <f t="shared" si="4"/>
        <v>310503.81400000001</v>
      </c>
      <c r="CI3" s="998" t="s">
        <v>281</v>
      </c>
      <c r="CJ3" s="685" t="s">
        <v>405</v>
      </c>
      <c r="CK3" s="686">
        <v>2273600435</v>
      </c>
      <c r="CL3" s="686">
        <f>+CK3/$CK$1*$CL$1</f>
        <v>2273600.4350000001</v>
      </c>
      <c r="CN3" s="685" t="s">
        <v>405</v>
      </c>
      <c r="CO3" s="686">
        <v>19882145000</v>
      </c>
      <c r="CP3" s="686">
        <v>10080743581</v>
      </c>
      <c r="CQ3" s="686">
        <v>10080743581</v>
      </c>
      <c r="CR3" s="686">
        <v>9801401419</v>
      </c>
      <c r="CS3" s="686">
        <v>9594641116</v>
      </c>
      <c r="CT3" s="686">
        <v>486102465</v>
      </c>
      <c r="CU3" s="686">
        <f>+CO3/$CX$1*$CY$1</f>
        <v>19882145</v>
      </c>
      <c r="CV3" s="686">
        <f t="shared" ref="CV3:CZ3" si="5">+CP3/$CX$1*$CY$1</f>
        <v>10080743.581</v>
      </c>
      <c r="CW3" s="686">
        <f t="shared" si="5"/>
        <v>10080743.581</v>
      </c>
      <c r="CX3" s="686">
        <f t="shared" si="5"/>
        <v>9801401.4189999998</v>
      </c>
      <c r="CY3" s="686">
        <f t="shared" si="5"/>
        <v>9594641.1160000004</v>
      </c>
      <c r="CZ3" s="686">
        <f t="shared" si="5"/>
        <v>486102.46500000003</v>
      </c>
      <c r="DC3" s="687" t="s">
        <v>405</v>
      </c>
      <c r="DD3" s="688">
        <v>1300852708</v>
      </c>
      <c r="DE3" s="529">
        <f>+DD3/$DD$1*$DE$1</f>
        <v>1300852.7080000001</v>
      </c>
      <c r="DG3" s="687" t="s">
        <v>405</v>
      </c>
      <c r="DH3" s="688">
        <v>19476616000</v>
      </c>
      <c r="DI3" s="688">
        <v>11381596289</v>
      </c>
      <c r="DJ3" s="688">
        <v>11381596289</v>
      </c>
      <c r="DK3" s="688">
        <v>8095019711</v>
      </c>
      <c r="DL3" s="688">
        <v>11060111848</v>
      </c>
      <c r="DM3" s="688">
        <v>321484441</v>
      </c>
      <c r="DN3" s="688">
        <f t="shared" ref="DN3:DS3" si="6">+DH3/$DN$1*$DO$1</f>
        <v>19476616</v>
      </c>
      <c r="DO3" s="688">
        <f t="shared" si="6"/>
        <v>11381596.289000001</v>
      </c>
      <c r="DP3" s="688">
        <f t="shared" si="6"/>
        <v>11381596.289000001</v>
      </c>
      <c r="DQ3" s="688">
        <f t="shared" si="6"/>
        <v>8095019.7110000001</v>
      </c>
      <c r="DR3" s="688">
        <f t="shared" si="6"/>
        <v>11060111.847999999</v>
      </c>
      <c r="DS3" s="688">
        <f t="shared" si="6"/>
        <v>321484.44099999999</v>
      </c>
      <c r="DT3" s="683" t="s">
        <v>281</v>
      </c>
      <c r="DU3" s="786" t="s">
        <v>405</v>
      </c>
      <c r="DV3" s="787">
        <v>1291441657</v>
      </c>
      <c r="DW3" s="787">
        <f>+DV3/$DV$1*$DW$1</f>
        <v>1291441.6569999999</v>
      </c>
      <c r="DZ3" s="786" t="s">
        <v>405</v>
      </c>
      <c r="EA3" s="787">
        <v>19442074000</v>
      </c>
      <c r="EB3" s="787">
        <v>12673037946</v>
      </c>
      <c r="EC3" s="787">
        <v>12673037946</v>
      </c>
      <c r="ED3" s="787">
        <v>6769036054</v>
      </c>
      <c r="EE3" s="787">
        <v>0</v>
      </c>
      <c r="EF3" s="787">
        <v>12355693373</v>
      </c>
      <c r="EG3" s="787">
        <v>317344573</v>
      </c>
      <c r="EH3" s="787">
        <f t="shared" ref="EH3:EN3" si="7">+EA3/$EH$1*$EI$1</f>
        <v>19442074</v>
      </c>
      <c r="EI3" s="787">
        <f t="shared" si="7"/>
        <v>12673037.946</v>
      </c>
      <c r="EJ3" s="787">
        <f t="shared" si="7"/>
        <v>12673037.946</v>
      </c>
      <c r="EK3" s="787">
        <f t="shared" si="7"/>
        <v>6769036.0539999995</v>
      </c>
      <c r="EL3" s="787">
        <f t="shared" si="7"/>
        <v>0</v>
      </c>
      <c r="EM3" s="787">
        <f t="shared" si="7"/>
        <v>12355693.373</v>
      </c>
      <c r="EN3" s="787">
        <f t="shared" si="7"/>
        <v>317344.57299999997</v>
      </c>
      <c r="EP3" s="1008" t="s">
        <v>405</v>
      </c>
      <c r="EQ3" s="1009">
        <v>2251761225</v>
      </c>
      <c r="ER3" s="1009">
        <f>+EQ3/$EQ$1*$ER$1</f>
        <v>2251761.2250000001</v>
      </c>
      <c r="ET3" s="1013" t="s">
        <v>405</v>
      </c>
      <c r="EU3" s="1014">
        <v>19466574000</v>
      </c>
      <c r="EV3" s="1014">
        <v>14924799171</v>
      </c>
      <c r="EW3" s="1014">
        <v>14924799171</v>
      </c>
      <c r="EX3" s="1014">
        <v>4541774829</v>
      </c>
      <c r="EY3" s="1014">
        <v>0</v>
      </c>
      <c r="EZ3" s="1014">
        <v>14438962969</v>
      </c>
      <c r="FA3" s="1014">
        <v>485836202</v>
      </c>
      <c r="FB3" s="1015">
        <f>+EU3/$FF$1*$FG$1</f>
        <v>19466574</v>
      </c>
      <c r="FC3" s="1015">
        <f t="shared" ref="FC3:FH3" si="8">+EV3/$FF$1*$FG$1</f>
        <v>14924799.171</v>
      </c>
      <c r="FD3" s="1015">
        <f t="shared" si="8"/>
        <v>14924799.171</v>
      </c>
      <c r="FE3" s="1015">
        <f t="shared" si="8"/>
        <v>4541774.8289999999</v>
      </c>
      <c r="FF3" s="1015">
        <f t="shared" si="8"/>
        <v>0</v>
      </c>
      <c r="FG3" s="1015">
        <f t="shared" si="8"/>
        <v>14438962.969000001</v>
      </c>
      <c r="FH3" s="1015">
        <f t="shared" si="8"/>
        <v>485836.20199999999</v>
      </c>
    </row>
    <row r="4" spans="1:164" x14ac:dyDescent="0.2">
      <c r="A4" s="998" t="s">
        <v>404</v>
      </c>
      <c r="B4" s="1000">
        <v>648450000</v>
      </c>
      <c r="C4" s="1000">
        <v>45980004</v>
      </c>
      <c r="D4" s="1000">
        <v>45980004</v>
      </c>
      <c r="E4" s="1000">
        <v>602469996</v>
      </c>
      <c r="F4" s="1000">
        <v>28946506</v>
      </c>
      <c r="G4" s="1000">
        <v>17033498</v>
      </c>
      <c r="H4" s="1000">
        <f t="shared" ref="H4:H67" si="9">+B4/$L$1*$M$1</f>
        <v>648450</v>
      </c>
      <c r="I4" s="1000">
        <f t="shared" ref="I4:I67" si="10">+C4/$L$1*$M$1</f>
        <v>45980.004000000001</v>
      </c>
      <c r="J4" s="1000">
        <f t="shared" ref="J4:J67" si="11">+D4/$L$1*$M$1</f>
        <v>45980.004000000001</v>
      </c>
      <c r="K4" s="1000">
        <f t="shared" ref="K4:K67" si="12">+E4/$L$1*$M$1</f>
        <v>602469.99600000004</v>
      </c>
      <c r="L4" s="1000">
        <f t="shared" ref="L4:L67" si="13">+F4/$L$1*$M$1</f>
        <v>28946.506000000001</v>
      </c>
      <c r="M4" s="1000">
        <f t="shared" ref="M4:M67" si="14">+G4/$L$1*$M$1</f>
        <v>17033.498</v>
      </c>
      <c r="N4" s="998" t="s">
        <v>281</v>
      </c>
      <c r="P4" s="528" t="s">
        <v>404</v>
      </c>
      <c r="Q4" s="529">
        <v>47903242</v>
      </c>
      <c r="R4" s="529">
        <f t="shared" ref="R4:R67" si="15">+Q4/$R$1*$S$1</f>
        <v>47903.241999999998</v>
      </c>
      <c r="S4" s="998"/>
      <c r="T4" s="528" t="s">
        <v>404</v>
      </c>
      <c r="U4" s="530">
        <v>647823895</v>
      </c>
      <c r="V4" s="530">
        <v>93883246</v>
      </c>
      <c r="W4" s="530">
        <v>93883246</v>
      </c>
      <c r="X4" s="530">
        <v>553940649</v>
      </c>
      <c r="Y4" s="530">
        <v>74853316</v>
      </c>
      <c r="Z4" s="530">
        <v>19029930</v>
      </c>
      <c r="AA4" s="530">
        <f t="shared" ref="AA4:AA67" si="16">+U4/$AA$1*$AB$1</f>
        <v>647823.89500000002</v>
      </c>
      <c r="AB4" s="530">
        <f t="shared" ref="AB4:AB67" si="17">+V4/$AA$1*$AB$1</f>
        <v>93883.245999999999</v>
      </c>
      <c r="AC4" s="530">
        <f t="shared" ref="AC4:AC67" si="18">+W4/$AA$1*$AB$1</f>
        <v>93883.245999999999</v>
      </c>
      <c r="AD4" s="530">
        <f t="shared" ref="AD4:AD67" si="19">+X4/$AA$1*$AB$1</f>
        <v>553940.64899999998</v>
      </c>
      <c r="AE4" s="530">
        <f t="shared" ref="AE4:AE67" si="20">+Y4/$AA$1*$AB$1</f>
        <v>74853.316000000006</v>
      </c>
      <c r="AF4" s="530">
        <f t="shared" ref="AF4:AF67" si="21">+Z4/$AA$1*$AB$1</f>
        <v>19029.93</v>
      </c>
      <c r="AG4" s="998" t="s">
        <v>281</v>
      </c>
      <c r="AH4" s="998" t="s">
        <v>404</v>
      </c>
      <c r="AI4" s="529">
        <v>51105722</v>
      </c>
      <c r="AJ4" s="529">
        <f t="shared" ref="AJ4:AJ67" si="22">+AI4/$AI$1*$AJ$1</f>
        <v>51105.722000000002</v>
      </c>
      <c r="AL4" s="998" t="s">
        <v>404</v>
      </c>
      <c r="AM4" s="529">
        <v>651250000</v>
      </c>
      <c r="AN4" s="529">
        <v>144988968</v>
      </c>
      <c r="AO4" s="529">
        <v>144988968</v>
      </c>
      <c r="AP4" s="529">
        <v>506261032</v>
      </c>
      <c r="AQ4" s="529">
        <v>123699002</v>
      </c>
      <c r="AR4" s="529">
        <v>21289966</v>
      </c>
      <c r="AS4" s="529">
        <f t="shared" ref="AS4:AS67" si="23">+AM4/$AT$1*$AU$1</f>
        <v>651250</v>
      </c>
      <c r="AT4" s="529">
        <f t="shared" ref="AT4:AT67" si="24">+AN4/$AT$1*$AU$1</f>
        <v>144988.96799999999</v>
      </c>
      <c r="AU4" s="529">
        <f t="shared" ref="AU4:AU67" si="25">+AO4/$AT$1*$AU$1</f>
        <v>144988.96799999999</v>
      </c>
      <c r="AV4" s="529">
        <f t="shared" ref="AV4:AV67" si="26">+AP4/$AT$1*$AU$1</f>
        <v>506261.03200000001</v>
      </c>
      <c r="AW4" s="529">
        <f t="shared" ref="AW4:AW67" si="27">+AQ4/$AT$1*$AU$1</f>
        <v>123699.00199999999</v>
      </c>
      <c r="AX4" s="529">
        <f t="shared" ref="AX4:AX67" si="28">+AR4/$AT$1*$AU$1</f>
        <v>21289.966</v>
      </c>
      <c r="AZ4" s="998" t="s">
        <v>404</v>
      </c>
      <c r="BA4" s="529">
        <v>51340032</v>
      </c>
      <c r="BB4" s="529">
        <f t="shared" ref="BB4:BB67" si="29">+BA4/$BA$1*$BB$1</f>
        <v>51340.031999999999</v>
      </c>
      <c r="BD4" s="998" t="s">
        <v>404</v>
      </c>
      <c r="BE4" s="529">
        <v>651250000</v>
      </c>
      <c r="BF4" s="529">
        <v>196329000</v>
      </c>
      <c r="BG4" s="529">
        <v>196329000</v>
      </c>
      <c r="BH4" s="529">
        <v>454921000</v>
      </c>
      <c r="BI4" s="529">
        <v>171419791</v>
      </c>
      <c r="BJ4" s="529">
        <v>24909209</v>
      </c>
      <c r="BK4" s="529">
        <f t="shared" ref="BK4:BK67" si="30">+BE4/$BO$1*$BP$1</f>
        <v>651250</v>
      </c>
      <c r="BL4" s="529">
        <f t="shared" ref="BL4:BL67" si="31">+BF4/$BO$1*$BP$1</f>
        <v>196329</v>
      </c>
      <c r="BM4" s="529">
        <f t="shared" ref="BM4:BM67" si="32">+BG4/$BO$1*$BP$1</f>
        <v>196329</v>
      </c>
      <c r="BN4" s="529">
        <f t="shared" ref="BN4:BN67" si="33">+BH4/$BO$1*$BP$1</f>
        <v>454921</v>
      </c>
      <c r="BO4" s="529">
        <f t="shared" ref="BO4:BO67" si="34">+BI4/$BO$1*$BP$1</f>
        <v>171419.791</v>
      </c>
      <c r="BP4" s="529">
        <f t="shared" ref="BP4:BP67" si="35">+BJ4/$BO$1*$BP$1</f>
        <v>24909.208999999999</v>
      </c>
      <c r="BR4" s="528" t="s">
        <v>404</v>
      </c>
      <c r="BS4" s="530">
        <v>58756844</v>
      </c>
      <c r="BT4" s="530">
        <f t="shared" ref="BT4:BT67" si="36">+BS4/$BS$1*$BT$1</f>
        <v>58756.843999999997</v>
      </c>
      <c r="BV4" s="528" t="s">
        <v>404</v>
      </c>
      <c r="BW4" s="530">
        <v>651250000</v>
      </c>
      <c r="BX4" s="530">
        <v>255085844</v>
      </c>
      <c r="BY4" s="530">
        <v>255085844</v>
      </c>
      <c r="BZ4" s="530">
        <v>396164156</v>
      </c>
      <c r="CA4" s="530">
        <v>235693956</v>
      </c>
      <c r="CB4" s="530">
        <v>19391888</v>
      </c>
      <c r="CC4" s="530">
        <f t="shared" ref="CC4:CC67" si="37">+BW4/$CG$1*$CH$1</f>
        <v>651250</v>
      </c>
      <c r="CD4" s="530">
        <f t="shared" ref="CD4:CD67" si="38">+BX4/$CG$1*$CH$1</f>
        <v>255085.84400000001</v>
      </c>
      <c r="CE4" s="530">
        <f t="shared" ref="CE4:CE67" si="39">+BY4/$CG$1*$CH$1</f>
        <v>255085.84400000001</v>
      </c>
      <c r="CF4" s="530">
        <f t="shared" ref="CF4:CF67" si="40">+BZ4/$CG$1*$CH$1</f>
        <v>396164.15600000002</v>
      </c>
      <c r="CG4" s="530">
        <f t="shared" ref="CG4:CG67" si="41">+CA4/$CG$1*$CH$1</f>
        <v>235693.95600000001</v>
      </c>
      <c r="CH4" s="530">
        <f t="shared" ref="CH4:CH67" si="42">+CB4/$CG$1*$CH$1</f>
        <v>19391.887999999999</v>
      </c>
      <c r="CI4" s="998" t="s">
        <v>281</v>
      </c>
      <c r="CJ4" s="685" t="s">
        <v>404</v>
      </c>
      <c r="CK4" s="686">
        <v>56291902</v>
      </c>
      <c r="CL4" s="686">
        <f t="shared" ref="CL4:CL67" si="43">+CK4/$CK$1*$CL$1</f>
        <v>56291.902000000002</v>
      </c>
      <c r="CN4" s="685" t="s">
        <v>404</v>
      </c>
      <c r="CO4" s="686">
        <v>651250671</v>
      </c>
      <c r="CP4" s="686">
        <v>311377746</v>
      </c>
      <c r="CQ4" s="686">
        <v>311377746</v>
      </c>
      <c r="CR4" s="686">
        <v>339872925</v>
      </c>
      <c r="CS4" s="686">
        <v>288946835</v>
      </c>
      <c r="CT4" s="686">
        <v>22430911</v>
      </c>
      <c r="CU4" s="686">
        <f t="shared" ref="CU4:CU67" si="44">+CO4/$CX$1*$CY$1</f>
        <v>651250.67099999997</v>
      </c>
      <c r="CV4" s="686">
        <f t="shared" ref="CV4:CV67" si="45">+CP4/$CX$1*$CY$1</f>
        <v>311377.74599999998</v>
      </c>
      <c r="CW4" s="686">
        <f t="shared" ref="CW4:CW67" si="46">+CQ4/$CX$1*$CY$1</f>
        <v>311377.74599999998</v>
      </c>
      <c r="CX4" s="686">
        <f t="shared" ref="CX4:CX67" si="47">+CR4/$CX$1*$CY$1</f>
        <v>339872.92499999999</v>
      </c>
      <c r="CY4" s="686">
        <f t="shared" ref="CY4:CY67" si="48">+CS4/$CX$1*$CY$1</f>
        <v>288946.83500000002</v>
      </c>
      <c r="CZ4" s="686">
        <f t="shared" ref="CZ4:CZ67" si="49">+CT4/$CX$1*$CY$1</f>
        <v>22430.911</v>
      </c>
      <c r="DC4" s="687" t="s">
        <v>404</v>
      </c>
      <c r="DD4" s="688">
        <v>33619527</v>
      </c>
      <c r="DE4" s="529">
        <f t="shared" ref="DE4:DE67" si="50">+DD4/$DD$1*$DE$1</f>
        <v>33619.527000000002</v>
      </c>
      <c r="DG4" s="687" t="s">
        <v>404</v>
      </c>
      <c r="DH4" s="688">
        <v>651250671</v>
      </c>
      <c r="DI4" s="688">
        <v>344997273</v>
      </c>
      <c r="DJ4" s="688">
        <v>344997273</v>
      </c>
      <c r="DK4" s="688">
        <v>306253398</v>
      </c>
      <c r="DL4" s="688">
        <v>333538577</v>
      </c>
      <c r="DM4" s="688">
        <v>11458696</v>
      </c>
      <c r="DN4" s="688">
        <f t="shared" ref="DN4:DN67" si="51">+DH4/$DN$1*$DO$1</f>
        <v>651250.67099999997</v>
      </c>
      <c r="DO4" s="688">
        <f t="shared" ref="DO4:DO67" si="52">+DI4/$DN$1*$DO$1</f>
        <v>344997.27299999999</v>
      </c>
      <c r="DP4" s="688">
        <f t="shared" ref="DP4:DP67" si="53">+DJ4/$DN$1*$DO$1</f>
        <v>344997.27299999999</v>
      </c>
      <c r="DQ4" s="688">
        <f t="shared" ref="DQ4:DQ67" si="54">+DK4/$DN$1*$DO$1</f>
        <v>306253.39799999999</v>
      </c>
      <c r="DR4" s="688">
        <f t="shared" ref="DR4:DR67" si="55">+DL4/$DN$1*$DO$1</f>
        <v>333538.57699999999</v>
      </c>
      <c r="DS4" s="688">
        <f t="shared" ref="DS4:DS67" si="56">+DM4/$DN$1*$DO$1</f>
        <v>11458.696</v>
      </c>
      <c r="DT4" s="683" t="s">
        <v>281</v>
      </c>
      <c r="DU4" s="786" t="s">
        <v>404</v>
      </c>
      <c r="DV4" s="787">
        <v>21672539</v>
      </c>
      <c r="DW4" s="787">
        <f t="shared" ref="DW4:DW67" si="57">+DV4/$DV$1*$DW$1</f>
        <v>21672.539000000001</v>
      </c>
      <c r="DZ4" s="786" t="s">
        <v>404</v>
      </c>
      <c r="EA4" s="787">
        <v>651148443</v>
      </c>
      <c r="EB4" s="787">
        <v>366669812</v>
      </c>
      <c r="EC4" s="787">
        <v>366669812</v>
      </c>
      <c r="ED4" s="787">
        <v>284478631</v>
      </c>
      <c r="EE4" s="787">
        <v>0</v>
      </c>
      <c r="EF4" s="787">
        <v>353858158</v>
      </c>
      <c r="EG4" s="787">
        <v>12811654</v>
      </c>
      <c r="EH4" s="787">
        <f t="shared" ref="EH4:EH67" si="58">+EA4/$EH$1*$EI$1</f>
        <v>651148.44299999997</v>
      </c>
      <c r="EI4" s="787">
        <f t="shared" ref="EI4:EI67" si="59">+EB4/$EH$1*$EI$1</f>
        <v>366669.81199999998</v>
      </c>
      <c r="EJ4" s="787">
        <f t="shared" ref="EJ4:EJ67" si="60">+EC4/$EH$1*$EI$1</f>
        <v>366669.81199999998</v>
      </c>
      <c r="EK4" s="787">
        <f t="shared" ref="EK4:EK67" si="61">+ED4/$EH$1*$EI$1</f>
        <v>284478.63099999999</v>
      </c>
      <c r="EL4" s="787">
        <f t="shared" ref="EL4:EL67" si="62">+EE4/$EH$1*$EI$1</f>
        <v>0</v>
      </c>
      <c r="EM4" s="787">
        <f t="shared" ref="EM4:EM67" si="63">+EF4/$EH$1*$EI$1</f>
        <v>353858.158</v>
      </c>
      <c r="EN4" s="787">
        <f t="shared" ref="EN4:EN67" si="64">+EG4/$EH$1*$EI$1</f>
        <v>12811.654</v>
      </c>
      <c r="EP4" s="998" t="s">
        <v>404</v>
      </c>
      <c r="EQ4" s="529">
        <v>50857229</v>
      </c>
      <c r="ER4" s="529">
        <f t="shared" ref="ER4:ER67" si="65">+EQ4/$EQ$1*$ER$1</f>
        <v>50857.228999999999</v>
      </c>
      <c r="ET4" s="786" t="s">
        <v>404</v>
      </c>
      <c r="EU4" s="787">
        <v>651738750</v>
      </c>
      <c r="EV4" s="787">
        <v>417527041</v>
      </c>
      <c r="EW4" s="787">
        <v>417527041</v>
      </c>
      <c r="EX4" s="787">
        <v>234211709</v>
      </c>
      <c r="EY4" s="787">
        <v>0</v>
      </c>
      <c r="EZ4" s="787">
        <v>397231173</v>
      </c>
      <c r="FA4" s="787">
        <v>20295868</v>
      </c>
      <c r="FB4" s="529">
        <f t="shared" ref="FB4:FB67" si="66">+EU4/$FF$1*$FG$1</f>
        <v>651738.75</v>
      </c>
      <c r="FC4" s="529">
        <f t="shared" ref="FC4:FC67" si="67">+EV4/$FF$1*$FG$1</f>
        <v>417527.04100000003</v>
      </c>
      <c r="FD4" s="529">
        <f t="shared" ref="FD4:FD67" si="68">+EW4/$FF$1*$FG$1</f>
        <v>417527.04100000003</v>
      </c>
      <c r="FE4" s="529">
        <f t="shared" ref="FE4:FE67" si="69">+EX4/$FF$1*$FG$1</f>
        <v>234211.709</v>
      </c>
      <c r="FF4" s="529">
        <f t="shared" ref="FF4:FF67" si="70">+EY4/$FF$1*$FG$1</f>
        <v>0</v>
      </c>
      <c r="FG4" s="529">
        <f t="shared" ref="FG4:FG67" si="71">+EZ4/$FF$1*$FG$1</f>
        <v>397231.17300000001</v>
      </c>
      <c r="FH4" s="529">
        <f t="shared" ref="FH4:FH67" si="72">+FA4/$FF$1*$FG$1</f>
        <v>20295.867999999999</v>
      </c>
    </row>
    <row r="5" spans="1:164" x14ac:dyDescent="0.2">
      <c r="A5" s="998" t="s">
        <v>403</v>
      </c>
      <c r="B5" s="1000">
        <v>507000000</v>
      </c>
      <c r="C5" s="1000">
        <v>37237551</v>
      </c>
      <c r="D5" s="1000">
        <v>37237551</v>
      </c>
      <c r="E5" s="1000">
        <v>469762449</v>
      </c>
      <c r="F5" s="1000">
        <v>22974339</v>
      </c>
      <c r="G5" s="1000">
        <v>14263212</v>
      </c>
      <c r="H5" s="1000">
        <f t="shared" si="9"/>
        <v>507000</v>
      </c>
      <c r="I5" s="1000">
        <f t="shared" si="10"/>
        <v>37237.550999999999</v>
      </c>
      <c r="J5" s="1000">
        <f t="shared" si="11"/>
        <v>37237.550999999999</v>
      </c>
      <c r="K5" s="1000">
        <f t="shared" si="12"/>
        <v>469762.44900000002</v>
      </c>
      <c r="L5" s="1000">
        <f t="shared" si="13"/>
        <v>22974.339</v>
      </c>
      <c r="M5" s="1000">
        <f t="shared" si="14"/>
        <v>14263.212</v>
      </c>
      <c r="N5" s="998" t="s">
        <v>281</v>
      </c>
      <c r="P5" s="528" t="s">
        <v>403</v>
      </c>
      <c r="Q5" s="529">
        <v>39291659</v>
      </c>
      <c r="R5" s="529">
        <f t="shared" si="15"/>
        <v>39291.659</v>
      </c>
      <c r="S5" s="998"/>
      <c r="T5" s="528" t="s">
        <v>403</v>
      </c>
      <c r="U5" s="530">
        <v>506987756</v>
      </c>
      <c r="V5" s="530">
        <v>76529210</v>
      </c>
      <c r="W5" s="530">
        <v>76529210</v>
      </c>
      <c r="X5" s="530">
        <v>430458546</v>
      </c>
      <c r="Y5" s="530">
        <v>60524155</v>
      </c>
      <c r="Z5" s="530">
        <v>16005055</v>
      </c>
      <c r="AA5" s="530">
        <f>+U5/$AA$1*$AB$1</f>
        <v>506987.75599999999</v>
      </c>
      <c r="AB5" s="530">
        <f t="shared" si="17"/>
        <v>76529.210000000006</v>
      </c>
      <c r="AC5" s="530">
        <f t="shared" si="18"/>
        <v>76529.210000000006</v>
      </c>
      <c r="AD5" s="530">
        <f t="shared" si="19"/>
        <v>430458.54599999997</v>
      </c>
      <c r="AE5" s="530">
        <f t="shared" si="20"/>
        <v>60524.154999999999</v>
      </c>
      <c r="AF5" s="530">
        <f t="shared" si="21"/>
        <v>16005.055</v>
      </c>
      <c r="AG5" s="998" t="s">
        <v>281</v>
      </c>
      <c r="AH5" s="998" t="s">
        <v>403</v>
      </c>
      <c r="AI5" s="529">
        <v>37245314</v>
      </c>
      <c r="AJ5" s="529">
        <f t="shared" si="22"/>
        <v>37245.313999999998</v>
      </c>
      <c r="AL5" s="998" t="s">
        <v>403</v>
      </c>
      <c r="AM5" s="529">
        <v>506987756</v>
      </c>
      <c r="AN5" s="529">
        <v>113774524</v>
      </c>
      <c r="AO5" s="529">
        <v>113774524</v>
      </c>
      <c r="AP5" s="529">
        <v>393213232</v>
      </c>
      <c r="AQ5" s="529">
        <v>97633194</v>
      </c>
      <c r="AR5" s="529">
        <v>16141330</v>
      </c>
      <c r="AS5" s="529">
        <f t="shared" si="23"/>
        <v>506987.75599999999</v>
      </c>
      <c r="AT5" s="529">
        <f t="shared" si="24"/>
        <v>113774.524</v>
      </c>
      <c r="AU5" s="529">
        <f t="shared" si="25"/>
        <v>113774.524</v>
      </c>
      <c r="AV5" s="529">
        <f t="shared" si="26"/>
        <v>393213.23200000002</v>
      </c>
      <c r="AW5" s="529">
        <f t="shared" si="27"/>
        <v>97633.194000000003</v>
      </c>
      <c r="AX5" s="529">
        <f t="shared" si="28"/>
        <v>16141.33</v>
      </c>
      <c r="AZ5" s="998" t="s">
        <v>403</v>
      </c>
      <c r="BA5" s="529">
        <v>41036064</v>
      </c>
      <c r="BB5" s="529">
        <f t="shared" si="29"/>
        <v>41036.063999999998</v>
      </c>
      <c r="BD5" s="998" t="s">
        <v>403</v>
      </c>
      <c r="BE5" s="529">
        <v>506987756</v>
      </c>
      <c r="BF5" s="529">
        <v>154810588</v>
      </c>
      <c r="BG5" s="529">
        <v>154810588</v>
      </c>
      <c r="BH5" s="529">
        <v>352177168</v>
      </c>
      <c r="BI5" s="529">
        <v>138105271</v>
      </c>
      <c r="BJ5" s="529">
        <v>16705317</v>
      </c>
      <c r="BK5" s="529">
        <f t="shared" si="30"/>
        <v>506987.75599999999</v>
      </c>
      <c r="BL5" s="529">
        <f t="shared" si="31"/>
        <v>154810.58799999999</v>
      </c>
      <c r="BM5" s="529">
        <f t="shared" si="32"/>
        <v>154810.58799999999</v>
      </c>
      <c r="BN5" s="529">
        <f t="shared" si="33"/>
        <v>352177.16800000001</v>
      </c>
      <c r="BO5" s="529">
        <f t="shared" si="34"/>
        <v>138105.27100000001</v>
      </c>
      <c r="BP5" s="529">
        <f t="shared" si="35"/>
        <v>16705.316999999999</v>
      </c>
      <c r="BR5" s="528" t="s">
        <v>403</v>
      </c>
      <c r="BS5" s="530">
        <v>52523136</v>
      </c>
      <c r="BT5" s="530">
        <f t="shared" si="36"/>
        <v>52523.135999999999</v>
      </c>
      <c r="BV5" s="528" t="s">
        <v>403</v>
      </c>
      <c r="BW5" s="530">
        <v>506987756</v>
      </c>
      <c r="BX5" s="530">
        <v>207333724</v>
      </c>
      <c r="BY5" s="530">
        <v>207333724</v>
      </c>
      <c r="BZ5" s="530">
        <v>299654032</v>
      </c>
      <c r="CA5" s="530">
        <v>189925965</v>
      </c>
      <c r="CB5" s="530">
        <v>17407759</v>
      </c>
      <c r="CC5" s="530">
        <f t="shared" si="37"/>
        <v>506987.75599999999</v>
      </c>
      <c r="CD5" s="530">
        <f t="shared" si="38"/>
        <v>207333.72399999999</v>
      </c>
      <c r="CE5" s="530">
        <f t="shared" si="39"/>
        <v>207333.72399999999</v>
      </c>
      <c r="CF5" s="530">
        <f t="shared" si="40"/>
        <v>299654.03200000001</v>
      </c>
      <c r="CG5" s="530">
        <f t="shared" si="41"/>
        <v>189925.965</v>
      </c>
      <c r="CH5" s="530">
        <f t="shared" si="42"/>
        <v>17407.758999999998</v>
      </c>
      <c r="CI5" s="998" t="s">
        <v>281</v>
      </c>
      <c r="CJ5" s="685" t="s">
        <v>403</v>
      </c>
      <c r="CK5" s="686">
        <v>40400436</v>
      </c>
      <c r="CL5" s="686">
        <f t="shared" si="43"/>
        <v>40400.436000000002</v>
      </c>
      <c r="CN5" s="685" t="s">
        <v>403</v>
      </c>
      <c r="CO5" s="686">
        <v>506988427</v>
      </c>
      <c r="CP5" s="686">
        <v>247734160</v>
      </c>
      <c r="CQ5" s="686">
        <v>247734160</v>
      </c>
      <c r="CR5" s="686">
        <v>259254267</v>
      </c>
      <c r="CS5" s="686">
        <v>230516034</v>
      </c>
      <c r="CT5" s="686">
        <v>17218126</v>
      </c>
      <c r="CU5" s="686">
        <f t="shared" si="44"/>
        <v>506988.42700000003</v>
      </c>
      <c r="CV5" s="686">
        <f t="shared" si="45"/>
        <v>247734.16</v>
      </c>
      <c r="CW5" s="686">
        <f t="shared" si="46"/>
        <v>247734.16</v>
      </c>
      <c r="CX5" s="686">
        <f t="shared" si="47"/>
        <v>259254.26699999999</v>
      </c>
      <c r="CY5" s="686">
        <f t="shared" si="48"/>
        <v>230516.03400000001</v>
      </c>
      <c r="CZ5" s="686">
        <f t="shared" si="49"/>
        <v>17218.126</v>
      </c>
      <c r="DC5" s="687" t="s">
        <v>403</v>
      </c>
      <c r="DD5" s="688">
        <v>27158233</v>
      </c>
      <c r="DE5" s="529">
        <f t="shared" si="50"/>
        <v>27158.233</v>
      </c>
      <c r="DG5" s="687" t="s">
        <v>403</v>
      </c>
      <c r="DH5" s="688">
        <v>506988427</v>
      </c>
      <c r="DI5" s="688">
        <v>274892393</v>
      </c>
      <c r="DJ5" s="688">
        <v>274892393</v>
      </c>
      <c r="DK5" s="688">
        <v>232096034</v>
      </c>
      <c r="DL5" s="688">
        <v>265211375</v>
      </c>
      <c r="DM5" s="688">
        <v>9681018</v>
      </c>
      <c r="DN5" s="688">
        <f t="shared" si="51"/>
        <v>506988.42700000003</v>
      </c>
      <c r="DO5" s="688">
        <f t="shared" si="52"/>
        <v>274892.39299999998</v>
      </c>
      <c r="DP5" s="688">
        <f t="shared" si="53"/>
        <v>274892.39299999998</v>
      </c>
      <c r="DQ5" s="688">
        <f t="shared" si="54"/>
        <v>232096.03400000001</v>
      </c>
      <c r="DR5" s="688">
        <f t="shared" si="55"/>
        <v>265211.375</v>
      </c>
      <c r="DS5" s="688">
        <f t="shared" si="56"/>
        <v>9681.018</v>
      </c>
      <c r="DT5" s="683" t="s">
        <v>281</v>
      </c>
      <c r="DU5" s="786" t="s">
        <v>403</v>
      </c>
      <c r="DV5" s="787">
        <v>14881224</v>
      </c>
      <c r="DW5" s="787">
        <f t="shared" si="57"/>
        <v>14881.224</v>
      </c>
      <c r="DZ5" s="786" t="s">
        <v>403</v>
      </c>
      <c r="EA5" s="787">
        <v>506988427</v>
      </c>
      <c r="EB5" s="787">
        <v>289773617</v>
      </c>
      <c r="EC5" s="787">
        <v>289773617</v>
      </c>
      <c r="ED5" s="787">
        <v>217214810</v>
      </c>
      <c r="EE5" s="787">
        <v>0</v>
      </c>
      <c r="EF5" s="787">
        <v>278917483</v>
      </c>
      <c r="EG5" s="787">
        <v>10856134</v>
      </c>
      <c r="EH5" s="787">
        <f t="shared" si="58"/>
        <v>506988.42700000003</v>
      </c>
      <c r="EI5" s="787">
        <f t="shared" si="59"/>
        <v>289773.61700000003</v>
      </c>
      <c r="EJ5" s="787">
        <f t="shared" si="60"/>
        <v>289773.61700000003</v>
      </c>
      <c r="EK5" s="787">
        <f t="shared" si="61"/>
        <v>217214.81</v>
      </c>
      <c r="EL5" s="787">
        <f t="shared" si="62"/>
        <v>0</v>
      </c>
      <c r="EM5" s="787">
        <f t="shared" si="63"/>
        <v>278917.48300000001</v>
      </c>
      <c r="EN5" s="787">
        <f t="shared" si="64"/>
        <v>10856.134</v>
      </c>
      <c r="EP5" s="998" t="s">
        <v>403</v>
      </c>
      <c r="EQ5" s="529">
        <v>36951517</v>
      </c>
      <c r="ER5" s="529">
        <f t="shared" si="65"/>
        <v>36951.517</v>
      </c>
      <c r="ET5" s="786" t="s">
        <v>403</v>
      </c>
      <c r="EU5" s="787">
        <v>506988427</v>
      </c>
      <c r="EV5" s="787">
        <v>326725134</v>
      </c>
      <c r="EW5" s="787">
        <v>326725134</v>
      </c>
      <c r="EX5" s="787">
        <v>180263293</v>
      </c>
      <c r="EY5" s="787">
        <v>0</v>
      </c>
      <c r="EZ5" s="787">
        <v>311318698</v>
      </c>
      <c r="FA5" s="787">
        <v>15406436</v>
      </c>
      <c r="FB5" s="529">
        <f t="shared" si="66"/>
        <v>506988.42700000003</v>
      </c>
      <c r="FC5" s="529">
        <f t="shared" si="67"/>
        <v>326725.13400000002</v>
      </c>
      <c r="FD5" s="529">
        <f t="shared" si="68"/>
        <v>326725.13400000002</v>
      </c>
      <c r="FE5" s="529">
        <f t="shared" si="69"/>
        <v>180263.29300000001</v>
      </c>
      <c r="FF5" s="529">
        <f t="shared" si="70"/>
        <v>0</v>
      </c>
      <c r="FG5" s="529">
        <f t="shared" si="71"/>
        <v>311318.69799999997</v>
      </c>
      <c r="FH5" s="529">
        <f t="shared" si="72"/>
        <v>15406.436</v>
      </c>
    </row>
    <row r="6" spans="1:164" x14ac:dyDescent="0.2">
      <c r="A6" s="998" t="s">
        <v>402</v>
      </c>
      <c r="B6" s="1000">
        <v>90500000</v>
      </c>
      <c r="C6" s="1000">
        <v>7521990</v>
      </c>
      <c r="D6" s="1000">
        <v>7521990</v>
      </c>
      <c r="E6" s="1000">
        <v>82978010</v>
      </c>
      <c r="F6" s="1000">
        <v>4484162</v>
      </c>
      <c r="G6" s="1000">
        <v>3037828</v>
      </c>
      <c r="H6" s="1000">
        <f t="shared" si="9"/>
        <v>90500</v>
      </c>
      <c r="I6" s="1000">
        <f t="shared" si="10"/>
        <v>7521.99</v>
      </c>
      <c r="J6" s="1000">
        <f t="shared" si="11"/>
        <v>7521.99</v>
      </c>
      <c r="K6" s="1000">
        <f t="shared" si="12"/>
        <v>82978.009999999995</v>
      </c>
      <c r="L6" s="1000">
        <f t="shared" si="13"/>
        <v>4484.1620000000003</v>
      </c>
      <c r="M6" s="1000">
        <f t="shared" si="14"/>
        <v>3037.828</v>
      </c>
      <c r="N6" s="998" t="s">
        <v>281</v>
      </c>
      <c r="P6" s="528" t="s">
        <v>402</v>
      </c>
      <c r="Q6" s="529">
        <v>8130665</v>
      </c>
      <c r="R6" s="529">
        <f t="shared" si="15"/>
        <v>8130.665</v>
      </c>
      <c r="S6" s="998"/>
      <c r="T6" s="528" t="s">
        <v>402</v>
      </c>
      <c r="U6" s="530">
        <v>90487756</v>
      </c>
      <c r="V6" s="530">
        <v>15652655</v>
      </c>
      <c r="W6" s="530">
        <v>15652655</v>
      </c>
      <c r="X6" s="530">
        <v>74835101</v>
      </c>
      <c r="Y6" s="530">
        <v>12291311</v>
      </c>
      <c r="Z6" s="530">
        <v>3361344</v>
      </c>
      <c r="AA6" s="530">
        <f t="shared" si="16"/>
        <v>90487.755999999994</v>
      </c>
      <c r="AB6" s="530">
        <f t="shared" si="17"/>
        <v>15652.655000000001</v>
      </c>
      <c r="AC6" s="530">
        <f t="shared" si="18"/>
        <v>15652.655000000001</v>
      </c>
      <c r="AD6" s="530">
        <f t="shared" si="19"/>
        <v>74835.100999999995</v>
      </c>
      <c r="AE6" s="530">
        <f t="shared" si="20"/>
        <v>12291.311</v>
      </c>
      <c r="AF6" s="530">
        <f t="shared" si="21"/>
        <v>3361.3440000000001</v>
      </c>
      <c r="AG6" s="998" t="s">
        <v>281</v>
      </c>
      <c r="AH6" s="998" t="s">
        <v>402</v>
      </c>
      <c r="AI6" s="529">
        <v>5457739</v>
      </c>
      <c r="AJ6" s="529">
        <f t="shared" si="22"/>
        <v>5457.7389999999996</v>
      </c>
      <c r="AL6" s="998" t="s">
        <v>402</v>
      </c>
      <c r="AM6" s="529">
        <v>90487756</v>
      </c>
      <c r="AN6" s="529">
        <v>21110394</v>
      </c>
      <c r="AO6" s="529">
        <v>21110394</v>
      </c>
      <c r="AP6" s="529">
        <v>69377362</v>
      </c>
      <c r="AQ6" s="529">
        <v>18839836</v>
      </c>
      <c r="AR6" s="529">
        <v>2270558</v>
      </c>
      <c r="AS6" s="529">
        <f t="shared" si="23"/>
        <v>90487.755999999994</v>
      </c>
      <c r="AT6" s="529">
        <f t="shared" si="24"/>
        <v>21110.394</v>
      </c>
      <c r="AU6" s="529">
        <f t="shared" si="25"/>
        <v>21110.394</v>
      </c>
      <c r="AV6" s="529">
        <f t="shared" si="26"/>
        <v>69377.361999999994</v>
      </c>
      <c r="AW6" s="529">
        <f t="shared" si="27"/>
        <v>18839.835999999999</v>
      </c>
      <c r="AX6" s="529">
        <f t="shared" si="28"/>
        <v>2270.558</v>
      </c>
      <c r="AZ6" s="998" t="s">
        <v>402</v>
      </c>
      <c r="BA6" s="529">
        <v>8918523</v>
      </c>
      <c r="BB6" s="529">
        <f t="shared" si="29"/>
        <v>8918.5229999999992</v>
      </c>
      <c r="BD6" s="998" t="s">
        <v>402</v>
      </c>
      <c r="BE6" s="529">
        <v>90487756</v>
      </c>
      <c r="BF6" s="529">
        <v>30028917</v>
      </c>
      <c r="BG6" s="529">
        <v>30028917</v>
      </c>
      <c r="BH6" s="529">
        <v>60458839</v>
      </c>
      <c r="BI6" s="529">
        <v>26303906</v>
      </c>
      <c r="BJ6" s="529">
        <v>3725011</v>
      </c>
      <c r="BK6" s="529">
        <f t="shared" si="30"/>
        <v>90487.755999999994</v>
      </c>
      <c r="BL6" s="529">
        <f t="shared" si="31"/>
        <v>30028.917000000001</v>
      </c>
      <c r="BM6" s="529">
        <f t="shared" si="32"/>
        <v>30028.917000000001</v>
      </c>
      <c r="BN6" s="529">
        <f t="shared" si="33"/>
        <v>60458.839</v>
      </c>
      <c r="BO6" s="529">
        <f t="shared" si="34"/>
        <v>26303.905999999999</v>
      </c>
      <c r="BP6" s="529">
        <f t="shared" si="35"/>
        <v>3725.011</v>
      </c>
      <c r="BR6" s="528" t="s">
        <v>402</v>
      </c>
      <c r="BS6" s="530">
        <v>28840716</v>
      </c>
      <c r="BT6" s="530">
        <f t="shared" si="36"/>
        <v>28840.716</v>
      </c>
      <c r="BV6" s="528" t="s">
        <v>402</v>
      </c>
      <c r="BW6" s="530">
        <v>90487756</v>
      </c>
      <c r="BX6" s="530">
        <v>58869633</v>
      </c>
      <c r="BY6" s="530">
        <v>58869633</v>
      </c>
      <c r="BZ6" s="530">
        <v>31618123</v>
      </c>
      <c r="CA6" s="530">
        <v>50373591</v>
      </c>
      <c r="CB6" s="530">
        <v>8496042</v>
      </c>
      <c r="CC6" s="530">
        <f t="shared" si="37"/>
        <v>90487.755999999994</v>
      </c>
      <c r="CD6" s="530">
        <f t="shared" si="38"/>
        <v>58869.633000000002</v>
      </c>
      <c r="CE6" s="530">
        <f t="shared" si="39"/>
        <v>58869.633000000002</v>
      </c>
      <c r="CF6" s="530">
        <f t="shared" si="40"/>
        <v>31618.123</v>
      </c>
      <c r="CG6" s="530">
        <f t="shared" si="41"/>
        <v>50373.591</v>
      </c>
      <c r="CH6" s="530">
        <f t="shared" si="42"/>
        <v>8496.0419999999995</v>
      </c>
      <c r="CI6" s="998" t="s">
        <v>281</v>
      </c>
      <c r="CJ6" s="685" t="s">
        <v>402</v>
      </c>
      <c r="CK6" s="686">
        <v>6568176</v>
      </c>
      <c r="CL6" s="686">
        <f t="shared" si="43"/>
        <v>6568.1760000000004</v>
      </c>
      <c r="CN6" s="685" t="s">
        <v>402</v>
      </c>
      <c r="CO6" s="686">
        <v>90488427</v>
      </c>
      <c r="CP6" s="686">
        <v>65437809</v>
      </c>
      <c r="CQ6" s="686">
        <v>65437809</v>
      </c>
      <c r="CR6" s="686">
        <v>25050618</v>
      </c>
      <c r="CS6" s="686">
        <v>62816466</v>
      </c>
      <c r="CT6" s="686">
        <v>2621343</v>
      </c>
      <c r="CU6" s="686">
        <f t="shared" si="44"/>
        <v>90488.426999999996</v>
      </c>
      <c r="CV6" s="686">
        <f t="shared" si="45"/>
        <v>65437.809000000001</v>
      </c>
      <c r="CW6" s="686">
        <f t="shared" si="46"/>
        <v>65437.809000000001</v>
      </c>
      <c r="CX6" s="686">
        <f t="shared" si="47"/>
        <v>25050.617999999999</v>
      </c>
      <c r="CY6" s="686">
        <f t="shared" si="48"/>
        <v>62816.466</v>
      </c>
      <c r="CZ6" s="686">
        <f t="shared" si="49"/>
        <v>2621.3429999999998</v>
      </c>
      <c r="DC6" s="687" t="s">
        <v>402</v>
      </c>
      <c r="DD6" s="688">
        <v>6271480</v>
      </c>
      <c r="DE6" s="529">
        <f t="shared" si="50"/>
        <v>6271.48</v>
      </c>
      <c r="DG6" s="687" t="s">
        <v>402</v>
      </c>
      <c r="DH6" s="688">
        <v>90488427</v>
      </c>
      <c r="DI6" s="688">
        <v>71709289</v>
      </c>
      <c r="DJ6" s="688">
        <v>71709289</v>
      </c>
      <c r="DK6" s="688">
        <v>18779138</v>
      </c>
      <c r="DL6" s="688">
        <v>69441547</v>
      </c>
      <c r="DM6" s="688">
        <v>2267742</v>
      </c>
      <c r="DN6" s="688">
        <f t="shared" si="51"/>
        <v>90488.426999999996</v>
      </c>
      <c r="DO6" s="688">
        <f t="shared" si="52"/>
        <v>71709.289000000004</v>
      </c>
      <c r="DP6" s="688">
        <f t="shared" si="53"/>
        <v>71709.289000000004</v>
      </c>
      <c r="DQ6" s="688">
        <f t="shared" si="54"/>
        <v>18779.137999999999</v>
      </c>
      <c r="DR6" s="688">
        <f t="shared" si="55"/>
        <v>69441.547000000006</v>
      </c>
      <c r="DS6" s="688">
        <f t="shared" si="56"/>
        <v>2267.7420000000002</v>
      </c>
      <c r="DT6" s="683" t="s">
        <v>281</v>
      </c>
      <c r="DU6" s="786" t="s">
        <v>402</v>
      </c>
      <c r="DV6" s="787">
        <v>-7462305</v>
      </c>
      <c r="DW6" s="787">
        <f t="shared" si="57"/>
        <v>-7462.3050000000003</v>
      </c>
      <c r="DZ6" s="786" t="s">
        <v>402</v>
      </c>
      <c r="EA6" s="787">
        <v>90488427</v>
      </c>
      <c r="EB6" s="787">
        <v>64246984</v>
      </c>
      <c r="EC6" s="787">
        <v>64246984</v>
      </c>
      <c r="ED6" s="787">
        <v>26241443</v>
      </c>
      <c r="EE6" s="787">
        <v>0</v>
      </c>
      <c r="EF6" s="787">
        <v>61785934</v>
      </c>
      <c r="EG6" s="787">
        <v>2461050</v>
      </c>
      <c r="EH6" s="787">
        <f t="shared" si="58"/>
        <v>90488.426999999996</v>
      </c>
      <c r="EI6" s="787">
        <f t="shared" si="59"/>
        <v>64246.983999999997</v>
      </c>
      <c r="EJ6" s="787">
        <f t="shared" si="60"/>
        <v>64246.983999999997</v>
      </c>
      <c r="EK6" s="787">
        <f t="shared" si="61"/>
        <v>26241.442999999999</v>
      </c>
      <c r="EL6" s="787">
        <f t="shared" si="62"/>
        <v>0</v>
      </c>
      <c r="EM6" s="787">
        <f t="shared" si="63"/>
        <v>61785.934000000001</v>
      </c>
      <c r="EN6" s="787">
        <f t="shared" si="64"/>
        <v>2461.0500000000002</v>
      </c>
      <c r="EP6" s="998" t="s">
        <v>402</v>
      </c>
      <c r="EQ6" s="529">
        <v>5715282</v>
      </c>
      <c r="ER6" s="529">
        <f t="shared" si="65"/>
        <v>5715.2820000000002</v>
      </c>
      <c r="ET6" s="786" t="s">
        <v>402</v>
      </c>
      <c r="EU6" s="787">
        <v>90488427</v>
      </c>
      <c r="EV6" s="787">
        <v>69962266</v>
      </c>
      <c r="EW6" s="787">
        <v>69962266</v>
      </c>
      <c r="EX6" s="787">
        <v>20526161</v>
      </c>
      <c r="EY6" s="787">
        <v>0</v>
      </c>
      <c r="EZ6" s="787">
        <v>67725280</v>
      </c>
      <c r="FA6" s="787">
        <v>2236986</v>
      </c>
      <c r="FB6" s="529">
        <f t="shared" si="66"/>
        <v>90488.426999999996</v>
      </c>
      <c r="FC6" s="529">
        <f t="shared" si="67"/>
        <v>69962.266000000003</v>
      </c>
      <c r="FD6" s="529">
        <f t="shared" si="68"/>
        <v>69962.266000000003</v>
      </c>
      <c r="FE6" s="529">
        <f t="shared" si="69"/>
        <v>20526.161</v>
      </c>
      <c r="FF6" s="529">
        <f t="shared" si="70"/>
        <v>0</v>
      </c>
      <c r="FG6" s="529">
        <f t="shared" si="71"/>
        <v>67725.279999999999</v>
      </c>
      <c r="FH6" s="529">
        <f t="shared" si="72"/>
        <v>2236.9859999999999</v>
      </c>
    </row>
    <row r="7" spans="1:164" x14ac:dyDescent="0.2">
      <c r="A7" s="998" t="s">
        <v>455</v>
      </c>
      <c r="B7" s="1000">
        <v>10500000</v>
      </c>
      <c r="C7" s="1000">
        <v>852615</v>
      </c>
      <c r="D7" s="1000">
        <v>852615</v>
      </c>
      <c r="E7" s="1000">
        <v>9647385</v>
      </c>
      <c r="F7" s="1000">
        <v>685991</v>
      </c>
      <c r="G7" s="1000">
        <v>166624</v>
      </c>
      <c r="H7" s="1000">
        <f t="shared" si="9"/>
        <v>10500</v>
      </c>
      <c r="I7" s="1000">
        <f t="shared" si="10"/>
        <v>852.61500000000001</v>
      </c>
      <c r="J7" s="1000">
        <f t="shared" si="11"/>
        <v>852.61500000000001</v>
      </c>
      <c r="K7" s="1000">
        <f t="shared" si="12"/>
        <v>9647.3850000000002</v>
      </c>
      <c r="L7" s="1000">
        <f t="shared" si="13"/>
        <v>685.99099999999999</v>
      </c>
      <c r="M7" s="1000">
        <f t="shared" si="14"/>
        <v>166.624</v>
      </c>
      <c r="N7" s="998" t="s">
        <v>281</v>
      </c>
      <c r="P7" s="528" t="s">
        <v>455</v>
      </c>
      <c r="Q7" s="529">
        <v>902890</v>
      </c>
      <c r="R7" s="529">
        <f t="shared" si="15"/>
        <v>902.89</v>
      </c>
      <c r="S7" s="998"/>
      <c r="T7" s="528" t="s">
        <v>455</v>
      </c>
      <c r="U7" s="530">
        <v>10500000</v>
      </c>
      <c r="V7" s="530">
        <v>1755505</v>
      </c>
      <c r="W7" s="530">
        <v>1755505</v>
      </c>
      <c r="X7" s="530">
        <v>8744495</v>
      </c>
      <c r="Y7" s="530">
        <v>1471863</v>
      </c>
      <c r="Z7" s="530">
        <v>283642</v>
      </c>
      <c r="AA7" s="530">
        <f t="shared" si="16"/>
        <v>10500</v>
      </c>
      <c r="AB7" s="530">
        <f t="shared" si="17"/>
        <v>1755.5050000000001</v>
      </c>
      <c r="AC7" s="530">
        <f t="shared" si="18"/>
        <v>1755.5050000000001</v>
      </c>
      <c r="AD7" s="530">
        <f t="shared" si="19"/>
        <v>8744.4950000000008</v>
      </c>
      <c r="AE7" s="530">
        <f t="shared" si="20"/>
        <v>1471.8630000000001</v>
      </c>
      <c r="AF7" s="530">
        <f t="shared" si="21"/>
        <v>283.642</v>
      </c>
      <c r="AG7" s="998" t="s">
        <v>281</v>
      </c>
      <c r="AH7" s="998" t="s">
        <v>455</v>
      </c>
      <c r="AI7" s="529">
        <v>837301</v>
      </c>
      <c r="AJ7" s="529">
        <f t="shared" si="22"/>
        <v>837.30100000000004</v>
      </c>
      <c r="AL7" s="998" t="s">
        <v>455</v>
      </c>
      <c r="AM7" s="529">
        <v>10500000</v>
      </c>
      <c r="AN7" s="529">
        <v>2592806</v>
      </c>
      <c r="AO7" s="529">
        <v>2592806</v>
      </c>
      <c r="AP7" s="529">
        <v>7907194</v>
      </c>
      <c r="AQ7" s="529">
        <v>2299066</v>
      </c>
      <c r="AR7" s="529">
        <v>293740</v>
      </c>
      <c r="AS7" s="529">
        <f t="shared" si="23"/>
        <v>10500</v>
      </c>
      <c r="AT7" s="529">
        <f t="shared" si="24"/>
        <v>2592.806</v>
      </c>
      <c r="AU7" s="529">
        <f t="shared" si="25"/>
        <v>2592.806</v>
      </c>
      <c r="AV7" s="529">
        <f t="shared" si="26"/>
        <v>7907.1940000000004</v>
      </c>
      <c r="AW7" s="529">
        <f t="shared" si="27"/>
        <v>2299.0659999999998</v>
      </c>
      <c r="AX7" s="529">
        <f t="shared" si="28"/>
        <v>293.74</v>
      </c>
      <c r="AZ7" s="998" t="s">
        <v>455</v>
      </c>
      <c r="BA7" s="529">
        <v>835347</v>
      </c>
      <c r="BB7" s="529">
        <f t="shared" si="29"/>
        <v>835.34699999999998</v>
      </c>
      <c r="BD7" s="998" t="s">
        <v>455</v>
      </c>
      <c r="BE7" s="529">
        <v>10500000</v>
      </c>
      <c r="BF7" s="529">
        <v>3428153</v>
      </c>
      <c r="BG7" s="529">
        <v>3428153</v>
      </c>
      <c r="BH7" s="529">
        <v>7071847</v>
      </c>
      <c r="BI7" s="529">
        <v>3230717</v>
      </c>
      <c r="BJ7" s="529">
        <v>197436</v>
      </c>
      <c r="BK7" s="529">
        <f t="shared" si="30"/>
        <v>10500</v>
      </c>
      <c r="BL7" s="529">
        <f t="shared" si="31"/>
        <v>3428.1529999999998</v>
      </c>
      <c r="BM7" s="529">
        <f t="shared" si="32"/>
        <v>3428.1529999999998</v>
      </c>
      <c r="BN7" s="529">
        <f t="shared" si="33"/>
        <v>7071.8469999999998</v>
      </c>
      <c r="BO7" s="529">
        <f t="shared" si="34"/>
        <v>3230.7170000000001</v>
      </c>
      <c r="BP7" s="529">
        <f t="shared" si="35"/>
        <v>197.43600000000001</v>
      </c>
      <c r="BR7" s="528" t="s">
        <v>455</v>
      </c>
      <c r="BS7" s="530">
        <v>835347</v>
      </c>
      <c r="BT7" s="530">
        <f t="shared" si="36"/>
        <v>835.34699999999998</v>
      </c>
      <c r="BV7" s="528" t="s">
        <v>455</v>
      </c>
      <c r="BW7" s="530">
        <v>10500000</v>
      </c>
      <c r="BX7" s="530">
        <v>4263500</v>
      </c>
      <c r="BY7" s="530">
        <v>4263500</v>
      </c>
      <c r="BZ7" s="530">
        <v>6236500</v>
      </c>
      <c r="CA7" s="530">
        <v>4092430</v>
      </c>
      <c r="CB7" s="530">
        <v>171070</v>
      </c>
      <c r="CC7" s="530">
        <f t="shared" si="37"/>
        <v>10500</v>
      </c>
      <c r="CD7" s="530">
        <f t="shared" si="38"/>
        <v>4263.5</v>
      </c>
      <c r="CE7" s="530">
        <f t="shared" si="39"/>
        <v>4263.5</v>
      </c>
      <c r="CF7" s="530">
        <f t="shared" si="40"/>
        <v>6236.5</v>
      </c>
      <c r="CG7" s="530">
        <f t="shared" si="41"/>
        <v>4092.43</v>
      </c>
      <c r="CH7" s="530">
        <f t="shared" si="42"/>
        <v>171.07</v>
      </c>
      <c r="CI7" s="998" t="s">
        <v>281</v>
      </c>
      <c r="CJ7" s="685" t="s">
        <v>455</v>
      </c>
      <c r="CK7" s="686">
        <v>675901</v>
      </c>
      <c r="CL7" s="686">
        <f t="shared" si="43"/>
        <v>675.90099999999995</v>
      </c>
      <c r="CN7" s="685" t="s">
        <v>455</v>
      </c>
      <c r="CO7" s="686">
        <v>10500000</v>
      </c>
      <c r="CP7" s="686">
        <v>4939401</v>
      </c>
      <c r="CQ7" s="686">
        <v>4939401</v>
      </c>
      <c r="CR7" s="686">
        <v>5560599</v>
      </c>
      <c r="CS7" s="686">
        <v>4795821</v>
      </c>
      <c r="CT7" s="686">
        <v>143580</v>
      </c>
      <c r="CU7" s="686">
        <f t="shared" si="44"/>
        <v>10500</v>
      </c>
      <c r="CV7" s="686">
        <f t="shared" si="45"/>
        <v>4939.4009999999998</v>
      </c>
      <c r="CW7" s="686">
        <f t="shared" si="46"/>
        <v>4939.4009999999998</v>
      </c>
      <c r="CX7" s="686">
        <f t="shared" si="47"/>
        <v>5560.5990000000002</v>
      </c>
      <c r="CY7" s="686">
        <f t="shared" si="48"/>
        <v>4795.8209999999999</v>
      </c>
      <c r="CZ7" s="686">
        <f t="shared" si="49"/>
        <v>143.58000000000001</v>
      </c>
      <c r="DC7" s="687" t="s">
        <v>455</v>
      </c>
      <c r="DD7" s="688">
        <v>585011</v>
      </c>
      <c r="DE7" s="529">
        <f t="shared" si="50"/>
        <v>585.01099999999997</v>
      </c>
      <c r="DG7" s="687" t="s">
        <v>455</v>
      </c>
      <c r="DH7" s="688">
        <v>10500000</v>
      </c>
      <c r="DI7" s="688">
        <v>5524412</v>
      </c>
      <c r="DJ7" s="688">
        <v>5524412</v>
      </c>
      <c r="DK7" s="688">
        <v>4975588</v>
      </c>
      <c r="DL7" s="688">
        <v>5449868</v>
      </c>
      <c r="DM7" s="688">
        <v>74544</v>
      </c>
      <c r="DN7" s="688">
        <f t="shared" si="51"/>
        <v>10500</v>
      </c>
      <c r="DO7" s="688">
        <f t="shared" si="52"/>
        <v>5524.4120000000003</v>
      </c>
      <c r="DP7" s="688">
        <f t="shared" si="53"/>
        <v>5524.4120000000003</v>
      </c>
      <c r="DQ7" s="688">
        <f t="shared" si="54"/>
        <v>4975.5879999999997</v>
      </c>
      <c r="DR7" s="688">
        <f t="shared" si="55"/>
        <v>5449.8680000000004</v>
      </c>
      <c r="DS7" s="688">
        <f t="shared" si="56"/>
        <v>74.543999999999997</v>
      </c>
      <c r="DT7" s="683" t="s">
        <v>281</v>
      </c>
      <c r="DU7" s="786" t="s">
        <v>455</v>
      </c>
      <c r="DV7" s="787">
        <v>590331</v>
      </c>
      <c r="DW7" s="787">
        <f t="shared" si="57"/>
        <v>590.33100000000002</v>
      </c>
      <c r="DZ7" s="786" t="s">
        <v>455</v>
      </c>
      <c r="EA7" s="787">
        <v>10500000</v>
      </c>
      <c r="EB7" s="787">
        <v>6114743</v>
      </c>
      <c r="EC7" s="787">
        <v>6114743</v>
      </c>
      <c r="ED7" s="787">
        <v>4385257</v>
      </c>
      <c r="EE7" s="787">
        <v>0</v>
      </c>
      <c r="EF7" s="787">
        <v>6020389</v>
      </c>
      <c r="EG7" s="787">
        <v>94354</v>
      </c>
      <c r="EH7" s="787">
        <f t="shared" si="58"/>
        <v>10500</v>
      </c>
      <c r="EI7" s="787">
        <f t="shared" si="59"/>
        <v>6114.7430000000004</v>
      </c>
      <c r="EJ7" s="787">
        <f t="shared" si="60"/>
        <v>6114.7430000000004</v>
      </c>
      <c r="EK7" s="787">
        <f t="shared" si="61"/>
        <v>4385.2569999999996</v>
      </c>
      <c r="EL7" s="787">
        <f t="shared" si="62"/>
        <v>0</v>
      </c>
      <c r="EM7" s="787">
        <f t="shared" si="63"/>
        <v>6020.3890000000001</v>
      </c>
      <c r="EN7" s="787">
        <f t="shared" si="64"/>
        <v>94.353999999999999</v>
      </c>
      <c r="EP7" s="998" t="s">
        <v>455</v>
      </c>
      <c r="EQ7" s="529">
        <v>607445</v>
      </c>
      <c r="ER7" s="529">
        <f t="shared" si="65"/>
        <v>607.44500000000005</v>
      </c>
      <c r="ET7" s="786" t="s">
        <v>455</v>
      </c>
      <c r="EU7" s="787">
        <v>10500000</v>
      </c>
      <c r="EV7" s="787">
        <v>6722188</v>
      </c>
      <c r="EW7" s="787">
        <v>6722188</v>
      </c>
      <c r="EX7" s="787">
        <v>3777812</v>
      </c>
      <c r="EY7" s="787">
        <v>0</v>
      </c>
      <c r="EZ7" s="787">
        <v>6613648</v>
      </c>
      <c r="FA7" s="787">
        <v>108540</v>
      </c>
      <c r="FB7" s="529">
        <f t="shared" si="66"/>
        <v>10500</v>
      </c>
      <c r="FC7" s="529">
        <f t="shared" si="67"/>
        <v>6722.1880000000001</v>
      </c>
      <c r="FD7" s="529">
        <f t="shared" si="68"/>
        <v>6722.1880000000001</v>
      </c>
      <c r="FE7" s="529">
        <f t="shared" si="69"/>
        <v>3777.8119999999999</v>
      </c>
      <c r="FF7" s="529">
        <f t="shared" si="70"/>
        <v>0</v>
      </c>
      <c r="FG7" s="529">
        <f t="shared" si="71"/>
        <v>6613.6480000000001</v>
      </c>
      <c r="FH7" s="529">
        <f t="shared" si="72"/>
        <v>108.54</v>
      </c>
    </row>
    <row r="8" spans="1:164" x14ac:dyDescent="0.2">
      <c r="A8" s="998" t="s">
        <v>401</v>
      </c>
      <c r="B8" s="1000">
        <v>66600000</v>
      </c>
      <c r="C8" s="1000">
        <v>5536083</v>
      </c>
      <c r="D8" s="1000">
        <v>5536083</v>
      </c>
      <c r="E8" s="1000">
        <v>61063917</v>
      </c>
      <c r="F8" s="1000">
        <v>3491208</v>
      </c>
      <c r="G8" s="1000">
        <v>2044875</v>
      </c>
      <c r="H8" s="1000">
        <f t="shared" si="9"/>
        <v>66600</v>
      </c>
      <c r="I8" s="1000">
        <f t="shared" si="10"/>
        <v>5536.0829999999996</v>
      </c>
      <c r="J8" s="1000">
        <f t="shared" si="11"/>
        <v>5536.0829999999996</v>
      </c>
      <c r="K8" s="1000">
        <f t="shared" si="12"/>
        <v>61063.917000000001</v>
      </c>
      <c r="L8" s="1000">
        <f t="shared" si="13"/>
        <v>3491.2080000000001</v>
      </c>
      <c r="M8" s="1000">
        <f t="shared" si="14"/>
        <v>2044.875</v>
      </c>
      <c r="N8" s="998" t="s">
        <v>281</v>
      </c>
      <c r="P8" s="528" t="s">
        <v>401</v>
      </c>
      <c r="Q8" s="529">
        <v>5832871</v>
      </c>
      <c r="R8" s="529">
        <f t="shared" si="15"/>
        <v>5832.8710000000001</v>
      </c>
      <c r="S8" s="998"/>
      <c r="T8" s="528" t="s">
        <v>401</v>
      </c>
      <c r="U8" s="530">
        <v>66600000</v>
      </c>
      <c r="V8" s="530">
        <v>11368954</v>
      </c>
      <c r="W8" s="530">
        <v>11368954</v>
      </c>
      <c r="X8" s="530">
        <v>55231046</v>
      </c>
      <c r="Y8" s="530">
        <v>9070889</v>
      </c>
      <c r="Z8" s="530">
        <v>2298065</v>
      </c>
      <c r="AA8" s="530">
        <f t="shared" si="16"/>
        <v>66600</v>
      </c>
      <c r="AB8" s="530">
        <f t="shared" si="17"/>
        <v>11368.954</v>
      </c>
      <c r="AC8" s="530">
        <f t="shared" si="18"/>
        <v>11368.954</v>
      </c>
      <c r="AD8" s="530">
        <f t="shared" si="19"/>
        <v>55231.046000000002</v>
      </c>
      <c r="AE8" s="530">
        <f t="shared" si="20"/>
        <v>9070.8889999999992</v>
      </c>
      <c r="AF8" s="530">
        <f t="shared" si="21"/>
        <v>2298.0650000000001</v>
      </c>
      <c r="AG8" s="998" t="s">
        <v>281</v>
      </c>
      <c r="AH8" s="998" t="s">
        <v>401</v>
      </c>
      <c r="AI8" s="529">
        <v>3875035</v>
      </c>
      <c r="AJ8" s="529">
        <f t="shared" si="22"/>
        <v>3875.0349999999999</v>
      </c>
      <c r="AL8" s="998" t="s">
        <v>401</v>
      </c>
      <c r="AM8" s="529">
        <v>66600000</v>
      </c>
      <c r="AN8" s="529">
        <v>15243989</v>
      </c>
      <c r="AO8" s="529">
        <v>15243989</v>
      </c>
      <c r="AP8" s="529">
        <v>51356011</v>
      </c>
      <c r="AQ8" s="529">
        <v>13716328</v>
      </c>
      <c r="AR8" s="529">
        <v>1527661</v>
      </c>
      <c r="AS8" s="529">
        <f t="shared" si="23"/>
        <v>66600</v>
      </c>
      <c r="AT8" s="529">
        <f t="shared" si="24"/>
        <v>15243.989</v>
      </c>
      <c r="AU8" s="529">
        <f t="shared" si="25"/>
        <v>15243.989</v>
      </c>
      <c r="AV8" s="529">
        <f t="shared" si="26"/>
        <v>51356.010999999999</v>
      </c>
      <c r="AW8" s="529">
        <f t="shared" si="27"/>
        <v>13716.328</v>
      </c>
      <c r="AX8" s="529">
        <f t="shared" si="28"/>
        <v>1527.6610000000001</v>
      </c>
      <c r="AZ8" s="998" t="s">
        <v>401</v>
      </c>
      <c r="BA8" s="529">
        <v>6643691</v>
      </c>
      <c r="BB8" s="529">
        <f t="shared" si="29"/>
        <v>6643.6909999999998</v>
      </c>
      <c r="BD8" s="998" t="s">
        <v>401</v>
      </c>
      <c r="BE8" s="529">
        <v>66600000</v>
      </c>
      <c r="BF8" s="529">
        <v>21887680</v>
      </c>
      <c r="BG8" s="529">
        <v>21887680</v>
      </c>
      <c r="BH8" s="529">
        <v>44712320</v>
      </c>
      <c r="BI8" s="529">
        <v>19300084</v>
      </c>
      <c r="BJ8" s="529">
        <v>2587596</v>
      </c>
      <c r="BK8" s="529">
        <f t="shared" si="30"/>
        <v>66600</v>
      </c>
      <c r="BL8" s="529">
        <f t="shared" si="31"/>
        <v>21887.68</v>
      </c>
      <c r="BM8" s="529">
        <f t="shared" si="32"/>
        <v>21887.68</v>
      </c>
      <c r="BN8" s="529">
        <f t="shared" si="33"/>
        <v>44712.32</v>
      </c>
      <c r="BO8" s="529">
        <f t="shared" si="34"/>
        <v>19300.083999999999</v>
      </c>
      <c r="BP8" s="529">
        <f t="shared" si="35"/>
        <v>2587.596</v>
      </c>
      <c r="BR8" s="528" t="s">
        <v>401</v>
      </c>
      <c r="BS8" s="530">
        <v>5140922</v>
      </c>
      <c r="BT8" s="530">
        <f t="shared" si="36"/>
        <v>5140.9219999999996</v>
      </c>
      <c r="BV8" s="528" t="s">
        <v>401</v>
      </c>
      <c r="BW8" s="530">
        <v>66600000</v>
      </c>
      <c r="BX8" s="530">
        <v>27028602</v>
      </c>
      <c r="BY8" s="530">
        <v>27028602</v>
      </c>
      <c r="BZ8" s="530">
        <v>39571398</v>
      </c>
      <c r="CA8" s="530">
        <v>25167924</v>
      </c>
      <c r="CB8" s="530">
        <v>1860678</v>
      </c>
      <c r="CC8" s="530">
        <f t="shared" si="37"/>
        <v>66600</v>
      </c>
      <c r="CD8" s="530">
        <f t="shared" si="38"/>
        <v>27028.601999999999</v>
      </c>
      <c r="CE8" s="530">
        <f t="shared" si="39"/>
        <v>27028.601999999999</v>
      </c>
      <c r="CF8" s="530">
        <f t="shared" si="40"/>
        <v>39571.398000000001</v>
      </c>
      <c r="CG8" s="530">
        <f t="shared" si="41"/>
        <v>25167.923999999999</v>
      </c>
      <c r="CH8" s="530">
        <f t="shared" si="42"/>
        <v>1860.6780000000001</v>
      </c>
      <c r="CI8" s="998" t="s">
        <v>281</v>
      </c>
      <c r="CJ8" s="685" t="s">
        <v>401</v>
      </c>
      <c r="CK8" s="686">
        <v>4756522</v>
      </c>
      <c r="CL8" s="686">
        <f t="shared" si="43"/>
        <v>4756.5219999999999</v>
      </c>
      <c r="CN8" s="685" t="s">
        <v>401</v>
      </c>
      <c r="CO8" s="686">
        <v>66600000</v>
      </c>
      <c r="CP8" s="686">
        <v>31785124</v>
      </c>
      <c r="CQ8" s="686">
        <v>31785124</v>
      </c>
      <c r="CR8" s="686">
        <v>34814876</v>
      </c>
      <c r="CS8" s="686">
        <v>30042176</v>
      </c>
      <c r="CT8" s="686">
        <v>1742948</v>
      </c>
      <c r="CU8" s="686">
        <f t="shared" si="44"/>
        <v>66600</v>
      </c>
      <c r="CV8" s="686">
        <f t="shared" si="45"/>
        <v>31785.124</v>
      </c>
      <c r="CW8" s="686">
        <f t="shared" si="46"/>
        <v>31785.124</v>
      </c>
      <c r="CX8" s="686">
        <f t="shared" si="47"/>
        <v>34814.875999999997</v>
      </c>
      <c r="CY8" s="686">
        <f t="shared" si="48"/>
        <v>30042.175999999999</v>
      </c>
      <c r="CZ8" s="686">
        <f t="shared" si="49"/>
        <v>1742.9480000000001</v>
      </c>
      <c r="DC8" s="687" t="s">
        <v>401</v>
      </c>
      <c r="DD8" s="688">
        <v>4516876</v>
      </c>
      <c r="DE8" s="529">
        <f t="shared" si="50"/>
        <v>4516.8760000000002</v>
      </c>
      <c r="DG8" s="687" t="s">
        <v>401</v>
      </c>
      <c r="DH8" s="688">
        <v>66600000</v>
      </c>
      <c r="DI8" s="688">
        <v>36302000</v>
      </c>
      <c r="DJ8" s="688">
        <v>36302000</v>
      </c>
      <c r="DK8" s="688">
        <v>30298000</v>
      </c>
      <c r="DL8" s="688">
        <v>34753961</v>
      </c>
      <c r="DM8" s="688">
        <v>1548039</v>
      </c>
      <c r="DN8" s="688">
        <f t="shared" si="51"/>
        <v>66600</v>
      </c>
      <c r="DO8" s="688">
        <f t="shared" si="52"/>
        <v>36302</v>
      </c>
      <c r="DP8" s="688">
        <f t="shared" si="53"/>
        <v>36302</v>
      </c>
      <c r="DQ8" s="688">
        <f t="shared" si="54"/>
        <v>30298</v>
      </c>
      <c r="DR8" s="688">
        <f t="shared" si="55"/>
        <v>34753.961000000003</v>
      </c>
      <c r="DS8" s="688">
        <f t="shared" si="56"/>
        <v>1548.039</v>
      </c>
      <c r="DT8" s="683" t="s">
        <v>281</v>
      </c>
      <c r="DU8" s="786" t="s">
        <v>401</v>
      </c>
      <c r="DV8" s="787">
        <v>4528337</v>
      </c>
      <c r="DW8" s="787">
        <f t="shared" si="57"/>
        <v>4528.3370000000004</v>
      </c>
      <c r="DZ8" s="786" t="s">
        <v>401</v>
      </c>
      <c r="EA8" s="787">
        <v>66600000</v>
      </c>
      <c r="EB8" s="787">
        <v>40830337</v>
      </c>
      <c r="EC8" s="787">
        <v>40830337</v>
      </c>
      <c r="ED8" s="787">
        <v>25769663</v>
      </c>
      <c r="EE8" s="787">
        <v>0</v>
      </c>
      <c r="EF8" s="787">
        <v>39161791</v>
      </c>
      <c r="EG8" s="787">
        <v>1668546</v>
      </c>
      <c r="EH8" s="787">
        <f t="shared" si="58"/>
        <v>66600</v>
      </c>
      <c r="EI8" s="787">
        <f t="shared" si="59"/>
        <v>40830.337</v>
      </c>
      <c r="EJ8" s="787">
        <f t="shared" si="60"/>
        <v>40830.337</v>
      </c>
      <c r="EK8" s="787">
        <f t="shared" si="61"/>
        <v>25769.663</v>
      </c>
      <c r="EL8" s="787">
        <f t="shared" si="62"/>
        <v>0</v>
      </c>
      <c r="EM8" s="787">
        <f t="shared" si="63"/>
        <v>39161.790999999997</v>
      </c>
      <c r="EN8" s="787">
        <f t="shared" si="64"/>
        <v>1668.546</v>
      </c>
      <c r="EP8" s="998" t="s">
        <v>401</v>
      </c>
      <c r="EQ8" s="529">
        <v>4528337</v>
      </c>
      <c r="ER8" s="529">
        <f t="shared" si="65"/>
        <v>4528.3370000000004</v>
      </c>
      <c r="ET8" s="786" t="s">
        <v>401</v>
      </c>
      <c r="EU8" s="787">
        <v>66600000</v>
      </c>
      <c r="EV8" s="787">
        <v>45358674</v>
      </c>
      <c r="EW8" s="787">
        <v>45358674</v>
      </c>
      <c r="EX8" s="787">
        <v>21241326</v>
      </c>
      <c r="EY8" s="787">
        <v>0</v>
      </c>
      <c r="EZ8" s="787">
        <v>43687484</v>
      </c>
      <c r="FA8" s="787">
        <v>1671190</v>
      </c>
      <c r="FB8" s="529">
        <f t="shared" si="66"/>
        <v>66600</v>
      </c>
      <c r="FC8" s="529">
        <f t="shared" si="67"/>
        <v>45358.673999999999</v>
      </c>
      <c r="FD8" s="529">
        <f t="shared" si="68"/>
        <v>45358.673999999999</v>
      </c>
      <c r="FE8" s="529">
        <f t="shared" si="69"/>
        <v>21241.326000000001</v>
      </c>
      <c r="FF8" s="529">
        <f t="shared" si="70"/>
        <v>0</v>
      </c>
      <c r="FG8" s="529">
        <f t="shared" si="71"/>
        <v>43687.483999999997</v>
      </c>
      <c r="FH8" s="529">
        <f t="shared" si="72"/>
        <v>1671.19</v>
      </c>
    </row>
    <row r="9" spans="1:164" x14ac:dyDescent="0.2">
      <c r="A9" s="998" t="s">
        <v>456</v>
      </c>
      <c r="B9" s="1000">
        <v>10300000</v>
      </c>
      <c r="C9" s="1000">
        <v>855949</v>
      </c>
      <c r="D9" s="1000">
        <v>855949</v>
      </c>
      <c r="E9" s="1000">
        <v>9444051</v>
      </c>
      <c r="F9" s="1000">
        <v>688215</v>
      </c>
      <c r="G9" s="1000">
        <v>167734</v>
      </c>
      <c r="H9" s="1000">
        <f t="shared" si="9"/>
        <v>10300</v>
      </c>
      <c r="I9" s="1000">
        <f t="shared" si="10"/>
        <v>855.94899999999996</v>
      </c>
      <c r="J9" s="1000">
        <f t="shared" si="11"/>
        <v>855.94899999999996</v>
      </c>
      <c r="K9" s="1000">
        <f t="shared" si="12"/>
        <v>9444.0509999999995</v>
      </c>
      <c r="L9" s="1000">
        <f t="shared" si="13"/>
        <v>688.21500000000003</v>
      </c>
      <c r="M9" s="1000">
        <f t="shared" si="14"/>
        <v>167.73400000000001</v>
      </c>
      <c r="N9" s="998" t="s">
        <v>281</v>
      </c>
      <c r="P9" s="528" t="s">
        <v>456</v>
      </c>
      <c r="Q9" s="529">
        <v>907306</v>
      </c>
      <c r="R9" s="529">
        <f t="shared" si="15"/>
        <v>907.30600000000004</v>
      </c>
      <c r="S9" s="998"/>
      <c r="T9" s="528" t="s">
        <v>780</v>
      </c>
      <c r="U9" s="530">
        <v>0</v>
      </c>
      <c r="V9" s="530">
        <v>0</v>
      </c>
      <c r="W9" s="530">
        <v>0</v>
      </c>
      <c r="X9" s="530">
        <v>0</v>
      </c>
      <c r="Y9" s="530">
        <v>0</v>
      </c>
      <c r="Z9" s="530">
        <v>0</v>
      </c>
      <c r="AA9" s="530">
        <f t="shared" si="16"/>
        <v>0</v>
      </c>
      <c r="AB9" s="530">
        <f t="shared" si="17"/>
        <v>0</v>
      </c>
      <c r="AC9" s="530">
        <f t="shared" si="18"/>
        <v>0</v>
      </c>
      <c r="AD9" s="530">
        <f t="shared" si="19"/>
        <v>0</v>
      </c>
      <c r="AE9" s="530">
        <f t="shared" si="20"/>
        <v>0</v>
      </c>
      <c r="AF9" s="530">
        <f t="shared" si="21"/>
        <v>0</v>
      </c>
      <c r="AG9" s="998" t="s">
        <v>281</v>
      </c>
      <c r="AH9" s="998" t="s">
        <v>456</v>
      </c>
      <c r="AI9" s="529">
        <v>873068</v>
      </c>
      <c r="AJ9" s="529">
        <f t="shared" si="22"/>
        <v>873.06799999999998</v>
      </c>
      <c r="AL9" s="1001" t="s">
        <v>456</v>
      </c>
      <c r="AM9" s="574">
        <v>10300000</v>
      </c>
      <c r="AN9" s="574">
        <v>2636323</v>
      </c>
      <c r="AO9" s="574">
        <v>2636323</v>
      </c>
      <c r="AP9" s="574">
        <v>7663677</v>
      </c>
      <c r="AQ9" s="574">
        <v>2328200</v>
      </c>
      <c r="AR9" s="574">
        <v>308123</v>
      </c>
      <c r="AS9" s="574">
        <f t="shared" si="23"/>
        <v>10300</v>
      </c>
      <c r="AT9" s="574">
        <f t="shared" si="24"/>
        <v>2636.3229999999999</v>
      </c>
      <c r="AU9" s="574">
        <f t="shared" si="25"/>
        <v>2636.3229999999999</v>
      </c>
      <c r="AV9" s="574">
        <f t="shared" si="26"/>
        <v>7663.6769999999997</v>
      </c>
      <c r="AW9" s="574">
        <f t="shared" si="27"/>
        <v>2328.1999999999998</v>
      </c>
      <c r="AX9" s="574">
        <f t="shared" si="28"/>
        <v>308.12299999999999</v>
      </c>
      <c r="AZ9" s="998" t="s">
        <v>456</v>
      </c>
      <c r="BA9" s="529">
        <v>873068</v>
      </c>
      <c r="BB9" s="529">
        <f t="shared" si="29"/>
        <v>873.06799999999998</v>
      </c>
      <c r="BD9" s="998" t="s">
        <v>456</v>
      </c>
      <c r="BE9" s="529">
        <v>10300000</v>
      </c>
      <c r="BF9" s="529">
        <v>3509391</v>
      </c>
      <c r="BG9" s="529">
        <v>3509391</v>
      </c>
      <c r="BH9" s="529">
        <v>6790609</v>
      </c>
      <c r="BI9" s="529">
        <v>3299381</v>
      </c>
      <c r="BJ9" s="529">
        <v>210010</v>
      </c>
      <c r="BK9" s="529">
        <f t="shared" si="30"/>
        <v>10300</v>
      </c>
      <c r="BL9" s="529">
        <f t="shared" si="31"/>
        <v>3509.3910000000001</v>
      </c>
      <c r="BM9" s="529">
        <f t="shared" si="32"/>
        <v>3509.3910000000001</v>
      </c>
      <c r="BN9" s="529">
        <f t="shared" si="33"/>
        <v>6790.6090000000004</v>
      </c>
      <c r="BO9" s="529">
        <f t="shared" si="34"/>
        <v>3299.3809999999999</v>
      </c>
      <c r="BP9" s="529">
        <f t="shared" si="35"/>
        <v>210.01</v>
      </c>
      <c r="BR9" s="528" t="s">
        <v>456</v>
      </c>
      <c r="BS9" s="530">
        <v>873068</v>
      </c>
      <c r="BT9" s="530">
        <f t="shared" si="36"/>
        <v>873.06799999999998</v>
      </c>
      <c r="BV9" s="528" t="s">
        <v>456</v>
      </c>
      <c r="BW9" s="530">
        <v>10300000</v>
      </c>
      <c r="BX9" s="530">
        <v>4382459</v>
      </c>
      <c r="BY9" s="530">
        <v>4382459</v>
      </c>
      <c r="BZ9" s="530">
        <v>5917541</v>
      </c>
      <c r="CA9" s="530">
        <v>4198815</v>
      </c>
      <c r="CB9" s="530">
        <v>183644</v>
      </c>
      <c r="CC9" s="530">
        <f t="shared" si="37"/>
        <v>10300</v>
      </c>
      <c r="CD9" s="530">
        <f t="shared" si="38"/>
        <v>4382.4589999999998</v>
      </c>
      <c r="CE9" s="530">
        <f t="shared" si="39"/>
        <v>4382.4589999999998</v>
      </c>
      <c r="CF9" s="530">
        <f t="shared" si="40"/>
        <v>5917.5410000000002</v>
      </c>
      <c r="CG9" s="530">
        <f t="shared" si="41"/>
        <v>4198.8149999999996</v>
      </c>
      <c r="CH9" s="530">
        <f t="shared" si="42"/>
        <v>183.64400000000001</v>
      </c>
      <c r="CI9" s="998" t="s">
        <v>281</v>
      </c>
      <c r="CJ9" s="685" t="s">
        <v>456</v>
      </c>
      <c r="CK9" s="686">
        <v>885291</v>
      </c>
      <c r="CL9" s="686">
        <f t="shared" si="43"/>
        <v>885.29100000000005</v>
      </c>
      <c r="CN9" s="685" t="s">
        <v>456</v>
      </c>
      <c r="CO9" s="686">
        <v>10300000</v>
      </c>
      <c r="CP9" s="686">
        <v>5267750</v>
      </c>
      <c r="CQ9" s="686">
        <v>5267750</v>
      </c>
      <c r="CR9" s="686">
        <v>5032250</v>
      </c>
      <c r="CS9" s="686">
        <v>5054373</v>
      </c>
      <c r="CT9" s="686">
        <v>213377</v>
      </c>
      <c r="CU9" s="686">
        <f t="shared" si="44"/>
        <v>10300</v>
      </c>
      <c r="CV9" s="686">
        <f t="shared" si="45"/>
        <v>5267.75</v>
      </c>
      <c r="CW9" s="686">
        <f t="shared" si="46"/>
        <v>5267.75</v>
      </c>
      <c r="CX9" s="686">
        <f t="shared" si="47"/>
        <v>5032.25</v>
      </c>
      <c r="CY9" s="686">
        <f t="shared" si="48"/>
        <v>5054.3729999999996</v>
      </c>
      <c r="CZ9" s="686">
        <f t="shared" si="49"/>
        <v>213.37700000000001</v>
      </c>
      <c r="DC9" s="687" t="s">
        <v>456</v>
      </c>
      <c r="DD9" s="688">
        <v>879970</v>
      </c>
      <c r="DE9" s="529">
        <f t="shared" si="50"/>
        <v>879.97</v>
      </c>
      <c r="DG9" s="687" t="s">
        <v>456</v>
      </c>
      <c r="DH9" s="688">
        <v>10300000</v>
      </c>
      <c r="DI9" s="688">
        <v>6147720</v>
      </c>
      <c r="DJ9" s="688">
        <v>6147720</v>
      </c>
      <c r="DK9" s="688">
        <v>4152280</v>
      </c>
      <c r="DL9" s="688">
        <v>5980477</v>
      </c>
      <c r="DM9" s="688">
        <v>167243</v>
      </c>
      <c r="DN9" s="688">
        <f t="shared" si="51"/>
        <v>10300</v>
      </c>
      <c r="DO9" s="688">
        <f t="shared" si="52"/>
        <v>6147.72</v>
      </c>
      <c r="DP9" s="688">
        <f t="shared" si="53"/>
        <v>6147.72</v>
      </c>
      <c r="DQ9" s="688">
        <f t="shared" si="54"/>
        <v>4152.28</v>
      </c>
      <c r="DR9" s="688">
        <f t="shared" si="55"/>
        <v>5980.4769999999999</v>
      </c>
      <c r="DS9" s="688">
        <f t="shared" si="56"/>
        <v>167.24299999999999</v>
      </c>
      <c r="DT9" s="683" t="s">
        <v>281</v>
      </c>
      <c r="DU9" s="786" t="s">
        <v>456</v>
      </c>
      <c r="DV9" s="787">
        <v>885291</v>
      </c>
      <c r="DW9" s="787">
        <f t="shared" si="57"/>
        <v>885.29100000000005</v>
      </c>
      <c r="DZ9" s="786" t="s">
        <v>456</v>
      </c>
      <c r="EA9" s="787">
        <v>10300000</v>
      </c>
      <c r="EB9" s="787">
        <v>7033011</v>
      </c>
      <c r="EC9" s="787">
        <v>7033011</v>
      </c>
      <c r="ED9" s="787">
        <v>3266989</v>
      </c>
      <c r="EE9" s="787">
        <v>0</v>
      </c>
      <c r="EF9" s="787">
        <v>6821683</v>
      </c>
      <c r="EG9" s="787">
        <v>211328</v>
      </c>
      <c r="EH9" s="787">
        <f t="shared" si="58"/>
        <v>10300</v>
      </c>
      <c r="EI9" s="787">
        <f t="shared" si="59"/>
        <v>7033.0110000000004</v>
      </c>
      <c r="EJ9" s="787">
        <f t="shared" si="60"/>
        <v>7033.0110000000004</v>
      </c>
      <c r="EK9" s="787">
        <f t="shared" si="61"/>
        <v>3266.989</v>
      </c>
      <c r="EL9" s="787">
        <f t="shared" si="62"/>
        <v>0</v>
      </c>
      <c r="EM9" s="787">
        <f t="shared" si="63"/>
        <v>6821.683</v>
      </c>
      <c r="EN9" s="787">
        <f t="shared" si="64"/>
        <v>211.328</v>
      </c>
      <c r="EP9" s="998" t="s">
        <v>456</v>
      </c>
      <c r="EQ9" s="529">
        <v>885291</v>
      </c>
      <c r="ER9" s="529">
        <f t="shared" si="65"/>
        <v>885.29100000000005</v>
      </c>
      <c r="ET9" s="786" t="s">
        <v>456</v>
      </c>
      <c r="EU9" s="787">
        <v>10300000</v>
      </c>
      <c r="EV9" s="787">
        <v>7918302</v>
      </c>
      <c r="EW9" s="787">
        <v>7918302</v>
      </c>
      <c r="EX9" s="787">
        <v>2381698</v>
      </c>
      <c r="EY9" s="787">
        <v>0</v>
      </c>
      <c r="EZ9" s="787">
        <v>7704328</v>
      </c>
      <c r="FA9" s="787">
        <v>213974</v>
      </c>
      <c r="FB9" s="529">
        <f t="shared" si="66"/>
        <v>10300</v>
      </c>
      <c r="FC9" s="529">
        <f t="shared" si="67"/>
        <v>7918.3019999999997</v>
      </c>
      <c r="FD9" s="529">
        <f t="shared" si="68"/>
        <v>7918.3019999999997</v>
      </c>
      <c r="FE9" s="529">
        <f t="shared" si="69"/>
        <v>2381.6979999999999</v>
      </c>
      <c r="FF9" s="529">
        <f t="shared" si="70"/>
        <v>0</v>
      </c>
      <c r="FG9" s="529">
        <f t="shared" si="71"/>
        <v>7704.3280000000004</v>
      </c>
      <c r="FH9" s="529">
        <f t="shared" si="72"/>
        <v>213.97399999999999</v>
      </c>
    </row>
    <row r="10" spans="1:164" x14ac:dyDescent="0.2">
      <c r="A10" s="998" t="s">
        <v>457</v>
      </c>
      <c r="B10" s="1000">
        <v>2300000</v>
      </c>
      <c r="C10" s="1000">
        <v>185985</v>
      </c>
      <c r="D10" s="1000">
        <v>185985</v>
      </c>
      <c r="E10" s="1000">
        <v>2114015</v>
      </c>
      <c r="F10" s="1000">
        <v>167775</v>
      </c>
      <c r="G10" s="1000">
        <v>18210</v>
      </c>
      <c r="H10" s="1000">
        <f t="shared" si="9"/>
        <v>2300</v>
      </c>
      <c r="I10" s="1000">
        <f t="shared" si="10"/>
        <v>185.98500000000001</v>
      </c>
      <c r="J10" s="1000">
        <f t="shared" si="11"/>
        <v>185.98500000000001</v>
      </c>
      <c r="K10" s="1000">
        <f t="shared" si="12"/>
        <v>2114.0149999999999</v>
      </c>
      <c r="L10" s="1000">
        <f t="shared" si="13"/>
        <v>167.77500000000001</v>
      </c>
      <c r="M10" s="1000">
        <f t="shared" si="14"/>
        <v>18.21</v>
      </c>
      <c r="N10" s="998" t="s">
        <v>281</v>
      </c>
      <c r="P10" s="528" t="s">
        <v>457</v>
      </c>
      <c r="Q10" s="529">
        <v>185985</v>
      </c>
      <c r="R10" s="529">
        <f t="shared" si="15"/>
        <v>185.98500000000001</v>
      </c>
      <c r="S10" s="998"/>
      <c r="T10" s="528" t="s">
        <v>456</v>
      </c>
      <c r="U10" s="530">
        <v>10300000</v>
      </c>
      <c r="V10" s="530">
        <v>1763255</v>
      </c>
      <c r="W10" s="530">
        <v>1763255</v>
      </c>
      <c r="X10" s="530">
        <v>8536745</v>
      </c>
      <c r="Y10" s="530">
        <v>1477802</v>
      </c>
      <c r="Z10" s="530">
        <v>285453</v>
      </c>
      <c r="AA10" s="530">
        <f t="shared" si="16"/>
        <v>10300</v>
      </c>
      <c r="AB10" s="530">
        <f t="shared" si="17"/>
        <v>1763.2550000000001</v>
      </c>
      <c r="AC10" s="530">
        <f t="shared" si="18"/>
        <v>1763.2550000000001</v>
      </c>
      <c r="AD10" s="530">
        <f t="shared" si="19"/>
        <v>8536.7450000000008</v>
      </c>
      <c r="AE10" s="530">
        <f t="shared" si="20"/>
        <v>1477.8019999999999</v>
      </c>
      <c r="AF10" s="530">
        <f t="shared" si="21"/>
        <v>285.45299999999997</v>
      </c>
      <c r="AG10" s="998" t="s">
        <v>281</v>
      </c>
      <c r="AH10" s="998" t="s">
        <v>457</v>
      </c>
      <c r="AI10" s="529">
        <v>61995</v>
      </c>
      <c r="AJ10" s="529">
        <f t="shared" si="22"/>
        <v>61.994999999999997</v>
      </c>
      <c r="AL10" s="998" t="s">
        <v>457</v>
      </c>
      <c r="AM10" s="529">
        <v>2300000</v>
      </c>
      <c r="AN10" s="529">
        <v>433965</v>
      </c>
      <c r="AO10" s="529">
        <v>433965</v>
      </c>
      <c r="AP10" s="529">
        <v>1866035</v>
      </c>
      <c r="AQ10" s="529">
        <v>407523</v>
      </c>
      <c r="AR10" s="529">
        <v>26442</v>
      </c>
      <c r="AS10" s="529">
        <f t="shared" si="23"/>
        <v>2300</v>
      </c>
      <c r="AT10" s="529">
        <f t="shared" si="24"/>
        <v>433.96499999999997</v>
      </c>
      <c r="AU10" s="529">
        <f t="shared" si="25"/>
        <v>433.96499999999997</v>
      </c>
      <c r="AV10" s="529">
        <f t="shared" si="26"/>
        <v>1866.0350000000001</v>
      </c>
      <c r="AW10" s="529">
        <f t="shared" si="27"/>
        <v>407.52300000000002</v>
      </c>
      <c r="AX10" s="529">
        <f t="shared" si="28"/>
        <v>26.442</v>
      </c>
      <c r="AZ10" s="998" t="s">
        <v>459</v>
      </c>
      <c r="BA10" s="529">
        <v>6060379</v>
      </c>
      <c r="BB10" s="529">
        <f t="shared" si="29"/>
        <v>6060.3789999999999</v>
      </c>
      <c r="BD10" s="998" t="s">
        <v>457</v>
      </c>
      <c r="BE10" s="529">
        <v>2300000</v>
      </c>
      <c r="BF10" s="529">
        <v>433965</v>
      </c>
      <c r="BG10" s="529">
        <v>433965</v>
      </c>
      <c r="BH10" s="529">
        <v>1866035</v>
      </c>
      <c r="BI10" s="529">
        <v>433965</v>
      </c>
      <c r="BJ10" s="529">
        <v>0</v>
      </c>
      <c r="BK10" s="529">
        <f t="shared" si="30"/>
        <v>2300</v>
      </c>
      <c r="BL10" s="529">
        <f t="shared" si="31"/>
        <v>433.96499999999997</v>
      </c>
      <c r="BM10" s="529">
        <f t="shared" si="32"/>
        <v>433.96499999999997</v>
      </c>
      <c r="BN10" s="529">
        <f t="shared" si="33"/>
        <v>1866.0350000000001</v>
      </c>
      <c r="BO10" s="529">
        <f t="shared" si="34"/>
        <v>433.96499999999997</v>
      </c>
      <c r="BP10" s="529">
        <f t="shared" si="35"/>
        <v>0</v>
      </c>
      <c r="BR10" s="528" t="s">
        <v>459</v>
      </c>
      <c r="BS10" s="530">
        <v>4532770</v>
      </c>
      <c r="BT10" s="530">
        <f t="shared" si="36"/>
        <v>4532.7700000000004</v>
      </c>
      <c r="BV10" s="528" t="s">
        <v>457</v>
      </c>
      <c r="BW10" s="530">
        <v>2300000</v>
      </c>
      <c r="BX10" s="530">
        <v>433965</v>
      </c>
      <c r="BY10" s="530">
        <v>433965</v>
      </c>
      <c r="BZ10" s="530">
        <v>1866035</v>
      </c>
      <c r="CA10" s="530">
        <v>433965</v>
      </c>
      <c r="CB10" s="530">
        <v>0</v>
      </c>
      <c r="CC10" s="530">
        <f t="shared" si="37"/>
        <v>2300</v>
      </c>
      <c r="CD10" s="530">
        <f t="shared" si="38"/>
        <v>433.96499999999997</v>
      </c>
      <c r="CE10" s="530">
        <f t="shared" si="39"/>
        <v>433.96499999999997</v>
      </c>
      <c r="CF10" s="530">
        <f t="shared" si="40"/>
        <v>1866.0350000000001</v>
      </c>
      <c r="CG10" s="530">
        <f t="shared" si="41"/>
        <v>433.96499999999997</v>
      </c>
      <c r="CH10" s="530">
        <f t="shared" si="42"/>
        <v>0</v>
      </c>
      <c r="CI10" s="998" t="s">
        <v>281</v>
      </c>
      <c r="CJ10" s="685" t="s">
        <v>459</v>
      </c>
      <c r="CK10" s="686">
        <v>5056357</v>
      </c>
      <c r="CL10" s="686">
        <f t="shared" si="43"/>
        <v>5056.357</v>
      </c>
      <c r="CN10" s="685" t="s">
        <v>457</v>
      </c>
      <c r="CO10" s="686">
        <v>2300000</v>
      </c>
      <c r="CP10" s="686">
        <v>433965</v>
      </c>
      <c r="CQ10" s="686">
        <v>433965</v>
      </c>
      <c r="CR10" s="686">
        <v>1866035</v>
      </c>
      <c r="CS10" s="686">
        <v>433965</v>
      </c>
      <c r="CT10" s="686">
        <v>0</v>
      </c>
      <c r="CU10" s="686">
        <f t="shared" si="44"/>
        <v>2300</v>
      </c>
      <c r="CV10" s="686">
        <f t="shared" si="45"/>
        <v>433.96499999999997</v>
      </c>
      <c r="CW10" s="686">
        <f t="shared" si="46"/>
        <v>433.96499999999997</v>
      </c>
      <c r="CX10" s="686">
        <f t="shared" si="47"/>
        <v>1866.0350000000001</v>
      </c>
      <c r="CY10" s="686">
        <f t="shared" si="48"/>
        <v>433.96499999999997</v>
      </c>
      <c r="CZ10" s="686">
        <f t="shared" si="49"/>
        <v>0</v>
      </c>
      <c r="DC10" s="687" t="s">
        <v>459</v>
      </c>
      <c r="DD10" s="688">
        <v>3979376</v>
      </c>
      <c r="DE10" s="529">
        <f t="shared" si="50"/>
        <v>3979.3760000000002</v>
      </c>
      <c r="DG10" s="687" t="s">
        <v>457</v>
      </c>
      <c r="DH10" s="688">
        <v>2300000</v>
      </c>
      <c r="DI10" s="688">
        <v>433965</v>
      </c>
      <c r="DJ10" s="688">
        <v>433965</v>
      </c>
      <c r="DK10" s="688">
        <v>1866035</v>
      </c>
      <c r="DL10" s="688">
        <v>433965</v>
      </c>
      <c r="DM10" s="688">
        <v>0</v>
      </c>
      <c r="DN10" s="688">
        <f t="shared" si="51"/>
        <v>2300</v>
      </c>
      <c r="DO10" s="688">
        <f t="shared" si="52"/>
        <v>433.96499999999997</v>
      </c>
      <c r="DP10" s="688">
        <f t="shared" si="53"/>
        <v>433.96499999999997</v>
      </c>
      <c r="DQ10" s="688">
        <f t="shared" si="54"/>
        <v>1866.0350000000001</v>
      </c>
      <c r="DR10" s="688">
        <f t="shared" si="55"/>
        <v>433.96499999999997</v>
      </c>
      <c r="DS10" s="688">
        <f t="shared" si="56"/>
        <v>0</v>
      </c>
      <c r="DT10" s="683" t="s">
        <v>281</v>
      </c>
      <c r="DU10" s="786" t="s">
        <v>457</v>
      </c>
      <c r="DV10" s="787">
        <v>1422218</v>
      </c>
      <c r="DW10" s="787">
        <f t="shared" si="57"/>
        <v>1422.2180000000001</v>
      </c>
      <c r="DZ10" s="786" t="s">
        <v>457</v>
      </c>
      <c r="EA10" s="787">
        <v>2300000</v>
      </c>
      <c r="EB10" s="787">
        <v>1856183</v>
      </c>
      <c r="EC10" s="787">
        <v>1856183</v>
      </c>
      <c r="ED10" s="787">
        <v>443817</v>
      </c>
      <c r="EE10" s="787">
        <v>0</v>
      </c>
      <c r="EF10" s="787">
        <v>1430085</v>
      </c>
      <c r="EG10" s="787">
        <v>426098</v>
      </c>
      <c r="EH10" s="787">
        <f t="shared" si="58"/>
        <v>2300</v>
      </c>
      <c r="EI10" s="787">
        <f t="shared" si="59"/>
        <v>1856.183</v>
      </c>
      <c r="EJ10" s="787">
        <f t="shared" si="60"/>
        <v>1856.183</v>
      </c>
      <c r="EK10" s="787">
        <f t="shared" si="61"/>
        <v>443.81700000000001</v>
      </c>
      <c r="EL10" s="787">
        <f t="shared" si="62"/>
        <v>0</v>
      </c>
      <c r="EM10" s="787">
        <f t="shared" si="63"/>
        <v>1430.085</v>
      </c>
      <c r="EN10" s="787">
        <f t="shared" si="64"/>
        <v>426.09800000000001</v>
      </c>
      <c r="EP10" s="998" t="s">
        <v>457</v>
      </c>
      <c r="EQ10" s="529">
        <v>251171</v>
      </c>
      <c r="ER10" s="529">
        <f t="shared" si="65"/>
        <v>251.17099999999999</v>
      </c>
      <c r="ET10" s="786" t="s">
        <v>457</v>
      </c>
      <c r="EU10" s="787">
        <v>2300000</v>
      </c>
      <c r="EV10" s="787">
        <v>2107354</v>
      </c>
      <c r="EW10" s="787">
        <v>2107354</v>
      </c>
      <c r="EX10" s="787">
        <v>192646</v>
      </c>
      <c r="EY10" s="787">
        <v>0</v>
      </c>
      <c r="EZ10" s="787">
        <v>2083682</v>
      </c>
      <c r="FA10" s="787">
        <v>23672</v>
      </c>
      <c r="FB10" s="529">
        <f t="shared" si="66"/>
        <v>2300</v>
      </c>
      <c r="FC10" s="529">
        <f t="shared" si="67"/>
        <v>2107.3539999999998</v>
      </c>
      <c r="FD10" s="529">
        <f t="shared" si="68"/>
        <v>2107.3539999999998</v>
      </c>
      <c r="FE10" s="529">
        <f t="shared" si="69"/>
        <v>192.64599999999999</v>
      </c>
      <c r="FF10" s="529">
        <f t="shared" si="70"/>
        <v>0</v>
      </c>
      <c r="FG10" s="529">
        <f t="shared" si="71"/>
        <v>2083.6819999999998</v>
      </c>
      <c r="FH10" s="529">
        <f t="shared" si="72"/>
        <v>23.672000000000001</v>
      </c>
    </row>
    <row r="11" spans="1:164" x14ac:dyDescent="0.2">
      <c r="A11" s="998" t="s">
        <v>458</v>
      </c>
      <c r="B11" s="1000">
        <v>53400000</v>
      </c>
      <c r="C11" s="1000">
        <v>3869143</v>
      </c>
      <c r="D11" s="1000">
        <v>3869143</v>
      </c>
      <c r="E11" s="1000">
        <v>49530857</v>
      </c>
      <c r="F11" s="1000">
        <v>2547333</v>
      </c>
      <c r="G11" s="1000">
        <v>1321810</v>
      </c>
      <c r="H11" s="1000">
        <f t="shared" si="9"/>
        <v>53400</v>
      </c>
      <c r="I11" s="1000">
        <f t="shared" si="10"/>
        <v>3869.143</v>
      </c>
      <c r="J11" s="1000">
        <f t="shared" si="11"/>
        <v>3869.143</v>
      </c>
      <c r="K11" s="1000">
        <f t="shared" si="12"/>
        <v>49530.857000000004</v>
      </c>
      <c r="L11" s="1000">
        <f t="shared" si="13"/>
        <v>2547.3330000000001</v>
      </c>
      <c r="M11" s="1000">
        <f t="shared" si="14"/>
        <v>1321.81</v>
      </c>
      <c r="N11" s="998" t="s">
        <v>281</v>
      </c>
      <c r="P11" s="528" t="s">
        <v>458</v>
      </c>
      <c r="Q11" s="529">
        <v>3869143</v>
      </c>
      <c r="R11" s="529">
        <f t="shared" si="15"/>
        <v>3869.143</v>
      </c>
      <c r="S11" s="998"/>
      <c r="T11" s="528" t="s">
        <v>457</v>
      </c>
      <c r="U11" s="530">
        <v>2300000</v>
      </c>
      <c r="V11" s="530">
        <v>371970</v>
      </c>
      <c r="W11" s="530">
        <v>371970</v>
      </c>
      <c r="X11" s="530">
        <v>1928030</v>
      </c>
      <c r="Y11" s="530">
        <v>322013</v>
      </c>
      <c r="Z11" s="530">
        <v>49957</v>
      </c>
      <c r="AA11" s="530">
        <f t="shared" si="16"/>
        <v>2300</v>
      </c>
      <c r="AB11" s="530">
        <f t="shared" si="17"/>
        <v>371.97</v>
      </c>
      <c r="AC11" s="530">
        <f t="shared" si="18"/>
        <v>371.97</v>
      </c>
      <c r="AD11" s="530">
        <f t="shared" si="19"/>
        <v>1928.03</v>
      </c>
      <c r="AE11" s="530">
        <f t="shared" si="20"/>
        <v>322.01299999999998</v>
      </c>
      <c r="AF11" s="530">
        <f t="shared" si="21"/>
        <v>49.957000000000001</v>
      </c>
      <c r="AG11" s="998" t="s">
        <v>281</v>
      </c>
      <c r="AH11" s="998" t="s">
        <v>458</v>
      </c>
      <c r="AI11" s="529">
        <v>2437046</v>
      </c>
      <c r="AJ11" s="529">
        <f t="shared" si="22"/>
        <v>2437.0459999999998</v>
      </c>
      <c r="AL11" s="998" t="s">
        <v>458</v>
      </c>
      <c r="AM11" s="529">
        <v>53400000</v>
      </c>
      <c r="AN11" s="529">
        <v>10175332</v>
      </c>
      <c r="AO11" s="529">
        <v>10175332</v>
      </c>
      <c r="AP11" s="529">
        <v>43224668</v>
      </c>
      <c r="AQ11" s="529">
        <v>9244472</v>
      </c>
      <c r="AR11" s="529">
        <v>930860</v>
      </c>
      <c r="AS11" s="529">
        <f t="shared" si="23"/>
        <v>53400</v>
      </c>
      <c r="AT11" s="529">
        <f t="shared" si="24"/>
        <v>10175.332</v>
      </c>
      <c r="AU11" s="529">
        <f t="shared" si="25"/>
        <v>10175.332</v>
      </c>
      <c r="AV11" s="529">
        <f t="shared" si="26"/>
        <v>43224.667999999998</v>
      </c>
      <c r="AW11" s="529">
        <f t="shared" si="27"/>
        <v>9244.4719999999998</v>
      </c>
      <c r="AX11" s="529">
        <f t="shared" si="28"/>
        <v>930.86</v>
      </c>
      <c r="AZ11" s="998" t="s">
        <v>460</v>
      </c>
      <c r="BA11" s="529">
        <v>14734288</v>
      </c>
      <c r="BB11" s="529">
        <f t="shared" si="29"/>
        <v>14734.288</v>
      </c>
      <c r="BD11" s="998" t="s">
        <v>458</v>
      </c>
      <c r="BE11" s="529">
        <v>53400000</v>
      </c>
      <c r="BF11" s="529">
        <v>10175332</v>
      </c>
      <c r="BG11" s="529">
        <v>10175332</v>
      </c>
      <c r="BH11" s="529">
        <v>43224668</v>
      </c>
      <c r="BI11" s="529">
        <v>10175332</v>
      </c>
      <c r="BJ11" s="529">
        <v>0</v>
      </c>
      <c r="BK11" s="529">
        <f t="shared" si="30"/>
        <v>53400</v>
      </c>
      <c r="BL11" s="529">
        <f t="shared" si="31"/>
        <v>10175.332</v>
      </c>
      <c r="BM11" s="529">
        <f t="shared" si="32"/>
        <v>10175.332</v>
      </c>
      <c r="BN11" s="529">
        <f t="shared" si="33"/>
        <v>43224.667999999998</v>
      </c>
      <c r="BO11" s="529">
        <f t="shared" si="34"/>
        <v>10175.332</v>
      </c>
      <c r="BP11" s="529">
        <f t="shared" si="35"/>
        <v>0</v>
      </c>
      <c r="BR11" s="528" t="s">
        <v>460</v>
      </c>
      <c r="BS11" s="530">
        <v>11226916</v>
      </c>
      <c r="BT11" s="530">
        <f t="shared" si="36"/>
        <v>11226.915999999999</v>
      </c>
      <c r="BV11" s="528" t="s">
        <v>458</v>
      </c>
      <c r="BW11" s="530">
        <v>53400000</v>
      </c>
      <c r="BX11" s="530">
        <v>10175332</v>
      </c>
      <c r="BY11" s="530">
        <v>10175332</v>
      </c>
      <c r="BZ11" s="530">
        <v>43224668</v>
      </c>
      <c r="CA11" s="530">
        <v>10175332</v>
      </c>
      <c r="CB11" s="530">
        <v>0</v>
      </c>
      <c r="CC11" s="530">
        <f t="shared" si="37"/>
        <v>53400</v>
      </c>
      <c r="CD11" s="530">
        <f t="shared" si="38"/>
        <v>10175.332</v>
      </c>
      <c r="CE11" s="530">
        <f t="shared" si="39"/>
        <v>10175.332</v>
      </c>
      <c r="CF11" s="530">
        <f t="shared" si="40"/>
        <v>43224.667999999998</v>
      </c>
      <c r="CG11" s="530">
        <f t="shared" si="41"/>
        <v>10175.332</v>
      </c>
      <c r="CH11" s="530">
        <f t="shared" si="42"/>
        <v>0</v>
      </c>
      <c r="CI11" s="998" t="s">
        <v>281</v>
      </c>
      <c r="CJ11" s="685" t="s">
        <v>460</v>
      </c>
      <c r="CK11" s="686">
        <v>10366948</v>
      </c>
      <c r="CL11" s="686">
        <f t="shared" si="43"/>
        <v>10366.948</v>
      </c>
      <c r="CN11" s="685" t="s">
        <v>458</v>
      </c>
      <c r="CO11" s="686">
        <v>53400000</v>
      </c>
      <c r="CP11" s="686">
        <v>10175332</v>
      </c>
      <c r="CQ11" s="686">
        <v>10175332</v>
      </c>
      <c r="CR11" s="686">
        <v>43224668</v>
      </c>
      <c r="CS11" s="686">
        <v>10175332</v>
      </c>
      <c r="CT11" s="686">
        <v>0</v>
      </c>
      <c r="CU11" s="686">
        <f t="shared" si="44"/>
        <v>53400</v>
      </c>
      <c r="CV11" s="686">
        <f t="shared" si="45"/>
        <v>10175.332</v>
      </c>
      <c r="CW11" s="686">
        <f t="shared" si="46"/>
        <v>10175.332</v>
      </c>
      <c r="CX11" s="686">
        <f t="shared" si="47"/>
        <v>43224.667999999998</v>
      </c>
      <c r="CY11" s="686">
        <f t="shared" si="48"/>
        <v>10175.332</v>
      </c>
      <c r="CZ11" s="686">
        <f t="shared" si="49"/>
        <v>0</v>
      </c>
      <c r="DC11" s="687" t="s">
        <v>460</v>
      </c>
      <c r="DD11" s="688">
        <v>9846914</v>
      </c>
      <c r="DE11" s="529">
        <f t="shared" si="50"/>
        <v>9846.9140000000007</v>
      </c>
      <c r="DG11" s="687" t="s">
        <v>458</v>
      </c>
      <c r="DH11" s="688">
        <v>53400000</v>
      </c>
      <c r="DI11" s="688">
        <v>10175332</v>
      </c>
      <c r="DJ11" s="688">
        <v>10175332</v>
      </c>
      <c r="DK11" s="688">
        <v>43224668</v>
      </c>
      <c r="DL11" s="688">
        <v>10175332</v>
      </c>
      <c r="DM11" s="688">
        <v>0</v>
      </c>
      <c r="DN11" s="688">
        <f t="shared" si="51"/>
        <v>53400</v>
      </c>
      <c r="DO11" s="688">
        <f t="shared" si="52"/>
        <v>10175.332</v>
      </c>
      <c r="DP11" s="688">
        <f t="shared" si="53"/>
        <v>10175.332</v>
      </c>
      <c r="DQ11" s="688">
        <f t="shared" si="54"/>
        <v>43224.667999999998</v>
      </c>
      <c r="DR11" s="688">
        <f t="shared" si="55"/>
        <v>10175.332</v>
      </c>
      <c r="DS11" s="688">
        <f t="shared" si="56"/>
        <v>0</v>
      </c>
      <c r="DT11" s="683" t="s">
        <v>281</v>
      </c>
      <c r="DU11" s="786" t="s">
        <v>459</v>
      </c>
      <c r="DV11" s="787">
        <v>3985345</v>
      </c>
      <c r="DW11" s="787">
        <f t="shared" si="57"/>
        <v>3985.3449999999998</v>
      </c>
      <c r="DZ11" s="786" t="s">
        <v>458</v>
      </c>
      <c r="EA11" s="787">
        <v>53400000</v>
      </c>
      <c r="EB11" s="787">
        <v>10175332</v>
      </c>
      <c r="EC11" s="787">
        <v>10175332</v>
      </c>
      <c r="ED11" s="787">
        <v>43224668</v>
      </c>
      <c r="EE11" s="787">
        <v>0</v>
      </c>
      <c r="EF11" s="787">
        <v>10175332</v>
      </c>
      <c r="EG11" s="787">
        <v>0</v>
      </c>
      <c r="EH11" s="787">
        <f t="shared" si="58"/>
        <v>53400</v>
      </c>
      <c r="EI11" s="787">
        <f t="shared" si="59"/>
        <v>10175.332</v>
      </c>
      <c r="EJ11" s="787">
        <f t="shared" si="60"/>
        <v>10175.332</v>
      </c>
      <c r="EK11" s="787">
        <f t="shared" si="61"/>
        <v>43224.667999999998</v>
      </c>
      <c r="EL11" s="787">
        <f t="shared" si="62"/>
        <v>0</v>
      </c>
      <c r="EM11" s="787">
        <f t="shared" si="63"/>
        <v>10175.332</v>
      </c>
      <c r="EN11" s="787">
        <f t="shared" si="64"/>
        <v>0</v>
      </c>
      <c r="EP11" s="998" t="s">
        <v>459</v>
      </c>
      <c r="EQ11" s="529">
        <v>4574882</v>
      </c>
      <c r="ER11" s="529">
        <f t="shared" si="65"/>
        <v>4574.8819999999996</v>
      </c>
      <c r="ET11" s="786" t="s">
        <v>458</v>
      </c>
      <c r="EU11" s="787">
        <v>53400000</v>
      </c>
      <c r="EV11" s="787">
        <v>10175332</v>
      </c>
      <c r="EW11" s="787">
        <v>10175332</v>
      </c>
      <c r="EX11" s="787">
        <v>43224668</v>
      </c>
      <c r="EY11" s="787">
        <v>0</v>
      </c>
      <c r="EZ11" s="787">
        <v>10175332</v>
      </c>
      <c r="FA11" s="787">
        <v>0</v>
      </c>
      <c r="FB11" s="529">
        <f t="shared" si="66"/>
        <v>53400</v>
      </c>
      <c r="FC11" s="529">
        <f t="shared" si="67"/>
        <v>10175.332</v>
      </c>
      <c r="FD11" s="529">
        <f t="shared" si="68"/>
        <v>10175.332</v>
      </c>
      <c r="FE11" s="529">
        <f t="shared" si="69"/>
        <v>43224.667999999998</v>
      </c>
      <c r="FF11" s="529">
        <f t="shared" si="70"/>
        <v>0</v>
      </c>
      <c r="FG11" s="529">
        <f t="shared" si="71"/>
        <v>10175.332</v>
      </c>
      <c r="FH11" s="529">
        <f t="shared" si="72"/>
        <v>0</v>
      </c>
    </row>
    <row r="12" spans="1:164" x14ac:dyDescent="0.2">
      <c r="A12" s="998" t="s">
        <v>459</v>
      </c>
      <c r="B12" s="1000">
        <v>61400000</v>
      </c>
      <c r="C12" s="1000">
        <v>4816716</v>
      </c>
      <c r="D12" s="1000">
        <v>4816716</v>
      </c>
      <c r="E12" s="1000">
        <v>56583284</v>
      </c>
      <c r="F12" s="1000">
        <v>3115878</v>
      </c>
      <c r="G12" s="1000">
        <v>1700838</v>
      </c>
      <c r="H12" s="1000">
        <f t="shared" si="9"/>
        <v>61400</v>
      </c>
      <c r="I12" s="1000">
        <f t="shared" si="10"/>
        <v>4816.7160000000003</v>
      </c>
      <c r="J12" s="1000">
        <f t="shared" si="11"/>
        <v>4816.7160000000003</v>
      </c>
      <c r="K12" s="1000">
        <f t="shared" si="12"/>
        <v>56583.284</v>
      </c>
      <c r="L12" s="1000">
        <f t="shared" si="13"/>
        <v>3115.8780000000002</v>
      </c>
      <c r="M12" s="1000">
        <f t="shared" si="14"/>
        <v>1700.838</v>
      </c>
      <c r="N12" s="998" t="s">
        <v>281</v>
      </c>
      <c r="P12" s="528" t="s">
        <v>459</v>
      </c>
      <c r="Q12" s="529">
        <v>5085793</v>
      </c>
      <c r="R12" s="529">
        <f t="shared" si="15"/>
        <v>5085.7929999999997</v>
      </c>
      <c r="S12" s="998"/>
      <c r="T12" s="528" t="s">
        <v>458</v>
      </c>
      <c r="U12" s="530">
        <v>53400000</v>
      </c>
      <c r="V12" s="530">
        <v>7738286</v>
      </c>
      <c r="W12" s="530">
        <v>7738286</v>
      </c>
      <c r="X12" s="530">
        <v>45661714</v>
      </c>
      <c r="Y12" s="530">
        <v>6269811</v>
      </c>
      <c r="Z12" s="530">
        <v>1468475</v>
      </c>
      <c r="AA12" s="530">
        <f t="shared" si="16"/>
        <v>53400</v>
      </c>
      <c r="AB12" s="530">
        <f t="shared" si="17"/>
        <v>7738.2860000000001</v>
      </c>
      <c r="AC12" s="530">
        <f t="shared" si="18"/>
        <v>7738.2860000000001</v>
      </c>
      <c r="AD12" s="530">
        <f t="shared" si="19"/>
        <v>45661.714</v>
      </c>
      <c r="AE12" s="530">
        <f t="shared" si="20"/>
        <v>6269.8109999999997</v>
      </c>
      <c r="AF12" s="530">
        <f t="shared" si="21"/>
        <v>1468.4749999999999</v>
      </c>
      <c r="AG12" s="998" t="s">
        <v>281</v>
      </c>
      <c r="AH12" s="998" t="s">
        <v>459</v>
      </c>
      <c r="AI12" s="529">
        <v>4376364</v>
      </c>
      <c r="AJ12" s="529">
        <f t="shared" si="22"/>
        <v>4376.3639999999996</v>
      </c>
      <c r="AL12" s="998" t="s">
        <v>459</v>
      </c>
      <c r="AM12" s="529">
        <v>61400000</v>
      </c>
      <c r="AN12" s="529">
        <v>14278873</v>
      </c>
      <c r="AO12" s="529">
        <v>14278873</v>
      </c>
      <c r="AP12" s="529">
        <v>47121127</v>
      </c>
      <c r="AQ12" s="529">
        <v>12551674</v>
      </c>
      <c r="AR12" s="529">
        <v>1727199</v>
      </c>
      <c r="AS12" s="529">
        <f t="shared" si="23"/>
        <v>61400</v>
      </c>
      <c r="AT12" s="529">
        <f t="shared" si="24"/>
        <v>14278.873</v>
      </c>
      <c r="AU12" s="529">
        <f t="shared" si="25"/>
        <v>14278.873</v>
      </c>
      <c r="AV12" s="529">
        <f t="shared" si="26"/>
        <v>47121.127</v>
      </c>
      <c r="AW12" s="529">
        <f t="shared" si="27"/>
        <v>12551.674000000001</v>
      </c>
      <c r="AX12" s="529">
        <f t="shared" si="28"/>
        <v>1727.1990000000001</v>
      </c>
      <c r="AZ12" s="998" t="s">
        <v>461</v>
      </c>
      <c r="BA12" s="529">
        <v>1145994</v>
      </c>
      <c r="BB12" s="529">
        <f t="shared" si="29"/>
        <v>1145.9939999999999</v>
      </c>
      <c r="BD12" s="998" t="s">
        <v>459</v>
      </c>
      <c r="BE12" s="529">
        <v>61400000</v>
      </c>
      <c r="BF12" s="529">
        <v>20339252</v>
      </c>
      <c r="BG12" s="529">
        <v>20339252</v>
      </c>
      <c r="BH12" s="529">
        <v>41060748</v>
      </c>
      <c r="BI12" s="529">
        <v>18043312</v>
      </c>
      <c r="BJ12" s="529">
        <v>2295940</v>
      </c>
      <c r="BK12" s="529">
        <f t="shared" si="30"/>
        <v>61400</v>
      </c>
      <c r="BL12" s="529">
        <f t="shared" si="31"/>
        <v>20339.252</v>
      </c>
      <c r="BM12" s="529">
        <f t="shared" si="32"/>
        <v>20339.252</v>
      </c>
      <c r="BN12" s="529">
        <f t="shared" si="33"/>
        <v>41060.748</v>
      </c>
      <c r="BO12" s="529">
        <f t="shared" si="34"/>
        <v>18043.312000000002</v>
      </c>
      <c r="BP12" s="529">
        <f t="shared" si="35"/>
        <v>2295.94</v>
      </c>
      <c r="BR12" s="528" t="s">
        <v>462</v>
      </c>
      <c r="BS12" s="530">
        <v>1073397</v>
      </c>
      <c r="BT12" s="530">
        <f t="shared" si="36"/>
        <v>1073.3969999999999</v>
      </c>
      <c r="BV12" s="528" t="s">
        <v>459</v>
      </c>
      <c r="BW12" s="530">
        <v>61400000</v>
      </c>
      <c r="BX12" s="530">
        <v>24872022</v>
      </c>
      <c r="BY12" s="530">
        <v>24872022</v>
      </c>
      <c r="BZ12" s="530">
        <v>36527978</v>
      </c>
      <c r="CA12" s="530">
        <v>23254606</v>
      </c>
      <c r="CB12" s="530">
        <v>1617416</v>
      </c>
      <c r="CC12" s="530">
        <f t="shared" si="37"/>
        <v>61400</v>
      </c>
      <c r="CD12" s="530">
        <f t="shared" si="38"/>
        <v>24872.022000000001</v>
      </c>
      <c r="CE12" s="530">
        <f t="shared" si="39"/>
        <v>24872.022000000001</v>
      </c>
      <c r="CF12" s="530">
        <f t="shared" si="40"/>
        <v>36527.978000000003</v>
      </c>
      <c r="CG12" s="530">
        <f t="shared" si="41"/>
        <v>23254.606</v>
      </c>
      <c r="CH12" s="530">
        <f t="shared" si="42"/>
        <v>1617.4159999999999</v>
      </c>
      <c r="CI12" s="998" t="s">
        <v>281</v>
      </c>
      <c r="CJ12" s="685" t="s">
        <v>461</v>
      </c>
      <c r="CK12" s="686">
        <v>11002817</v>
      </c>
      <c r="CL12" s="686">
        <f t="shared" si="43"/>
        <v>11002.816999999999</v>
      </c>
      <c r="CN12" s="685" t="s">
        <v>459</v>
      </c>
      <c r="CO12" s="686">
        <v>61400000</v>
      </c>
      <c r="CP12" s="686">
        <v>29928379</v>
      </c>
      <c r="CQ12" s="686">
        <v>29928379</v>
      </c>
      <c r="CR12" s="686">
        <v>31471621</v>
      </c>
      <c r="CS12" s="686">
        <v>28062945</v>
      </c>
      <c r="CT12" s="686">
        <v>1865434</v>
      </c>
      <c r="CU12" s="686">
        <f t="shared" si="44"/>
        <v>61400</v>
      </c>
      <c r="CV12" s="686">
        <f t="shared" si="45"/>
        <v>29928.379000000001</v>
      </c>
      <c r="CW12" s="686">
        <f t="shared" si="46"/>
        <v>29928.379000000001</v>
      </c>
      <c r="CX12" s="686">
        <f t="shared" si="47"/>
        <v>31471.620999999999</v>
      </c>
      <c r="CY12" s="686">
        <f t="shared" si="48"/>
        <v>28062.945</v>
      </c>
      <c r="CZ12" s="686">
        <f t="shared" si="49"/>
        <v>1865.434</v>
      </c>
      <c r="DC12" s="687" t="s">
        <v>461</v>
      </c>
      <c r="DD12" s="688">
        <v>-1798</v>
      </c>
      <c r="DE12" s="529">
        <f t="shared" si="50"/>
        <v>-1.798</v>
      </c>
      <c r="DG12" s="687" t="s">
        <v>459</v>
      </c>
      <c r="DH12" s="688">
        <v>61400000</v>
      </c>
      <c r="DI12" s="688">
        <v>33907755</v>
      </c>
      <c r="DJ12" s="688">
        <v>33907755</v>
      </c>
      <c r="DK12" s="688">
        <v>27492245</v>
      </c>
      <c r="DL12" s="688">
        <v>32574715</v>
      </c>
      <c r="DM12" s="688">
        <v>1333040</v>
      </c>
      <c r="DN12" s="688">
        <f t="shared" si="51"/>
        <v>61400</v>
      </c>
      <c r="DO12" s="688">
        <f t="shared" si="52"/>
        <v>33907.754999999997</v>
      </c>
      <c r="DP12" s="688">
        <f t="shared" si="53"/>
        <v>33907.754999999997</v>
      </c>
      <c r="DQ12" s="688">
        <f t="shared" si="54"/>
        <v>27492.244999999999</v>
      </c>
      <c r="DR12" s="688">
        <f t="shared" si="55"/>
        <v>32574.715</v>
      </c>
      <c r="DS12" s="688">
        <f t="shared" si="56"/>
        <v>1333.04</v>
      </c>
      <c r="DT12" s="683" t="s">
        <v>281</v>
      </c>
      <c r="DU12" s="786" t="s">
        <v>460</v>
      </c>
      <c r="DV12" s="787">
        <v>9843583</v>
      </c>
      <c r="DW12" s="787">
        <f t="shared" si="57"/>
        <v>9843.5830000000005</v>
      </c>
      <c r="DZ12" s="786" t="s">
        <v>459</v>
      </c>
      <c r="EA12" s="787">
        <v>61400000</v>
      </c>
      <c r="EB12" s="787">
        <v>37893100</v>
      </c>
      <c r="EC12" s="787">
        <v>37893100</v>
      </c>
      <c r="ED12" s="787">
        <v>23506900</v>
      </c>
      <c r="EE12" s="787">
        <v>0</v>
      </c>
      <c r="EF12" s="787">
        <v>36441751</v>
      </c>
      <c r="EG12" s="787">
        <v>1451349</v>
      </c>
      <c r="EH12" s="787">
        <f t="shared" si="58"/>
        <v>61400</v>
      </c>
      <c r="EI12" s="787">
        <f t="shared" si="59"/>
        <v>37893.1</v>
      </c>
      <c r="EJ12" s="787">
        <f t="shared" si="60"/>
        <v>37893.1</v>
      </c>
      <c r="EK12" s="787">
        <f t="shared" si="61"/>
        <v>23506.9</v>
      </c>
      <c r="EL12" s="787">
        <f t="shared" si="62"/>
        <v>0</v>
      </c>
      <c r="EM12" s="787">
        <f t="shared" si="63"/>
        <v>36441.750999999997</v>
      </c>
      <c r="EN12" s="787">
        <f t="shared" si="64"/>
        <v>1451.3489999999999</v>
      </c>
      <c r="EP12" s="998" t="s">
        <v>460</v>
      </c>
      <c r="EQ12" s="529">
        <v>9414600</v>
      </c>
      <c r="ER12" s="529">
        <f t="shared" si="65"/>
        <v>9414.6</v>
      </c>
      <c r="ET12" s="786" t="s">
        <v>459</v>
      </c>
      <c r="EU12" s="787">
        <v>61400000</v>
      </c>
      <c r="EV12" s="787">
        <v>42467982</v>
      </c>
      <c r="EW12" s="787">
        <v>42467982</v>
      </c>
      <c r="EX12" s="787">
        <v>18932018</v>
      </c>
      <c r="EY12" s="787">
        <v>0</v>
      </c>
      <c r="EZ12" s="787">
        <v>40778174</v>
      </c>
      <c r="FA12" s="787">
        <v>1689808</v>
      </c>
      <c r="FB12" s="529">
        <f t="shared" si="66"/>
        <v>61400</v>
      </c>
      <c r="FC12" s="529">
        <f t="shared" si="67"/>
        <v>42467.982000000004</v>
      </c>
      <c r="FD12" s="529">
        <f t="shared" si="68"/>
        <v>42467.982000000004</v>
      </c>
      <c r="FE12" s="529">
        <f t="shared" si="69"/>
        <v>18932.018</v>
      </c>
      <c r="FF12" s="529">
        <f t="shared" si="70"/>
        <v>0</v>
      </c>
      <c r="FG12" s="529">
        <f t="shared" si="71"/>
        <v>40778.173999999999</v>
      </c>
      <c r="FH12" s="529">
        <f t="shared" si="72"/>
        <v>1689.808</v>
      </c>
    </row>
    <row r="13" spans="1:164" x14ac:dyDescent="0.2">
      <c r="A13" s="998" t="s">
        <v>460</v>
      </c>
      <c r="B13" s="1000">
        <v>150800000</v>
      </c>
      <c r="C13" s="1000">
        <v>12546721</v>
      </c>
      <c r="D13" s="1000">
        <v>12546721</v>
      </c>
      <c r="E13" s="1000">
        <v>138253279</v>
      </c>
      <c r="F13" s="1000">
        <v>6974628</v>
      </c>
      <c r="G13" s="1000">
        <v>5572093</v>
      </c>
      <c r="H13" s="1000">
        <f t="shared" si="9"/>
        <v>150800</v>
      </c>
      <c r="I13" s="1000">
        <f t="shared" si="10"/>
        <v>12546.721</v>
      </c>
      <c r="J13" s="1000">
        <f t="shared" si="11"/>
        <v>12546.721</v>
      </c>
      <c r="K13" s="1000">
        <f t="shared" si="12"/>
        <v>138253.27900000001</v>
      </c>
      <c r="L13" s="1000">
        <f t="shared" si="13"/>
        <v>6974.6279999999997</v>
      </c>
      <c r="M13" s="1000">
        <f t="shared" si="14"/>
        <v>5572.0929999999998</v>
      </c>
      <c r="N13" s="998" t="s">
        <v>281</v>
      </c>
      <c r="P13" s="528" t="s">
        <v>460</v>
      </c>
      <c r="Q13" s="529">
        <v>13194029</v>
      </c>
      <c r="R13" s="529">
        <f t="shared" si="15"/>
        <v>13194.029</v>
      </c>
      <c r="S13" s="998"/>
      <c r="T13" s="528" t="s">
        <v>459</v>
      </c>
      <c r="U13" s="530">
        <v>61400000</v>
      </c>
      <c r="V13" s="530">
        <v>9902509</v>
      </c>
      <c r="W13" s="530">
        <v>9902509</v>
      </c>
      <c r="X13" s="530">
        <v>51497491</v>
      </c>
      <c r="Y13" s="530">
        <v>7908603</v>
      </c>
      <c r="Z13" s="530">
        <v>1993906</v>
      </c>
      <c r="AA13" s="530">
        <f t="shared" si="16"/>
        <v>61400</v>
      </c>
      <c r="AB13" s="530">
        <f t="shared" si="17"/>
        <v>9902.509</v>
      </c>
      <c r="AC13" s="530">
        <f t="shared" si="18"/>
        <v>9902.509</v>
      </c>
      <c r="AD13" s="530">
        <f t="shared" si="19"/>
        <v>51497.491000000002</v>
      </c>
      <c r="AE13" s="530">
        <f t="shared" si="20"/>
        <v>7908.6030000000001</v>
      </c>
      <c r="AF13" s="530">
        <f t="shared" si="21"/>
        <v>1993.9059999999999</v>
      </c>
      <c r="AG13" s="998" t="s">
        <v>281</v>
      </c>
      <c r="AH13" s="998" t="s">
        <v>460</v>
      </c>
      <c r="AI13" s="529">
        <v>8399877</v>
      </c>
      <c r="AJ13" s="529">
        <f t="shared" si="22"/>
        <v>8399.8770000000004</v>
      </c>
      <c r="AL13" s="998" t="s">
        <v>460</v>
      </c>
      <c r="AM13" s="529">
        <v>150800000</v>
      </c>
      <c r="AN13" s="529">
        <v>34140627</v>
      </c>
      <c r="AO13" s="529">
        <v>34140627</v>
      </c>
      <c r="AP13" s="529">
        <v>116659373</v>
      </c>
      <c r="AQ13" s="529">
        <v>30317526</v>
      </c>
      <c r="AR13" s="529">
        <v>3823101</v>
      </c>
      <c r="AS13" s="529">
        <f t="shared" si="23"/>
        <v>150800</v>
      </c>
      <c r="AT13" s="529">
        <f t="shared" si="24"/>
        <v>34140.627</v>
      </c>
      <c r="AU13" s="529">
        <f t="shared" si="25"/>
        <v>34140.627</v>
      </c>
      <c r="AV13" s="529">
        <f t="shared" si="26"/>
        <v>116659.37300000001</v>
      </c>
      <c r="AW13" s="529">
        <f t="shared" si="27"/>
        <v>30317.526000000002</v>
      </c>
      <c r="AX13" s="529">
        <f t="shared" si="28"/>
        <v>3823.1010000000001</v>
      </c>
      <c r="AZ13" s="998" t="s">
        <v>462</v>
      </c>
      <c r="BA13" s="529">
        <v>1824774</v>
      </c>
      <c r="BB13" s="529">
        <f t="shared" si="29"/>
        <v>1824.7739999999999</v>
      </c>
      <c r="BD13" s="998" t="s">
        <v>460</v>
      </c>
      <c r="BE13" s="529">
        <v>150800000</v>
      </c>
      <c r="BF13" s="529">
        <v>48874915</v>
      </c>
      <c r="BG13" s="529">
        <v>48874915</v>
      </c>
      <c r="BH13" s="529">
        <v>101925085</v>
      </c>
      <c r="BI13" s="529">
        <v>42033829</v>
      </c>
      <c r="BJ13" s="529">
        <v>6841086</v>
      </c>
      <c r="BK13" s="529">
        <f t="shared" si="30"/>
        <v>150800</v>
      </c>
      <c r="BL13" s="529">
        <f t="shared" si="31"/>
        <v>48874.915000000001</v>
      </c>
      <c r="BM13" s="529">
        <f t="shared" si="32"/>
        <v>48874.915000000001</v>
      </c>
      <c r="BN13" s="529">
        <f t="shared" si="33"/>
        <v>101925.08500000001</v>
      </c>
      <c r="BO13" s="529">
        <f t="shared" si="34"/>
        <v>42033.828999999998</v>
      </c>
      <c r="BP13" s="529">
        <f t="shared" si="35"/>
        <v>6841.0860000000002</v>
      </c>
      <c r="BR13" s="528" t="s">
        <v>294</v>
      </c>
      <c r="BS13" s="530">
        <v>1716461</v>
      </c>
      <c r="BT13" s="530">
        <f t="shared" si="36"/>
        <v>1716.461</v>
      </c>
      <c r="BV13" s="528" t="s">
        <v>460</v>
      </c>
      <c r="BW13" s="530">
        <v>150800000</v>
      </c>
      <c r="BX13" s="530">
        <v>60101831</v>
      </c>
      <c r="BY13" s="530">
        <v>60101831</v>
      </c>
      <c r="BZ13" s="530">
        <v>90698169</v>
      </c>
      <c r="CA13" s="530">
        <v>55273342</v>
      </c>
      <c r="CB13" s="530">
        <v>4828489</v>
      </c>
      <c r="CC13" s="530">
        <f t="shared" si="37"/>
        <v>150800</v>
      </c>
      <c r="CD13" s="530">
        <f t="shared" si="38"/>
        <v>60101.830999999998</v>
      </c>
      <c r="CE13" s="530">
        <f t="shared" si="39"/>
        <v>60101.830999999998</v>
      </c>
      <c r="CF13" s="530">
        <f t="shared" si="40"/>
        <v>90698.168999999994</v>
      </c>
      <c r="CG13" s="530">
        <f t="shared" si="41"/>
        <v>55273.341999999997</v>
      </c>
      <c r="CH13" s="530">
        <f t="shared" si="42"/>
        <v>4828.4889999999996</v>
      </c>
      <c r="CI13" s="998" t="s">
        <v>281</v>
      </c>
      <c r="CJ13" s="685" t="s">
        <v>462</v>
      </c>
      <c r="CK13" s="686">
        <v>1088424</v>
      </c>
      <c r="CL13" s="686">
        <f t="shared" si="43"/>
        <v>1088.424</v>
      </c>
      <c r="CN13" s="685" t="s">
        <v>460</v>
      </c>
      <c r="CO13" s="686">
        <v>150800000</v>
      </c>
      <c r="CP13" s="686">
        <v>70468779</v>
      </c>
      <c r="CQ13" s="686">
        <v>70468779</v>
      </c>
      <c r="CR13" s="686">
        <v>80331221</v>
      </c>
      <c r="CS13" s="686">
        <v>65505557</v>
      </c>
      <c r="CT13" s="686">
        <v>4963222</v>
      </c>
      <c r="CU13" s="686">
        <f t="shared" si="44"/>
        <v>150800</v>
      </c>
      <c r="CV13" s="686">
        <f t="shared" si="45"/>
        <v>70468.778999999995</v>
      </c>
      <c r="CW13" s="686">
        <f t="shared" si="46"/>
        <v>70468.778999999995</v>
      </c>
      <c r="CX13" s="686">
        <f t="shared" si="47"/>
        <v>80331.221000000005</v>
      </c>
      <c r="CY13" s="686">
        <f t="shared" si="48"/>
        <v>65505.557000000001</v>
      </c>
      <c r="CZ13" s="686">
        <f t="shared" si="49"/>
        <v>4963.2219999999998</v>
      </c>
      <c r="DC13" s="687" t="s">
        <v>462</v>
      </c>
      <c r="DD13" s="688">
        <v>1080404</v>
      </c>
      <c r="DE13" s="529">
        <f t="shared" si="50"/>
        <v>1080.404</v>
      </c>
      <c r="DG13" s="687" t="s">
        <v>460</v>
      </c>
      <c r="DH13" s="688">
        <v>150800000</v>
      </c>
      <c r="DI13" s="688">
        <v>80315693</v>
      </c>
      <c r="DJ13" s="688">
        <v>80315693</v>
      </c>
      <c r="DK13" s="688">
        <v>70484307</v>
      </c>
      <c r="DL13" s="688">
        <v>76260237</v>
      </c>
      <c r="DM13" s="688">
        <v>4055456</v>
      </c>
      <c r="DN13" s="688">
        <f t="shared" si="51"/>
        <v>150800</v>
      </c>
      <c r="DO13" s="688">
        <f t="shared" si="52"/>
        <v>80315.692999999999</v>
      </c>
      <c r="DP13" s="688">
        <f t="shared" si="53"/>
        <v>80315.692999999999</v>
      </c>
      <c r="DQ13" s="688">
        <f t="shared" si="54"/>
        <v>70484.307000000001</v>
      </c>
      <c r="DR13" s="688">
        <f t="shared" si="55"/>
        <v>76260.236999999994</v>
      </c>
      <c r="DS13" s="688">
        <f t="shared" si="56"/>
        <v>4055.4560000000001</v>
      </c>
      <c r="DT13" s="683" t="s">
        <v>281</v>
      </c>
      <c r="DU13" s="786" t="s">
        <v>462</v>
      </c>
      <c r="DV13" s="787">
        <v>1088424</v>
      </c>
      <c r="DW13" s="787">
        <f t="shared" si="57"/>
        <v>1088.424</v>
      </c>
      <c r="DZ13" s="786" t="s">
        <v>460</v>
      </c>
      <c r="EA13" s="787">
        <v>150800000</v>
      </c>
      <c r="EB13" s="787">
        <v>90159276</v>
      </c>
      <c r="EC13" s="787">
        <v>90159276</v>
      </c>
      <c r="ED13" s="787">
        <v>60640724</v>
      </c>
      <c r="EE13" s="787">
        <v>0</v>
      </c>
      <c r="EF13" s="787">
        <v>85908448</v>
      </c>
      <c r="EG13" s="787">
        <v>4250828</v>
      </c>
      <c r="EH13" s="787">
        <f t="shared" si="58"/>
        <v>150800</v>
      </c>
      <c r="EI13" s="787">
        <f t="shared" si="59"/>
        <v>90159.275999999998</v>
      </c>
      <c r="EJ13" s="787">
        <f t="shared" si="60"/>
        <v>90159.275999999998</v>
      </c>
      <c r="EK13" s="787">
        <f t="shared" si="61"/>
        <v>60640.724000000002</v>
      </c>
      <c r="EL13" s="787">
        <f t="shared" si="62"/>
        <v>0</v>
      </c>
      <c r="EM13" s="787">
        <f t="shared" si="63"/>
        <v>85908.448000000004</v>
      </c>
      <c r="EN13" s="787">
        <f t="shared" si="64"/>
        <v>4250.8280000000004</v>
      </c>
      <c r="EP13" s="998" t="s">
        <v>461</v>
      </c>
      <c r="EQ13" s="529">
        <v>9886085</v>
      </c>
      <c r="ER13" s="529">
        <f t="shared" si="65"/>
        <v>9886.0849999999991</v>
      </c>
      <c r="ET13" s="786" t="s">
        <v>460</v>
      </c>
      <c r="EU13" s="787">
        <v>150800000</v>
      </c>
      <c r="EV13" s="787">
        <v>99573876</v>
      </c>
      <c r="EW13" s="787">
        <v>99573876</v>
      </c>
      <c r="EX13" s="787">
        <v>51226124</v>
      </c>
      <c r="EY13" s="787">
        <v>0</v>
      </c>
      <c r="EZ13" s="787">
        <v>95147517</v>
      </c>
      <c r="FA13" s="787">
        <v>4426359</v>
      </c>
      <c r="FB13" s="529">
        <f t="shared" si="66"/>
        <v>150800</v>
      </c>
      <c r="FC13" s="529">
        <f t="shared" si="67"/>
        <v>99573.876000000004</v>
      </c>
      <c r="FD13" s="529">
        <f t="shared" si="68"/>
        <v>99573.876000000004</v>
      </c>
      <c r="FE13" s="529">
        <f t="shared" si="69"/>
        <v>51226.124000000003</v>
      </c>
      <c r="FF13" s="529">
        <f t="shared" si="70"/>
        <v>0</v>
      </c>
      <c r="FG13" s="529">
        <f t="shared" si="71"/>
        <v>95147.517000000007</v>
      </c>
      <c r="FH13" s="529">
        <f t="shared" si="72"/>
        <v>4426.3590000000004</v>
      </c>
    </row>
    <row r="14" spans="1:164" x14ac:dyDescent="0.2">
      <c r="A14" s="998" t="s">
        <v>461</v>
      </c>
      <c r="B14" s="1000">
        <v>49100000</v>
      </c>
      <c r="C14" s="1000">
        <v>0</v>
      </c>
      <c r="D14" s="1000">
        <v>0</v>
      </c>
      <c r="E14" s="1000">
        <v>49100000</v>
      </c>
      <c r="F14" s="1000">
        <v>0</v>
      </c>
      <c r="G14" s="1000">
        <v>0</v>
      </c>
      <c r="H14" s="1000">
        <f t="shared" si="9"/>
        <v>49100</v>
      </c>
      <c r="I14" s="1000">
        <f t="shared" si="10"/>
        <v>0</v>
      </c>
      <c r="J14" s="1000">
        <f t="shared" si="11"/>
        <v>0</v>
      </c>
      <c r="K14" s="1000">
        <f t="shared" si="12"/>
        <v>49100</v>
      </c>
      <c r="L14" s="1000">
        <f t="shared" si="13"/>
        <v>0</v>
      </c>
      <c r="M14" s="1000">
        <f t="shared" si="14"/>
        <v>0</v>
      </c>
      <c r="N14" s="998" t="s">
        <v>281</v>
      </c>
      <c r="P14" s="528" t="s">
        <v>461</v>
      </c>
      <c r="Q14" s="529">
        <v>70291</v>
      </c>
      <c r="R14" s="529">
        <f t="shared" si="15"/>
        <v>70.290999999999997</v>
      </c>
      <c r="S14" s="998"/>
      <c r="T14" s="528" t="s">
        <v>460</v>
      </c>
      <c r="U14" s="530">
        <v>150800000</v>
      </c>
      <c r="V14" s="530">
        <v>25740750</v>
      </c>
      <c r="W14" s="530">
        <v>25740750</v>
      </c>
      <c r="X14" s="530">
        <v>125059250</v>
      </c>
      <c r="Y14" s="530">
        <v>19890685</v>
      </c>
      <c r="Z14" s="530">
        <v>5850065</v>
      </c>
      <c r="AA14" s="530">
        <f t="shared" si="16"/>
        <v>150800</v>
      </c>
      <c r="AB14" s="530">
        <f t="shared" si="17"/>
        <v>25740.75</v>
      </c>
      <c r="AC14" s="530">
        <f t="shared" si="18"/>
        <v>25740.75</v>
      </c>
      <c r="AD14" s="530">
        <f t="shared" si="19"/>
        <v>125059.25</v>
      </c>
      <c r="AE14" s="530">
        <f t="shared" si="20"/>
        <v>19890.685000000001</v>
      </c>
      <c r="AF14" s="530">
        <f t="shared" si="21"/>
        <v>5850.0649999999996</v>
      </c>
      <c r="AG14" s="998" t="s">
        <v>281</v>
      </c>
      <c r="AH14" s="998" t="s">
        <v>461</v>
      </c>
      <c r="AI14" s="529">
        <v>10569091</v>
      </c>
      <c r="AJ14" s="529">
        <f t="shared" si="22"/>
        <v>10569.091</v>
      </c>
      <c r="AL14" s="998" t="s">
        <v>461</v>
      </c>
      <c r="AM14" s="529">
        <v>49100000</v>
      </c>
      <c r="AN14" s="529">
        <v>10639382</v>
      </c>
      <c r="AO14" s="529">
        <v>10639382</v>
      </c>
      <c r="AP14" s="529">
        <v>38460618</v>
      </c>
      <c r="AQ14" s="529">
        <v>5509199</v>
      </c>
      <c r="AR14" s="529">
        <v>5130183</v>
      </c>
      <c r="AS14" s="529">
        <f t="shared" si="23"/>
        <v>49100</v>
      </c>
      <c r="AT14" s="529">
        <f t="shared" si="24"/>
        <v>10639.382</v>
      </c>
      <c r="AU14" s="529">
        <f t="shared" si="25"/>
        <v>10639.382</v>
      </c>
      <c r="AV14" s="529">
        <f t="shared" si="26"/>
        <v>38460.618000000002</v>
      </c>
      <c r="AW14" s="529">
        <f t="shared" si="27"/>
        <v>5509.1989999999996</v>
      </c>
      <c r="AX14" s="529">
        <f t="shared" si="28"/>
        <v>5130.183</v>
      </c>
      <c r="AZ14" s="998" t="s">
        <v>294</v>
      </c>
      <c r="BA14" s="529">
        <v>1356190</v>
      </c>
      <c r="BB14" s="529">
        <f t="shared" si="29"/>
        <v>1356.19</v>
      </c>
      <c r="BD14" s="998" t="s">
        <v>461</v>
      </c>
      <c r="BE14" s="529">
        <v>49100000</v>
      </c>
      <c r="BF14" s="529">
        <v>11785376</v>
      </c>
      <c r="BG14" s="529">
        <v>11785376</v>
      </c>
      <c r="BH14" s="529">
        <v>37314624</v>
      </c>
      <c r="BI14" s="529">
        <v>11484392</v>
      </c>
      <c r="BJ14" s="529">
        <v>300984</v>
      </c>
      <c r="BK14" s="529">
        <f t="shared" si="30"/>
        <v>49100</v>
      </c>
      <c r="BL14" s="529">
        <f t="shared" si="31"/>
        <v>11785.376</v>
      </c>
      <c r="BM14" s="529">
        <f t="shared" si="32"/>
        <v>11785.376</v>
      </c>
      <c r="BN14" s="529">
        <f t="shared" si="33"/>
        <v>37314.624000000003</v>
      </c>
      <c r="BO14" s="529">
        <f t="shared" si="34"/>
        <v>11484.392</v>
      </c>
      <c r="BP14" s="529">
        <f t="shared" si="35"/>
        <v>300.98399999999998</v>
      </c>
      <c r="BR14" s="528" t="s">
        <v>464</v>
      </c>
      <c r="BS14" s="530">
        <v>1716461</v>
      </c>
      <c r="BT14" s="530">
        <f t="shared" si="36"/>
        <v>1716.461</v>
      </c>
      <c r="BV14" s="528" t="s">
        <v>461</v>
      </c>
      <c r="BW14" s="530">
        <v>49100000</v>
      </c>
      <c r="BX14" s="530">
        <v>11785376</v>
      </c>
      <c r="BY14" s="530">
        <v>11785376</v>
      </c>
      <c r="BZ14" s="530">
        <v>37314624</v>
      </c>
      <c r="CA14" s="530">
        <v>11785376</v>
      </c>
      <c r="CB14" s="530">
        <v>0</v>
      </c>
      <c r="CC14" s="530">
        <f t="shared" si="37"/>
        <v>49100</v>
      </c>
      <c r="CD14" s="530">
        <f t="shared" si="38"/>
        <v>11785.376</v>
      </c>
      <c r="CE14" s="530">
        <f t="shared" si="39"/>
        <v>11785.376</v>
      </c>
      <c r="CF14" s="530">
        <f t="shared" si="40"/>
        <v>37314.624000000003</v>
      </c>
      <c r="CG14" s="530">
        <f t="shared" si="41"/>
        <v>11785.376</v>
      </c>
      <c r="CH14" s="530">
        <f t="shared" si="42"/>
        <v>0</v>
      </c>
      <c r="CI14" s="998" t="s">
        <v>281</v>
      </c>
      <c r="CJ14" s="685" t="s">
        <v>294</v>
      </c>
      <c r="CK14" s="686">
        <v>1475503</v>
      </c>
      <c r="CL14" s="686">
        <f t="shared" si="43"/>
        <v>1475.5029999999999</v>
      </c>
      <c r="CN14" s="685" t="s">
        <v>461</v>
      </c>
      <c r="CO14" s="686">
        <v>49100000</v>
      </c>
      <c r="CP14" s="686">
        <v>22788193</v>
      </c>
      <c r="CQ14" s="686">
        <v>22788193</v>
      </c>
      <c r="CR14" s="686">
        <v>26311807</v>
      </c>
      <c r="CS14" s="686">
        <v>17401059</v>
      </c>
      <c r="CT14" s="686">
        <v>5387134</v>
      </c>
      <c r="CU14" s="686">
        <f t="shared" si="44"/>
        <v>49100</v>
      </c>
      <c r="CV14" s="686">
        <f t="shared" si="45"/>
        <v>22788.192999999999</v>
      </c>
      <c r="CW14" s="686">
        <f t="shared" si="46"/>
        <v>22788.192999999999</v>
      </c>
      <c r="CX14" s="686">
        <f t="shared" si="47"/>
        <v>26311.807000000001</v>
      </c>
      <c r="CY14" s="686">
        <f t="shared" si="48"/>
        <v>17401.059000000001</v>
      </c>
      <c r="CZ14" s="686">
        <f t="shared" si="49"/>
        <v>5387.134</v>
      </c>
      <c r="DC14" s="687" t="s">
        <v>294</v>
      </c>
      <c r="DD14" s="688">
        <v>1077763</v>
      </c>
      <c r="DE14" s="529">
        <f t="shared" si="50"/>
        <v>1077.7629999999999</v>
      </c>
      <c r="DG14" s="687" t="s">
        <v>461</v>
      </c>
      <c r="DH14" s="688">
        <v>49100000</v>
      </c>
      <c r="DI14" s="688">
        <v>22786395</v>
      </c>
      <c r="DJ14" s="688">
        <v>22786395</v>
      </c>
      <c r="DK14" s="688">
        <v>26313605</v>
      </c>
      <c r="DL14" s="688">
        <v>22786395</v>
      </c>
      <c r="DM14" s="688">
        <v>0</v>
      </c>
      <c r="DN14" s="688">
        <f t="shared" si="51"/>
        <v>49100</v>
      </c>
      <c r="DO14" s="688">
        <f t="shared" si="52"/>
        <v>22786.395</v>
      </c>
      <c r="DP14" s="688">
        <f t="shared" si="53"/>
        <v>22786.395</v>
      </c>
      <c r="DQ14" s="688">
        <f t="shared" si="54"/>
        <v>26313.605</v>
      </c>
      <c r="DR14" s="688">
        <f t="shared" si="55"/>
        <v>22786.395</v>
      </c>
      <c r="DS14" s="688">
        <f t="shared" si="56"/>
        <v>0</v>
      </c>
      <c r="DT14" s="683" t="s">
        <v>281</v>
      </c>
      <c r="DU14" s="786" t="s">
        <v>294</v>
      </c>
      <c r="DV14" s="787">
        <v>948002</v>
      </c>
      <c r="DW14" s="787">
        <f t="shared" si="57"/>
        <v>948.00199999999995</v>
      </c>
      <c r="DZ14" s="786" t="s">
        <v>461</v>
      </c>
      <c r="EA14" s="787">
        <v>49100000</v>
      </c>
      <c r="EB14" s="787">
        <v>22786395</v>
      </c>
      <c r="EC14" s="787">
        <v>22786395</v>
      </c>
      <c r="ED14" s="787">
        <v>26313605</v>
      </c>
      <c r="EE14" s="787">
        <v>0</v>
      </c>
      <c r="EF14" s="787">
        <v>22786395</v>
      </c>
      <c r="EG14" s="787">
        <v>0</v>
      </c>
      <c r="EH14" s="787">
        <f t="shared" si="58"/>
        <v>49100</v>
      </c>
      <c r="EI14" s="787">
        <f t="shared" si="59"/>
        <v>22786.395</v>
      </c>
      <c r="EJ14" s="787">
        <f t="shared" si="60"/>
        <v>22786.395</v>
      </c>
      <c r="EK14" s="787">
        <f t="shared" si="61"/>
        <v>26313.605</v>
      </c>
      <c r="EL14" s="787">
        <f t="shared" si="62"/>
        <v>0</v>
      </c>
      <c r="EM14" s="787">
        <f t="shared" si="63"/>
        <v>22786.395</v>
      </c>
      <c r="EN14" s="787">
        <f t="shared" si="64"/>
        <v>0</v>
      </c>
      <c r="EP14" s="998" t="s">
        <v>462</v>
      </c>
      <c r="EQ14" s="529">
        <v>1088424</v>
      </c>
      <c r="ER14" s="529">
        <f t="shared" si="65"/>
        <v>1088.424</v>
      </c>
      <c r="ET14" s="786" t="s">
        <v>461</v>
      </c>
      <c r="EU14" s="787">
        <v>49100000</v>
      </c>
      <c r="EV14" s="787">
        <v>32672480</v>
      </c>
      <c r="EW14" s="787">
        <v>32672480</v>
      </c>
      <c r="EX14" s="787">
        <v>16427520</v>
      </c>
      <c r="EY14" s="787">
        <v>0</v>
      </c>
      <c r="EZ14" s="787">
        <v>27931799</v>
      </c>
      <c r="FA14" s="787">
        <v>4740681</v>
      </c>
      <c r="FB14" s="529">
        <f t="shared" si="66"/>
        <v>49100</v>
      </c>
      <c r="FC14" s="529">
        <f t="shared" si="67"/>
        <v>32672.48</v>
      </c>
      <c r="FD14" s="529">
        <f t="shared" si="68"/>
        <v>32672.48</v>
      </c>
      <c r="FE14" s="529">
        <f t="shared" si="69"/>
        <v>16427.52</v>
      </c>
      <c r="FF14" s="529">
        <f t="shared" si="70"/>
        <v>0</v>
      </c>
      <c r="FG14" s="529">
        <f t="shared" si="71"/>
        <v>27931.798999999999</v>
      </c>
      <c r="FH14" s="529">
        <f t="shared" si="72"/>
        <v>4740.6809999999996</v>
      </c>
    </row>
    <row r="15" spans="1:164" x14ac:dyDescent="0.2">
      <c r="A15" s="998" t="s">
        <v>462</v>
      </c>
      <c r="B15" s="1000">
        <v>12100000</v>
      </c>
      <c r="C15" s="1000">
        <v>1052349</v>
      </c>
      <c r="D15" s="1000">
        <v>1052349</v>
      </c>
      <c r="E15" s="1000">
        <v>11047651</v>
      </c>
      <c r="F15" s="1000">
        <v>819149</v>
      </c>
      <c r="G15" s="1000">
        <v>233200</v>
      </c>
      <c r="H15" s="1000">
        <f t="shared" si="9"/>
        <v>12100</v>
      </c>
      <c r="I15" s="1000">
        <f t="shared" si="10"/>
        <v>1052.3489999999999</v>
      </c>
      <c r="J15" s="1000">
        <f t="shared" si="11"/>
        <v>1052.3489999999999</v>
      </c>
      <c r="K15" s="1000">
        <f t="shared" si="12"/>
        <v>11047.651</v>
      </c>
      <c r="L15" s="1000">
        <f t="shared" si="13"/>
        <v>819.149</v>
      </c>
      <c r="M15" s="1000">
        <f t="shared" si="14"/>
        <v>233.2</v>
      </c>
      <c r="N15" s="998" t="s">
        <v>281</v>
      </c>
      <c r="P15" s="528" t="s">
        <v>462</v>
      </c>
      <c r="Q15" s="529">
        <v>1112686</v>
      </c>
      <c r="R15" s="529">
        <f t="shared" si="15"/>
        <v>1112.6859999999999</v>
      </c>
      <c r="S15" s="998"/>
      <c r="T15" s="528" t="s">
        <v>461</v>
      </c>
      <c r="U15" s="530">
        <v>49100000</v>
      </c>
      <c r="V15" s="530">
        <v>70291</v>
      </c>
      <c r="W15" s="530">
        <v>70291</v>
      </c>
      <c r="X15" s="530">
        <v>49029709</v>
      </c>
      <c r="Y15" s="530">
        <v>24144</v>
      </c>
      <c r="Z15" s="530">
        <v>46147</v>
      </c>
      <c r="AA15" s="530">
        <f t="shared" si="16"/>
        <v>49100</v>
      </c>
      <c r="AB15" s="530">
        <f t="shared" si="17"/>
        <v>70.290999999999997</v>
      </c>
      <c r="AC15" s="530">
        <f t="shared" si="18"/>
        <v>70.290999999999997</v>
      </c>
      <c r="AD15" s="530">
        <f t="shared" si="19"/>
        <v>49029.709000000003</v>
      </c>
      <c r="AE15" s="530">
        <f t="shared" si="20"/>
        <v>24.143999999999998</v>
      </c>
      <c r="AF15" s="530">
        <f t="shared" si="21"/>
        <v>46.146999999999998</v>
      </c>
      <c r="AG15" s="998" t="s">
        <v>281</v>
      </c>
      <c r="AH15" s="998" t="s">
        <v>462</v>
      </c>
      <c r="AI15" s="529">
        <v>357798</v>
      </c>
      <c r="AJ15" s="529">
        <f t="shared" si="22"/>
        <v>357.798</v>
      </c>
      <c r="AL15" s="998" t="s">
        <v>462</v>
      </c>
      <c r="AM15" s="529">
        <v>12100000</v>
      </c>
      <c r="AN15" s="529">
        <v>2522833</v>
      </c>
      <c r="AO15" s="529">
        <v>2522833</v>
      </c>
      <c r="AP15" s="529">
        <v>9577167</v>
      </c>
      <c r="AQ15" s="529">
        <v>2419370</v>
      </c>
      <c r="AR15" s="529">
        <v>103463</v>
      </c>
      <c r="AS15" s="529">
        <f t="shared" si="23"/>
        <v>12100</v>
      </c>
      <c r="AT15" s="529">
        <f t="shared" si="24"/>
        <v>2522.8330000000001</v>
      </c>
      <c r="AU15" s="529">
        <f t="shared" si="25"/>
        <v>2522.8330000000001</v>
      </c>
      <c r="AV15" s="529">
        <f t="shared" si="26"/>
        <v>9577.1669999999995</v>
      </c>
      <c r="AW15" s="529">
        <f t="shared" si="27"/>
        <v>2419.37</v>
      </c>
      <c r="AX15" s="529">
        <f t="shared" si="28"/>
        <v>103.46299999999999</v>
      </c>
      <c r="AZ15" s="998" t="s">
        <v>464</v>
      </c>
      <c r="BA15" s="529">
        <v>1356190</v>
      </c>
      <c r="BB15" s="529">
        <f t="shared" si="29"/>
        <v>1356.19</v>
      </c>
      <c r="BD15" s="998" t="s">
        <v>462</v>
      </c>
      <c r="BE15" s="529">
        <v>12100000</v>
      </c>
      <c r="BF15" s="529">
        <v>4347607</v>
      </c>
      <c r="BG15" s="529">
        <v>4347607</v>
      </c>
      <c r="BH15" s="529">
        <v>7752393</v>
      </c>
      <c r="BI15" s="529">
        <v>3800353</v>
      </c>
      <c r="BJ15" s="529">
        <v>547254</v>
      </c>
      <c r="BK15" s="529">
        <f t="shared" si="30"/>
        <v>12100</v>
      </c>
      <c r="BL15" s="529">
        <f t="shared" si="31"/>
        <v>4347.607</v>
      </c>
      <c r="BM15" s="529">
        <f t="shared" si="32"/>
        <v>4347.607</v>
      </c>
      <c r="BN15" s="529">
        <f t="shared" si="33"/>
        <v>7752.393</v>
      </c>
      <c r="BO15" s="529">
        <f t="shared" si="34"/>
        <v>3800.3530000000001</v>
      </c>
      <c r="BP15" s="529">
        <f t="shared" si="35"/>
        <v>547.25400000000002</v>
      </c>
      <c r="BR15" s="528" t="s">
        <v>296</v>
      </c>
      <c r="BS15" s="530">
        <v>4517247</v>
      </c>
      <c r="BT15" s="530">
        <f t="shared" si="36"/>
        <v>4517.2470000000003</v>
      </c>
      <c r="BV15" s="528" t="s">
        <v>462</v>
      </c>
      <c r="BW15" s="530">
        <v>12100000</v>
      </c>
      <c r="BX15" s="530">
        <v>5421004</v>
      </c>
      <c r="BY15" s="530">
        <v>5421004</v>
      </c>
      <c r="BZ15" s="530">
        <v>6678996</v>
      </c>
      <c r="CA15" s="530">
        <v>5170584</v>
      </c>
      <c r="CB15" s="530">
        <v>250420</v>
      </c>
      <c r="CC15" s="530">
        <f t="shared" si="37"/>
        <v>12100</v>
      </c>
      <c r="CD15" s="530">
        <f t="shared" si="38"/>
        <v>5421.0039999999999</v>
      </c>
      <c r="CE15" s="530">
        <f t="shared" si="39"/>
        <v>5421.0039999999999</v>
      </c>
      <c r="CF15" s="530">
        <f t="shared" si="40"/>
        <v>6678.9960000000001</v>
      </c>
      <c r="CG15" s="530">
        <f t="shared" si="41"/>
        <v>5170.5839999999998</v>
      </c>
      <c r="CH15" s="530">
        <f t="shared" si="42"/>
        <v>250.42</v>
      </c>
      <c r="CI15" s="998" t="s">
        <v>281</v>
      </c>
      <c r="CJ15" s="685" t="s">
        <v>463</v>
      </c>
      <c r="CK15" s="686">
        <v>312480</v>
      </c>
      <c r="CL15" s="686">
        <f t="shared" si="43"/>
        <v>312.48</v>
      </c>
      <c r="CN15" s="685" t="s">
        <v>462</v>
      </c>
      <c r="CO15" s="686">
        <v>12100000</v>
      </c>
      <c r="CP15" s="686">
        <v>6509428</v>
      </c>
      <c r="CQ15" s="686">
        <v>6509428</v>
      </c>
      <c r="CR15" s="686">
        <v>5590572</v>
      </c>
      <c r="CS15" s="686">
        <v>6228340</v>
      </c>
      <c r="CT15" s="686">
        <v>281088</v>
      </c>
      <c r="CU15" s="686">
        <f t="shared" si="44"/>
        <v>12100</v>
      </c>
      <c r="CV15" s="686">
        <f t="shared" si="45"/>
        <v>6509.4279999999999</v>
      </c>
      <c r="CW15" s="686">
        <f t="shared" si="46"/>
        <v>6509.4279999999999</v>
      </c>
      <c r="CX15" s="686">
        <f t="shared" si="47"/>
        <v>5590.5720000000001</v>
      </c>
      <c r="CY15" s="686">
        <f t="shared" si="48"/>
        <v>6228.34</v>
      </c>
      <c r="CZ15" s="686">
        <f t="shared" si="49"/>
        <v>281.08800000000002</v>
      </c>
      <c r="DC15" s="687" t="s">
        <v>464</v>
      </c>
      <c r="DD15" s="688">
        <v>1077763</v>
      </c>
      <c r="DE15" s="529">
        <f t="shared" si="50"/>
        <v>1077.7629999999999</v>
      </c>
      <c r="DG15" s="687" t="s">
        <v>462</v>
      </c>
      <c r="DH15" s="688">
        <v>12100000</v>
      </c>
      <c r="DI15" s="688">
        <v>7589832</v>
      </c>
      <c r="DJ15" s="688">
        <v>7589832</v>
      </c>
      <c r="DK15" s="688">
        <v>4510168</v>
      </c>
      <c r="DL15" s="688">
        <v>7354878</v>
      </c>
      <c r="DM15" s="688">
        <v>234954</v>
      </c>
      <c r="DN15" s="688">
        <f t="shared" si="51"/>
        <v>12100</v>
      </c>
      <c r="DO15" s="688">
        <f t="shared" si="52"/>
        <v>7589.8320000000003</v>
      </c>
      <c r="DP15" s="688">
        <f t="shared" si="53"/>
        <v>7589.8320000000003</v>
      </c>
      <c r="DQ15" s="688">
        <f t="shared" si="54"/>
        <v>4510.1679999999997</v>
      </c>
      <c r="DR15" s="688">
        <f t="shared" si="55"/>
        <v>7354.8779999999997</v>
      </c>
      <c r="DS15" s="688">
        <f t="shared" si="56"/>
        <v>234.95400000000001</v>
      </c>
      <c r="DT15" s="683" t="s">
        <v>281</v>
      </c>
      <c r="DU15" s="786" t="s">
        <v>463</v>
      </c>
      <c r="DV15" s="787">
        <v>218736</v>
      </c>
      <c r="DW15" s="787">
        <f t="shared" si="57"/>
        <v>218.73599999999999</v>
      </c>
      <c r="DZ15" s="786" t="s">
        <v>462</v>
      </c>
      <c r="EA15" s="787">
        <v>12100000</v>
      </c>
      <c r="EB15" s="787">
        <v>8678256</v>
      </c>
      <c r="EC15" s="787">
        <v>8678256</v>
      </c>
      <c r="ED15" s="787">
        <v>3421744</v>
      </c>
      <c r="EE15" s="787">
        <v>0</v>
      </c>
      <c r="EF15" s="787">
        <v>8385675</v>
      </c>
      <c r="EG15" s="787">
        <v>292581</v>
      </c>
      <c r="EH15" s="787">
        <f t="shared" si="58"/>
        <v>12100</v>
      </c>
      <c r="EI15" s="787">
        <f t="shared" si="59"/>
        <v>8678.2559999999994</v>
      </c>
      <c r="EJ15" s="787">
        <f t="shared" si="60"/>
        <v>8678.2559999999994</v>
      </c>
      <c r="EK15" s="787">
        <f t="shared" si="61"/>
        <v>3421.7440000000001</v>
      </c>
      <c r="EL15" s="787">
        <f t="shared" si="62"/>
        <v>0</v>
      </c>
      <c r="EM15" s="787">
        <f t="shared" si="63"/>
        <v>8385.6749999999993</v>
      </c>
      <c r="EN15" s="787">
        <f t="shared" si="64"/>
        <v>292.58100000000002</v>
      </c>
      <c r="EP15" s="998" t="s">
        <v>294</v>
      </c>
      <c r="EQ15" s="529">
        <v>1242297</v>
      </c>
      <c r="ER15" s="529">
        <f t="shared" si="65"/>
        <v>1242.297</v>
      </c>
      <c r="ET15" s="786" t="s">
        <v>462</v>
      </c>
      <c r="EU15" s="787">
        <v>12100000</v>
      </c>
      <c r="EV15" s="787">
        <v>9766680</v>
      </c>
      <c r="EW15" s="787">
        <v>9766680</v>
      </c>
      <c r="EX15" s="787">
        <v>2333320</v>
      </c>
      <c r="EY15" s="787">
        <v>0</v>
      </c>
      <c r="EZ15" s="787">
        <v>9471454</v>
      </c>
      <c r="FA15" s="787">
        <v>295226</v>
      </c>
      <c r="FB15" s="529">
        <f t="shared" si="66"/>
        <v>12100</v>
      </c>
      <c r="FC15" s="529">
        <f t="shared" si="67"/>
        <v>9766.68</v>
      </c>
      <c r="FD15" s="529">
        <f t="shared" si="68"/>
        <v>9766.68</v>
      </c>
      <c r="FE15" s="529">
        <f t="shared" si="69"/>
        <v>2333.3200000000002</v>
      </c>
      <c r="FF15" s="529">
        <f t="shared" si="70"/>
        <v>0</v>
      </c>
      <c r="FG15" s="529">
        <f t="shared" si="71"/>
        <v>9471.4539999999997</v>
      </c>
      <c r="FH15" s="529">
        <f t="shared" si="72"/>
        <v>295.226</v>
      </c>
    </row>
    <row r="16" spans="1:164" x14ac:dyDescent="0.2">
      <c r="A16" s="998" t="s">
        <v>294</v>
      </c>
      <c r="B16" s="1000">
        <v>15300000</v>
      </c>
      <c r="C16" s="1000">
        <v>1261571</v>
      </c>
      <c r="D16" s="1000">
        <v>1261571</v>
      </c>
      <c r="E16" s="1000">
        <v>14038429</v>
      </c>
      <c r="F16" s="1000">
        <v>1031165</v>
      </c>
      <c r="G16" s="1000">
        <v>230406</v>
      </c>
      <c r="H16" s="1000">
        <f t="shared" si="9"/>
        <v>15300</v>
      </c>
      <c r="I16" s="1000">
        <f t="shared" si="10"/>
        <v>1261.5709999999999</v>
      </c>
      <c r="J16" s="1000">
        <f t="shared" si="11"/>
        <v>1261.5709999999999</v>
      </c>
      <c r="K16" s="1000">
        <f t="shared" si="12"/>
        <v>14038.429</v>
      </c>
      <c r="L16" s="1000">
        <f t="shared" si="13"/>
        <v>1031.165</v>
      </c>
      <c r="M16" s="1000">
        <f t="shared" si="14"/>
        <v>230.40600000000001</v>
      </c>
      <c r="N16" s="998" t="s">
        <v>281</v>
      </c>
      <c r="P16" s="528" t="s">
        <v>294</v>
      </c>
      <c r="Q16" s="529">
        <v>1056706</v>
      </c>
      <c r="R16" s="529">
        <f t="shared" si="15"/>
        <v>1056.7059999999999</v>
      </c>
      <c r="S16" s="998"/>
      <c r="T16" s="528" t="s">
        <v>462</v>
      </c>
      <c r="U16" s="530">
        <v>12100000</v>
      </c>
      <c r="V16" s="530">
        <v>2165035</v>
      </c>
      <c r="W16" s="530">
        <v>2165035</v>
      </c>
      <c r="X16" s="530">
        <v>9934965</v>
      </c>
      <c r="Y16" s="530">
        <v>1797034</v>
      </c>
      <c r="Z16" s="530">
        <v>368001</v>
      </c>
      <c r="AA16" s="530">
        <f t="shared" si="16"/>
        <v>12100</v>
      </c>
      <c r="AB16" s="530">
        <f t="shared" si="17"/>
        <v>2165.0349999999999</v>
      </c>
      <c r="AC16" s="530">
        <f t="shared" si="18"/>
        <v>2165.0349999999999</v>
      </c>
      <c r="AD16" s="530">
        <f t="shared" si="19"/>
        <v>9934.9650000000001</v>
      </c>
      <c r="AE16" s="530">
        <f t="shared" si="20"/>
        <v>1797.0340000000001</v>
      </c>
      <c r="AF16" s="530">
        <f t="shared" si="21"/>
        <v>368.00099999999998</v>
      </c>
      <c r="AG16" s="998" t="s">
        <v>281</v>
      </c>
      <c r="AH16" s="998" t="s">
        <v>294</v>
      </c>
      <c r="AI16" s="529">
        <v>1237798</v>
      </c>
      <c r="AJ16" s="529">
        <f t="shared" si="22"/>
        <v>1237.798</v>
      </c>
      <c r="AL16" s="998" t="s">
        <v>294</v>
      </c>
      <c r="AM16" s="529">
        <v>15300000</v>
      </c>
      <c r="AN16" s="529">
        <v>3556075</v>
      </c>
      <c r="AO16" s="529">
        <v>3556075</v>
      </c>
      <c r="AP16" s="529">
        <v>11743925</v>
      </c>
      <c r="AQ16" s="529">
        <v>3217910</v>
      </c>
      <c r="AR16" s="529">
        <v>338165</v>
      </c>
      <c r="AS16" s="529">
        <f t="shared" si="23"/>
        <v>15300</v>
      </c>
      <c r="AT16" s="529">
        <f t="shared" si="24"/>
        <v>3556.0749999999998</v>
      </c>
      <c r="AU16" s="529">
        <f t="shared" si="25"/>
        <v>3556.0749999999998</v>
      </c>
      <c r="AV16" s="529">
        <f t="shared" si="26"/>
        <v>11743.924999999999</v>
      </c>
      <c r="AW16" s="529">
        <f t="shared" si="27"/>
        <v>3217.91</v>
      </c>
      <c r="AX16" s="529">
        <f t="shared" si="28"/>
        <v>338.16500000000002</v>
      </c>
      <c r="AZ16" s="998" t="s">
        <v>465</v>
      </c>
      <c r="BA16" s="529">
        <v>580638</v>
      </c>
      <c r="BB16" s="529">
        <f t="shared" si="29"/>
        <v>580.63800000000003</v>
      </c>
      <c r="BD16" s="998" t="s">
        <v>294</v>
      </c>
      <c r="BE16" s="529">
        <v>15300000</v>
      </c>
      <c r="BF16" s="529">
        <v>4912265</v>
      </c>
      <c r="BG16" s="529">
        <v>4912265</v>
      </c>
      <c r="BH16" s="529">
        <v>10387735</v>
      </c>
      <c r="BI16" s="529">
        <v>4535499</v>
      </c>
      <c r="BJ16" s="529">
        <v>376766</v>
      </c>
      <c r="BK16" s="529">
        <f t="shared" si="30"/>
        <v>15300</v>
      </c>
      <c r="BL16" s="529">
        <f t="shared" si="31"/>
        <v>4912.2650000000003</v>
      </c>
      <c r="BM16" s="529">
        <f t="shared" si="32"/>
        <v>4912.2650000000003</v>
      </c>
      <c r="BN16" s="529">
        <f t="shared" si="33"/>
        <v>10387.735000000001</v>
      </c>
      <c r="BO16" s="529">
        <f t="shared" si="34"/>
        <v>4535.4989999999998</v>
      </c>
      <c r="BP16" s="529">
        <f t="shared" si="35"/>
        <v>376.76600000000002</v>
      </c>
      <c r="BR16" s="528" t="s">
        <v>467</v>
      </c>
      <c r="BS16" s="530">
        <v>4517247</v>
      </c>
      <c r="BT16" s="530">
        <f t="shared" si="36"/>
        <v>4517.2470000000003</v>
      </c>
      <c r="BV16" s="528" t="s">
        <v>294</v>
      </c>
      <c r="BW16" s="530">
        <v>15300000</v>
      </c>
      <c r="BX16" s="530">
        <v>6628726</v>
      </c>
      <c r="BY16" s="530">
        <v>6628726</v>
      </c>
      <c r="BZ16" s="530">
        <v>8671274</v>
      </c>
      <c r="CA16" s="530">
        <v>6255805</v>
      </c>
      <c r="CB16" s="530">
        <v>372921</v>
      </c>
      <c r="CC16" s="530">
        <f t="shared" si="37"/>
        <v>15300</v>
      </c>
      <c r="CD16" s="530">
        <f t="shared" si="38"/>
        <v>6628.7259999999997</v>
      </c>
      <c r="CE16" s="530">
        <f t="shared" si="39"/>
        <v>6628.7259999999997</v>
      </c>
      <c r="CF16" s="530">
        <f t="shared" si="40"/>
        <v>8671.2739999999994</v>
      </c>
      <c r="CG16" s="530">
        <f t="shared" si="41"/>
        <v>6255.8050000000003</v>
      </c>
      <c r="CH16" s="530">
        <f t="shared" si="42"/>
        <v>372.92099999999999</v>
      </c>
      <c r="CI16" s="998" t="s">
        <v>281</v>
      </c>
      <c r="CJ16" s="685" t="s">
        <v>464</v>
      </c>
      <c r="CK16" s="686">
        <v>1163023</v>
      </c>
      <c r="CL16" s="686">
        <f t="shared" si="43"/>
        <v>1163.0229999999999</v>
      </c>
      <c r="CN16" s="685" t="s">
        <v>294</v>
      </c>
      <c r="CO16" s="686">
        <v>15300000</v>
      </c>
      <c r="CP16" s="686">
        <v>8104229</v>
      </c>
      <c r="CQ16" s="686">
        <v>8104229</v>
      </c>
      <c r="CR16" s="686">
        <v>7195771</v>
      </c>
      <c r="CS16" s="686">
        <v>7798275</v>
      </c>
      <c r="CT16" s="686">
        <v>305954</v>
      </c>
      <c r="CU16" s="686">
        <f t="shared" si="44"/>
        <v>15300</v>
      </c>
      <c r="CV16" s="686">
        <f t="shared" si="45"/>
        <v>8104.2290000000003</v>
      </c>
      <c r="CW16" s="686">
        <f t="shared" si="46"/>
        <v>8104.2290000000003</v>
      </c>
      <c r="CX16" s="686">
        <f t="shared" si="47"/>
        <v>7195.7709999999997</v>
      </c>
      <c r="CY16" s="686">
        <f t="shared" si="48"/>
        <v>7798.2749999999996</v>
      </c>
      <c r="CZ16" s="686">
        <f t="shared" si="49"/>
        <v>305.95400000000001</v>
      </c>
      <c r="DC16" s="687" t="s">
        <v>465</v>
      </c>
      <c r="DD16" s="688">
        <v>-818</v>
      </c>
      <c r="DE16" s="529">
        <f t="shared" si="50"/>
        <v>-0.81799999999999995</v>
      </c>
      <c r="DG16" s="687" t="s">
        <v>294</v>
      </c>
      <c r="DH16" s="688">
        <v>15300000</v>
      </c>
      <c r="DI16" s="688">
        <v>9181992</v>
      </c>
      <c r="DJ16" s="688">
        <v>9181992</v>
      </c>
      <c r="DK16" s="688">
        <v>6118008</v>
      </c>
      <c r="DL16" s="688">
        <v>8947918</v>
      </c>
      <c r="DM16" s="688">
        <v>234074</v>
      </c>
      <c r="DN16" s="688">
        <f t="shared" si="51"/>
        <v>15300</v>
      </c>
      <c r="DO16" s="688">
        <f t="shared" si="52"/>
        <v>9181.9920000000002</v>
      </c>
      <c r="DP16" s="688">
        <f t="shared" si="53"/>
        <v>9181.9920000000002</v>
      </c>
      <c r="DQ16" s="688">
        <f t="shared" si="54"/>
        <v>6118.0079999999998</v>
      </c>
      <c r="DR16" s="688">
        <f t="shared" si="55"/>
        <v>8947.9179999999997</v>
      </c>
      <c r="DS16" s="688">
        <f t="shared" si="56"/>
        <v>234.07400000000001</v>
      </c>
      <c r="DT16" s="683" t="s">
        <v>281</v>
      </c>
      <c r="DU16" s="786" t="s">
        <v>464</v>
      </c>
      <c r="DV16" s="787">
        <v>729266</v>
      </c>
      <c r="DW16" s="787">
        <f t="shared" si="57"/>
        <v>729.26599999999996</v>
      </c>
      <c r="DZ16" s="786" t="s">
        <v>294</v>
      </c>
      <c r="EA16" s="787">
        <v>15300000</v>
      </c>
      <c r="EB16" s="787">
        <v>10129994</v>
      </c>
      <c r="EC16" s="787">
        <v>10129994</v>
      </c>
      <c r="ED16" s="787">
        <v>5170006</v>
      </c>
      <c r="EE16" s="787">
        <v>0</v>
      </c>
      <c r="EF16" s="787">
        <v>9838584</v>
      </c>
      <c r="EG16" s="787">
        <v>291410</v>
      </c>
      <c r="EH16" s="787">
        <f t="shared" si="58"/>
        <v>15300</v>
      </c>
      <c r="EI16" s="787">
        <f t="shared" si="59"/>
        <v>10129.994000000001</v>
      </c>
      <c r="EJ16" s="787">
        <f t="shared" si="60"/>
        <v>10129.994000000001</v>
      </c>
      <c r="EK16" s="787">
        <f t="shared" si="61"/>
        <v>5170.0060000000003</v>
      </c>
      <c r="EL16" s="787">
        <f t="shared" si="62"/>
        <v>0</v>
      </c>
      <c r="EM16" s="787">
        <f t="shared" si="63"/>
        <v>9838.5840000000007</v>
      </c>
      <c r="EN16" s="787">
        <f t="shared" si="64"/>
        <v>291.41000000000003</v>
      </c>
      <c r="EP16" s="998" t="s">
        <v>463</v>
      </c>
      <c r="EQ16" s="529">
        <v>109368</v>
      </c>
      <c r="ER16" s="529">
        <f t="shared" si="65"/>
        <v>109.36799999999999</v>
      </c>
      <c r="ET16" s="786" t="s">
        <v>294</v>
      </c>
      <c r="EU16" s="787">
        <v>15300000</v>
      </c>
      <c r="EV16" s="787">
        <v>11372291</v>
      </c>
      <c r="EW16" s="787">
        <v>11372291</v>
      </c>
      <c r="EX16" s="787">
        <v>3927709</v>
      </c>
      <c r="EY16" s="787">
        <v>0</v>
      </c>
      <c r="EZ16" s="787">
        <v>10949895</v>
      </c>
      <c r="FA16" s="787">
        <v>422396</v>
      </c>
      <c r="FB16" s="529">
        <f t="shared" si="66"/>
        <v>15300</v>
      </c>
      <c r="FC16" s="529">
        <f t="shared" si="67"/>
        <v>11372.290999999999</v>
      </c>
      <c r="FD16" s="529">
        <f t="shared" si="68"/>
        <v>11372.290999999999</v>
      </c>
      <c r="FE16" s="529">
        <f t="shared" si="69"/>
        <v>3927.7089999999998</v>
      </c>
      <c r="FF16" s="529">
        <f t="shared" si="70"/>
        <v>0</v>
      </c>
      <c r="FG16" s="529">
        <f t="shared" si="71"/>
        <v>10949.895</v>
      </c>
      <c r="FH16" s="529">
        <f t="shared" si="72"/>
        <v>422.39600000000002</v>
      </c>
    </row>
    <row r="17" spans="1:164" x14ac:dyDescent="0.2">
      <c r="A17" s="998" t="s">
        <v>463</v>
      </c>
      <c r="B17" s="1000">
        <v>1300000</v>
      </c>
      <c r="C17" s="1000">
        <v>0</v>
      </c>
      <c r="D17" s="1000">
        <v>0</v>
      </c>
      <c r="E17" s="1000">
        <v>1300000</v>
      </c>
      <c r="F17" s="1000">
        <v>0</v>
      </c>
      <c r="G17" s="1000">
        <v>0</v>
      </c>
      <c r="H17" s="1000">
        <f t="shared" si="9"/>
        <v>1300</v>
      </c>
      <c r="I17" s="1000">
        <f t="shared" si="10"/>
        <v>0</v>
      </c>
      <c r="J17" s="1000">
        <f t="shared" si="11"/>
        <v>0</v>
      </c>
      <c r="K17" s="1000">
        <f t="shared" si="12"/>
        <v>1300</v>
      </c>
      <c r="L17" s="1000">
        <f t="shared" si="13"/>
        <v>0</v>
      </c>
      <c r="M17" s="1000">
        <f t="shared" si="14"/>
        <v>0</v>
      </c>
      <c r="N17" s="998" t="s">
        <v>281</v>
      </c>
      <c r="P17" s="528" t="s">
        <v>464</v>
      </c>
      <c r="Q17" s="529">
        <v>1056706</v>
      </c>
      <c r="R17" s="529">
        <f t="shared" si="15"/>
        <v>1056.7059999999999</v>
      </c>
      <c r="S17" s="998"/>
      <c r="T17" s="528" t="s">
        <v>294</v>
      </c>
      <c r="U17" s="530">
        <v>15300000</v>
      </c>
      <c r="V17" s="530">
        <v>2318277</v>
      </c>
      <c r="W17" s="530">
        <v>2318277</v>
      </c>
      <c r="X17" s="530">
        <v>12981723</v>
      </c>
      <c r="Y17" s="530">
        <v>1974486</v>
      </c>
      <c r="Z17" s="530">
        <v>343791</v>
      </c>
      <c r="AA17" s="530">
        <f t="shared" si="16"/>
        <v>15300</v>
      </c>
      <c r="AB17" s="530">
        <f t="shared" si="17"/>
        <v>2318.277</v>
      </c>
      <c r="AC17" s="530">
        <f t="shared" si="18"/>
        <v>2318.277</v>
      </c>
      <c r="AD17" s="530">
        <f t="shared" si="19"/>
        <v>12981.723</v>
      </c>
      <c r="AE17" s="530">
        <f t="shared" si="20"/>
        <v>1974.4860000000001</v>
      </c>
      <c r="AF17" s="530">
        <f t="shared" si="21"/>
        <v>343.791</v>
      </c>
      <c r="AG17" s="998" t="s">
        <v>281</v>
      </c>
      <c r="AH17" s="998" t="s">
        <v>463</v>
      </c>
      <c r="AI17" s="529">
        <v>187488</v>
      </c>
      <c r="AJ17" s="529">
        <f t="shared" si="22"/>
        <v>187.488</v>
      </c>
      <c r="AL17" s="998" t="s">
        <v>463</v>
      </c>
      <c r="AM17" s="529">
        <v>1300000</v>
      </c>
      <c r="AN17" s="529">
        <v>187488</v>
      </c>
      <c r="AO17" s="529">
        <v>187488</v>
      </c>
      <c r="AP17" s="529">
        <v>1112512</v>
      </c>
      <c r="AQ17" s="529">
        <v>187488</v>
      </c>
      <c r="AR17" s="529">
        <v>0</v>
      </c>
      <c r="AS17" s="529">
        <f t="shared" si="23"/>
        <v>1300</v>
      </c>
      <c r="AT17" s="529">
        <f t="shared" si="24"/>
        <v>187.488</v>
      </c>
      <c r="AU17" s="529">
        <f t="shared" si="25"/>
        <v>187.488</v>
      </c>
      <c r="AV17" s="529">
        <f t="shared" si="26"/>
        <v>1112.5119999999999</v>
      </c>
      <c r="AW17" s="529">
        <f t="shared" si="27"/>
        <v>187.488</v>
      </c>
      <c r="AX17" s="529">
        <f t="shared" si="28"/>
        <v>0</v>
      </c>
      <c r="AZ17" s="998" t="s">
        <v>466</v>
      </c>
      <c r="BA17" s="529">
        <v>580638</v>
      </c>
      <c r="BB17" s="529">
        <f t="shared" si="29"/>
        <v>580.63800000000003</v>
      </c>
      <c r="BD17" s="998" t="s">
        <v>463</v>
      </c>
      <c r="BE17" s="529">
        <v>1300000</v>
      </c>
      <c r="BF17" s="529">
        <v>187488</v>
      </c>
      <c r="BG17" s="529">
        <v>187488</v>
      </c>
      <c r="BH17" s="529">
        <v>1112512</v>
      </c>
      <c r="BI17" s="529">
        <v>187488</v>
      </c>
      <c r="BJ17" s="529">
        <v>0</v>
      </c>
      <c r="BK17" s="529">
        <f t="shared" si="30"/>
        <v>1300</v>
      </c>
      <c r="BL17" s="529">
        <f t="shared" si="31"/>
        <v>187.488</v>
      </c>
      <c r="BM17" s="529">
        <f t="shared" si="32"/>
        <v>187.488</v>
      </c>
      <c r="BN17" s="529">
        <f t="shared" si="33"/>
        <v>1112.5119999999999</v>
      </c>
      <c r="BO17" s="529">
        <f t="shared" si="34"/>
        <v>187.488</v>
      </c>
      <c r="BP17" s="529">
        <f t="shared" si="35"/>
        <v>0</v>
      </c>
      <c r="BR17" s="528" t="s">
        <v>300</v>
      </c>
      <c r="BS17" s="530">
        <v>1150444417</v>
      </c>
      <c r="BT17" s="530">
        <f t="shared" si="36"/>
        <v>1150444.4169999999</v>
      </c>
      <c r="BV17" s="528" t="s">
        <v>463</v>
      </c>
      <c r="BW17" s="530">
        <v>1300000</v>
      </c>
      <c r="BX17" s="530">
        <v>187488</v>
      </c>
      <c r="BY17" s="530">
        <v>187488</v>
      </c>
      <c r="BZ17" s="530">
        <v>1112512</v>
      </c>
      <c r="CA17" s="530">
        <v>187488</v>
      </c>
      <c r="CB17" s="530">
        <v>0</v>
      </c>
      <c r="CC17" s="530">
        <f t="shared" si="37"/>
        <v>1300</v>
      </c>
      <c r="CD17" s="530">
        <f t="shared" si="38"/>
        <v>187.488</v>
      </c>
      <c r="CE17" s="530">
        <f t="shared" si="39"/>
        <v>187.488</v>
      </c>
      <c r="CF17" s="530">
        <f t="shared" si="40"/>
        <v>1112.5119999999999</v>
      </c>
      <c r="CG17" s="530">
        <f t="shared" si="41"/>
        <v>187.488</v>
      </c>
      <c r="CH17" s="530">
        <f t="shared" si="42"/>
        <v>0</v>
      </c>
      <c r="CI17" s="998" t="s">
        <v>281</v>
      </c>
      <c r="CJ17" s="685" t="s">
        <v>465</v>
      </c>
      <c r="CK17" s="686">
        <v>8811298</v>
      </c>
      <c r="CL17" s="686">
        <f t="shared" si="43"/>
        <v>8811.2980000000007</v>
      </c>
      <c r="CN17" s="685" t="s">
        <v>463</v>
      </c>
      <c r="CO17" s="686">
        <v>1300000</v>
      </c>
      <c r="CP17" s="686">
        <v>499968</v>
      </c>
      <c r="CQ17" s="686">
        <v>499968</v>
      </c>
      <c r="CR17" s="686">
        <v>800032</v>
      </c>
      <c r="CS17" s="686">
        <v>499968</v>
      </c>
      <c r="CT17" s="686">
        <v>0</v>
      </c>
      <c r="CU17" s="686">
        <f t="shared" si="44"/>
        <v>1300</v>
      </c>
      <c r="CV17" s="686">
        <f t="shared" si="45"/>
        <v>499.96800000000002</v>
      </c>
      <c r="CW17" s="686">
        <f t="shared" si="46"/>
        <v>499.96800000000002</v>
      </c>
      <c r="CX17" s="686">
        <f t="shared" si="47"/>
        <v>800.03200000000004</v>
      </c>
      <c r="CY17" s="686">
        <f t="shared" si="48"/>
        <v>499.96800000000002</v>
      </c>
      <c r="CZ17" s="686">
        <f t="shared" si="49"/>
        <v>0</v>
      </c>
      <c r="DC17" s="687" t="s">
        <v>466</v>
      </c>
      <c r="DD17" s="688">
        <v>-818</v>
      </c>
      <c r="DE17" s="529">
        <f t="shared" si="50"/>
        <v>-0.81799999999999995</v>
      </c>
      <c r="DG17" s="687" t="s">
        <v>463</v>
      </c>
      <c r="DH17" s="688">
        <v>1300000</v>
      </c>
      <c r="DI17" s="688">
        <v>499968</v>
      </c>
      <c r="DJ17" s="688">
        <v>499968</v>
      </c>
      <c r="DK17" s="688">
        <v>800032</v>
      </c>
      <c r="DL17" s="688">
        <v>499968</v>
      </c>
      <c r="DM17" s="688">
        <v>0</v>
      </c>
      <c r="DN17" s="688">
        <f t="shared" si="51"/>
        <v>1300</v>
      </c>
      <c r="DO17" s="688">
        <f t="shared" si="52"/>
        <v>499.96800000000002</v>
      </c>
      <c r="DP17" s="688">
        <f t="shared" si="53"/>
        <v>499.96800000000002</v>
      </c>
      <c r="DQ17" s="688">
        <f t="shared" si="54"/>
        <v>800.03200000000004</v>
      </c>
      <c r="DR17" s="688">
        <f t="shared" si="55"/>
        <v>499.96800000000002</v>
      </c>
      <c r="DS17" s="688">
        <f t="shared" si="56"/>
        <v>0</v>
      </c>
      <c r="DT17" s="683" t="s">
        <v>281</v>
      </c>
      <c r="DU17" s="786" t="s">
        <v>296</v>
      </c>
      <c r="DV17" s="787">
        <v>5843313</v>
      </c>
      <c r="DW17" s="787">
        <f t="shared" si="57"/>
        <v>5843.3130000000001</v>
      </c>
      <c r="DZ17" s="786" t="s">
        <v>463</v>
      </c>
      <c r="EA17" s="787">
        <v>1300000</v>
      </c>
      <c r="EB17" s="787">
        <v>718704</v>
      </c>
      <c r="EC17" s="787">
        <v>718704</v>
      </c>
      <c r="ED17" s="787">
        <v>581296</v>
      </c>
      <c r="EE17" s="787">
        <v>0</v>
      </c>
      <c r="EF17" s="787">
        <v>718704</v>
      </c>
      <c r="EG17" s="787">
        <v>0</v>
      </c>
      <c r="EH17" s="787">
        <f t="shared" si="58"/>
        <v>1300</v>
      </c>
      <c r="EI17" s="787">
        <f t="shared" si="59"/>
        <v>718.70399999999995</v>
      </c>
      <c r="EJ17" s="787">
        <f t="shared" si="60"/>
        <v>718.70399999999995</v>
      </c>
      <c r="EK17" s="787">
        <f t="shared" si="61"/>
        <v>581.29600000000005</v>
      </c>
      <c r="EL17" s="787">
        <f t="shared" si="62"/>
        <v>0</v>
      </c>
      <c r="EM17" s="787">
        <f t="shared" si="63"/>
        <v>718.70399999999995</v>
      </c>
      <c r="EN17" s="787">
        <f t="shared" si="64"/>
        <v>0</v>
      </c>
      <c r="EP17" s="998" t="s">
        <v>464</v>
      </c>
      <c r="EQ17" s="529">
        <v>1132929</v>
      </c>
      <c r="ER17" s="529">
        <f t="shared" si="65"/>
        <v>1132.9290000000001</v>
      </c>
      <c r="ET17" s="786" t="s">
        <v>463</v>
      </c>
      <c r="EU17" s="787">
        <v>1300000</v>
      </c>
      <c r="EV17" s="787">
        <v>828072</v>
      </c>
      <c r="EW17" s="787">
        <v>828072</v>
      </c>
      <c r="EX17" s="787">
        <v>471928</v>
      </c>
      <c r="EY17" s="787">
        <v>0</v>
      </c>
      <c r="EZ17" s="787">
        <v>718704</v>
      </c>
      <c r="FA17" s="787">
        <v>109368</v>
      </c>
      <c r="FB17" s="529">
        <f t="shared" si="66"/>
        <v>1300</v>
      </c>
      <c r="FC17" s="529">
        <f t="shared" si="67"/>
        <v>828.072</v>
      </c>
      <c r="FD17" s="529">
        <f t="shared" si="68"/>
        <v>828.072</v>
      </c>
      <c r="FE17" s="529">
        <f t="shared" si="69"/>
        <v>471.928</v>
      </c>
      <c r="FF17" s="529">
        <f t="shared" si="70"/>
        <v>0</v>
      </c>
      <c r="FG17" s="529">
        <f t="shared" si="71"/>
        <v>718.70399999999995</v>
      </c>
      <c r="FH17" s="529">
        <f t="shared" si="72"/>
        <v>109.36799999999999</v>
      </c>
    </row>
    <row r="18" spans="1:164" x14ac:dyDescent="0.2">
      <c r="A18" s="998" t="s">
        <v>464</v>
      </c>
      <c r="B18" s="1000">
        <v>14000000</v>
      </c>
      <c r="C18" s="1000">
        <v>1261571</v>
      </c>
      <c r="D18" s="1000">
        <v>1261571</v>
      </c>
      <c r="E18" s="1000">
        <v>12738429</v>
      </c>
      <c r="F18" s="1000">
        <v>1031165</v>
      </c>
      <c r="G18" s="1000">
        <v>230406</v>
      </c>
      <c r="H18" s="1000">
        <f t="shared" si="9"/>
        <v>14000</v>
      </c>
      <c r="I18" s="1000">
        <f t="shared" si="10"/>
        <v>1261.5709999999999</v>
      </c>
      <c r="J18" s="1000">
        <f t="shared" si="11"/>
        <v>1261.5709999999999</v>
      </c>
      <c r="K18" s="1000">
        <f t="shared" si="12"/>
        <v>12738.429</v>
      </c>
      <c r="L18" s="1000">
        <f t="shared" si="13"/>
        <v>1031.165</v>
      </c>
      <c r="M18" s="1000">
        <f t="shared" si="14"/>
        <v>230.40600000000001</v>
      </c>
      <c r="N18" s="998" t="s">
        <v>281</v>
      </c>
      <c r="P18" s="528" t="s">
        <v>465</v>
      </c>
      <c r="Q18" s="529">
        <v>69680</v>
      </c>
      <c r="R18" s="529">
        <f t="shared" si="15"/>
        <v>69.680000000000007</v>
      </c>
      <c r="S18" s="998"/>
      <c r="T18" s="528" t="s">
        <v>463</v>
      </c>
      <c r="U18" s="530">
        <v>1300000</v>
      </c>
      <c r="V18" s="530">
        <v>0</v>
      </c>
      <c r="W18" s="530">
        <v>0</v>
      </c>
      <c r="X18" s="530">
        <v>1300000</v>
      </c>
      <c r="Y18" s="530">
        <v>0</v>
      </c>
      <c r="Z18" s="530">
        <v>0</v>
      </c>
      <c r="AA18" s="530">
        <f t="shared" si="16"/>
        <v>1300</v>
      </c>
      <c r="AB18" s="530">
        <f t="shared" si="17"/>
        <v>0</v>
      </c>
      <c r="AC18" s="530">
        <f t="shared" si="18"/>
        <v>0</v>
      </c>
      <c r="AD18" s="530">
        <f t="shared" si="19"/>
        <v>1300</v>
      </c>
      <c r="AE18" s="530">
        <f t="shared" si="20"/>
        <v>0</v>
      </c>
      <c r="AF18" s="530">
        <f t="shared" si="21"/>
        <v>0</v>
      </c>
      <c r="AG18" s="998" t="s">
        <v>281</v>
      </c>
      <c r="AH18" s="998" t="s">
        <v>464</v>
      </c>
      <c r="AI18" s="529">
        <v>1050310</v>
      </c>
      <c r="AJ18" s="529">
        <f t="shared" si="22"/>
        <v>1050.31</v>
      </c>
      <c r="AL18" s="998" t="s">
        <v>464</v>
      </c>
      <c r="AM18" s="529">
        <v>14000000</v>
      </c>
      <c r="AN18" s="529">
        <v>3368587</v>
      </c>
      <c r="AO18" s="529">
        <v>3368587</v>
      </c>
      <c r="AP18" s="529">
        <v>10631413</v>
      </c>
      <c r="AQ18" s="529">
        <v>3030422</v>
      </c>
      <c r="AR18" s="529">
        <v>338165</v>
      </c>
      <c r="AS18" s="529">
        <f t="shared" si="23"/>
        <v>14000</v>
      </c>
      <c r="AT18" s="529">
        <f t="shared" si="24"/>
        <v>3368.587</v>
      </c>
      <c r="AU18" s="529">
        <f t="shared" si="25"/>
        <v>3368.587</v>
      </c>
      <c r="AV18" s="529">
        <f t="shared" si="26"/>
        <v>10631.413</v>
      </c>
      <c r="AW18" s="529">
        <f t="shared" si="27"/>
        <v>3030.422</v>
      </c>
      <c r="AX18" s="529">
        <f t="shared" si="28"/>
        <v>338.16500000000002</v>
      </c>
      <c r="AZ18" s="998" t="s">
        <v>296</v>
      </c>
      <c r="BA18" s="529">
        <v>8367140</v>
      </c>
      <c r="BB18" s="529">
        <f t="shared" si="29"/>
        <v>8367.14</v>
      </c>
      <c r="BD18" s="998" t="s">
        <v>464</v>
      </c>
      <c r="BE18" s="529">
        <v>14000000</v>
      </c>
      <c r="BF18" s="529">
        <v>4724777</v>
      </c>
      <c r="BG18" s="529">
        <v>4724777</v>
      </c>
      <c r="BH18" s="529">
        <v>9275223</v>
      </c>
      <c r="BI18" s="529">
        <v>4348011</v>
      </c>
      <c r="BJ18" s="529">
        <v>376766</v>
      </c>
      <c r="BK18" s="529">
        <f t="shared" si="30"/>
        <v>14000</v>
      </c>
      <c r="BL18" s="529">
        <f t="shared" si="31"/>
        <v>4724.777</v>
      </c>
      <c r="BM18" s="529">
        <f t="shared" si="32"/>
        <v>4724.777</v>
      </c>
      <c r="BN18" s="529">
        <f t="shared" si="33"/>
        <v>9275.223</v>
      </c>
      <c r="BO18" s="529">
        <f t="shared" si="34"/>
        <v>4348.0110000000004</v>
      </c>
      <c r="BP18" s="529">
        <f t="shared" si="35"/>
        <v>376.76600000000002</v>
      </c>
      <c r="BR18" s="528" t="s">
        <v>301</v>
      </c>
      <c r="BS18" s="530">
        <v>1085981210</v>
      </c>
      <c r="BT18" s="530">
        <f t="shared" si="36"/>
        <v>1085981.21</v>
      </c>
      <c r="BV18" s="528" t="s">
        <v>464</v>
      </c>
      <c r="BW18" s="530">
        <v>14000000</v>
      </c>
      <c r="BX18" s="530">
        <v>6441238</v>
      </c>
      <c r="BY18" s="530">
        <v>6441238</v>
      </c>
      <c r="BZ18" s="530">
        <v>7558762</v>
      </c>
      <c r="CA18" s="530">
        <v>6068317</v>
      </c>
      <c r="CB18" s="530">
        <v>372921</v>
      </c>
      <c r="CC18" s="530">
        <f t="shared" si="37"/>
        <v>14000</v>
      </c>
      <c r="CD18" s="530">
        <f t="shared" si="38"/>
        <v>6441.2380000000003</v>
      </c>
      <c r="CE18" s="530">
        <f t="shared" si="39"/>
        <v>6441.2380000000003</v>
      </c>
      <c r="CF18" s="530">
        <f t="shared" si="40"/>
        <v>7558.7619999999997</v>
      </c>
      <c r="CG18" s="530">
        <f t="shared" si="41"/>
        <v>6068.317</v>
      </c>
      <c r="CH18" s="530">
        <f t="shared" si="42"/>
        <v>372.92099999999999</v>
      </c>
      <c r="CI18" s="998" t="s">
        <v>281</v>
      </c>
      <c r="CJ18" s="685" t="s">
        <v>466</v>
      </c>
      <c r="CK18" s="686">
        <v>5574766</v>
      </c>
      <c r="CL18" s="686">
        <f t="shared" si="43"/>
        <v>5574.7659999999996</v>
      </c>
      <c r="CN18" s="685" t="s">
        <v>464</v>
      </c>
      <c r="CO18" s="686">
        <v>14000000</v>
      </c>
      <c r="CP18" s="686">
        <v>7604261</v>
      </c>
      <c r="CQ18" s="686">
        <v>7604261</v>
      </c>
      <c r="CR18" s="686">
        <v>6395739</v>
      </c>
      <c r="CS18" s="686">
        <v>7298307</v>
      </c>
      <c r="CT18" s="686">
        <v>305954</v>
      </c>
      <c r="CU18" s="686">
        <f t="shared" si="44"/>
        <v>14000</v>
      </c>
      <c r="CV18" s="686">
        <f t="shared" si="45"/>
        <v>7604.2610000000004</v>
      </c>
      <c r="CW18" s="686">
        <f t="shared" si="46"/>
        <v>7604.2610000000004</v>
      </c>
      <c r="CX18" s="686">
        <f t="shared" si="47"/>
        <v>6395.7389999999996</v>
      </c>
      <c r="CY18" s="686">
        <f t="shared" si="48"/>
        <v>7298.3069999999998</v>
      </c>
      <c r="CZ18" s="686">
        <f t="shared" si="49"/>
        <v>305.95400000000001</v>
      </c>
      <c r="DC18" s="687" t="s">
        <v>296</v>
      </c>
      <c r="DD18" s="688">
        <v>5384349</v>
      </c>
      <c r="DE18" s="529">
        <f t="shared" si="50"/>
        <v>5384.3490000000002</v>
      </c>
      <c r="DG18" s="687" t="s">
        <v>464</v>
      </c>
      <c r="DH18" s="688">
        <v>14000000</v>
      </c>
      <c r="DI18" s="688">
        <v>8682024</v>
      </c>
      <c r="DJ18" s="688">
        <v>8682024</v>
      </c>
      <c r="DK18" s="688">
        <v>5317976</v>
      </c>
      <c r="DL18" s="688">
        <v>8447950</v>
      </c>
      <c r="DM18" s="688">
        <v>234074</v>
      </c>
      <c r="DN18" s="688">
        <f t="shared" si="51"/>
        <v>14000</v>
      </c>
      <c r="DO18" s="688">
        <f t="shared" si="52"/>
        <v>8682.0239999999994</v>
      </c>
      <c r="DP18" s="688">
        <f t="shared" si="53"/>
        <v>8682.0239999999994</v>
      </c>
      <c r="DQ18" s="688">
        <f t="shared" si="54"/>
        <v>5317.9759999999997</v>
      </c>
      <c r="DR18" s="688">
        <f t="shared" si="55"/>
        <v>8447.9500000000007</v>
      </c>
      <c r="DS18" s="688">
        <f t="shared" si="56"/>
        <v>234.07400000000001</v>
      </c>
      <c r="DT18" s="683" t="s">
        <v>281</v>
      </c>
      <c r="DU18" s="786" t="s">
        <v>467</v>
      </c>
      <c r="DV18" s="787">
        <v>4517247</v>
      </c>
      <c r="DW18" s="787">
        <f t="shared" si="57"/>
        <v>4517.2470000000003</v>
      </c>
      <c r="DZ18" s="786" t="s">
        <v>464</v>
      </c>
      <c r="EA18" s="787">
        <v>14000000</v>
      </c>
      <c r="EB18" s="787">
        <v>9411290</v>
      </c>
      <c r="EC18" s="787">
        <v>9411290</v>
      </c>
      <c r="ED18" s="787">
        <v>4588710</v>
      </c>
      <c r="EE18" s="787">
        <v>0</v>
      </c>
      <c r="EF18" s="787">
        <v>9119880</v>
      </c>
      <c r="EG18" s="787">
        <v>291410</v>
      </c>
      <c r="EH18" s="787">
        <f t="shared" si="58"/>
        <v>14000</v>
      </c>
      <c r="EI18" s="787">
        <f t="shared" si="59"/>
        <v>9411.2900000000009</v>
      </c>
      <c r="EJ18" s="787">
        <f t="shared" si="60"/>
        <v>9411.2900000000009</v>
      </c>
      <c r="EK18" s="787">
        <f t="shared" si="61"/>
        <v>4588.71</v>
      </c>
      <c r="EL18" s="787">
        <f t="shared" si="62"/>
        <v>0</v>
      </c>
      <c r="EM18" s="787">
        <f t="shared" si="63"/>
        <v>9119.8799999999992</v>
      </c>
      <c r="EN18" s="787">
        <f t="shared" si="64"/>
        <v>291.41000000000003</v>
      </c>
      <c r="EP18" s="998" t="s">
        <v>465</v>
      </c>
      <c r="EQ18" s="529">
        <v>7625450</v>
      </c>
      <c r="ER18" s="529">
        <f t="shared" si="65"/>
        <v>7625.45</v>
      </c>
      <c r="ET18" s="786" t="s">
        <v>464</v>
      </c>
      <c r="EU18" s="787">
        <v>14000000</v>
      </c>
      <c r="EV18" s="787">
        <v>10544219</v>
      </c>
      <c r="EW18" s="787">
        <v>10544219</v>
      </c>
      <c r="EX18" s="787">
        <v>3455781</v>
      </c>
      <c r="EY18" s="787">
        <v>0</v>
      </c>
      <c r="EZ18" s="787">
        <v>10231191</v>
      </c>
      <c r="FA18" s="787">
        <v>313028</v>
      </c>
      <c r="FB18" s="529">
        <f t="shared" si="66"/>
        <v>14000</v>
      </c>
      <c r="FC18" s="529">
        <f t="shared" si="67"/>
        <v>10544.218999999999</v>
      </c>
      <c r="FD18" s="529">
        <f t="shared" si="68"/>
        <v>10544.218999999999</v>
      </c>
      <c r="FE18" s="529">
        <f t="shared" si="69"/>
        <v>3455.7809999999999</v>
      </c>
      <c r="FF18" s="529">
        <f t="shared" si="70"/>
        <v>0</v>
      </c>
      <c r="FG18" s="529">
        <f t="shared" si="71"/>
        <v>10231.191000000001</v>
      </c>
      <c r="FH18" s="529">
        <f t="shared" si="72"/>
        <v>313.02800000000002</v>
      </c>
    </row>
    <row r="19" spans="1:164" x14ac:dyDescent="0.2">
      <c r="A19" s="998" t="s">
        <v>465</v>
      </c>
      <c r="B19" s="1000">
        <v>45000000</v>
      </c>
      <c r="C19" s="1000">
        <v>0</v>
      </c>
      <c r="D19" s="1000">
        <v>0</v>
      </c>
      <c r="E19" s="1000">
        <v>45000000</v>
      </c>
      <c r="F19" s="1000">
        <v>0</v>
      </c>
      <c r="G19" s="1000">
        <v>0</v>
      </c>
      <c r="H19" s="1000">
        <f t="shared" si="9"/>
        <v>45000</v>
      </c>
      <c r="I19" s="1000">
        <f t="shared" si="10"/>
        <v>0</v>
      </c>
      <c r="J19" s="1000">
        <f t="shared" si="11"/>
        <v>0</v>
      </c>
      <c r="K19" s="1000">
        <f t="shared" si="12"/>
        <v>45000</v>
      </c>
      <c r="L19" s="1000">
        <f t="shared" si="13"/>
        <v>0</v>
      </c>
      <c r="M19" s="1000">
        <f t="shared" si="14"/>
        <v>0</v>
      </c>
      <c r="N19" s="998" t="s">
        <v>281</v>
      </c>
      <c r="P19" s="528" t="s">
        <v>466</v>
      </c>
      <c r="Q19" s="529">
        <v>35614</v>
      </c>
      <c r="R19" s="529">
        <f t="shared" si="15"/>
        <v>35.613999999999997</v>
      </c>
      <c r="S19" s="998"/>
      <c r="T19" s="528" t="s">
        <v>464</v>
      </c>
      <c r="U19" s="530">
        <v>14000000</v>
      </c>
      <c r="V19" s="530">
        <v>2318277</v>
      </c>
      <c r="W19" s="530">
        <v>2318277</v>
      </c>
      <c r="X19" s="530">
        <v>11681723</v>
      </c>
      <c r="Y19" s="530">
        <v>1974486</v>
      </c>
      <c r="Z19" s="530">
        <v>343791</v>
      </c>
      <c r="AA19" s="530">
        <f t="shared" si="16"/>
        <v>14000</v>
      </c>
      <c r="AB19" s="530">
        <f t="shared" si="17"/>
        <v>2318.277</v>
      </c>
      <c r="AC19" s="530">
        <f t="shared" si="18"/>
        <v>2318.277</v>
      </c>
      <c r="AD19" s="530">
        <f t="shared" si="19"/>
        <v>11681.723</v>
      </c>
      <c r="AE19" s="530">
        <f t="shared" si="20"/>
        <v>1974.4860000000001</v>
      </c>
      <c r="AF19" s="530">
        <f t="shared" si="21"/>
        <v>343.791</v>
      </c>
      <c r="AG19" s="998" t="s">
        <v>281</v>
      </c>
      <c r="AH19" s="998" t="s">
        <v>465</v>
      </c>
      <c r="AI19" s="529">
        <v>10061370</v>
      </c>
      <c r="AJ19" s="529">
        <f t="shared" si="22"/>
        <v>10061.370000000001</v>
      </c>
      <c r="AL19" s="998" t="s">
        <v>465</v>
      </c>
      <c r="AM19" s="529">
        <v>45000000</v>
      </c>
      <c r="AN19" s="529">
        <v>10131050</v>
      </c>
      <c r="AO19" s="529">
        <v>10131050</v>
      </c>
      <c r="AP19" s="529">
        <v>34868950</v>
      </c>
      <c r="AQ19" s="529">
        <v>6145916</v>
      </c>
      <c r="AR19" s="529">
        <v>3985134</v>
      </c>
      <c r="AS19" s="529">
        <f t="shared" si="23"/>
        <v>45000</v>
      </c>
      <c r="AT19" s="529">
        <f t="shared" si="24"/>
        <v>10131.049999999999</v>
      </c>
      <c r="AU19" s="529">
        <f t="shared" si="25"/>
        <v>10131.049999999999</v>
      </c>
      <c r="AV19" s="529">
        <f t="shared" si="26"/>
        <v>34868.949999999997</v>
      </c>
      <c r="AW19" s="529">
        <f t="shared" si="27"/>
        <v>6145.9160000000002</v>
      </c>
      <c r="AX19" s="529">
        <f t="shared" si="28"/>
        <v>3985.134</v>
      </c>
      <c r="AZ19" s="998" t="s">
        <v>467</v>
      </c>
      <c r="BA19" s="529">
        <v>7679319</v>
      </c>
      <c r="BB19" s="529">
        <f t="shared" si="29"/>
        <v>7679.3190000000004</v>
      </c>
      <c r="BD19" s="998" t="s">
        <v>465</v>
      </c>
      <c r="BE19" s="529">
        <v>45000000</v>
      </c>
      <c r="BF19" s="529">
        <v>10711688</v>
      </c>
      <c r="BG19" s="529">
        <v>10711688</v>
      </c>
      <c r="BH19" s="529">
        <v>34288312</v>
      </c>
      <c r="BI19" s="529">
        <v>10599154</v>
      </c>
      <c r="BJ19" s="529">
        <v>112534</v>
      </c>
      <c r="BK19" s="529">
        <f t="shared" si="30"/>
        <v>45000</v>
      </c>
      <c r="BL19" s="529">
        <f t="shared" si="31"/>
        <v>10711.688</v>
      </c>
      <c r="BM19" s="529">
        <f t="shared" si="32"/>
        <v>10711.688</v>
      </c>
      <c r="BN19" s="529">
        <f t="shared" si="33"/>
        <v>34288.311999999998</v>
      </c>
      <c r="BO19" s="529">
        <f t="shared" si="34"/>
        <v>10599.154</v>
      </c>
      <c r="BP19" s="529">
        <f t="shared" si="35"/>
        <v>112.53400000000001</v>
      </c>
      <c r="BR19" s="528" t="s">
        <v>302</v>
      </c>
      <c r="BS19" s="530">
        <v>258677621</v>
      </c>
      <c r="BT19" s="530">
        <f t="shared" si="36"/>
        <v>258677.62100000001</v>
      </c>
      <c r="BV19" s="528" t="s">
        <v>465</v>
      </c>
      <c r="BW19" s="530">
        <v>45000000</v>
      </c>
      <c r="BX19" s="530">
        <v>10711688</v>
      </c>
      <c r="BY19" s="530">
        <v>10711688</v>
      </c>
      <c r="BZ19" s="530">
        <v>34288312</v>
      </c>
      <c r="CA19" s="530">
        <v>10711688</v>
      </c>
      <c r="CB19" s="530">
        <v>0</v>
      </c>
      <c r="CC19" s="530">
        <f t="shared" si="37"/>
        <v>45000</v>
      </c>
      <c r="CD19" s="530">
        <f t="shared" si="38"/>
        <v>10711.688</v>
      </c>
      <c r="CE19" s="530">
        <f t="shared" si="39"/>
        <v>10711.688</v>
      </c>
      <c r="CF19" s="530">
        <f t="shared" si="40"/>
        <v>34288.311999999998</v>
      </c>
      <c r="CG19" s="530">
        <f t="shared" si="41"/>
        <v>10711.688</v>
      </c>
      <c r="CH19" s="530">
        <f t="shared" si="42"/>
        <v>0</v>
      </c>
      <c r="CI19" s="998" t="s">
        <v>281</v>
      </c>
      <c r="CJ19" s="685" t="s">
        <v>295</v>
      </c>
      <c r="CK19" s="686">
        <v>3236532</v>
      </c>
      <c r="CL19" s="686">
        <f t="shared" si="43"/>
        <v>3236.5320000000002</v>
      </c>
      <c r="CN19" s="685" t="s">
        <v>465</v>
      </c>
      <c r="CO19" s="686">
        <v>45000000</v>
      </c>
      <c r="CP19" s="686">
        <v>19522986</v>
      </c>
      <c r="CQ19" s="686">
        <v>19522986</v>
      </c>
      <c r="CR19" s="686">
        <v>25477014</v>
      </c>
      <c r="CS19" s="686">
        <v>16263394</v>
      </c>
      <c r="CT19" s="686">
        <v>3259592</v>
      </c>
      <c r="CU19" s="686">
        <f t="shared" si="44"/>
        <v>45000</v>
      </c>
      <c r="CV19" s="686">
        <f t="shared" si="45"/>
        <v>19522.986000000001</v>
      </c>
      <c r="CW19" s="686">
        <f t="shared" si="46"/>
        <v>19522.986000000001</v>
      </c>
      <c r="CX19" s="686">
        <f t="shared" si="47"/>
        <v>25477.013999999999</v>
      </c>
      <c r="CY19" s="686">
        <f t="shared" si="48"/>
        <v>16263.394</v>
      </c>
      <c r="CZ19" s="686">
        <f t="shared" si="49"/>
        <v>3259.5920000000001</v>
      </c>
      <c r="DC19" s="687" t="s">
        <v>467</v>
      </c>
      <c r="DD19" s="688">
        <v>4508075</v>
      </c>
      <c r="DE19" s="529">
        <f t="shared" si="50"/>
        <v>4508.0749999999998</v>
      </c>
      <c r="DG19" s="687" t="s">
        <v>465</v>
      </c>
      <c r="DH19" s="688">
        <v>45000000</v>
      </c>
      <c r="DI19" s="688">
        <v>19522168</v>
      </c>
      <c r="DJ19" s="688">
        <v>19522168</v>
      </c>
      <c r="DK19" s="688">
        <v>25477832</v>
      </c>
      <c r="DL19" s="688">
        <v>19522168</v>
      </c>
      <c r="DM19" s="688">
        <v>0</v>
      </c>
      <c r="DN19" s="688">
        <f t="shared" si="51"/>
        <v>45000</v>
      </c>
      <c r="DO19" s="688">
        <f t="shared" si="52"/>
        <v>19522.168000000001</v>
      </c>
      <c r="DP19" s="688">
        <f t="shared" si="53"/>
        <v>19522.168000000001</v>
      </c>
      <c r="DQ19" s="688">
        <f t="shared" si="54"/>
        <v>25477.831999999999</v>
      </c>
      <c r="DR19" s="688">
        <f t="shared" si="55"/>
        <v>19522.168000000001</v>
      </c>
      <c r="DS19" s="688">
        <f t="shared" si="56"/>
        <v>0</v>
      </c>
      <c r="DT19" s="683" t="s">
        <v>281</v>
      </c>
      <c r="DU19" s="786" t="s">
        <v>515</v>
      </c>
      <c r="DV19" s="787">
        <v>733210</v>
      </c>
      <c r="DW19" s="787">
        <f t="shared" si="57"/>
        <v>733.21</v>
      </c>
      <c r="DZ19" s="786" t="s">
        <v>465</v>
      </c>
      <c r="EA19" s="787">
        <v>45000000</v>
      </c>
      <c r="EB19" s="787">
        <v>19522168</v>
      </c>
      <c r="EC19" s="787">
        <v>19522168</v>
      </c>
      <c r="ED19" s="787">
        <v>25477832</v>
      </c>
      <c r="EE19" s="787">
        <v>0</v>
      </c>
      <c r="EF19" s="787">
        <v>19522168</v>
      </c>
      <c r="EG19" s="787">
        <v>0</v>
      </c>
      <c r="EH19" s="787">
        <f t="shared" si="58"/>
        <v>45000</v>
      </c>
      <c r="EI19" s="787">
        <f t="shared" si="59"/>
        <v>19522.168000000001</v>
      </c>
      <c r="EJ19" s="787">
        <f t="shared" si="60"/>
        <v>19522.168000000001</v>
      </c>
      <c r="EK19" s="787">
        <f t="shared" si="61"/>
        <v>25477.831999999999</v>
      </c>
      <c r="EL19" s="787">
        <f t="shared" si="62"/>
        <v>0</v>
      </c>
      <c r="EM19" s="787">
        <f t="shared" si="63"/>
        <v>19522.168000000001</v>
      </c>
      <c r="EN19" s="787">
        <f t="shared" si="64"/>
        <v>0</v>
      </c>
      <c r="EP19" s="998" t="s">
        <v>466</v>
      </c>
      <c r="EQ19" s="529">
        <v>5008956</v>
      </c>
      <c r="ER19" s="529">
        <f t="shared" si="65"/>
        <v>5008.9560000000001</v>
      </c>
      <c r="ET19" s="786" t="s">
        <v>465</v>
      </c>
      <c r="EU19" s="787">
        <v>45000000</v>
      </c>
      <c r="EV19" s="787">
        <v>27147618</v>
      </c>
      <c r="EW19" s="787">
        <v>27147618</v>
      </c>
      <c r="EX19" s="787">
        <v>17852382</v>
      </c>
      <c r="EY19" s="787">
        <v>0</v>
      </c>
      <c r="EZ19" s="787">
        <v>24357340</v>
      </c>
      <c r="FA19" s="787">
        <v>2790278</v>
      </c>
      <c r="FB19" s="529">
        <f t="shared" si="66"/>
        <v>45000</v>
      </c>
      <c r="FC19" s="529">
        <f t="shared" si="67"/>
        <v>27147.617999999999</v>
      </c>
      <c r="FD19" s="529">
        <f t="shared" si="68"/>
        <v>27147.617999999999</v>
      </c>
      <c r="FE19" s="529">
        <f t="shared" si="69"/>
        <v>17852.382000000001</v>
      </c>
      <c r="FF19" s="529">
        <f t="shared" si="70"/>
        <v>0</v>
      </c>
      <c r="FG19" s="529">
        <f t="shared" si="71"/>
        <v>24357.34</v>
      </c>
      <c r="FH19" s="529">
        <f t="shared" si="72"/>
        <v>2790.2779999999998</v>
      </c>
    </row>
    <row r="20" spans="1:164" x14ac:dyDescent="0.2">
      <c r="A20" s="998" t="s">
        <v>466</v>
      </c>
      <c r="B20" s="1000">
        <v>23400000</v>
      </c>
      <c r="C20" s="1000">
        <v>0</v>
      </c>
      <c r="D20" s="1000">
        <v>0</v>
      </c>
      <c r="E20" s="1000">
        <v>23400000</v>
      </c>
      <c r="F20" s="1000">
        <v>0</v>
      </c>
      <c r="G20" s="1000">
        <v>0</v>
      </c>
      <c r="H20" s="1000">
        <f t="shared" si="9"/>
        <v>23400</v>
      </c>
      <c r="I20" s="1000">
        <f t="shared" si="10"/>
        <v>0</v>
      </c>
      <c r="J20" s="1000">
        <f t="shared" si="11"/>
        <v>0</v>
      </c>
      <c r="K20" s="1000">
        <f t="shared" si="12"/>
        <v>23400</v>
      </c>
      <c r="L20" s="1000">
        <f t="shared" si="13"/>
        <v>0</v>
      </c>
      <c r="M20" s="1000">
        <f t="shared" si="14"/>
        <v>0</v>
      </c>
      <c r="N20" s="998" t="s">
        <v>281</v>
      </c>
      <c r="P20" s="528" t="s">
        <v>295</v>
      </c>
      <c r="Q20" s="529">
        <v>34066</v>
      </c>
      <c r="R20" s="529">
        <f t="shared" si="15"/>
        <v>34.066000000000003</v>
      </c>
      <c r="S20" s="998"/>
      <c r="T20" s="528" t="s">
        <v>465</v>
      </c>
      <c r="U20" s="530">
        <v>45000000</v>
      </c>
      <c r="V20" s="530">
        <v>69680</v>
      </c>
      <c r="W20" s="530">
        <v>69680</v>
      </c>
      <c r="X20" s="530">
        <v>44930320</v>
      </c>
      <c r="Y20" s="530">
        <v>30562</v>
      </c>
      <c r="Z20" s="530">
        <v>39118</v>
      </c>
      <c r="AA20" s="530">
        <f t="shared" si="16"/>
        <v>45000</v>
      </c>
      <c r="AB20" s="530">
        <f t="shared" si="17"/>
        <v>69.680000000000007</v>
      </c>
      <c r="AC20" s="530">
        <f t="shared" si="18"/>
        <v>69.680000000000007</v>
      </c>
      <c r="AD20" s="530">
        <f t="shared" si="19"/>
        <v>44930.32</v>
      </c>
      <c r="AE20" s="530">
        <f t="shared" si="20"/>
        <v>30.562000000000001</v>
      </c>
      <c r="AF20" s="530">
        <f t="shared" si="21"/>
        <v>39.118000000000002</v>
      </c>
      <c r="AG20" s="998" t="s">
        <v>281</v>
      </c>
      <c r="AH20" s="998" t="s">
        <v>466</v>
      </c>
      <c r="AI20" s="529">
        <v>5110672</v>
      </c>
      <c r="AJ20" s="529">
        <f t="shared" si="22"/>
        <v>5110.6719999999996</v>
      </c>
      <c r="AL20" s="998" t="s">
        <v>466</v>
      </c>
      <c r="AM20" s="529">
        <v>23400000</v>
      </c>
      <c r="AN20" s="529">
        <v>5146286</v>
      </c>
      <c r="AO20" s="529">
        <v>5146286</v>
      </c>
      <c r="AP20" s="529">
        <v>18253714</v>
      </c>
      <c r="AQ20" s="529">
        <v>3113532</v>
      </c>
      <c r="AR20" s="529">
        <v>2032754</v>
      </c>
      <c r="AS20" s="529">
        <f t="shared" si="23"/>
        <v>23400</v>
      </c>
      <c r="AT20" s="529">
        <f t="shared" si="24"/>
        <v>5146.2860000000001</v>
      </c>
      <c r="AU20" s="529">
        <f t="shared" si="25"/>
        <v>5146.2860000000001</v>
      </c>
      <c r="AV20" s="529">
        <f t="shared" si="26"/>
        <v>18253.714</v>
      </c>
      <c r="AW20" s="529">
        <f t="shared" si="27"/>
        <v>3113.5320000000002</v>
      </c>
      <c r="AX20" s="529">
        <f t="shared" si="28"/>
        <v>2032.7539999999999</v>
      </c>
      <c r="AZ20" s="998" t="s">
        <v>515</v>
      </c>
      <c r="BA20" s="529">
        <v>687821</v>
      </c>
      <c r="BB20" s="529">
        <f t="shared" si="29"/>
        <v>687.82100000000003</v>
      </c>
      <c r="BD20" s="998" t="s">
        <v>466</v>
      </c>
      <c r="BE20" s="529">
        <v>23400000</v>
      </c>
      <c r="BF20" s="529">
        <v>5726924</v>
      </c>
      <c r="BG20" s="529">
        <v>5726924</v>
      </c>
      <c r="BH20" s="529">
        <v>17673076</v>
      </c>
      <c r="BI20" s="529">
        <v>5614390</v>
      </c>
      <c r="BJ20" s="529">
        <v>112534</v>
      </c>
      <c r="BK20" s="529">
        <f t="shared" si="30"/>
        <v>23400</v>
      </c>
      <c r="BL20" s="529">
        <f t="shared" si="31"/>
        <v>5726.924</v>
      </c>
      <c r="BM20" s="529">
        <f t="shared" si="32"/>
        <v>5726.924</v>
      </c>
      <c r="BN20" s="529">
        <f t="shared" si="33"/>
        <v>17673.076000000001</v>
      </c>
      <c r="BO20" s="529">
        <f t="shared" si="34"/>
        <v>5614.39</v>
      </c>
      <c r="BP20" s="529">
        <f t="shared" si="35"/>
        <v>112.53400000000001</v>
      </c>
      <c r="BR20" s="528" t="s">
        <v>470</v>
      </c>
      <c r="BS20" s="530">
        <v>13550466</v>
      </c>
      <c r="BT20" s="530">
        <f t="shared" si="36"/>
        <v>13550.466</v>
      </c>
      <c r="BV20" s="528" t="s">
        <v>466</v>
      </c>
      <c r="BW20" s="530">
        <v>23400000</v>
      </c>
      <c r="BX20" s="530">
        <v>5726924</v>
      </c>
      <c r="BY20" s="530">
        <v>5726924</v>
      </c>
      <c r="BZ20" s="530">
        <v>17673076</v>
      </c>
      <c r="CA20" s="530">
        <v>5726924</v>
      </c>
      <c r="CB20" s="530">
        <v>0</v>
      </c>
      <c r="CC20" s="530">
        <f t="shared" si="37"/>
        <v>23400</v>
      </c>
      <c r="CD20" s="530">
        <f t="shared" si="38"/>
        <v>5726.924</v>
      </c>
      <c r="CE20" s="530">
        <f t="shared" si="39"/>
        <v>5726.924</v>
      </c>
      <c r="CF20" s="530">
        <f t="shared" si="40"/>
        <v>17673.076000000001</v>
      </c>
      <c r="CG20" s="530">
        <f t="shared" si="41"/>
        <v>5726.924</v>
      </c>
      <c r="CH20" s="530">
        <f t="shared" si="42"/>
        <v>0</v>
      </c>
      <c r="CI20" s="998" t="s">
        <v>281</v>
      </c>
      <c r="CJ20" s="685" t="s">
        <v>296</v>
      </c>
      <c r="CK20" s="686">
        <v>5604665</v>
      </c>
      <c r="CL20" s="686">
        <f t="shared" si="43"/>
        <v>5604.665</v>
      </c>
      <c r="CN20" s="685" t="s">
        <v>466</v>
      </c>
      <c r="CO20" s="686">
        <v>23400000</v>
      </c>
      <c r="CP20" s="686">
        <v>11301690</v>
      </c>
      <c r="CQ20" s="686">
        <v>11301690</v>
      </c>
      <c r="CR20" s="686">
        <v>12098310</v>
      </c>
      <c r="CS20" s="686">
        <v>9177052</v>
      </c>
      <c r="CT20" s="686">
        <v>2124638</v>
      </c>
      <c r="CU20" s="686">
        <f t="shared" si="44"/>
        <v>23400</v>
      </c>
      <c r="CV20" s="686">
        <f t="shared" si="45"/>
        <v>11301.69</v>
      </c>
      <c r="CW20" s="686">
        <f t="shared" si="46"/>
        <v>11301.69</v>
      </c>
      <c r="CX20" s="686">
        <f t="shared" si="47"/>
        <v>12098.31</v>
      </c>
      <c r="CY20" s="686">
        <f t="shared" si="48"/>
        <v>9177.0519999999997</v>
      </c>
      <c r="CZ20" s="686">
        <f t="shared" si="49"/>
        <v>2124.6379999999999</v>
      </c>
      <c r="DC20" s="687" t="s">
        <v>515</v>
      </c>
      <c r="DD20" s="688">
        <v>876274</v>
      </c>
      <c r="DE20" s="529">
        <f t="shared" si="50"/>
        <v>876.274</v>
      </c>
      <c r="DG20" s="687" t="s">
        <v>466</v>
      </c>
      <c r="DH20" s="688">
        <v>23400000</v>
      </c>
      <c r="DI20" s="688">
        <v>11300872</v>
      </c>
      <c r="DJ20" s="688">
        <v>11300872</v>
      </c>
      <c r="DK20" s="688">
        <v>12099128</v>
      </c>
      <c r="DL20" s="688">
        <v>11300872</v>
      </c>
      <c r="DM20" s="688">
        <v>0</v>
      </c>
      <c r="DN20" s="688">
        <f t="shared" si="51"/>
        <v>23400</v>
      </c>
      <c r="DO20" s="688">
        <f t="shared" si="52"/>
        <v>11300.871999999999</v>
      </c>
      <c r="DP20" s="688">
        <f t="shared" si="53"/>
        <v>11300.871999999999</v>
      </c>
      <c r="DQ20" s="688">
        <f t="shared" si="54"/>
        <v>12099.128000000001</v>
      </c>
      <c r="DR20" s="688">
        <f t="shared" si="55"/>
        <v>11300.871999999999</v>
      </c>
      <c r="DS20" s="688">
        <f t="shared" si="56"/>
        <v>0</v>
      </c>
      <c r="DT20" s="683" t="s">
        <v>281</v>
      </c>
      <c r="DU20" s="786" t="s">
        <v>469</v>
      </c>
      <c r="DV20" s="787">
        <v>592856</v>
      </c>
      <c r="DW20" s="787">
        <f t="shared" si="57"/>
        <v>592.85599999999999</v>
      </c>
      <c r="DZ20" s="786" t="s">
        <v>466</v>
      </c>
      <c r="EA20" s="787">
        <v>23400000</v>
      </c>
      <c r="EB20" s="787">
        <v>11300872</v>
      </c>
      <c r="EC20" s="787">
        <v>11300872</v>
      </c>
      <c r="ED20" s="787">
        <v>12099128</v>
      </c>
      <c r="EE20" s="787">
        <v>0</v>
      </c>
      <c r="EF20" s="787">
        <v>11300872</v>
      </c>
      <c r="EG20" s="787">
        <v>0</v>
      </c>
      <c r="EH20" s="787">
        <f t="shared" si="58"/>
        <v>23400</v>
      </c>
      <c r="EI20" s="787">
        <f t="shared" si="59"/>
        <v>11300.871999999999</v>
      </c>
      <c r="EJ20" s="787">
        <f t="shared" si="60"/>
        <v>11300.871999999999</v>
      </c>
      <c r="EK20" s="787">
        <f t="shared" si="61"/>
        <v>12099.128000000001</v>
      </c>
      <c r="EL20" s="787">
        <f t="shared" si="62"/>
        <v>0</v>
      </c>
      <c r="EM20" s="787">
        <f t="shared" si="63"/>
        <v>11300.871999999999</v>
      </c>
      <c r="EN20" s="787">
        <f t="shared" si="64"/>
        <v>0</v>
      </c>
      <c r="EP20" s="998" t="s">
        <v>295</v>
      </c>
      <c r="EQ20" s="529">
        <v>2616494</v>
      </c>
      <c r="ER20" s="529">
        <f t="shared" si="65"/>
        <v>2616.4940000000001</v>
      </c>
      <c r="ET20" s="786" t="s">
        <v>466</v>
      </c>
      <c r="EU20" s="787">
        <v>23400000</v>
      </c>
      <c r="EV20" s="787">
        <v>16309828</v>
      </c>
      <c r="EW20" s="787">
        <v>16309828</v>
      </c>
      <c r="EX20" s="787">
        <v>7090172</v>
      </c>
      <c r="EY20" s="787">
        <v>0</v>
      </c>
      <c r="EZ20" s="787">
        <v>14426004</v>
      </c>
      <c r="FA20" s="787">
        <v>1883824</v>
      </c>
      <c r="FB20" s="529">
        <f t="shared" si="66"/>
        <v>23400</v>
      </c>
      <c r="FC20" s="529">
        <f t="shared" si="67"/>
        <v>16309.828</v>
      </c>
      <c r="FD20" s="529">
        <f t="shared" si="68"/>
        <v>16309.828</v>
      </c>
      <c r="FE20" s="529">
        <f t="shared" si="69"/>
        <v>7090.1719999999996</v>
      </c>
      <c r="FF20" s="529">
        <f t="shared" si="70"/>
        <v>0</v>
      </c>
      <c r="FG20" s="529">
        <f t="shared" si="71"/>
        <v>14426.004000000001</v>
      </c>
      <c r="FH20" s="529">
        <f t="shared" si="72"/>
        <v>1883.8240000000001</v>
      </c>
    </row>
    <row r="21" spans="1:164" x14ac:dyDescent="0.2">
      <c r="A21" s="998" t="s">
        <v>295</v>
      </c>
      <c r="B21" s="1000">
        <v>21600000</v>
      </c>
      <c r="C21" s="1000">
        <v>0</v>
      </c>
      <c r="D21" s="1000">
        <v>0</v>
      </c>
      <c r="E21" s="1000">
        <v>21600000</v>
      </c>
      <c r="F21" s="1000">
        <v>0</v>
      </c>
      <c r="G21" s="1000">
        <v>0</v>
      </c>
      <c r="H21" s="1000">
        <f t="shared" si="9"/>
        <v>21600</v>
      </c>
      <c r="I21" s="1000">
        <f t="shared" si="10"/>
        <v>0</v>
      </c>
      <c r="J21" s="1000">
        <f t="shared" si="11"/>
        <v>0</v>
      </c>
      <c r="K21" s="1000">
        <f t="shared" si="12"/>
        <v>21600</v>
      </c>
      <c r="L21" s="1000">
        <f t="shared" si="13"/>
        <v>0</v>
      </c>
      <c r="M21" s="1000">
        <f t="shared" si="14"/>
        <v>0</v>
      </c>
      <c r="N21" s="998" t="s">
        <v>281</v>
      </c>
      <c r="P21" s="528" t="s">
        <v>296</v>
      </c>
      <c r="Q21" s="529">
        <v>7172953</v>
      </c>
      <c r="R21" s="529">
        <f t="shared" si="15"/>
        <v>7172.9530000000004</v>
      </c>
      <c r="S21" s="998"/>
      <c r="T21" s="528" t="s">
        <v>466</v>
      </c>
      <c r="U21" s="530">
        <v>23400000</v>
      </c>
      <c r="V21" s="530">
        <v>35614</v>
      </c>
      <c r="W21" s="530">
        <v>35614</v>
      </c>
      <c r="X21" s="530">
        <v>23364386</v>
      </c>
      <c r="Y21" s="530">
        <v>15475</v>
      </c>
      <c r="Z21" s="530">
        <v>20139</v>
      </c>
      <c r="AA21" s="530">
        <f t="shared" si="16"/>
        <v>23400</v>
      </c>
      <c r="AB21" s="530">
        <f t="shared" si="17"/>
        <v>35.613999999999997</v>
      </c>
      <c r="AC21" s="530">
        <f t="shared" si="18"/>
        <v>35.613999999999997</v>
      </c>
      <c r="AD21" s="530">
        <f t="shared" si="19"/>
        <v>23364.385999999999</v>
      </c>
      <c r="AE21" s="530">
        <f t="shared" si="20"/>
        <v>15.475</v>
      </c>
      <c r="AF21" s="530">
        <f t="shared" si="21"/>
        <v>20.138999999999999</v>
      </c>
      <c r="AG21" s="998" t="s">
        <v>281</v>
      </c>
      <c r="AH21" s="998" t="s">
        <v>295</v>
      </c>
      <c r="AI21" s="529">
        <v>4950698</v>
      </c>
      <c r="AJ21" s="529">
        <f t="shared" si="22"/>
        <v>4950.6980000000003</v>
      </c>
      <c r="AL21" s="998" t="s">
        <v>295</v>
      </c>
      <c r="AM21" s="529">
        <v>21600000</v>
      </c>
      <c r="AN21" s="529">
        <v>4984764</v>
      </c>
      <c r="AO21" s="529">
        <v>4984764</v>
      </c>
      <c r="AP21" s="529">
        <v>16615236</v>
      </c>
      <c r="AQ21" s="529">
        <v>3032384</v>
      </c>
      <c r="AR21" s="529">
        <v>1952380</v>
      </c>
      <c r="AS21" s="529">
        <f t="shared" si="23"/>
        <v>21600</v>
      </c>
      <c r="AT21" s="529">
        <f t="shared" si="24"/>
        <v>4984.7640000000001</v>
      </c>
      <c r="AU21" s="529">
        <f t="shared" si="25"/>
        <v>4984.7640000000001</v>
      </c>
      <c r="AV21" s="529">
        <f t="shared" si="26"/>
        <v>16615.236000000001</v>
      </c>
      <c r="AW21" s="529">
        <f t="shared" si="27"/>
        <v>3032.384</v>
      </c>
      <c r="AX21" s="529">
        <f t="shared" si="28"/>
        <v>1952.38</v>
      </c>
      <c r="AZ21" s="998" t="s">
        <v>300</v>
      </c>
      <c r="BA21" s="529">
        <v>1251342864</v>
      </c>
      <c r="BB21" s="529">
        <f t="shared" si="29"/>
        <v>1251342.8640000001</v>
      </c>
      <c r="BD21" s="998" t="s">
        <v>295</v>
      </c>
      <c r="BE21" s="529">
        <v>21600000</v>
      </c>
      <c r="BF21" s="529">
        <v>4984764</v>
      </c>
      <c r="BG21" s="529">
        <v>4984764</v>
      </c>
      <c r="BH21" s="529">
        <v>16615236</v>
      </c>
      <c r="BI21" s="529">
        <v>4984764</v>
      </c>
      <c r="BJ21" s="529">
        <v>0</v>
      </c>
      <c r="BK21" s="529">
        <f t="shared" si="30"/>
        <v>21600</v>
      </c>
      <c r="BL21" s="529">
        <f t="shared" si="31"/>
        <v>4984.7640000000001</v>
      </c>
      <c r="BM21" s="529">
        <f t="shared" si="32"/>
        <v>4984.7640000000001</v>
      </c>
      <c r="BN21" s="529">
        <f t="shared" si="33"/>
        <v>16615.236000000001</v>
      </c>
      <c r="BO21" s="529">
        <f t="shared" si="34"/>
        <v>4984.7640000000001</v>
      </c>
      <c r="BP21" s="529">
        <f t="shared" si="35"/>
        <v>0</v>
      </c>
      <c r="BR21" s="528" t="s">
        <v>303</v>
      </c>
      <c r="BS21" s="530">
        <v>184763766</v>
      </c>
      <c r="BT21" s="530">
        <f t="shared" si="36"/>
        <v>184763.766</v>
      </c>
      <c r="BV21" s="528" t="s">
        <v>295</v>
      </c>
      <c r="BW21" s="530">
        <v>21600000</v>
      </c>
      <c r="BX21" s="530">
        <v>4984764</v>
      </c>
      <c r="BY21" s="530">
        <v>4984764</v>
      </c>
      <c r="BZ21" s="530">
        <v>16615236</v>
      </c>
      <c r="CA21" s="530">
        <v>4984764</v>
      </c>
      <c r="CB21" s="530">
        <v>0</v>
      </c>
      <c r="CC21" s="530">
        <f t="shared" si="37"/>
        <v>21600</v>
      </c>
      <c r="CD21" s="530">
        <f t="shared" si="38"/>
        <v>4984.7640000000001</v>
      </c>
      <c r="CE21" s="530">
        <f t="shared" si="39"/>
        <v>4984.7640000000001</v>
      </c>
      <c r="CF21" s="530">
        <f t="shared" si="40"/>
        <v>16615.236000000001</v>
      </c>
      <c r="CG21" s="530">
        <f t="shared" si="41"/>
        <v>4984.7640000000001</v>
      </c>
      <c r="CH21" s="530">
        <f t="shared" si="42"/>
        <v>0</v>
      </c>
      <c r="CI21" s="998" t="s">
        <v>281</v>
      </c>
      <c r="CJ21" s="685" t="s">
        <v>467</v>
      </c>
      <c r="CK21" s="686">
        <v>4517247</v>
      </c>
      <c r="CL21" s="686">
        <f t="shared" si="43"/>
        <v>4517.2470000000003</v>
      </c>
      <c r="CN21" s="685" t="s">
        <v>295</v>
      </c>
      <c r="CO21" s="686">
        <v>21600000</v>
      </c>
      <c r="CP21" s="686">
        <v>8221296</v>
      </c>
      <c r="CQ21" s="686">
        <v>8221296</v>
      </c>
      <c r="CR21" s="686">
        <v>13378704</v>
      </c>
      <c r="CS21" s="686">
        <v>7086342</v>
      </c>
      <c r="CT21" s="686">
        <v>1134954</v>
      </c>
      <c r="CU21" s="686">
        <f t="shared" si="44"/>
        <v>21600</v>
      </c>
      <c r="CV21" s="686">
        <f t="shared" si="45"/>
        <v>8221.2960000000003</v>
      </c>
      <c r="CW21" s="686">
        <f t="shared" si="46"/>
        <v>8221.2960000000003</v>
      </c>
      <c r="CX21" s="686">
        <f t="shared" si="47"/>
        <v>13378.704</v>
      </c>
      <c r="CY21" s="686">
        <f t="shared" si="48"/>
        <v>7086.3419999999996</v>
      </c>
      <c r="CZ21" s="686">
        <f t="shared" si="49"/>
        <v>1134.954</v>
      </c>
      <c r="DC21" s="687" t="s">
        <v>300</v>
      </c>
      <c r="DD21" s="688">
        <v>1206170735</v>
      </c>
      <c r="DE21" s="529">
        <f t="shared" si="50"/>
        <v>1206170.7350000001</v>
      </c>
      <c r="DG21" s="687" t="s">
        <v>295</v>
      </c>
      <c r="DH21" s="688">
        <v>21600000</v>
      </c>
      <c r="DI21" s="688">
        <v>8221296</v>
      </c>
      <c r="DJ21" s="688">
        <v>8221296</v>
      </c>
      <c r="DK21" s="688">
        <v>13378704</v>
      </c>
      <c r="DL21" s="688">
        <v>8221296</v>
      </c>
      <c r="DM21" s="688">
        <v>0</v>
      </c>
      <c r="DN21" s="688">
        <f t="shared" si="51"/>
        <v>21600</v>
      </c>
      <c r="DO21" s="688">
        <f t="shared" si="52"/>
        <v>8221.2960000000003</v>
      </c>
      <c r="DP21" s="688">
        <f t="shared" si="53"/>
        <v>8221.2960000000003</v>
      </c>
      <c r="DQ21" s="688">
        <f t="shared" si="54"/>
        <v>13378.704</v>
      </c>
      <c r="DR21" s="688">
        <f t="shared" si="55"/>
        <v>8221.2960000000003</v>
      </c>
      <c r="DS21" s="688">
        <f t="shared" si="56"/>
        <v>0</v>
      </c>
      <c r="DT21" s="683" t="s">
        <v>281</v>
      </c>
      <c r="DU21" s="786" t="s">
        <v>300</v>
      </c>
      <c r="DV21" s="787">
        <v>1195965922</v>
      </c>
      <c r="DW21" s="787">
        <f t="shared" si="57"/>
        <v>1195965.922</v>
      </c>
      <c r="DZ21" s="786" t="s">
        <v>295</v>
      </c>
      <c r="EA21" s="787">
        <v>21600000</v>
      </c>
      <c r="EB21" s="787">
        <v>8221296</v>
      </c>
      <c r="EC21" s="787">
        <v>8221296</v>
      </c>
      <c r="ED21" s="787">
        <v>13378704</v>
      </c>
      <c r="EE21" s="787">
        <v>0</v>
      </c>
      <c r="EF21" s="787">
        <v>8221296</v>
      </c>
      <c r="EG21" s="787">
        <v>0</v>
      </c>
      <c r="EH21" s="787">
        <f t="shared" si="58"/>
        <v>21600</v>
      </c>
      <c r="EI21" s="787">
        <f t="shared" si="59"/>
        <v>8221.2960000000003</v>
      </c>
      <c r="EJ21" s="787">
        <f t="shared" si="60"/>
        <v>8221.2960000000003</v>
      </c>
      <c r="EK21" s="787">
        <f t="shared" si="61"/>
        <v>13378.704</v>
      </c>
      <c r="EL21" s="787">
        <f t="shared" si="62"/>
        <v>0</v>
      </c>
      <c r="EM21" s="787">
        <f t="shared" si="63"/>
        <v>8221.2960000000003</v>
      </c>
      <c r="EN21" s="787">
        <f t="shared" si="64"/>
        <v>0</v>
      </c>
      <c r="EP21" s="998" t="s">
        <v>296</v>
      </c>
      <c r="EQ21" s="529">
        <v>4910675</v>
      </c>
      <c r="ER21" s="529">
        <f t="shared" si="65"/>
        <v>4910.6750000000002</v>
      </c>
      <c r="ET21" s="786" t="s">
        <v>295</v>
      </c>
      <c r="EU21" s="787">
        <v>21600000</v>
      </c>
      <c r="EV21" s="787">
        <v>10837790</v>
      </c>
      <c r="EW21" s="787">
        <v>10837790</v>
      </c>
      <c r="EX21" s="787">
        <v>10762210</v>
      </c>
      <c r="EY21" s="787">
        <v>0</v>
      </c>
      <c r="EZ21" s="787">
        <v>9931336</v>
      </c>
      <c r="FA21" s="787">
        <v>906454</v>
      </c>
      <c r="FB21" s="529">
        <f t="shared" si="66"/>
        <v>21600</v>
      </c>
      <c r="FC21" s="529">
        <f t="shared" si="67"/>
        <v>10837.79</v>
      </c>
      <c r="FD21" s="529">
        <f t="shared" si="68"/>
        <v>10837.79</v>
      </c>
      <c r="FE21" s="529">
        <f t="shared" si="69"/>
        <v>10762.21</v>
      </c>
      <c r="FF21" s="529">
        <f t="shared" si="70"/>
        <v>0</v>
      </c>
      <c r="FG21" s="529">
        <f t="shared" si="71"/>
        <v>9931.3359999999993</v>
      </c>
      <c r="FH21" s="529">
        <f t="shared" si="72"/>
        <v>906.45399999999995</v>
      </c>
    </row>
    <row r="22" spans="1:164" x14ac:dyDescent="0.2">
      <c r="A22" s="998" t="s">
        <v>296</v>
      </c>
      <c r="B22" s="1000">
        <v>80800000</v>
      </c>
      <c r="C22" s="1000">
        <v>7480882</v>
      </c>
      <c r="D22" s="1000">
        <v>7480882</v>
      </c>
      <c r="E22" s="1000">
        <v>73319118</v>
      </c>
      <c r="F22" s="1000">
        <v>4941002</v>
      </c>
      <c r="G22" s="1000">
        <v>2539880</v>
      </c>
      <c r="H22" s="1000">
        <f t="shared" si="9"/>
        <v>80800</v>
      </c>
      <c r="I22" s="1000">
        <f t="shared" si="10"/>
        <v>7480.8819999999996</v>
      </c>
      <c r="J22" s="1000">
        <f t="shared" si="11"/>
        <v>7480.8819999999996</v>
      </c>
      <c r="K22" s="1000">
        <f t="shared" si="12"/>
        <v>73319.118000000002</v>
      </c>
      <c r="L22" s="1000">
        <f t="shared" si="13"/>
        <v>4941.0020000000004</v>
      </c>
      <c r="M22" s="1000">
        <f t="shared" si="14"/>
        <v>2539.88</v>
      </c>
      <c r="N22" s="998" t="s">
        <v>281</v>
      </c>
      <c r="P22" s="528" t="s">
        <v>467</v>
      </c>
      <c r="Q22" s="529">
        <v>6519711</v>
      </c>
      <c r="R22" s="529">
        <f t="shared" si="15"/>
        <v>6519.7110000000002</v>
      </c>
      <c r="S22" s="998"/>
      <c r="T22" s="528" t="s">
        <v>295</v>
      </c>
      <c r="U22" s="530">
        <v>21600000</v>
      </c>
      <c r="V22" s="530">
        <v>34066</v>
      </c>
      <c r="W22" s="530">
        <v>34066</v>
      </c>
      <c r="X22" s="530">
        <v>21565934</v>
      </c>
      <c r="Y22" s="530">
        <v>15087</v>
      </c>
      <c r="Z22" s="530">
        <v>18979</v>
      </c>
      <c r="AA22" s="530">
        <f t="shared" si="16"/>
        <v>21600</v>
      </c>
      <c r="AB22" s="530">
        <f t="shared" si="17"/>
        <v>34.066000000000003</v>
      </c>
      <c r="AC22" s="530">
        <f t="shared" si="18"/>
        <v>34.066000000000003</v>
      </c>
      <c r="AD22" s="530">
        <f t="shared" si="19"/>
        <v>21565.934000000001</v>
      </c>
      <c r="AE22" s="530">
        <f t="shared" si="20"/>
        <v>15.087</v>
      </c>
      <c r="AF22" s="530">
        <f t="shared" si="21"/>
        <v>18.978999999999999</v>
      </c>
      <c r="AG22" s="998" t="s">
        <v>281</v>
      </c>
      <c r="AH22" s="998" t="s">
        <v>296</v>
      </c>
      <c r="AI22" s="529">
        <v>2561240</v>
      </c>
      <c r="AJ22" s="529">
        <f t="shared" si="22"/>
        <v>2561.2399999999998</v>
      </c>
      <c r="AL22" s="998" t="s">
        <v>296</v>
      </c>
      <c r="AM22" s="529">
        <v>83300000</v>
      </c>
      <c r="AN22" s="529">
        <v>17215075</v>
      </c>
      <c r="AO22" s="529">
        <v>17215075</v>
      </c>
      <c r="AP22" s="529">
        <v>66084925</v>
      </c>
      <c r="AQ22" s="529">
        <v>16389738</v>
      </c>
      <c r="AR22" s="529">
        <v>825337</v>
      </c>
      <c r="AS22" s="529">
        <f t="shared" si="23"/>
        <v>83300</v>
      </c>
      <c r="AT22" s="529">
        <f t="shared" si="24"/>
        <v>17215.075000000001</v>
      </c>
      <c r="AU22" s="529">
        <f t="shared" si="25"/>
        <v>17215.075000000001</v>
      </c>
      <c r="AV22" s="529">
        <f t="shared" si="26"/>
        <v>66084.925000000003</v>
      </c>
      <c r="AW22" s="529">
        <f t="shared" si="27"/>
        <v>16389.738000000001</v>
      </c>
      <c r="AX22" s="529">
        <f t="shared" si="28"/>
        <v>825.33699999999999</v>
      </c>
      <c r="AZ22" s="998" t="s">
        <v>301</v>
      </c>
      <c r="BA22" s="529">
        <v>1185418519</v>
      </c>
      <c r="BB22" s="529">
        <f t="shared" si="29"/>
        <v>1185418.5190000001</v>
      </c>
      <c r="BD22" s="998" t="s">
        <v>296</v>
      </c>
      <c r="BE22" s="529">
        <v>83300000</v>
      </c>
      <c r="BF22" s="529">
        <v>25582215</v>
      </c>
      <c r="BG22" s="529">
        <v>25582215</v>
      </c>
      <c r="BH22" s="529">
        <v>57717785</v>
      </c>
      <c r="BI22" s="529">
        <v>17867623</v>
      </c>
      <c r="BJ22" s="529">
        <v>7714592</v>
      </c>
      <c r="BK22" s="529">
        <f t="shared" si="30"/>
        <v>83300</v>
      </c>
      <c r="BL22" s="529">
        <f t="shared" si="31"/>
        <v>25582.215</v>
      </c>
      <c r="BM22" s="529">
        <f t="shared" si="32"/>
        <v>25582.215</v>
      </c>
      <c r="BN22" s="529">
        <f t="shared" si="33"/>
        <v>57717.785000000003</v>
      </c>
      <c r="BO22" s="529">
        <f t="shared" si="34"/>
        <v>17867.623</v>
      </c>
      <c r="BP22" s="529">
        <f t="shared" si="35"/>
        <v>7714.5919999999996</v>
      </c>
      <c r="BR22" s="528" t="s">
        <v>304</v>
      </c>
      <c r="BS22" s="530">
        <v>25065904</v>
      </c>
      <c r="BT22" s="530">
        <f t="shared" si="36"/>
        <v>25065.903999999999</v>
      </c>
      <c r="BV22" s="528" t="s">
        <v>296</v>
      </c>
      <c r="BW22" s="530">
        <v>83300000</v>
      </c>
      <c r="BX22" s="530">
        <v>30099462</v>
      </c>
      <c r="BY22" s="530">
        <v>30099462</v>
      </c>
      <c r="BZ22" s="530">
        <v>53200538</v>
      </c>
      <c r="CA22" s="530">
        <v>28488254</v>
      </c>
      <c r="CB22" s="530">
        <v>1611208</v>
      </c>
      <c r="CC22" s="530">
        <f t="shared" si="37"/>
        <v>83300</v>
      </c>
      <c r="CD22" s="530">
        <f t="shared" si="38"/>
        <v>30099.462</v>
      </c>
      <c r="CE22" s="530">
        <f t="shared" si="39"/>
        <v>30099.462</v>
      </c>
      <c r="CF22" s="530">
        <f t="shared" si="40"/>
        <v>53200.538</v>
      </c>
      <c r="CG22" s="530">
        <f t="shared" si="41"/>
        <v>28488.254000000001</v>
      </c>
      <c r="CH22" s="530">
        <f t="shared" si="42"/>
        <v>1611.2080000000001</v>
      </c>
      <c r="CI22" s="998" t="s">
        <v>281</v>
      </c>
      <c r="CJ22" s="685" t="s">
        <v>515</v>
      </c>
      <c r="CK22" s="686">
        <v>1087418</v>
      </c>
      <c r="CL22" s="686">
        <f t="shared" si="43"/>
        <v>1087.4179999999999</v>
      </c>
      <c r="CN22" s="685" t="s">
        <v>296</v>
      </c>
      <c r="CO22" s="686">
        <v>83300000</v>
      </c>
      <c r="CP22" s="686">
        <v>35704127</v>
      </c>
      <c r="CQ22" s="686">
        <v>35704127</v>
      </c>
      <c r="CR22" s="686">
        <v>47595873</v>
      </c>
      <c r="CS22" s="686">
        <v>34056888</v>
      </c>
      <c r="CT22" s="686">
        <v>1647239</v>
      </c>
      <c r="CU22" s="686">
        <f t="shared" si="44"/>
        <v>83300</v>
      </c>
      <c r="CV22" s="686">
        <f t="shared" si="45"/>
        <v>35704.127</v>
      </c>
      <c r="CW22" s="686">
        <f t="shared" si="46"/>
        <v>35704.127</v>
      </c>
      <c r="CX22" s="686">
        <f t="shared" si="47"/>
        <v>47595.873</v>
      </c>
      <c r="CY22" s="686">
        <f t="shared" si="48"/>
        <v>34056.887999999999</v>
      </c>
      <c r="CZ22" s="686">
        <f t="shared" si="49"/>
        <v>1647.239</v>
      </c>
      <c r="DC22" s="687" t="s">
        <v>301</v>
      </c>
      <c r="DD22" s="688">
        <v>1145937163</v>
      </c>
      <c r="DE22" s="529">
        <f t="shared" si="50"/>
        <v>1145937.1629999999</v>
      </c>
      <c r="DG22" s="687" t="s">
        <v>296</v>
      </c>
      <c r="DH22" s="688">
        <v>83300000</v>
      </c>
      <c r="DI22" s="688">
        <v>41088476</v>
      </c>
      <c r="DJ22" s="688">
        <v>41088476</v>
      </c>
      <c r="DK22" s="688">
        <v>42211524</v>
      </c>
      <c r="DL22" s="688">
        <v>39544872</v>
      </c>
      <c r="DM22" s="688">
        <v>1543604</v>
      </c>
      <c r="DN22" s="688">
        <f t="shared" si="51"/>
        <v>83300</v>
      </c>
      <c r="DO22" s="688">
        <f t="shared" si="52"/>
        <v>41088.476000000002</v>
      </c>
      <c r="DP22" s="688">
        <f t="shared" si="53"/>
        <v>41088.476000000002</v>
      </c>
      <c r="DQ22" s="688">
        <f t="shared" si="54"/>
        <v>42211.523999999998</v>
      </c>
      <c r="DR22" s="688">
        <f t="shared" si="55"/>
        <v>39544.872000000003</v>
      </c>
      <c r="DS22" s="688">
        <f t="shared" si="56"/>
        <v>1543.604</v>
      </c>
      <c r="DT22" s="683" t="s">
        <v>281</v>
      </c>
      <c r="DU22" s="786" t="s">
        <v>301</v>
      </c>
      <c r="DV22" s="787">
        <v>1125128042</v>
      </c>
      <c r="DW22" s="787">
        <f t="shared" si="57"/>
        <v>1125128.0419999999</v>
      </c>
      <c r="DZ22" s="786" t="s">
        <v>296</v>
      </c>
      <c r="EA22" s="787">
        <v>83197772</v>
      </c>
      <c r="EB22" s="787">
        <v>46931789</v>
      </c>
      <c r="EC22" s="787">
        <v>46931789</v>
      </c>
      <c r="ED22" s="787">
        <v>36265983</v>
      </c>
      <c r="EE22" s="787">
        <v>0</v>
      </c>
      <c r="EF22" s="787">
        <v>45267679</v>
      </c>
      <c r="EG22" s="787">
        <v>1664110</v>
      </c>
      <c r="EH22" s="787">
        <f t="shared" si="58"/>
        <v>83197.771999999997</v>
      </c>
      <c r="EI22" s="787">
        <f t="shared" si="59"/>
        <v>46931.788999999997</v>
      </c>
      <c r="EJ22" s="787">
        <f t="shared" si="60"/>
        <v>46931.788999999997</v>
      </c>
      <c r="EK22" s="787">
        <f t="shared" si="61"/>
        <v>36265.983</v>
      </c>
      <c r="EL22" s="787">
        <f t="shared" si="62"/>
        <v>0</v>
      </c>
      <c r="EM22" s="787">
        <f t="shared" si="63"/>
        <v>45267.678999999996</v>
      </c>
      <c r="EN22" s="787">
        <f t="shared" si="64"/>
        <v>1664.11</v>
      </c>
      <c r="EP22" s="998" t="s">
        <v>467</v>
      </c>
      <c r="EQ22" s="529">
        <v>4517247</v>
      </c>
      <c r="ER22" s="529">
        <f t="shared" si="65"/>
        <v>4517.2470000000003</v>
      </c>
      <c r="ET22" s="786" t="s">
        <v>296</v>
      </c>
      <c r="EU22" s="787">
        <v>83660789</v>
      </c>
      <c r="EV22" s="787">
        <v>51842464</v>
      </c>
      <c r="EW22" s="787">
        <v>51842464</v>
      </c>
      <c r="EX22" s="787">
        <v>31818325</v>
      </c>
      <c r="EY22" s="787">
        <v>0</v>
      </c>
      <c r="EZ22" s="787">
        <v>50175710</v>
      </c>
      <c r="FA22" s="787">
        <v>1666754</v>
      </c>
      <c r="FB22" s="529">
        <f t="shared" si="66"/>
        <v>83660.789000000004</v>
      </c>
      <c r="FC22" s="529">
        <f t="shared" si="67"/>
        <v>51842.464</v>
      </c>
      <c r="FD22" s="529">
        <f t="shared" si="68"/>
        <v>51842.464</v>
      </c>
      <c r="FE22" s="529">
        <f t="shared" si="69"/>
        <v>31818.325000000001</v>
      </c>
      <c r="FF22" s="529">
        <f t="shared" si="70"/>
        <v>0</v>
      </c>
      <c r="FG22" s="529">
        <f t="shared" si="71"/>
        <v>50175.71</v>
      </c>
      <c r="FH22" s="529">
        <f t="shared" si="72"/>
        <v>1666.7539999999999</v>
      </c>
    </row>
    <row r="23" spans="1:164" x14ac:dyDescent="0.2">
      <c r="A23" s="998" t="s">
        <v>467</v>
      </c>
      <c r="B23" s="1000">
        <v>75200000</v>
      </c>
      <c r="C23" s="1000">
        <v>6519711</v>
      </c>
      <c r="D23" s="1000">
        <v>6519711</v>
      </c>
      <c r="E23" s="1000">
        <v>68680289</v>
      </c>
      <c r="F23" s="1000">
        <v>3983023</v>
      </c>
      <c r="G23" s="1000">
        <v>2536688</v>
      </c>
      <c r="H23" s="1000">
        <f t="shared" si="9"/>
        <v>75200</v>
      </c>
      <c r="I23" s="1000">
        <f t="shared" si="10"/>
        <v>6519.7110000000002</v>
      </c>
      <c r="J23" s="1000">
        <f t="shared" si="11"/>
        <v>6519.7110000000002</v>
      </c>
      <c r="K23" s="1000">
        <f t="shared" si="12"/>
        <v>68680.289000000004</v>
      </c>
      <c r="L23" s="1000">
        <f t="shared" si="13"/>
        <v>3983.0230000000001</v>
      </c>
      <c r="M23" s="1000">
        <f t="shared" si="14"/>
        <v>2536.6880000000001</v>
      </c>
      <c r="N23" s="998" t="s">
        <v>281</v>
      </c>
      <c r="P23" s="528" t="s">
        <v>515</v>
      </c>
      <c r="Q23" s="529">
        <v>653242</v>
      </c>
      <c r="R23" s="529">
        <f t="shared" si="15"/>
        <v>653.24199999999996</v>
      </c>
      <c r="S23" s="998"/>
      <c r="T23" s="528" t="s">
        <v>296</v>
      </c>
      <c r="U23" s="530">
        <v>79873895</v>
      </c>
      <c r="V23" s="530">
        <v>14653835</v>
      </c>
      <c r="W23" s="530">
        <v>14653835</v>
      </c>
      <c r="X23" s="530">
        <v>65220060</v>
      </c>
      <c r="Y23" s="530">
        <v>12011869</v>
      </c>
      <c r="Z23" s="530">
        <v>2641966</v>
      </c>
      <c r="AA23" s="530">
        <f t="shared" si="16"/>
        <v>79873.895000000004</v>
      </c>
      <c r="AB23" s="530">
        <f t="shared" si="17"/>
        <v>14653.834999999999</v>
      </c>
      <c r="AC23" s="530">
        <f t="shared" si="18"/>
        <v>14653.834999999999</v>
      </c>
      <c r="AD23" s="530">
        <f t="shared" si="19"/>
        <v>65220.06</v>
      </c>
      <c r="AE23" s="530">
        <f t="shared" si="20"/>
        <v>12011.869000000001</v>
      </c>
      <c r="AF23" s="530">
        <f t="shared" si="21"/>
        <v>2641.9659999999999</v>
      </c>
      <c r="AG23" s="998" t="s">
        <v>281</v>
      </c>
      <c r="AH23" s="998" t="s">
        <v>467</v>
      </c>
      <c r="AI23" s="529">
        <v>2173238</v>
      </c>
      <c r="AJ23" s="529">
        <f t="shared" si="22"/>
        <v>2173.2379999999998</v>
      </c>
      <c r="AL23" s="998" t="s">
        <v>467</v>
      </c>
      <c r="AM23" s="529">
        <v>75200000</v>
      </c>
      <c r="AN23" s="529">
        <v>15212660</v>
      </c>
      <c r="AO23" s="529">
        <v>15212660</v>
      </c>
      <c r="AP23" s="529">
        <v>59987340</v>
      </c>
      <c r="AQ23" s="529">
        <v>14387323</v>
      </c>
      <c r="AR23" s="529">
        <v>825337</v>
      </c>
      <c r="AS23" s="529">
        <f t="shared" si="23"/>
        <v>75200</v>
      </c>
      <c r="AT23" s="529">
        <f t="shared" si="24"/>
        <v>15212.66</v>
      </c>
      <c r="AU23" s="529">
        <f t="shared" si="25"/>
        <v>15212.66</v>
      </c>
      <c r="AV23" s="529">
        <f t="shared" si="26"/>
        <v>59987.34</v>
      </c>
      <c r="AW23" s="529">
        <f t="shared" si="27"/>
        <v>14387.323</v>
      </c>
      <c r="AX23" s="529">
        <f t="shared" si="28"/>
        <v>825.33699999999999</v>
      </c>
      <c r="AZ23" s="998" t="s">
        <v>302</v>
      </c>
      <c r="BA23" s="529">
        <v>292471445</v>
      </c>
      <c r="BB23" s="529">
        <f t="shared" si="29"/>
        <v>292471.44500000001</v>
      </c>
      <c r="BD23" s="998" t="s">
        <v>467</v>
      </c>
      <c r="BE23" s="529">
        <v>75200000</v>
      </c>
      <c r="BF23" s="529">
        <v>22891979</v>
      </c>
      <c r="BG23" s="529">
        <v>22891979</v>
      </c>
      <c r="BH23" s="529">
        <v>52308021</v>
      </c>
      <c r="BI23" s="529">
        <v>15212660</v>
      </c>
      <c r="BJ23" s="529">
        <v>7679319</v>
      </c>
      <c r="BK23" s="529">
        <f t="shared" si="30"/>
        <v>75200</v>
      </c>
      <c r="BL23" s="529">
        <f t="shared" si="31"/>
        <v>22891.978999999999</v>
      </c>
      <c r="BM23" s="529">
        <f t="shared" si="32"/>
        <v>22891.978999999999</v>
      </c>
      <c r="BN23" s="529">
        <f t="shared" si="33"/>
        <v>52308.021000000001</v>
      </c>
      <c r="BO23" s="529">
        <f t="shared" si="34"/>
        <v>15212.66</v>
      </c>
      <c r="BP23" s="529">
        <f t="shared" si="35"/>
        <v>7679.3190000000004</v>
      </c>
      <c r="BR23" s="528" t="s">
        <v>471</v>
      </c>
      <c r="BS23" s="530">
        <v>7686817</v>
      </c>
      <c r="BT23" s="530">
        <f t="shared" si="36"/>
        <v>7686.817</v>
      </c>
      <c r="BV23" s="528" t="s">
        <v>467</v>
      </c>
      <c r="BW23" s="530">
        <v>75200000</v>
      </c>
      <c r="BX23" s="530">
        <v>27409226</v>
      </c>
      <c r="BY23" s="530">
        <v>27409226</v>
      </c>
      <c r="BZ23" s="530">
        <v>47790774</v>
      </c>
      <c r="CA23" s="530">
        <v>25798018</v>
      </c>
      <c r="CB23" s="530">
        <v>1611208</v>
      </c>
      <c r="CC23" s="530">
        <f t="shared" si="37"/>
        <v>75200</v>
      </c>
      <c r="CD23" s="530">
        <f t="shared" si="38"/>
        <v>27409.225999999999</v>
      </c>
      <c r="CE23" s="530">
        <f t="shared" si="39"/>
        <v>27409.225999999999</v>
      </c>
      <c r="CF23" s="530">
        <f t="shared" si="40"/>
        <v>47790.773999999998</v>
      </c>
      <c r="CG23" s="530">
        <f t="shared" si="41"/>
        <v>25798.018</v>
      </c>
      <c r="CH23" s="530">
        <f t="shared" si="42"/>
        <v>1611.2080000000001</v>
      </c>
      <c r="CI23" s="998" t="s">
        <v>281</v>
      </c>
      <c r="CJ23" s="685" t="s">
        <v>300</v>
      </c>
      <c r="CK23" s="686">
        <v>2151176625</v>
      </c>
      <c r="CL23" s="686">
        <f t="shared" si="43"/>
        <v>2151176.625</v>
      </c>
      <c r="CN23" s="685" t="s">
        <v>467</v>
      </c>
      <c r="CO23" s="686">
        <v>75200000</v>
      </c>
      <c r="CP23" s="686">
        <v>31926473</v>
      </c>
      <c r="CQ23" s="686">
        <v>31926473</v>
      </c>
      <c r="CR23" s="686">
        <v>43273527</v>
      </c>
      <c r="CS23" s="686">
        <v>30279234</v>
      </c>
      <c r="CT23" s="686">
        <v>1647239</v>
      </c>
      <c r="CU23" s="686">
        <f t="shared" si="44"/>
        <v>75200</v>
      </c>
      <c r="CV23" s="686">
        <f t="shared" si="45"/>
        <v>31926.473000000002</v>
      </c>
      <c r="CW23" s="686">
        <f t="shared" si="46"/>
        <v>31926.473000000002</v>
      </c>
      <c r="CX23" s="686">
        <f t="shared" si="47"/>
        <v>43273.527000000002</v>
      </c>
      <c r="CY23" s="686">
        <f t="shared" si="48"/>
        <v>30279.234</v>
      </c>
      <c r="CZ23" s="686">
        <f t="shared" si="49"/>
        <v>1647.239</v>
      </c>
      <c r="DC23" s="687" t="s">
        <v>302</v>
      </c>
      <c r="DD23" s="688">
        <v>285216410</v>
      </c>
      <c r="DE23" s="529">
        <f t="shared" si="50"/>
        <v>285216.40999999997</v>
      </c>
      <c r="DG23" s="687" t="s">
        <v>467</v>
      </c>
      <c r="DH23" s="688">
        <v>75200000</v>
      </c>
      <c r="DI23" s="688">
        <v>36434548</v>
      </c>
      <c r="DJ23" s="688">
        <v>36434548</v>
      </c>
      <c r="DK23" s="688">
        <v>38765452</v>
      </c>
      <c r="DL23" s="688">
        <v>34890944</v>
      </c>
      <c r="DM23" s="688">
        <v>1543604</v>
      </c>
      <c r="DN23" s="688">
        <f t="shared" si="51"/>
        <v>75200</v>
      </c>
      <c r="DO23" s="688">
        <f t="shared" si="52"/>
        <v>36434.548000000003</v>
      </c>
      <c r="DP23" s="688">
        <f t="shared" si="53"/>
        <v>36434.548000000003</v>
      </c>
      <c r="DQ23" s="688">
        <f t="shared" si="54"/>
        <v>38765.451999999997</v>
      </c>
      <c r="DR23" s="688">
        <f t="shared" si="55"/>
        <v>34890.944000000003</v>
      </c>
      <c r="DS23" s="688">
        <f t="shared" si="56"/>
        <v>1543.604</v>
      </c>
      <c r="DT23" s="683" t="s">
        <v>281</v>
      </c>
      <c r="DU23" s="786" t="s">
        <v>302</v>
      </c>
      <c r="DV23" s="787">
        <v>276206584</v>
      </c>
      <c r="DW23" s="787">
        <f t="shared" si="57"/>
        <v>276206.58399999997</v>
      </c>
      <c r="DZ23" s="786" t="s">
        <v>467</v>
      </c>
      <c r="EA23" s="787">
        <v>75200000</v>
      </c>
      <c r="EB23" s="787">
        <v>40951795</v>
      </c>
      <c r="EC23" s="787">
        <v>40951795</v>
      </c>
      <c r="ED23" s="787">
        <v>34248205</v>
      </c>
      <c r="EE23" s="787">
        <v>0</v>
      </c>
      <c r="EF23" s="787">
        <v>39287685</v>
      </c>
      <c r="EG23" s="787">
        <v>1664110</v>
      </c>
      <c r="EH23" s="787">
        <f t="shared" si="58"/>
        <v>75200</v>
      </c>
      <c r="EI23" s="787">
        <f t="shared" si="59"/>
        <v>40951.794999999998</v>
      </c>
      <c r="EJ23" s="787">
        <f t="shared" si="60"/>
        <v>40951.794999999998</v>
      </c>
      <c r="EK23" s="787">
        <f t="shared" si="61"/>
        <v>34248.205000000002</v>
      </c>
      <c r="EL23" s="787">
        <f t="shared" si="62"/>
        <v>0</v>
      </c>
      <c r="EM23" s="787">
        <f t="shared" si="63"/>
        <v>39287.684999999998</v>
      </c>
      <c r="EN23" s="787">
        <f t="shared" si="64"/>
        <v>1664.11</v>
      </c>
      <c r="EP23" s="998" t="s">
        <v>515</v>
      </c>
      <c r="EQ23" s="529">
        <v>393428</v>
      </c>
      <c r="ER23" s="529">
        <f t="shared" si="65"/>
        <v>393.428</v>
      </c>
      <c r="ET23" s="786" t="s">
        <v>467</v>
      </c>
      <c r="EU23" s="787">
        <v>75200000</v>
      </c>
      <c r="EV23" s="787">
        <v>45469042</v>
      </c>
      <c r="EW23" s="787">
        <v>45469042</v>
      </c>
      <c r="EX23" s="787">
        <v>29730958</v>
      </c>
      <c r="EY23" s="787">
        <v>0</v>
      </c>
      <c r="EZ23" s="787">
        <v>43802288</v>
      </c>
      <c r="FA23" s="787">
        <v>1666754</v>
      </c>
      <c r="FB23" s="529">
        <f t="shared" si="66"/>
        <v>75200</v>
      </c>
      <c r="FC23" s="529">
        <f t="shared" si="67"/>
        <v>45469.042000000001</v>
      </c>
      <c r="FD23" s="529">
        <f t="shared" si="68"/>
        <v>45469.042000000001</v>
      </c>
      <c r="FE23" s="529">
        <f t="shared" si="69"/>
        <v>29730.957999999999</v>
      </c>
      <c r="FF23" s="529">
        <f t="shared" si="70"/>
        <v>0</v>
      </c>
      <c r="FG23" s="529">
        <f t="shared" si="71"/>
        <v>43802.288</v>
      </c>
      <c r="FH23" s="529">
        <f t="shared" si="72"/>
        <v>1666.7539999999999</v>
      </c>
    </row>
    <row r="24" spans="1:164" x14ac:dyDescent="0.2">
      <c r="A24" s="998" t="s">
        <v>468</v>
      </c>
      <c r="B24" s="1000">
        <v>600000</v>
      </c>
      <c r="C24" s="1000">
        <v>37182</v>
      </c>
      <c r="D24" s="1000">
        <v>37182</v>
      </c>
      <c r="E24" s="1000">
        <v>562818</v>
      </c>
      <c r="F24" s="1000">
        <v>33990</v>
      </c>
      <c r="G24" s="1000">
        <v>3192</v>
      </c>
      <c r="H24" s="1000">
        <f t="shared" si="9"/>
        <v>600</v>
      </c>
      <c r="I24" s="1000">
        <f t="shared" si="10"/>
        <v>37.182000000000002</v>
      </c>
      <c r="J24" s="1000">
        <f t="shared" si="11"/>
        <v>37.182000000000002</v>
      </c>
      <c r="K24" s="1000">
        <f t="shared" si="12"/>
        <v>562.81799999999998</v>
      </c>
      <c r="L24" s="1000">
        <f t="shared" si="13"/>
        <v>33.99</v>
      </c>
      <c r="M24" s="1000">
        <f t="shared" si="14"/>
        <v>3.1920000000000002</v>
      </c>
      <c r="N24" s="998" t="s">
        <v>281</v>
      </c>
      <c r="P24" s="528" t="s">
        <v>297</v>
      </c>
      <c r="Q24" s="529">
        <v>312244</v>
      </c>
      <c r="R24" s="529">
        <f t="shared" si="15"/>
        <v>312.24400000000003</v>
      </c>
      <c r="S24" s="998"/>
      <c r="T24" s="528" t="s">
        <v>467</v>
      </c>
      <c r="U24" s="530">
        <v>75200000</v>
      </c>
      <c r="V24" s="530">
        <v>13039422</v>
      </c>
      <c r="W24" s="530">
        <v>13039422</v>
      </c>
      <c r="X24" s="530">
        <v>62160578</v>
      </c>
      <c r="Y24" s="530">
        <v>10421666</v>
      </c>
      <c r="Z24" s="530">
        <v>2617756</v>
      </c>
      <c r="AA24" s="530">
        <f t="shared" si="16"/>
        <v>75200</v>
      </c>
      <c r="AB24" s="530">
        <f t="shared" si="17"/>
        <v>13039.422</v>
      </c>
      <c r="AC24" s="530">
        <f t="shared" si="18"/>
        <v>13039.422</v>
      </c>
      <c r="AD24" s="530">
        <f t="shared" si="19"/>
        <v>62160.578000000001</v>
      </c>
      <c r="AE24" s="530">
        <f t="shared" si="20"/>
        <v>10421.665999999999</v>
      </c>
      <c r="AF24" s="530">
        <f t="shared" si="21"/>
        <v>2617.7559999999999</v>
      </c>
      <c r="AG24" s="998" t="s">
        <v>281</v>
      </c>
      <c r="AH24" s="998" t="s">
        <v>515</v>
      </c>
      <c r="AI24" s="529">
        <v>388002</v>
      </c>
      <c r="AJ24" s="529">
        <f t="shared" si="22"/>
        <v>388.00200000000001</v>
      </c>
      <c r="AL24" s="998" t="s">
        <v>468</v>
      </c>
      <c r="AM24" s="529">
        <v>600000</v>
      </c>
      <c r="AN24" s="529">
        <v>37182</v>
      </c>
      <c r="AO24" s="529">
        <v>37182</v>
      </c>
      <c r="AP24" s="529">
        <v>562818</v>
      </c>
      <c r="AQ24" s="529">
        <v>37182</v>
      </c>
      <c r="AR24" s="529">
        <v>0</v>
      </c>
      <c r="AS24" s="529">
        <f t="shared" si="23"/>
        <v>600</v>
      </c>
      <c r="AT24" s="529">
        <f t="shared" si="24"/>
        <v>37.182000000000002</v>
      </c>
      <c r="AU24" s="529">
        <f t="shared" si="25"/>
        <v>37.182000000000002</v>
      </c>
      <c r="AV24" s="529">
        <f t="shared" si="26"/>
        <v>562.81799999999998</v>
      </c>
      <c r="AW24" s="529">
        <f t="shared" si="27"/>
        <v>37.182000000000002</v>
      </c>
      <c r="AX24" s="529">
        <f t="shared" si="28"/>
        <v>0</v>
      </c>
      <c r="AZ24" s="998" t="s">
        <v>470</v>
      </c>
      <c r="BA24" s="529">
        <v>13511598</v>
      </c>
      <c r="BB24" s="529">
        <f t="shared" si="29"/>
        <v>13511.598</v>
      </c>
      <c r="BD24" s="998" t="s">
        <v>468</v>
      </c>
      <c r="BE24" s="529">
        <v>600000</v>
      </c>
      <c r="BF24" s="529">
        <v>37182</v>
      </c>
      <c r="BG24" s="529">
        <v>37182</v>
      </c>
      <c r="BH24" s="529">
        <v>562818</v>
      </c>
      <c r="BI24" s="529">
        <v>37182</v>
      </c>
      <c r="BJ24" s="529">
        <v>0</v>
      </c>
      <c r="BK24" s="529">
        <f t="shared" si="30"/>
        <v>600</v>
      </c>
      <c r="BL24" s="529">
        <f t="shared" si="31"/>
        <v>37.182000000000002</v>
      </c>
      <c r="BM24" s="529">
        <f t="shared" si="32"/>
        <v>37.182000000000002</v>
      </c>
      <c r="BN24" s="529">
        <f t="shared" si="33"/>
        <v>562.81799999999998</v>
      </c>
      <c r="BO24" s="529">
        <f t="shared" si="34"/>
        <v>37.182000000000002</v>
      </c>
      <c r="BP24" s="529">
        <f t="shared" si="35"/>
        <v>0</v>
      </c>
      <c r="BR24" s="528" t="s">
        <v>472</v>
      </c>
      <c r="BS24" s="530">
        <v>176051765</v>
      </c>
      <c r="BT24" s="530">
        <f t="shared" si="36"/>
        <v>176051.76500000001</v>
      </c>
      <c r="BV24" s="528" t="s">
        <v>468</v>
      </c>
      <c r="BW24" s="530">
        <v>600000</v>
      </c>
      <c r="BX24" s="530">
        <v>37182</v>
      </c>
      <c r="BY24" s="530">
        <v>37182</v>
      </c>
      <c r="BZ24" s="530">
        <v>562818</v>
      </c>
      <c r="CA24" s="530">
        <v>37182</v>
      </c>
      <c r="CB24" s="530">
        <v>0</v>
      </c>
      <c r="CC24" s="530">
        <f t="shared" si="37"/>
        <v>600</v>
      </c>
      <c r="CD24" s="530">
        <f t="shared" si="38"/>
        <v>37.182000000000002</v>
      </c>
      <c r="CE24" s="530">
        <f t="shared" si="39"/>
        <v>37.182000000000002</v>
      </c>
      <c r="CF24" s="530">
        <f t="shared" si="40"/>
        <v>562.81799999999998</v>
      </c>
      <c r="CG24" s="530">
        <f t="shared" si="41"/>
        <v>37.182000000000002</v>
      </c>
      <c r="CH24" s="530">
        <f t="shared" si="42"/>
        <v>0</v>
      </c>
      <c r="CI24" s="998" t="s">
        <v>281</v>
      </c>
      <c r="CJ24" s="685" t="s">
        <v>301</v>
      </c>
      <c r="CK24" s="686">
        <v>1664277146</v>
      </c>
      <c r="CL24" s="686">
        <f t="shared" si="43"/>
        <v>1664277.1459999999</v>
      </c>
      <c r="CN24" s="685" t="s">
        <v>468</v>
      </c>
      <c r="CO24" s="686">
        <v>600000</v>
      </c>
      <c r="CP24" s="686">
        <v>37182</v>
      </c>
      <c r="CQ24" s="686">
        <v>37182</v>
      </c>
      <c r="CR24" s="686">
        <v>562818</v>
      </c>
      <c r="CS24" s="686">
        <v>37182</v>
      </c>
      <c r="CT24" s="686">
        <v>0</v>
      </c>
      <c r="CU24" s="686">
        <f t="shared" si="44"/>
        <v>600</v>
      </c>
      <c r="CV24" s="686">
        <f t="shared" si="45"/>
        <v>37.182000000000002</v>
      </c>
      <c r="CW24" s="686">
        <f t="shared" si="46"/>
        <v>37.182000000000002</v>
      </c>
      <c r="CX24" s="686">
        <f t="shared" si="47"/>
        <v>562.81799999999998</v>
      </c>
      <c r="CY24" s="686">
        <f t="shared" si="48"/>
        <v>37.182000000000002</v>
      </c>
      <c r="CZ24" s="686">
        <f t="shared" si="49"/>
        <v>0</v>
      </c>
      <c r="DC24" s="687" t="s">
        <v>470</v>
      </c>
      <c r="DD24" s="688">
        <v>13947034</v>
      </c>
      <c r="DE24" s="529">
        <f t="shared" si="50"/>
        <v>13947.034</v>
      </c>
      <c r="DG24" s="687" t="s">
        <v>468</v>
      </c>
      <c r="DH24" s="688">
        <v>600000</v>
      </c>
      <c r="DI24" s="688">
        <v>37182</v>
      </c>
      <c r="DJ24" s="688">
        <v>37182</v>
      </c>
      <c r="DK24" s="688">
        <v>562818</v>
      </c>
      <c r="DL24" s="688">
        <v>37182</v>
      </c>
      <c r="DM24" s="688">
        <v>0</v>
      </c>
      <c r="DN24" s="688">
        <f t="shared" si="51"/>
        <v>600</v>
      </c>
      <c r="DO24" s="688">
        <f t="shared" si="52"/>
        <v>37.182000000000002</v>
      </c>
      <c r="DP24" s="688">
        <f t="shared" si="53"/>
        <v>37.182000000000002</v>
      </c>
      <c r="DQ24" s="688">
        <f t="shared" si="54"/>
        <v>562.81799999999998</v>
      </c>
      <c r="DR24" s="688">
        <f t="shared" si="55"/>
        <v>37.182000000000002</v>
      </c>
      <c r="DS24" s="688">
        <f t="shared" si="56"/>
        <v>0</v>
      </c>
      <c r="DT24" s="683" t="s">
        <v>281</v>
      </c>
      <c r="DU24" s="786" t="s">
        <v>470</v>
      </c>
      <c r="DV24" s="787">
        <v>13970097</v>
      </c>
      <c r="DW24" s="787">
        <f t="shared" si="57"/>
        <v>13970.097</v>
      </c>
      <c r="DZ24" s="786" t="s">
        <v>468</v>
      </c>
      <c r="EA24" s="787">
        <v>600000</v>
      </c>
      <c r="EB24" s="787">
        <v>37182</v>
      </c>
      <c r="EC24" s="787">
        <v>37182</v>
      </c>
      <c r="ED24" s="787">
        <v>562818</v>
      </c>
      <c r="EE24" s="787">
        <v>0</v>
      </c>
      <c r="EF24" s="787">
        <v>37182</v>
      </c>
      <c r="EG24" s="787">
        <v>0</v>
      </c>
      <c r="EH24" s="787">
        <f t="shared" si="58"/>
        <v>600</v>
      </c>
      <c r="EI24" s="787">
        <f t="shared" si="59"/>
        <v>37.182000000000002</v>
      </c>
      <c r="EJ24" s="787">
        <f t="shared" si="60"/>
        <v>37.182000000000002</v>
      </c>
      <c r="EK24" s="787">
        <f t="shared" si="61"/>
        <v>562.81799999999998</v>
      </c>
      <c r="EL24" s="787">
        <f t="shared" si="62"/>
        <v>0</v>
      </c>
      <c r="EM24" s="787">
        <f t="shared" si="63"/>
        <v>37.182000000000002</v>
      </c>
      <c r="EN24" s="787">
        <f t="shared" si="64"/>
        <v>0</v>
      </c>
      <c r="EP24" s="998" t="s">
        <v>297</v>
      </c>
      <c r="EQ24" s="529">
        <v>127290</v>
      </c>
      <c r="ER24" s="529">
        <f t="shared" si="65"/>
        <v>127.29</v>
      </c>
      <c r="ET24" s="786" t="s">
        <v>468</v>
      </c>
      <c r="EU24" s="787">
        <v>600000</v>
      </c>
      <c r="EV24" s="787">
        <v>37182</v>
      </c>
      <c r="EW24" s="787">
        <v>37182</v>
      </c>
      <c r="EX24" s="787">
        <v>562818</v>
      </c>
      <c r="EY24" s="787">
        <v>0</v>
      </c>
      <c r="EZ24" s="787">
        <v>37182</v>
      </c>
      <c r="FA24" s="787">
        <v>0</v>
      </c>
      <c r="FB24" s="529">
        <f t="shared" si="66"/>
        <v>600</v>
      </c>
      <c r="FC24" s="529">
        <f t="shared" si="67"/>
        <v>37.182000000000002</v>
      </c>
      <c r="FD24" s="529">
        <f t="shared" si="68"/>
        <v>37.182000000000002</v>
      </c>
      <c r="FE24" s="529">
        <f t="shared" si="69"/>
        <v>562.81799999999998</v>
      </c>
      <c r="FF24" s="529">
        <f t="shared" si="70"/>
        <v>0</v>
      </c>
      <c r="FG24" s="529">
        <f t="shared" si="71"/>
        <v>37.182000000000002</v>
      </c>
      <c r="FH24" s="529">
        <f t="shared" si="72"/>
        <v>0</v>
      </c>
    </row>
    <row r="25" spans="1:164" x14ac:dyDescent="0.2">
      <c r="A25" s="998" t="s">
        <v>515</v>
      </c>
      <c r="B25" s="1000">
        <v>4000000</v>
      </c>
      <c r="C25" s="1000">
        <v>923989</v>
      </c>
      <c r="D25" s="1000">
        <v>923989</v>
      </c>
      <c r="E25" s="1000">
        <v>3076011</v>
      </c>
      <c r="F25" s="1000">
        <v>923989</v>
      </c>
      <c r="G25" s="1000">
        <v>0</v>
      </c>
      <c r="H25" s="1000">
        <f t="shared" si="9"/>
        <v>4000</v>
      </c>
      <c r="I25" s="1000">
        <f t="shared" si="10"/>
        <v>923.98900000000003</v>
      </c>
      <c r="J25" s="1000">
        <f t="shared" si="11"/>
        <v>923.98900000000003</v>
      </c>
      <c r="K25" s="1000">
        <f t="shared" si="12"/>
        <v>3076.011</v>
      </c>
      <c r="L25" s="1000">
        <f t="shared" si="13"/>
        <v>923.98900000000003</v>
      </c>
      <c r="M25" s="1000">
        <f t="shared" si="14"/>
        <v>0</v>
      </c>
      <c r="N25" s="998" t="s">
        <v>281</v>
      </c>
      <c r="P25" s="528" t="s">
        <v>298</v>
      </c>
      <c r="Q25" s="529">
        <v>4819</v>
      </c>
      <c r="R25" s="529">
        <f t="shared" si="15"/>
        <v>4.819</v>
      </c>
      <c r="S25" s="998"/>
      <c r="T25" s="528" t="s">
        <v>468</v>
      </c>
      <c r="U25" s="530">
        <v>600000</v>
      </c>
      <c r="V25" s="530">
        <v>37182</v>
      </c>
      <c r="W25" s="530">
        <v>37182</v>
      </c>
      <c r="X25" s="530">
        <v>562818</v>
      </c>
      <c r="Y25" s="530">
        <v>37182</v>
      </c>
      <c r="Z25" s="530">
        <v>0</v>
      </c>
      <c r="AA25" s="530">
        <f t="shared" si="16"/>
        <v>600</v>
      </c>
      <c r="AB25" s="530">
        <f t="shared" si="17"/>
        <v>37.182000000000002</v>
      </c>
      <c r="AC25" s="530">
        <f t="shared" si="18"/>
        <v>37.182000000000002</v>
      </c>
      <c r="AD25" s="530">
        <f t="shared" si="19"/>
        <v>562.81799999999998</v>
      </c>
      <c r="AE25" s="530">
        <f t="shared" si="20"/>
        <v>37.182000000000002</v>
      </c>
      <c r="AF25" s="530">
        <f t="shared" si="21"/>
        <v>0</v>
      </c>
      <c r="AG25" s="998" t="s">
        <v>281</v>
      </c>
      <c r="AH25" s="998" t="s">
        <v>300</v>
      </c>
      <c r="AI25" s="529">
        <v>2169912833</v>
      </c>
      <c r="AJ25" s="529">
        <f t="shared" si="22"/>
        <v>2169912.8330000001</v>
      </c>
      <c r="AL25" s="998" t="s">
        <v>515</v>
      </c>
      <c r="AM25" s="529">
        <v>6500000</v>
      </c>
      <c r="AN25" s="529">
        <v>1965233</v>
      </c>
      <c r="AO25" s="529">
        <v>1965233</v>
      </c>
      <c r="AP25" s="529">
        <v>4534767</v>
      </c>
      <c r="AQ25" s="529">
        <v>1965233</v>
      </c>
      <c r="AR25" s="529">
        <v>0</v>
      </c>
      <c r="AS25" s="529">
        <f t="shared" si="23"/>
        <v>6500</v>
      </c>
      <c r="AT25" s="529">
        <f t="shared" si="24"/>
        <v>1965.2329999999999</v>
      </c>
      <c r="AU25" s="529">
        <f t="shared" si="25"/>
        <v>1965.2329999999999</v>
      </c>
      <c r="AV25" s="529">
        <f t="shared" si="26"/>
        <v>4534.7669999999998</v>
      </c>
      <c r="AW25" s="529">
        <f t="shared" si="27"/>
        <v>1965.2329999999999</v>
      </c>
      <c r="AX25" s="529">
        <f t="shared" si="28"/>
        <v>0</v>
      </c>
      <c r="AZ25" s="998" t="s">
        <v>303</v>
      </c>
      <c r="BA25" s="529">
        <v>197728900</v>
      </c>
      <c r="BB25" s="529">
        <f t="shared" si="29"/>
        <v>197728.9</v>
      </c>
      <c r="BD25" s="998" t="s">
        <v>515</v>
      </c>
      <c r="BE25" s="529">
        <v>6500000</v>
      </c>
      <c r="BF25" s="529">
        <v>2653054</v>
      </c>
      <c r="BG25" s="529">
        <v>2653054</v>
      </c>
      <c r="BH25" s="529">
        <v>3846946</v>
      </c>
      <c r="BI25" s="529">
        <v>2617781</v>
      </c>
      <c r="BJ25" s="529">
        <v>35273</v>
      </c>
      <c r="BK25" s="529">
        <f t="shared" si="30"/>
        <v>6500</v>
      </c>
      <c r="BL25" s="529">
        <f t="shared" si="31"/>
        <v>2653.0540000000001</v>
      </c>
      <c r="BM25" s="529">
        <f t="shared" si="32"/>
        <v>2653.0540000000001</v>
      </c>
      <c r="BN25" s="529">
        <f t="shared" si="33"/>
        <v>3846.9459999999999</v>
      </c>
      <c r="BO25" s="529">
        <f t="shared" si="34"/>
        <v>2617.7809999999999</v>
      </c>
      <c r="BP25" s="529">
        <f t="shared" si="35"/>
        <v>35.273000000000003</v>
      </c>
      <c r="BR25" s="528" t="s">
        <v>473</v>
      </c>
      <c r="BS25" s="530">
        <v>419303316</v>
      </c>
      <c r="BT25" s="530">
        <f t="shared" si="36"/>
        <v>419303.31599999999</v>
      </c>
      <c r="BV25" s="528" t="s">
        <v>515</v>
      </c>
      <c r="BW25" s="530">
        <v>6500000</v>
      </c>
      <c r="BX25" s="530">
        <v>2653054</v>
      </c>
      <c r="BY25" s="530">
        <v>2653054</v>
      </c>
      <c r="BZ25" s="530">
        <v>3846946</v>
      </c>
      <c r="CA25" s="530">
        <v>2653054</v>
      </c>
      <c r="CB25" s="530">
        <v>0</v>
      </c>
      <c r="CC25" s="530">
        <f t="shared" si="37"/>
        <v>6500</v>
      </c>
      <c r="CD25" s="530">
        <f t="shared" si="38"/>
        <v>2653.0540000000001</v>
      </c>
      <c r="CE25" s="530">
        <f t="shared" si="39"/>
        <v>2653.0540000000001</v>
      </c>
      <c r="CF25" s="530">
        <f t="shared" si="40"/>
        <v>3846.9459999999999</v>
      </c>
      <c r="CG25" s="530">
        <f t="shared" si="41"/>
        <v>2653.0540000000001</v>
      </c>
      <c r="CH25" s="530">
        <f t="shared" si="42"/>
        <v>0</v>
      </c>
      <c r="CI25" s="998" t="s">
        <v>281</v>
      </c>
      <c r="CJ25" s="685" t="s">
        <v>302</v>
      </c>
      <c r="CK25" s="686">
        <v>279199502</v>
      </c>
      <c r="CL25" s="686">
        <f t="shared" si="43"/>
        <v>279199.50199999998</v>
      </c>
      <c r="CN25" s="685" t="s">
        <v>515</v>
      </c>
      <c r="CO25" s="686">
        <v>6500000</v>
      </c>
      <c r="CP25" s="686">
        <v>3740472</v>
      </c>
      <c r="CQ25" s="686">
        <v>3740472</v>
      </c>
      <c r="CR25" s="686">
        <v>2759528</v>
      </c>
      <c r="CS25" s="686">
        <v>3740472</v>
      </c>
      <c r="CT25" s="686">
        <v>0</v>
      </c>
      <c r="CU25" s="686">
        <f t="shared" si="44"/>
        <v>6500</v>
      </c>
      <c r="CV25" s="686">
        <f t="shared" si="45"/>
        <v>3740.4720000000002</v>
      </c>
      <c r="CW25" s="686">
        <f t="shared" si="46"/>
        <v>3740.4720000000002</v>
      </c>
      <c r="CX25" s="686">
        <f t="shared" si="47"/>
        <v>2759.5279999999998</v>
      </c>
      <c r="CY25" s="686">
        <f t="shared" si="48"/>
        <v>3740.4720000000002</v>
      </c>
      <c r="CZ25" s="686">
        <f t="shared" si="49"/>
        <v>0</v>
      </c>
      <c r="DC25" s="687" t="s">
        <v>303</v>
      </c>
      <c r="DD25" s="688">
        <v>191344437</v>
      </c>
      <c r="DE25" s="529">
        <f t="shared" si="50"/>
        <v>191344.43700000001</v>
      </c>
      <c r="DG25" s="687" t="s">
        <v>515</v>
      </c>
      <c r="DH25" s="688">
        <v>6500000</v>
      </c>
      <c r="DI25" s="688">
        <v>4616746</v>
      </c>
      <c r="DJ25" s="688">
        <v>4616746</v>
      </c>
      <c r="DK25" s="688">
        <v>1883254</v>
      </c>
      <c r="DL25" s="688">
        <v>4616746</v>
      </c>
      <c r="DM25" s="688">
        <v>0</v>
      </c>
      <c r="DN25" s="688">
        <f t="shared" si="51"/>
        <v>6500</v>
      </c>
      <c r="DO25" s="688">
        <f t="shared" si="52"/>
        <v>4616.7460000000001</v>
      </c>
      <c r="DP25" s="688">
        <f t="shared" si="53"/>
        <v>4616.7460000000001</v>
      </c>
      <c r="DQ25" s="688">
        <f t="shared" si="54"/>
        <v>1883.2539999999999</v>
      </c>
      <c r="DR25" s="688">
        <f t="shared" si="55"/>
        <v>4616.7460000000001</v>
      </c>
      <c r="DS25" s="688">
        <f t="shared" si="56"/>
        <v>0</v>
      </c>
      <c r="DT25" s="683" t="s">
        <v>281</v>
      </c>
      <c r="DU25" s="786" t="s">
        <v>303</v>
      </c>
      <c r="DV25" s="787">
        <v>189367143</v>
      </c>
      <c r="DW25" s="787">
        <f t="shared" si="57"/>
        <v>189367.14300000001</v>
      </c>
      <c r="DZ25" s="786" t="s">
        <v>515</v>
      </c>
      <c r="EA25" s="787">
        <v>6397772</v>
      </c>
      <c r="EB25" s="787">
        <v>5349956</v>
      </c>
      <c r="EC25" s="787">
        <v>5349956</v>
      </c>
      <c r="ED25" s="787">
        <v>1047816</v>
      </c>
      <c r="EE25" s="787">
        <v>0</v>
      </c>
      <c r="EF25" s="787">
        <v>5349956</v>
      </c>
      <c r="EG25" s="787">
        <v>0</v>
      </c>
      <c r="EH25" s="787">
        <f t="shared" si="58"/>
        <v>6397.7719999999999</v>
      </c>
      <c r="EI25" s="787">
        <f t="shared" si="59"/>
        <v>5349.9560000000001</v>
      </c>
      <c r="EJ25" s="787">
        <f t="shared" si="60"/>
        <v>5349.9560000000001</v>
      </c>
      <c r="EK25" s="787">
        <f t="shared" si="61"/>
        <v>1047.816</v>
      </c>
      <c r="EL25" s="787">
        <f t="shared" si="62"/>
        <v>0</v>
      </c>
      <c r="EM25" s="787">
        <f t="shared" si="63"/>
        <v>5349.9560000000001</v>
      </c>
      <c r="EN25" s="787">
        <f t="shared" si="64"/>
        <v>0</v>
      </c>
      <c r="EP25" s="998" t="s">
        <v>298</v>
      </c>
      <c r="EQ25" s="529">
        <v>127290</v>
      </c>
      <c r="ER25" s="529">
        <f t="shared" si="65"/>
        <v>127.29</v>
      </c>
      <c r="ET25" s="786" t="s">
        <v>515</v>
      </c>
      <c r="EU25" s="787">
        <v>6860789</v>
      </c>
      <c r="EV25" s="787">
        <v>5743384</v>
      </c>
      <c r="EW25" s="787">
        <v>5743384</v>
      </c>
      <c r="EX25" s="787">
        <v>1117405</v>
      </c>
      <c r="EY25" s="787">
        <v>0</v>
      </c>
      <c r="EZ25" s="787">
        <v>5743384</v>
      </c>
      <c r="FA25" s="787">
        <v>0</v>
      </c>
      <c r="FB25" s="529">
        <f t="shared" si="66"/>
        <v>6860.7889999999998</v>
      </c>
      <c r="FC25" s="529">
        <f t="shared" si="67"/>
        <v>5743.384</v>
      </c>
      <c r="FD25" s="529">
        <f t="shared" si="68"/>
        <v>5743.384</v>
      </c>
      <c r="FE25" s="529">
        <f t="shared" si="69"/>
        <v>1117.405</v>
      </c>
      <c r="FF25" s="529">
        <f t="shared" si="70"/>
        <v>0</v>
      </c>
      <c r="FG25" s="529">
        <f t="shared" si="71"/>
        <v>5743.384</v>
      </c>
      <c r="FH25" s="529">
        <f t="shared" si="72"/>
        <v>0</v>
      </c>
    </row>
    <row r="26" spans="1:164" x14ac:dyDescent="0.2">
      <c r="A26" s="998" t="s">
        <v>469</v>
      </c>
      <c r="B26" s="1000">
        <v>1000000</v>
      </c>
      <c r="C26" s="1000">
        <v>0</v>
      </c>
      <c r="D26" s="1000">
        <v>0</v>
      </c>
      <c r="E26" s="1000">
        <v>1000000</v>
      </c>
      <c r="F26" s="1000">
        <v>0</v>
      </c>
      <c r="G26" s="1000">
        <v>0</v>
      </c>
      <c r="H26" s="1000">
        <f t="shared" si="9"/>
        <v>1000</v>
      </c>
      <c r="I26" s="1000">
        <f t="shared" si="10"/>
        <v>0</v>
      </c>
      <c r="J26" s="1000">
        <f t="shared" si="11"/>
        <v>0</v>
      </c>
      <c r="K26" s="1000">
        <f t="shared" si="12"/>
        <v>1000</v>
      </c>
      <c r="L26" s="1000">
        <f t="shared" si="13"/>
        <v>0</v>
      </c>
      <c r="M26" s="1000">
        <f t="shared" si="14"/>
        <v>0</v>
      </c>
      <c r="N26" s="998" t="s">
        <v>281</v>
      </c>
      <c r="P26" s="528" t="s">
        <v>299</v>
      </c>
      <c r="Q26" s="529">
        <v>307425</v>
      </c>
      <c r="R26" s="529">
        <f t="shared" si="15"/>
        <v>307.42500000000001</v>
      </c>
      <c r="S26" s="998"/>
      <c r="T26" s="528" t="s">
        <v>515</v>
      </c>
      <c r="U26" s="530">
        <v>3073895</v>
      </c>
      <c r="V26" s="530">
        <v>1577231</v>
      </c>
      <c r="W26" s="530">
        <v>1577231</v>
      </c>
      <c r="X26" s="530">
        <v>1496664</v>
      </c>
      <c r="Y26" s="530">
        <v>1553021</v>
      </c>
      <c r="Z26" s="530">
        <v>24210</v>
      </c>
      <c r="AA26" s="530">
        <f t="shared" si="16"/>
        <v>3073.895</v>
      </c>
      <c r="AB26" s="530">
        <f t="shared" si="17"/>
        <v>1577.231</v>
      </c>
      <c r="AC26" s="530">
        <f t="shared" si="18"/>
        <v>1577.231</v>
      </c>
      <c r="AD26" s="530">
        <f t="shared" si="19"/>
        <v>1496.664</v>
      </c>
      <c r="AE26" s="530">
        <f t="shared" si="20"/>
        <v>1553.021</v>
      </c>
      <c r="AF26" s="530">
        <f t="shared" si="21"/>
        <v>24.21</v>
      </c>
      <c r="AG26" s="998" t="s">
        <v>281</v>
      </c>
      <c r="AH26" s="998" t="s">
        <v>301</v>
      </c>
      <c r="AI26" s="529">
        <v>1642940849</v>
      </c>
      <c r="AJ26" s="529">
        <f t="shared" si="22"/>
        <v>1642940.8489999999</v>
      </c>
      <c r="AL26" s="998" t="s">
        <v>469</v>
      </c>
      <c r="AM26" s="529">
        <v>1000000</v>
      </c>
      <c r="AN26" s="529">
        <v>0</v>
      </c>
      <c r="AO26" s="529">
        <v>0</v>
      </c>
      <c r="AP26" s="529">
        <v>1000000</v>
      </c>
      <c r="AQ26" s="529">
        <v>0</v>
      </c>
      <c r="AR26" s="529">
        <v>0</v>
      </c>
      <c r="AS26" s="529">
        <f t="shared" si="23"/>
        <v>1000</v>
      </c>
      <c r="AT26" s="529">
        <f t="shared" si="24"/>
        <v>0</v>
      </c>
      <c r="AU26" s="529">
        <f t="shared" si="25"/>
        <v>0</v>
      </c>
      <c r="AV26" s="529">
        <f t="shared" si="26"/>
        <v>1000</v>
      </c>
      <c r="AW26" s="529">
        <f t="shared" si="27"/>
        <v>0</v>
      </c>
      <c r="AX26" s="529">
        <f t="shared" si="28"/>
        <v>0</v>
      </c>
      <c r="AZ26" s="998" t="s">
        <v>304</v>
      </c>
      <c r="BA26" s="529">
        <v>27399701</v>
      </c>
      <c r="BB26" s="529">
        <f t="shared" si="29"/>
        <v>27399.701000000001</v>
      </c>
      <c r="BD26" s="998" t="s">
        <v>469</v>
      </c>
      <c r="BE26" s="529">
        <v>1000000</v>
      </c>
      <c r="BF26" s="529">
        <v>0</v>
      </c>
      <c r="BG26" s="529">
        <v>0</v>
      </c>
      <c r="BH26" s="529">
        <v>1000000</v>
      </c>
      <c r="BI26" s="529">
        <v>0</v>
      </c>
      <c r="BJ26" s="529">
        <v>0</v>
      </c>
      <c r="BK26" s="529">
        <f t="shared" si="30"/>
        <v>1000</v>
      </c>
      <c r="BL26" s="529">
        <f t="shared" si="31"/>
        <v>0</v>
      </c>
      <c r="BM26" s="529">
        <f t="shared" si="32"/>
        <v>0</v>
      </c>
      <c r="BN26" s="529">
        <f t="shared" si="33"/>
        <v>1000</v>
      </c>
      <c r="BO26" s="529">
        <f t="shared" si="34"/>
        <v>0</v>
      </c>
      <c r="BP26" s="529">
        <f t="shared" si="35"/>
        <v>0</v>
      </c>
      <c r="BR26" s="528" t="s">
        <v>474</v>
      </c>
      <c r="BS26" s="530">
        <v>149675</v>
      </c>
      <c r="BT26" s="530">
        <f t="shared" si="36"/>
        <v>149.67500000000001</v>
      </c>
      <c r="BV26" s="528" t="s">
        <v>469</v>
      </c>
      <c r="BW26" s="530">
        <v>1000000</v>
      </c>
      <c r="BX26" s="530">
        <v>0</v>
      </c>
      <c r="BY26" s="530">
        <v>0</v>
      </c>
      <c r="BZ26" s="530">
        <v>1000000</v>
      </c>
      <c r="CA26" s="530">
        <v>0</v>
      </c>
      <c r="CB26" s="530">
        <v>0</v>
      </c>
      <c r="CC26" s="530">
        <f t="shared" si="37"/>
        <v>1000</v>
      </c>
      <c r="CD26" s="530">
        <f t="shared" si="38"/>
        <v>0</v>
      </c>
      <c r="CE26" s="530">
        <f t="shared" si="39"/>
        <v>0</v>
      </c>
      <c r="CF26" s="530">
        <f t="shared" si="40"/>
        <v>1000</v>
      </c>
      <c r="CG26" s="530">
        <f t="shared" si="41"/>
        <v>0</v>
      </c>
      <c r="CH26" s="530">
        <f t="shared" si="42"/>
        <v>0</v>
      </c>
      <c r="CI26" s="998" t="s">
        <v>281</v>
      </c>
      <c r="CJ26" s="685" t="s">
        <v>470</v>
      </c>
      <c r="CK26" s="686">
        <v>13734996</v>
      </c>
      <c r="CL26" s="686">
        <f t="shared" si="43"/>
        <v>13734.995999999999</v>
      </c>
      <c r="CN26" s="685" t="s">
        <v>469</v>
      </c>
      <c r="CO26" s="686">
        <v>1000000</v>
      </c>
      <c r="CP26" s="686">
        <v>0</v>
      </c>
      <c r="CQ26" s="686">
        <v>0</v>
      </c>
      <c r="CR26" s="686">
        <v>1000000</v>
      </c>
      <c r="CS26" s="686">
        <v>0</v>
      </c>
      <c r="CT26" s="686">
        <v>0</v>
      </c>
      <c r="CU26" s="686">
        <f t="shared" si="44"/>
        <v>1000</v>
      </c>
      <c r="CV26" s="686">
        <f t="shared" si="45"/>
        <v>0</v>
      </c>
      <c r="CW26" s="686">
        <f t="shared" si="46"/>
        <v>0</v>
      </c>
      <c r="CX26" s="686">
        <f t="shared" si="47"/>
        <v>1000</v>
      </c>
      <c r="CY26" s="686">
        <f t="shared" si="48"/>
        <v>0</v>
      </c>
      <c r="CZ26" s="686">
        <f t="shared" si="49"/>
        <v>0</v>
      </c>
      <c r="DC26" s="687" t="s">
        <v>304</v>
      </c>
      <c r="DD26" s="688">
        <v>25035046</v>
      </c>
      <c r="DE26" s="529">
        <f t="shared" si="50"/>
        <v>25035.045999999998</v>
      </c>
      <c r="DG26" s="687" t="s">
        <v>469</v>
      </c>
      <c r="DH26" s="688">
        <v>1000000</v>
      </c>
      <c r="DI26" s="688">
        <v>0</v>
      </c>
      <c r="DJ26" s="688">
        <v>0</v>
      </c>
      <c r="DK26" s="688">
        <v>1000000</v>
      </c>
      <c r="DL26" s="688">
        <v>0</v>
      </c>
      <c r="DM26" s="688">
        <v>0</v>
      </c>
      <c r="DN26" s="688">
        <f t="shared" si="51"/>
        <v>1000</v>
      </c>
      <c r="DO26" s="688">
        <f t="shared" si="52"/>
        <v>0</v>
      </c>
      <c r="DP26" s="688">
        <f t="shared" si="53"/>
        <v>0</v>
      </c>
      <c r="DQ26" s="688">
        <f t="shared" si="54"/>
        <v>1000</v>
      </c>
      <c r="DR26" s="688">
        <f t="shared" si="55"/>
        <v>0</v>
      </c>
      <c r="DS26" s="688">
        <f t="shared" si="56"/>
        <v>0</v>
      </c>
      <c r="DT26" s="683" t="s">
        <v>281</v>
      </c>
      <c r="DU26" s="786" t="s">
        <v>304</v>
      </c>
      <c r="DV26" s="787">
        <v>25014916</v>
      </c>
      <c r="DW26" s="787">
        <f t="shared" si="57"/>
        <v>25014.916000000001</v>
      </c>
      <c r="DZ26" s="786" t="s">
        <v>469</v>
      </c>
      <c r="EA26" s="787">
        <v>1000000</v>
      </c>
      <c r="EB26" s="787">
        <v>592856</v>
      </c>
      <c r="EC26" s="787">
        <v>592856</v>
      </c>
      <c r="ED26" s="787">
        <v>407144</v>
      </c>
      <c r="EE26" s="787">
        <v>0</v>
      </c>
      <c r="EF26" s="787">
        <v>592856</v>
      </c>
      <c r="EG26" s="787">
        <v>0</v>
      </c>
      <c r="EH26" s="787">
        <f t="shared" si="58"/>
        <v>1000</v>
      </c>
      <c r="EI26" s="787">
        <f t="shared" si="59"/>
        <v>592.85599999999999</v>
      </c>
      <c r="EJ26" s="787">
        <f t="shared" si="60"/>
        <v>592.85599999999999</v>
      </c>
      <c r="EK26" s="787">
        <f t="shared" si="61"/>
        <v>407.14400000000001</v>
      </c>
      <c r="EL26" s="787">
        <f t="shared" si="62"/>
        <v>0</v>
      </c>
      <c r="EM26" s="787">
        <f t="shared" si="63"/>
        <v>592.85599999999999</v>
      </c>
      <c r="EN26" s="787">
        <f t="shared" si="64"/>
        <v>0</v>
      </c>
      <c r="EP26" s="998" t="s">
        <v>300</v>
      </c>
      <c r="EQ26" s="529">
        <v>2132679723</v>
      </c>
      <c r="ER26" s="529">
        <f t="shared" si="65"/>
        <v>2132679.7230000002</v>
      </c>
      <c r="ET26" s="786" t="s">
        <v>469</v>
      </c>
      <c r="EU26" s="787">
        <v>1000000</v>
      </c>
      <c r="EV26" s="787">
        <v>592856</v>
      </c>
      <c r="EW26" s="787">
        <v>592856</v>
      </c>
      <c r="EX26" s="787">
        <v>407144</v>
      </c>
      <c r="EY26" s="787">
        <v>0</v>
      </c>
      <c r="EZ26" s="787">
        <v>592856</v>
      </c>
      <c r="FA26" s="787">
        <v>0</v>
      </c>
      <c r="FB26" s="529">
        <f t="shared" si="66"/>
        <v>1000</v>
      </c>
      <c r="FC26" s="529">
        <f t="shared" si="67"/>
        <v>592.85599999999999</v>
      </c>
      <c r="FD26" s="529">
        <f t="shared" si="68"/>
        <v>592.85599999999999</v>
      </c>
      <c r="FE26" s="529">
        <f t="shared" si="69"/>
        <v>407.14400000000001</v>
      </c>
      <c r="FF26" s="529">
        <f t="shared" si="70"/>
        <v>0</v>
      </c>
      <c r="FG26" s="529">
        <f t="shared" si="71"/>
        <v>592.85599999999999</v>
      </c>
      <c r="FH26" s="529">
        <f t="shared" si="72"/>
        <v>0</v>
      </c>
    </row>
    <row r="27" spans="1:164" x14ac:dyDescent="0.2">
      <c r="A27" s="998" t="s">
        <v>297</v>
      </c>
      <c r="B27" s="1000">
        <v>350000</v>
      </c>
      <c r="C27" s="1000">
        <v>0</v>
      </c>
      <c r="D27" s="1000">
        <v>0</v>
      </c>
      <c r="E27" s="1000">
        <v>350000</v>
      </c>
      <c r="F27" s="1000">
        <v>0</v>
      </c>
      <c r="G27" s="1000">
        <v>0</v>
      </c>
      <c r="H27" s="1000">
        <f t="shared" si="9"/>
        <v>350</v>
      </c>
      <c r="I27" s="1000">
        <f t="shared" si="10"/>
        <v>0</v>
      </c>
      <c r="J27" s="1000">
        <f t="shared" si="11"/>
        <v>0</v>
      </c>
      <c r="K27" s="1000">
        <f t="shared" si="12"/>
        <v>350</v>
      </c>
      <c r="L27" s="1000">
        <f t="shared" si="13"/>
        <v>0</v>
      </c>
      <c r="M27" s="1000">
        <f t="shared" si="14"/>
        <v>0</v>
      </c>
      <c r="N27" s="998" t="s">
        <v>281</v>
      </c>
      <c r="P27" s="528" t="s">
        <v>300</v>
      </c>
      <c r="Q27" s="529">
        <v>1360010686</v>
      </c>
      <c r="R27" s="529">
        <f t="shared" si="15"/>
        <v>1360010.686</v>
      </c>
      <c r="S27" s="998"/>
      <c r="T27" s="528" t="s">
        <v>469</v>
      </c>
      <c r="U27" s="530">
        <v>1000000</v>
      </c>
      <c r="V27" s="530">
        <v>0</v>
      </c>
      <c r="W27" s="530">
        <v>0</v>
      </c>
      <c r="X27" s="530">
        <v>1000000</v>
      </c>
      <c r="Y27" s="530">
        <v>0</v>
      </c>
      <c r="Z27" s="530">
        <v>0</v>
      </c>
      <c r="AA27" s="530">
        <f t="shared" si="16"/>
        <v>1000</v>
      </c>
      <c r="AB27" s="530">
        <f t="shared" si="17"/>
        <v>0</v>
      </c>
      <c r="AC27" s="530">
        <f t="shared" si="18"/>
        <v>0</v>
      </c>
      <c r="AD27" s="530">
        <f t="shared" si="19"/>
        <v>1000</v>
      </c>
      <c r="AE27" s="530">
        <f t="shared" si="20"/>
        <v>0</v>
      </c>
      <c r="AF27" s="530">
        <f t="shared" si="21"/>
        <v>0</v>
      </c>
      <c r="AG27" s="998" t="s">
        <v>281</v>
      </c>
      <c r="AH27" s="998" t="s">
        <v>302</v>
      </c>
      <c r="AI27" s="529">
        <v>263558225</v>
      </c>
      <c r="AJ27" s="529">
        <f t="shared" si="22"/>
        <v>263558.22499999998</v>
      </c>
      <c r="AL27" s="998" t="s">
        <v>297</v>
      </c>
      <c r="AM27" s="529">
        <v>662244</v>
      </c>
      <c r="AN27" s="529">
        <v>312244</v>
      </c>
      <c r="AO27" s="529">
        <v>312244</v>
      </c>
      <c r="AP27" s="529">
        <v>350000</v>
      </c>
      <c r="AQ27" s="529">
        <v>312244</v>
      </c>
      <c r="AR27" s="529">
        <v>0</v>
      </c>
      <c r="AS27" s="529">
        <f t="shared" si="23"/>
        <v>662.24400000000003</v>
      </c>
      <c r="AT27" s="529">
        <f t="shared" si="24"/>
        <v>312.24400000000003</v>
      </c>
      <c r="AU27" s="529">
        <f t="shared" si="25"/>
        <v>312.24400000000003</v>
      </c>
      <c r="AV27" s="529">
        <f t="shared" si="26"/>
        <v>350</v>
      </c>
      <c r="AW27" s="529">
        <f t="shared" si="27"/>
        <v>312.24400000000003</v>
      </c>
      <c r="AX27" s="529">
        <f t="shared" si="28"/>
        <v>0</v>
      </c>
      <c r="AZ27" s="998" t="s">
        <v>471</v>
      </c>
      <c r="BA27" s="529">
        <v>10611354</v>
      </c>
      <c r="BB27" s="529">
        <f t="shared" si="29"/>
        <v>10611.353999999999</v>
      </c>
      <c r="BD27" s="998" t="s">
        <v>297</v>
      </c>
      <c r="BE27" s="529">
        <v>662244</v>
      </c>
      <c r="BF27" s="529">
        <v>312244</v>
      </c>
      <c r="BG27" s="529">
        <v>312244</v>
      </c>
      <c r="BH27" s="529">
        <v>350000</v>
      </c>
      <c r="BI27" s="529">
        <v>312244</v>
      </c>
      <c r="BJ27" s="529">
        <v>0</v>
      </c>
      <c r="BK27" s="529">
        <f t="shared" si="30"/>
        <v>662.24400000000003</v>
      </c>
      <c r="BL27" s="529">
        <f t="shared" si="31"/>
        <v>312.24400000000003</v>
      </c>
      <c r="BM27" s="529">
        <f t="shared" si="32"/>
        <v>312.24400000000003</v>
      </c>
      <c r="BN27" s="529">
        <f t="shared" si="33"/>
        <v>350</v>
      </c>
      <c r="BO27" s="529">
        <f t="shared" si="34"/>
        <v>312.24400000000003</v>
      </c>
      <c r="BP27" s="529">
        <f t="shared" si="35"/>
        <v>0</v>
      </c>
      <c r="BR27" s="528" t="s">
        <v>476</v>
      </c>
      <c r="BS27" s="530">
        <v>731880</v>
      </c>
      <c r="BT27" s="530">
        <f t="shared" si="36"/>
        <v>731.88</v>
      </c>
      <c r="BV27" s="528" t="s">
        <v>297</v>
      </c>
      <c r="BW27" s="530">
        <v>662244</v>
      </c>
      <c r="BX27" s="530">
        <v>312244</v>
      </c>
      <c r="BY27" s="530">
        <v>312244</v>
      </c>
      <c r="BZ27" s="530">
        <v>350000</v>
      </c>
      <c r="CA27" s="530">
        <v>312244</v>
      </c>
      <c r="CB27" s="530">
        <v>0</v>
      </c>
      <c r="CC27" s="530">
        <f t="shared" si="37"/>
        <v>662.24400000000003</v>
      </c>
      <c r="CD27" s="530">
        <f t="shared" si="38"/>
        <v>312.24400000000003</v>
      </c>
      <c r="CE27" s="530">
        <f t="shared" si="39"/>
        <v>312.24400000000003</v>
      </c>
      <c r="CF27" s="530">
        <f t="shared" si="40"/>
        <v>350</v>
      </c>
      <c r="CG27" s="530">
        <f t="shared" si="41"/>
        <v>312.24400000000003</v>
      </c>
      <c r="CH27" s="530">
        <f t="shared" si="42"/>
        <v>0</v>
      </c>
      <c r="CI27" s="998" t="s">
        <v>281</v>
      </c>
      <c r="CJ27" s="685" t="s">
        <v>303</v>
      </c>
      <c r="CK27" s="686">
        <v>192117335</v>
      </c>
      <c r="CL27" s="686">
        <f t="shared" si="43"/>
        <v>192117.33499999999</v>
      </c>
      <c r="CN27" s="685" t="s">
        <v>297</v>
      </c>
      <c r="CO27" s="686">
        <v>662244</v>
      </c>
      <c r="CP27" s="686">
        <v>312244</v>
      </c>
      <c r="CQ27" s="686">
        <v>312244</v>
      </c>
      <c r="CR27" s="686">
        <v>350000</v>
      </c>
      <c r="CS27" s="686">
        <v>312244</v>
      </c>
      <c r="CT27" s="686">
        <v>0</v>
      </c>
      <c r="CU27" s="686">
        <f t="shared" si="44"/>
        <v>662.24400000000003</v>
      </c>
      <c r="CV27" s="686">
        <f t="shared" si="45"/>
        <v>312.24400000000003</v>
      </c>
      <c r="CW27" s="686">
        <f t="shared" si="46"/>
        <v>312.24400000000003</v>
      </c>
      <c r="CX27" s="686">
        <f t="shared" si="47"/>
        <v>350</v>
      </c>
      <c r="CY27" s="686">
        <f t="shared" si="48"/>
        <v>312.24400000000003</v>
      </c>
      <c r="CZ27" s="686">
        <f t="shared" si="49"/>
        <v>0</v>
      </c>
      <c r="DC27" s="687" t="s">
        <v>471</v>
      </c>
      <c r="DD27" s="688">
        <v>7782972</v>
      </c>
      <c r="DE27" s="529">
        <f t="shared" si="50"/>
        <v>7782.9719999999998</v>
      </c>
      <c r="DG27" s="687" t="s">
        <v>297</v>
      </c>
      <c r="DH27" s="688">
        <v>662244</v>
      </c>
      <c r="DI27" s="688">
        <v>312244</v>
      </c>
      <c r="DJ27" s="688">
        <v>312244</v>
      </c>
      <c r="DK27" s="688">
        <v>350000</v>
      </c>
      <c r="DL27" s="688">
        <v>312244</v>
      </c>
      <c r="DM27" s="688">
        <v>0</v>
      </c>
      <c r="DN27" s="688">
        <f t="shared" si="51"/>
        <v>662.24400000000003</v>
      </c>
      <c r="DO27" s="688">
        <f t="shared" si="52"/>
        <v>312.24400000000003</v>
      </c>
      <c r="DP27" s="688">
        <f t="shared" si="53"/>
        <v>312.24400000000003</v>
      </c>
      <c r="DQ27" s="688">
        <f t="shared" si="54"/>
        <v>350</v>
      </c>
      <c r="DR27" s="688">
        <f t="shared" si="55"/>
        <v>312.24400000000003</v>
      </c>
      <c r="DS27" s="688">
        <f t="shared" si="56"/>
        <v>0</v>
      </c>
      <c r="DT27" s="683" t="s">
        <v>281</v>
      </c>
      <c r="DU27" s="786" t="s">
        <v>471</v>
      </c>
      <c r="DV27" s="787">
        <v>7764923</v>
      </c>
      <c r="DW27" s="787">
        <f t="shared" si="57"/>
        <v>7764.9229999999998</v>
      </c>
      <c r="DZ27" s="786" t="s">
        <v>297</v>
      </c>
      <c r="EA27" s="787">
        <v>662244</v>
      </c>
      <c r="EB27" s="787">
        <v>312244</v>
      </c>
      <c r="EC27" s="787">
        <v>312244</v>
      </c>
      <c r="ED27" s="787">
        <v>350000</v>
      </c>
      <c r="EE27" s="787">
        <v>0</v>
      </c>
      <c r="EF27" s="787">
        <v>312244</v>
      </c>
      <c r="EG27" s="787">
        <v>0</v>
      </c>
      <c r="EH27" s="787">
        <f t="shared" si="58"/>
        <v>662.24400000000003</v>
      </c>
      <c r="EI27" s="787">
        <f t="shared" si="59"/>
        <v>312.24400000000003</v>
      </c>
      <c r="EJ27" s="787">
        <f t="shared" si="60"/>
        <v>312.24400000000003</v>
      </c>
      <c r="EK27" s="787">
        <f t="shared" si="61"/>
        <v>350</v>
      </c>
      <c r="EL27" s="787">
        <f t="shared" si="62"/>
        <v>0</v>
      </c>
      <c r="EM27" s="787">
        <f t="shared" si="63"/>
        <v>312.24400000000003</v>
      </c>
      <c r="EN27" s="787">
        <f t="shared" si="64"/>
        <v>0</v>
      </c>
      <c r="EP27" s="998" t="s">
        <v>301</v>
      </c>
      <c r="EQ27" s="529">
        <v>1643921881</v>
      </c>
      <c r="ER27" s="529">
        <f t="shared" si="65"/>
        <v>1643921.8810000001</v>
      </c>
      <c r="ET27" s="786" t="s">
        <v>297</v>
      </c>
      <c r="EU27" s="787">
        <v>789534</v>
      </c>
      <c r="EV27" s="787">
        <v>439534</v>
      </c>
      <c r="EW27" s="787">
        <v>439534</v>
      </c>
      <c r="EX27" s="787">
        <v>350000</v>
      </c>
      <c r="EY27" s="787">
        <v>0</v>
      </c>
      <c r="EZ27" s="787">
        <v>429530</v>
      </c>
      <c r="FA27" s="787">
        <v>10004</v>
      </c>
      <c r="FB27" s="529">
        <f t="shared" si="66"/>
        <v>789.53399999999999</v>
      </c>
      <c r="FC27" s="529">
        <f t="shared" si="67"/>
        <v>439.53399999999999</v>
      </c>
      <c r="FD27" s="529">
        <f t="shared" si="68"/>
        <v>439.53399999999999</v>
      </c>
      <c r="FE27" s="529">
        <f t="shared" si="69"/>
        <v>350</v>
      </c>
      <c r="FF27" s="529">
        <f t="shared" si="70"/>
        <v>0</v>
      </c>
      <c r="FG27" s="529">
        <f t="shared" si="71"/>
        <v>429.53</v>
      </c>
      <c r="FH27" s="529">
        <f t="shared" si="72"/>
        <v>10.004</v>
      </c>
    </row>
    <row r="28" spans="1:164" x14ac:dyDescent="0.2">
      <c r="A28" s="998" t="s">
        <v>406</v>
      </c>
      <c r="B28" s="1000">
        <v>350000</v>
      </c>
      <c r="C28" s="1000">
        <v>0</v>
      </c>
      <c r="D28" s="1000">
        <v>0</v>
      </c>
      <c r="E28" s="1000">
        <v>350000</v>
      </c>
      <c r="F28" s="1000">
        <v>0</v>
      </c>
      <c r="G28" s="1000">
        <v>0</v>
      </c>
      <c r="H28" s="1000">
        <f t="shared" si="9"/>
        <v>350</v>
      </c>
      <c r="I28" s="1000">
        <f t="shared" si="10"/>
        <v>0</v>
      </c>
      <c r="J28" s="1000">
        <f t="shared" si="11"/>
        <v>0</v>
      </c>
      <c r="K28" s="1000">
        <f t="shared" si="12"/>
        <v>350</v>
      </c>
      <c r="L28" s="1000">
        <f t="shared" si="13"/>
        <v>0</v>
      </c>
      <c r="M28" s="1000">
        <f t="shared" si="14"/>
        <v>0</v>
      </c>
      <c r="N28" s="998" t="s">
        <v>281</v>
      </c>
      <c r="P28" s="528" t="s">
        <v>301</v>
      </c>
      <c r="Q28" s="529">
        <v>1242704269</v>
      </c>
      <c r="R28" s="529">
        <f t="shared" si="15"/>
        <v>1242704.2690000001</v>
      </c>
      <c r="S28" s="998"/>
      <c r="T28" s="528" t="s">
        <v>297</v>
      </c>
      <c r="U28" s="530">
        <v>662244</v>
      </c>
      <c r="V28" s="530">
        <v>312244</v>
      </c>
      <c r="W28" s="530">
        <v>312244</v>
      </c>
      <c r="X28" s="530">
        <v>350000</v>
      </c>
      <c r="Y28" s="530">
        <v>312244</v>
      </c>
      <c r="Z28" s="530">
        <v>0</v>
      </c>
      <c r="AA28" s="530">
        <f t="shared" si="16"/>
        <v>662.24400000000003</v>
      </c>
      <c r="AB28" s="530">
        <f t="shared" si="17"/>
        <v>312.24400000000003</v>
      </c>
      <c r="AC28" s="530">
        <f t="shared" si="18"/>
        <v>312.24400000000003</v>
      </c>
      <c r="AD28" s="530">
        <f t="shared" si="19"/>
        <v>350</v>
      </c>
      <c r="AE28" s="530">
        <f t="shared" si="20"/>
        <v>312.24400000000003</v>
      </c>
      <c r="AF28" s="530">
        <f t="shared" si="21"/>
        <v>0</v>
      </c>
      <c r="AG28" s="998" t="s">
        <v>281</v>
      </c>
      <c r="AH28" s="998" t="s">
        <v>470</v>
      </c>
      <c r="AI28" s="529">
        <v>13765699</v>
      </c>
      <c r="AJ28" s="529">
        <f t="shared" si="22"/>
        <v>13765.699000000001</v>
      </c>
      <c r="AL28" s="998" t="s">
        <v>298</v>
      </c>
      <c r="AM28" s="529">
        <v>4819</v>
      </c>
      <c r="AN28" s="529">
        <v>4819</v>
      </c>
      <c r="AO28" s="529">
        <v>4819</v>
      </c>
      <c r="AP28" s="529">
        <v>0</v>
      </c>
      <c r="AQ28" s="529">
        <v>4819</v>
      </c>
      <c r="AR28" s="529">
        <v>0</v>
      </c>
      <c r="AS28" s="529">
        <f t="shared" si="23"/>
        <v>4.819</v>
      </c>
      <c r="AT28" s="529">
        <f t="shared" si="24"/>
        <v>4.819</v>
      </c>
      <c r="AU28" s="529">
        <f t="shared" si="25"/>
        <v>4.819</v>
      </c>
      <c r="AV28" s="529">
        <f t="shared" si="26"/>
        <v>0</v>
      </c>
      <c r="AW28" s="529">
        <f t="shared" si="27"/>
        <v>4.819</v>
      </c>
      <c r="AX28" s="529">
        <f t="shared" si="28"/>
        <v>0</v>
      </c>
      <c r="AZ28" s="998" t="s">
        <v>472</v>
      </c>
      <c r="BA28" s="529">
        <v>189952178</v>
      </c>
      <c r="BB28" s="529">
        <f t="shared" si="29"/>
        <v>189952.17800000001</v>
      </c>
      <c r="BD28" s="998" t="s">
        <v>298</v>
      </c>
      <c r="BE28" s="529">
        <v>4819</v>
      </c>
      <c r="BF28" s="529">
        <v>4819</v>
      </c>
      <c r="BG28" s="529">
        <v>4819</v>
      </c>
      <c r="BH28" s="529">
        <v>0</v>
      </c>
      <c r="BI28" s="529">
        <v>4819</v>
      </c>
      <c r="BJ28" s="529">
        <v>0</v>
      </c>
      <c r="BK28" s="529">
        <f t="shared" si="30"/>
        <v>4.819</v>
      </c>
      <c r="BL28" s="529">
        <f t="shared" si="31"/>
        <v>4.819</v>
      </c>
      <c r="BM28" s="529">
        <f t="shared" si="32"/>
        <v>4.819</v>
      </c>
      <c r="BN28" s="529">
        <f t="shared" si="33"/>
        <v>0</v>
      </c>
      <c r="BO28" s="529">
        <f t="shared" si="34"/>
        <v>4.819</v>
      </c>
      <c r="BP28" s="529">
        <f t="shared" si="35"/>
        <v>0</v>
      </c>
      <c r="BR28" s="528" t="s">
        <v>305</v>
      </c>
      <c r="BS28" s="530">
        <v>51769187</v>
      </c>
      <c r="BT28" s="530">
        <f t="shared" si="36"/>
        <v>51769.186999999998</v>
      </c>
      <c r="BV28" s="528" t="s">
        <v>298</v>
      </c>
      <c r="BW28" s="530">
        <v>4819</v>
      </c>
      <c r="BX28" s="530">
        <v>4819</v>
      </c>
      <c r="BY28" s="530">
        <v>4819</v>
      </c>
      <c r="BZ28" s="530">
        <v>0</v>
      </c>
      <c r="CA28" s="530">
        <v>4819</v>
      </c>
      <c r="CB28" s="530">
        <v>0</v>
      </c>
      <c r="CC28" s="530">
        <f t="shared" si="37"/>
        <v>4.819</v>
      </c>
      <c r="CD28" s="530">
        <f t="shared" si="38"/>
        <v>4.819</v>
      </c>
      <c r="CE28" s="530">
        <f t="shared" si="39"/>
        <v>4.819</v>
      </c>
      <c r="CF28" s="530">
        <f t="shared" si="40"/>
        <v>0</v>
      </c>
      <c r="CG28" s="530">
        <f t="shared" si="41"/>
        <v>4.819</v>
      </c>
      <c r="CH28" s="530">
        <f t="shared" si="42"/>
        <v>0</v>
      </c>
      <c r="CI28" s="998" t="s">
        <v>281</v>
      </c>
      <c r="CJ28" s="685" t="s">
        <v>304</v>
      </c>
      <c r="CK28" s="686">
        <v>25546534</v>
      </c>
      <c r="CL28" s="686">
        <f t="shared" si="43"/>
        <v>25546.534</v>
      </c>
      <c r="CN28" s="685" t="s">
        <v>298</v>
      </c>
      <c r="CO28" s="686">
        <v>4819</v>
      </c>
      <c r="CP28" s="686">
        <v>4819</v>
      </c>
      <c r="CQ28" s="686">
        <v>4819</v>
      </c>
      <c r="CR28" s="686">
        <v>0</v>
      </c>
      <c r="CS28" s="686">
        <v>4819</v>
      </c>
      <c r="CT28" s="686">
        <v>0</v>
      </c>
      <c r="CU28" s="686">
        <f t="shared" si="44"/>
        <v>4.819</v>
      </c>
      <c r="CV28" s="686">
        <f t="shared" si="45"/>
        <v>4.819</v>
      </c>
      <c r="CW28" s="686">
        <f t="shared" si="46"/>
        <v>4.819</v>
      </c>
      <c r="CX28" s="686">
        <f t="shared" si="47"/>
        <v>0</v>
      </c>
      <c r="CY28" s="686">
        <f t="shared" si="48"/>
        <v>4.819</v>
      </c>
      <c r="CZ28" s="686">
        <f t="shared" si="49"/>
        <v>0</v>
      </c>
      <c r="DC28" s="687" t="s">
        <v>472</v>
      </c>
      <c r="DD28" s="688">
        <v>183697713</v>
      </c>
      <c r="DE28" s="529">
        <f t="shared" si="50"/>
        <v>183697.71299999999</v>
      </c>
      <c r="DG28" s="687" t="s">
        <v>298</v>
      </c>
      <c r="DH28" s="688">
        <v>4819</v>
      </c>
      <c r="DI28" s="688">
        <v>4819</v>
      </c>
      <c r="DJ28" s="688">
        <v>4819</v>
      </c>
      <c r="DK28" s="688">
        <v>0</v>
      </c>
      <c r="DL28" s="688">
        <v>4819</v>
      </c>
      <c r="DM28" s="688">
        <v>0</v>
      </c>
      <c r="DN28" s="688">
        <f t="shared" si="51"/>
        <v>4.819</v>
      </c>
      <c r="DO28" s="688">
        <f t="shared" si="52"/>
        <v>4.819</v>
      </c>
      <c r="DP28" s="688">
        <f t="shared" si="53"/>
        <v>4.819</v>
      </c>
      <c r="DQ28" s="688">
        <f t="shared" si="54"/>
        <v>0</v>
      </c>
      <c r="DR28" s="688">
        <f t="shared" si="55"/>
        <v>4.819</v>
      </c>
      <c r="DS28" s="688">
        <f t="shared" si="56"/>
        <v>0</v>
      </c>
      <c r="DT28" s="683" t="s">
        <v>281</v>
      </c>
      <c r="DU28" s="786" t="s">
        <v>472</v>
      </c>
      <c r="DV28" s="787">
        <v>180997135</v>
      </c>
      <c r="DW28" s="787">
        <f t="shared" si="57"/>
        <v>180997.13500000001</v>
      </c>
      <c r="DZ28" s="786" t="s">
        <v>298</v>
      </c>
      <c r="EA28" s="787">
        <v>4819</v>
      </c>
      <c r="EB28" s="787">
        <v>4819</v>
      </c>
      <c r="EC28" s="787">
        <v>4819</v>
      </c>
      <c r="ED28" s="787">
        <v>0</v>
      </c>
      <c r="EE28" s="787">
        <v>0</v>
      </c>
      <c r="EF28" s="787">
        <v>4819</v>
      </c>
      <c r="EG28" s="787">
        <v>0</v>
      </c>
      <c r="EH28" s="787">
        <f t="shared" si="58"/>
        <v>4.819</v>
      </c>
      <c r="EI28" s="787">
        <f t="shared" si="59"/>
        <v>4.819</v>
      </c>
      <c r="EJ28" s="787">
        <f t="shared" si="60"/>
        <v>4.819</v>
      </c>
      <c r="EK28" s="787">
        <f t="shared" si="61"/>
        <v>0</v>
      </c>
      <c r="EL28" s="787">
        <f t="shared" si="62"/>
        <v>0</v>
      </c>
      <c r="EM28" s="787">
        <f t="shared" si="63"/>
        <v>4.819</v>
      </c>
      <c r="EN28" s="787">
        <f t="shared" si="64"/>
        <v>0</v>
      </c>
      <c r="EP28" s="998" t="s">
        <v>302</v>
      </c>
      <c r="EQ28" s="529">
        <v>278014877</v>
      </c>
      <c r="ER28" s="529">
        <f t="shared" si="65"/>
        <v>278014.87699999998</v>
      </c>
      <c r="ET28" s="786" t="s">
        <v>298</v>
      </c>
      <c r="EU28" s="787">
        <v>132109</v>
      </c>
      <c r="EV28" s="787">
        <v>132109</v>
      </c>
      <c r="EW28" s="787">
        <v>132109</v>
      </c>
      <c r="EX28" s="787">
        <v>0</v>
      </c>
      <c r="EY28" s="787">
        <v>0</v>
      </c>
      <c r="EZ28" s="787">
        <v>122105</v>
      </c>
      <c r="FA28" s="787">
        <v>10004</v>
      </c>
      <c r="FB28" s="529">
        <f t="shared" si="66"/>
        <v>132.10900000000001</v>
      </c>
      <c r="FC28" s="529">
        <f t="shared" si="67"/>
        <v>132.10900000000001</v>
      </c>
      <c r="FD28" s="529">
        <f t="shared" si="68"/>
        <v>132.10900000000001</v>
      </c>
      <c r="FE28" s="529">
        <f t="shared" si="69"/>
        <v>0</v>
      </c>
      <c r="FF28" s="529">
        <f t="shared" si="70"/>
        <v>0</v>
      </c>
      <c r="FG28" s="529">
        <f t="shared" si="71"/>
        <v>122.105</v>
      </c>
      <c r="FH28" s="529">
        <f t="shared" si="72"/>
        <v>10.004</v>
      </c>
    </row>
    <row r="29" spans="1:164" x14ac:dyDescent="0.2">
      <c r="A29" s="998" t="s">
        <v>300</v>
      </c>
      <c r="B29" s="1000">
        <v>18225778000</v>
      </c>
      <c r="C29" s="1000">
        <v>1259708088</v>
      </c>
      <c r="D29" s="1000">
        <v>1259708088</v>
      </c>
      <c r="E29" s="1000">
        <v>16966069912</v>
      </c>
      <c r="F29" s="1000">
        <v>958431921</v>
      </c>
      <c r="G29" s="1000">
        <v>301276167</v>
      </c>
      <c r="H29" s="1000">
        <f t="shared" si="9"/>
        <v>18225778</v>
      </c>
      <c r="I29" s="1000">
        <f t="shared" si="10"/>
        <v>1259708.088</v>
      </c>
      <c r="J29" s="1000">
        <f t="shared" si="11"/>
        <v>1259708.088</v>
      </c>
      <c r="K29" s="1000">
        <f t="shared" si="12"/>
        <v>16966069.912</v>
      </c>
      <c r="L29" s="1000">
        <f t="shared" si="13"/>
        <v>958431.92099999997</v>
      </c>
      <c r="M29" s="1000">
        <f t="shared" si="14"/>
        <v>301276.16700000002</v>
      </c>
      <c r="N29" s="998" t="s">
        <v>281</v>
      </c>
      <c r="P29" s="528" t="s">
        <v>302</v>
      </c>
      <c r="Q29" s="529">
        <v>304005240</v>
      </c>
      <c r="R29" s="529">
        <f t="shared" si="15"/>
        <v>304005.24</v>
      </c>
      <c r="S29" s="998"/>
      <c r="T29" s="528" t="s">
        <v>298</v>
      </c>
      <c r="U29" s="530">
        <v>4819</v>
      </c>
      <c r="V29" s="530">
        <v>4819</v>
      </c>
      <c r="W29" s="530">
        <v>4819</v>
      </c>
      <c r="X29" s="530">
        <v>0</v>
      </c>
      <c r="Y29" s="530">
        <v>4819</v>
      </c>
      <c r="Z29" s="530">
        <v>0</v>
      </c>
      <c r="AA29" s="530">
        <f t="shared" si="16"/>
        <v>4.819</v>
      </c>
      <c r="AB29" s="530">
        <f t="shared" si="17"/>
        <v>4.819</v>
      </c>
      <c r="AC29" s="530">
        <f t="shared" si="18"/>
        <v>4.819</v>
      </c>
      <c r="AD29" s="530">
        <f t="shared" si="19"/>
        <v>0</v>
      </c>
      <c r="AE29" s="530">
        <f t="shared" si="20"/>
        <v>4.819</v>
      </c>
      <c r="AF29" s="530">
        <f t="shared" si="21"/>
        <v>0</v>
      </c>
      <c r="AG29" s="998" t="s">
        <v>281</v>
      </c>
      <c r="AH29" s="998" t="s">
        <v>303</v>
      </c>
      <c r="AI29" s="529">
        <v>186566098</v>
      </c>
      <c r="AJ29" s="529">
        <f t="shared" si="22"/>
        <v>186566.098</v>
      </c>
      <c r="AL29" s="998" t="s">
        <v>406</v>
      </c>
      <c r="AM29" s="529">
        <v>350000</v>
      </c>
      <c r="AN29" s="529">
        <v>0</v>
      </c>
      <c r="AO29" s="529">
        <v>0</v>
      </c>
      <c r="AP29" s="529">
        <v>350000</v>
      </c>
      <c r="AQ29" s="529">
        <v>0</v>
      </c>
      <c r="AR29" s="529">
        <v>0</v>
      </c>
      <c r="AS29" s="529">
        <f t="shared" si="23"/>
        <v>350</v>
      </c>
      <c r="AT29" s="529">
        <f t="shared" si="24"/>
        <v>0</v>
      </c>
      <c r="AU29" s="529">
        <f t="shared" si="25"/>
        <v>0</v>
      </c>
      <c r="AV29" s="529">
        <f t="shared" si="26"/>
        <v>350</v>
      </c>
      <c r="AW29" s="529">
        <f t="shared" si="27"/>
        <v>0</v>
      </c>
      <c r="AX29" s="529">
        <f t="shared" si="28"/>
        <v>0</v>
      </c>
      <c r="AZ29" s="998" t="s">
        <v>473</v>
      </c>
      <c r="BA29" s="529">
        <v>446531118</v>
      </c>
      <c r="BB29" s="529">
        <f t="shared" si="29"/>
        <v>446531.11800000002</v>
      </c>
      <c r="BD29" s="998" t="s">
        <v>406</v>
      </c>
      <c r="BE29" s="529">
        <v>350000</v>
      </c>
      <c r="BF29" s="529">
        <v>0</v>
      </c>
      <c r="BG29" s="529">
        <v>0</v>
      </c>
      <c r="BH29" s="529">
        <v>350000</v>
      </c>
      <c r="BI29" s="529">
        <v>0</v>
      </c>
      <c r="BJ29" s="529">
        <v>0</v>
      </c>
      <c r="BK29" s="529">
        <f t="shared" si="30"/>
        <v>350</v>
      </c>
      <c r="BL29" s="529">
        <f t="shared" si="31"/>
        <v>0</v>
      </c>
      <c r="BM29" s="529">
        <f t="shared" si="32"/>
        <v>0</v>
      </c>
      <c r="BN29" s="529">
        <f t="shared" si="33"/>
        <v>350</v>
      </c>
      <c r="BO29" s="529">
        <f t="shared" si="34"/>
        <v>0</v>
      </c>
      <c r="BP29" s="529">
        <f t="shared" si="35"/>
        <v>0</v>
      </c>
      <c r="BR29" s="528" t="s">
        <v>478</v>
      </c>
      <c r="BS29" s="530">
        <v>51769187</v>
      </c>
      <c r="BT29" s="530">
        <f t="shared" si="36"/>
        <v>51769.186999999998</v>
      </c>
      <c r="BV29" s="528" t="s">
        <v>406</v>
      </c>
      <c r="BW29" s="530">
        <v>350000</v>
      </c>
      <c r="BX29" s="530">
        <v>0</v>
      </c>
      <c r="BY29" s="530">
        <v>0</v>
      </c>
      <c r="BZ29" s="530">
        <v>350000</v>
      </c>
      <c r="CA29" s="530">
        <v>0</v>
      </c>
      <c r="CB29" s="530">
        <v>0</v>
      </c>
      <c r="CC29" s="530">
        <f t="shared" si="37"/>
        <v>350</v>
      </c>
      <c r="CD29" s="530">
        <f t="shared" si="38"/>
        <v>0</v>
      </c>
      <c r="CE29" s="530">
        <f t="shared" si="39"/>
        <v>0</v>
      </c>
      <c r="CF29" s="530">
        <f t="shared" si="40"/>
        <v>350</v>
      </c>
      <c r="CG29" s="530">
        <f t="shared" si="41"/>
        <v>0</v>
      </c>
      <c r="CH29" s="530">
        <f t="shared" si="42"/>
        <v>0</v>
      </c>
      <c r="CI29" s="998" t="s">
        <v>281</v>
      </c>
      <c r="CJ29" s="685" t="s">
        <v>471</v>
      </c>
      <c r="CK29" s="686">
        <v>7794433</v>
      </c>
      <c r="CL29" s="686">
        <f t="shared" si="43"/>
        <v>7794.433</v>
      </c>
      <c r="CN29" s="685" t="s">
        <v>406</v>
      </c>
      <c r="CO29" s="686">
        <v>350000</v>
      </c>
      <c r="CP29" s="686">
        <v>0</v>
      </c>
      <c r="CQ29" s="686">
        <v>0</v>
      </c>
      <c r="CR29" s="686">
        <v>350000</v>
      </c>
      <c r="CS29" s="686">
        <v>0</v>
      </c>
      <c r="CT29" s="686">
        <v>0</v>
      </c>
      <c r="CU29" s="686">
        <f t="shared" si="44"/>
        <v>350</v>
      </c>
      <c r="CV29" s="686">
        <f t="shared" si="45"/>
        <v>0</v>
      </c>
      <c r="CW29" s="686">
        <f t="shared" si="46"/>
        <v>0</v>
      </c>
      <c r="CX29" s="686">
        <f t="shared" si="47"/>
        <v>350</v>
      </c>
      <c r="CY29" s="686">
        <f t="shared" si="48"/>
        <v>0</v>
      </c>
      <c r="CZ29" s="686">
        <f t="shared" si="49"/>
        <v>0</v>
      </c>
      <c r="DC29" s="687" t="s">
        <v>473</v>
      </c>
      <c r="DD29" s="688">
        <v>437053999</v>
      </c>
      <c r="DE29" s="529">
        <f t="shared" si="50"/>
        <v>437053.99900000001</v>
      </c>
      <c r="DG29" s="687" t="s">
        <v>406</v>
      </c>
      <c r="DH29" s="688">
        <v>350000</v>
      </c>
      <c r="DI29" s="688">
        <v>0</v>
      </c>
      <c r="DJ29" s="688">
        <v>0</v>
      </c>
      <c r="DK29" s="688">
        <v>350000</v>
      </c>
      <c r="DL29" s="688">
        <v>0</v>
      </c>
      <c r="DM29" s="688">
        <v>0</v>
      </c>
      <c r="DN29" s="688">
        <f t="shared" si="51"/>
        <v>350</v>
      </c>
      <c r="DO29" s="688">
        <f t="shared" si="52"/>
        <v>0</v>
      </c>
      <c r="DP29" s="688">
        <f t="shared" si="53"/>
        <v>0</v>
      </c>
      <c r="DQ29" s="688">
        <f t="shared" si="54"/>
        <v>350</v>
      </c>
      <c r="DR29" s="688">
        <f t="shared" si="55"/>
        <v>0</v>
      </c>
      <c r="DS29" s="688">
        <f t="shared" si="56"/>
        <v>0</v>
      </c>
      <c r="DT29" s="683" t="s">
        <v>281</v>
      </c>
      <c r="DU29" s="786" t="s">
        <v>473</v>
      </c>
      <c r="DV29" s="787">
        <v>431065117</v>
      </c>
      <c r="DW29" s="787">
        <f t="shared" si="57"/>
        <v>431065.11700000003</v>
      </c>
      <c r="DZ29" s="786" t="s">
        <v>406</v>
      </c>
      <c r="EA29" s="787">
        <v>350000</v>
      </c>
      <c r="EB29" s="787">
        <v>0</v>
      </c>
      <c r="EC29" s="787">
        <v>0</v>
      </c>
      <c r="ED29" s="787">
        <v>350000</v>
      </c>
      <c r="EE29" s="787">
        <v>0</v>
      </c>
      <c r="EF29" s="787">
        <v>0</v>
      </c>
      <c r="EG29" s="787">
        <v>0</v>
      </c>
      <c r="EH29" s="787">
        <f t="shared" si="58"/>
        <v>350</v>
      </c>
      <c r="EI29" s="787">
        <f t="shared" si="59"/>
        <v>0</v>
      </c>
      <c r="EJ29" s="787">
        <f t="shared" si="60"/>
        <v>0</v>
      </c>
      <c r="EK29" s="787">
        <f t="shared" si="61"/>
        <v>350</v>
      </c>
      <c r="EL29" s="787">
        <f t="shared" si="62"/>
        <v>0</v>
      </c>
      <c r="EM29" s="787">
        <f t="shared" si="63"/>
        <v>0</v>
      </c>
      <c r="EN29" s="787">
        <f t="shared" si="64"/>
        <v>0</v>
      </c>
      <c r="EP29" s="998" t="s">
        <v>470</v>
      </c>
      <c r="EQ29" s="529">
        <v>13800357</v>
      </c>
      <c r="ER29" s="529">
        <f t="shared" si="65"/>
        <v>13800.357</v>
      </c>
      <c r="ET29" s="786" t="s">
        <v>406</v>
      </c>
      <c r="EU29" s="787">
        <v>350000</v>
      </c>
      <c r="EV29" s="787">
        <v>0</v>
      </c>
      <c r="EW29" s="787">
        <v>0</v>
      </c>
      <c r="EX29" s="787">
        <v>350000</v>
      </c>
      <c r="EY29" s="787">
        <v>0</v>
      </c>
      <c r="EZ29" s="787">
        <v>0</v>
      </c>
      <c r="FA29" s="787">
        <v>0</v>
      </c>
      <c r="FB29" s="529">
        <f t="shared" si="66"/>
        <v>350</v>
      </c>
      <c r="FC29" s="529">
        <f t="shared" si="67"/>
        <v>0</v>
      </c>
      <c r="FD29" s="529">
        <f t="shared" si="68"/>
        <v>0</v>
      </c>
      <c r="FE29" s="529">
        <f t="shared" si="69"/>
        <v>350</v>
      </c>
      <c r="FF29" s="529">
        <f t="shared" si="70"/>
        <v>0</v>
      </c>
      <c r="FG29" s="529">
        <f t="shared" si="71"/>
        <v>0</v>
      </c>
      <c r="FH29" s="529">
        <f t="shared" si="72"/>
        <v>0</v>
      </c>
    </row>
    <row r="30" spans="1:164" x14ac:dyDescent="0.2">
      <c r="A30" s="998" t="s">
        <v>301</v>
      </c>
      <c r="B30" s="1000">
        <v>15534671000</v>
      </c>
      <c r="C30" s="1000">
        <v>1165494520</v>
      </c>
      <c r="D30" s="1000">
        <v>1165494520</v>
      </c>
      <c r="E30" s="1000">
        <v>14369176480</v>
      </c>
      <c r="F30" s="1000">
        <v>899291324</v>
      </c>
      <c r="G30" s="1000">
        <v>266203196</v>
      </c>
      <c r="H30" s="1000">
        <f t="shared" si="9"/>
        <v>15534671</v>
      </c>
      <c r="I30" s="1000">
        <f t="shared" si="10"/>
        <v>1165494.52</v>
      </c>
      <c r="J30" s="1000">
        <f t="shared" si="11"/>
        <v>1165494.52</v>
      </c>
      <c r="K30" s="1000">
        <f t="shared" si="12"/>
        <v>14369176.48</v>
      </c>
      <c r="L30" s="1000">
        <f t="shared" si="13"/>
        <v>899291.32400000002</v>
      </c>
      <c r="M30" s="1000">
        <f t="shared" si="14"/>
        <v>266203.196</v>
      </c>
      <c r="N30" s="998" t="s">
        <v>281</v>
      </c>
      <c r="P30" s="528" t="s">
        <v>470</v>
      </c>
      <c r="Q30" s="529">
        <v>14416546</v>
      </c>
      <c r="R30" s="529">
        <f t="shared" si="15"/>
        <v>14416.546</v>
      </c>
      <c r="S30" s="998"/>
      <c r="T30" s="528" t="s">
        <v>406</v>
      </c>
      <c r="U30" s="530">
        <v>350000</v>
      </c>
      <c r="V30" s="530">
        <v>0</v>
      </c>
      <c r="W30" s="530">
        <v>0</v>
      </c>
      <c r="X30" s="530">
        <v>350000</v>
      </c>
      <c r="Y30" s="530">
        <v>0</v>
      </c>
      <c r="Z30" s="530">
        <v>0</v>
      </c>
      <c r="AA30" s="530">
        <f t="shared" si="16"/>
        <v>350</v>
      </c>
      <c r="AB30" s="530">
        <f t="shared" si="17"/>
        <v>0</v>
      </c>
      <c r="AC30" s="530">
        <f t="shared" si="18"/>
        <v>0</v>
      </c>
      <c r="AD30" s="530">
        <f t="shared" si="19"/>
        <v>350</v>
      </c>
      <c r="AE30" s="530">
        <f t="shared" si="20"/>
        <v>0</v>
      </c>
      <c r="AF30" s="530">
        <f t="shared" si="21"/>
        <v>0</v>
      </c>
      <c r="AG30" s="998" t="s">
        <v>281</v>
      </c>
      <c r="AH30" s="998" t="s">
        <v>304</v>
      </c>
      <c r="AI30" s="529">
        <v>27788378</v>
      </c>
      <c r="AJ30" s="529">
        <f t="shared" si="22"/>
        <v>27788.378000000001</v>
      </c>
      <c r="AL30" s="998" t="s">
        <v>299</v>
      </c>
      <c r="AM30" s="529">
        <v>307425</v>
      </c>
      <c r="AN30" s="529">
        <v>307425</v>
      </c>
      <c r="AO30" s="529">
        <v>307425</v>
      </c>
      <c r="AP30" s="529">
        <v>0</v>
      </c>
      <c r="AQ30" s="529">
        <v>307425</v>
      </c>
      <c r="AR30" s="529">
        <v>0</v>
      </c>
      <c r="AS30" s="529">
        <f t="shared" si="23"/>
        <v>307.42500000000001</v>
      </c>
      <c r="AT30" s="529">
        <f t="shared" si="24"/>
        <v>307.42500000000001</v>
      </c>
      <c r="AU30" s="529">
        <f t="shared" si="25"/>
        <v>307.42500000000001</v>
      </c>
      <c r="AV30" s="529">
        <f t="shared" si="26"/>
        <v>0</v>
      </c>
      <c r="AW30" s="529">
        <f t="shared" si="27"/>
        <v>307.42500000000001</v>
      </c>
      <c r="AX30" s="529">
        <f t="shared" si="28"/>
        <v>0</v>
      </c>
      <c r="AZ30" s="998" t="s">
        <v>474</v>
      </c>
      <c r="BA30" s="529">
        <v>5701980</v>
      </c>
      <c r="BB30" s="529">
        <f t="shared" si="29"/>
        <v>5701.98</v>
      </c>
      <c r="BD30" s="998" t="s">
        <v>299</v>
      </c>
      <c r="BE30" s="529">
        <v>307425</v>
      </c>
      <c r="BF30" s="529">
        <v>307425</v>
      </c>
      <c r="BG30" s="529">
        <v>307425</v>
      </c>
      <c r="BH30" s="529">
        <v>0</v>
      </c>
      <c r="BI30" s="529">
        <v>307425</v>
      </c>
      <c r="BJ30" s="529">
        <v>0</v>
      </c>
      <c r="BK30" s="529">
        <f t="shared" si="30"/>
        <v>307.42500000000001</v>
      </c>
      <c r="BL30" s="529">
        <f t="shared" si="31"/>
        <v>307.42500000000001</v>
      </c>
      <c r="BM30" s="529">
        <f t="shared" si="32"/>
        <v>307.42500000000001</v>
      </c>
      <c r="BN30" s="529">
        <f t="shared" si="33"/>
        <v>0</v>
      </c>
      <c r="BO30" s="529">
        <f t="shared" si="34"/>
        <v>307.42500000000001</v>
      </c>
      <c r="BP30" s="529">
        <f t="shared" si="35"/>
        <v>0</v>
      </c>
      <c r="BR30" s="528" t="s">
        <v>479</v>
      </c>
      <c r="BS30" s="530">
        <v>155662</v>
      </c>
      <c r="BT30" s="530">
        <f t="shared" si="36"/>
        <v>155.66200000000001</v>
      </c>
      <c r="BV30" s="528" t="s">
        <v>299</v>
      </c>
      <c r="BW30" s="530">
        <v>307425</v>
      </c>
      <c r="BX30" s="530">
        <v>307425</v>
      </c>
      <c r="BY30" s="530">
        <v>307425</v>
      </c>
      <c r="BZ30" s="530">
        <v>0</v>
      </c>
      <c r="CA30" s="530">
        <v>307425</v>
      </c>
      <c r="CB30" s="530">
        <v>0</v>
      </c>
      <c r="CC30" s="530">
        <f t="shared" si="37"/>
        <v>307.42500000000001</v>
      </c>
      <c r="CD30" s="530">
        <f t="shared" si="38"/>
        <v>307.42500000000001</v>
      </c>
      <c r="CE30" s="530">
        <f t="shared" si="39"/>
        <v>307.42500000000001</v>
      </c>
      <c r="CF30" s="530">
        <f t="shared" si="40"/>
        <v>0</v>
      </c>
      <c r="CG30" s="530">
        <f t="shared" si="41"/>
        <v>307.42500000000001</v>
      </c>
      <c r="CH30" s="530">
        <f t="shared" si="42"/>
        <v>0</v>
      </c>
      <c r="CI30" s="998" t="s">
        <v>281</v>
      </c>
      <c r="CJ30" s="685" t="s">
        <v>472</v>
      </c>
      <c r="CK30" s="686">
        <v>296735921</v>
      </c>
      <c r="CL30" s="686">
        <f t="shared" si="43"/>
        <v>296735.92099999997</v>
      </c>
      <c r="CN30" s="685" t="s">
        <v>299</v>
      </c>
      <c r="CO30" s="686">
        <v>307425</v>
      </c>
      <c r="CP30" s="686">
        <v>307425</v>
      </c>
      <c r="CQ30" s="686">
        <v>307425</v>
      </c>
      <c r="CR30" s="686">
        <v>0</v>
      </c>
      <c r="CS30" s="686">
        <v>307425</v>
      </c>
      <c r="CT30" s="686">
        <v>0</v>
      </c>
      <c r="CU30" s="686">
        <f t="shared" si="44"/>
        <v>307.42500000000001</v>
      </c>
      <c r="CV30" s="686">
        <f t="shared" si="45"/>
        <v>307.42500000000001</v>
      </c>
      <c r="CW30" s="686">
        <f t="shared" si="46"/>
        <v>307.42500000000001</v>
      </c>
      <c r="CX30" s="686">
        <f t="shared" si="47"/>
        <v>0</v>
      </c>
      <c r="CY30" s="686">
        <f t="shared" si="48"/>
        <v>307.42500000000001</v>
      </c>
      <c r="CZ30" s="686">
        <f t="shared" si="49"/>
        <v>0</v>
      </c>
      <c r="DC30" s="687" t="s">
        <v>474</v>
      </c>
      <c r="DD30" s="688">
        <v>1123237</v>
      </c>
      <c r="DE30" s="529">
        <f t="shared" si="50"/>
        <v>1123.2370000000001</v>
      </c>
      <c r="DG30" s="687" t="s">
        <v>299</v>
      </c>
      <c r="DH30" s="688">
        <v>307425</v>
      </c>
      <c r="DI30" s="688">
        <v>307425</v>
      </c>
      <c r="DJ30" s="688">
        <v>307425</v>
      </c>
      <c r="DK30" s="688">
        <v>0</v>
      </c>
      <c r="DL30" s="688">
        <v>307425</v>
      </c>
      <c r="DM30" s="688">
        <v>0</v>
      </c>
      <c r="DN30" s="688">
        <f t="shared" si="51"/>
        <v>307.42500000000001</v>
      </c>
      <c r="DO30" s="688">
        <f t="shared" si="52"/>
        <v>307.42500000000001</v>
      </c>
      <c r="DP30" s="688">
        <f t="shared" si="53"/>
        <v>307.42500000000001</v>
      </c>
      <c r="DQ30" s="688">
        <f t="shared" si="54"/>
        <v>0</v>
      </c>
      <c r="DR30" s="688">
        <f t="shared" si="55"/>
        <v>307.42500000000001</v>
      </c>
      <c r="DS30" s="688">
        <f t="shared" si="56"/>
        <v>0</v>
      </c>
      <c r="DT30" s="683" t="s">
        <v>281</v>
      </c>
      <c r="DU30" s="786" t="s">
        <v>476</v>
      </c>
      <c r="DV30" s="787">
        <v>742127</v>
      </c>
      <c r="DW30" s="787">
        <f t="shared" si="57"/>
        <v>742.12699999999995</v>
      </c>
      <c r="DZ30" s="786" t="s">
        <v>299</v>
      </c>
      <c r="EA30" s="787">
        <v>307425</v>
      </c>
      <c r="EB30" s="787">
        <v>307425</v>
      </c>
      <c r="EC30" s="787">
        <v>307425</v>
      </c>
      <c r="ED30" s="787">
        <v>0</v>
      </c>
      <c r="EE30" s="787">
        <v>0</v>
      </c>
      <c r="EF30" s="787">
        <v>307425</v>
      </c>
      <c r="EG30" s="787">
        <v>0</v>
      </c>
      <c r="EH30" s="787">
        <f t="shared" si="58"/>
        <v>307.42500000000001</v>
      </c>
      <c r="EI30" s="787">
        <f t="shared" si="59"/>
        <v>307.42500000000001</v>
      </c>
      <c r="EJ30" s="787">
        <f t="shared" si="60"/>
        <v>307.42500000000001</v>
      </c>
      <c r="EK30" s="787">
        <f t="shared" si="61"/>
        <v>0</v>
      </c>
      <c r="EL30" s="787">
        <f t="shared" si="62"/>
        <v>0</v>
      </c>
      <c r="EM30" s="787">
        <f t="shared" si="63"/>
        <v>307.42500000000001</v>
      </c>
      <c r="EN30" s="787">
        <f t="shared" si="64"/>
        <v>0</v>
      </c>
      <c r="EP30" s="998" t="s">
        <v>303</v>
      </c>
      <c r="EQ30" s="529">
        <v>188435434</v>
      </c>
      <c r="ER30" s="529">
        <f t="shared" si="65"/>
        <v>188435.43400000001</v>
      </c>
      <c r="ET30" s="786" t="s">
        <v>299</v>
      </c>
      <c r="EU30" s="787">
        <v>307425</v>
      </c>
      <c r="EV30" s="787">
        <v>307425</v>
      </c>
      <c r="EW30" s="787">
        <v>307425</v>
      </c>
      <c r="EX30" s="787">
        <v>0</v>
      </c>
      <c r="EY30" s="787">
        <v>0</v>
      </c>
      <c r="EZ30" s="787">
        <v>307425</v>
      </c>
      <c r="FA30" s="787">
        <v>0</v>
      </c>
      <c r="FB30" s="529">
        <f t="shared" si="66"/>
        <v>307.42500000000001</v>
      </c>
      <c r="FC30" s="529">
        <f t="shared" si="67"/>
        <v>307.42500000000001</v>
      </c>
      <c r="FD30" s="529">
        <f t="shared" si="68"/>
        <v>307.42500000000001</v>
      </c>
      <c r="FE30" s="529">
        <f t="shared" si="69"/>
        <v>0</v>
      </c>
      <c r="FF30" s="529">
        <f t="shared" si="70"/>
        <v>0</v>
      </c>
      <c r="FG30" s="529">
        <f t="shared" si="71"/>
        <v>307.42500000000001</v>
      </c>
      <c r="FH30" s="529">
        <f t="shared" si="72"/>
        <v>0</v>
      </c>
    </row>
    <row r="31" spans="1:164" x14ac:dyDescent="0.2">
      <c r="A31" s="998" t="s">
        <v>302</v>
      </c>
      <c r="B31" s="1000">
        <v>3398000000</v>
      </c>
      <c r="C31" s="1000">
        <v>278015848</v>
      </c>
      <c r="D31" s="1000">
        <v>278015848</v>
      </c>
      <c r="E31" s="1000">
        <v>3119984152</v>
      </c>
      <c r="F31" s="1000">
        <v>217354380</v>
      </c>
      <c r="G31" s="1000">
        <v>60661468</v>
      </c>
      <c r="H31" s="1000">
        <f t="shared" si="9"/>
        <v>3398000</v>
      </c>
      <c r="I31" s="1000">
        <f t="shared" si="10"/>
        <v>278015.848</v>
      </c>
      <c r="J31" s="1000">
        <f t="shared" si="11"/>
        <v>278015.848</v>
      </c>
      <c r="K31" s="1000">
        <f t="shared" si="12"/>
        <v>3119984.1519999998</v>
      </c>
      <c r="L31" s="1000">
        <f t="shared" si="13"/>
        <v>217354.38</v>
      </c>
      <c r="M31" s="1000">
        <f t="shared" si="14"/>
        <v>60661.468000000001</v>
      </c>
      <c r="N31" s="998" t="s">
        <v>281</v>
      </c>
      <c r="P31" s="528" t="s">
        <v>303</v>
      </c>
      <c r="Q31" s="529">
        <v>209083701</v>
      </c>
      <c r="R31" s="529">
        <f t="shared" si="15"/>
        <v>209083.701</v>
      </c>
      <c r="S31" s="998"/>
      <c r="T31" s="528" t="s">
        <v>299</v>
      </c>
      <c r="U31" s="530">
        <v>307425</v>
      </c>
      <c r="V31" s="530">
        <v>307425</v>
      </c>
      <c r="W31" s="530">
        <v>307425</v>
      </c>
      <c r="X31" s="530">
        <v>0</v>
      </c>
      <c r="Y31" s="530">
        <v>307425</v>
      </c>
      <c r="Z31" s="530">
        <v>0</v>
      </c>
      <c r="AA31" s="530">
        <f t="shared" si="16"/>
        <v>307.42500000000001</v>
      </c>
      <c r="AB31" s="530">
        <f t="shared" si="17"/>
        <v>307.42500000000001</v>
      </c>
      <c r="AC31" s="530">
        <f t="shared" si="18"/>
        <v>307.42500000000001</v>
      </c>
      <c r="AD31" s="530">
        <f t="shared" si="19"/>
        <v>0</v>
      </c>
      <c r="AE31" s="530">
        <f t="shared" si="20"/>
        <v>307.42500000000001</v>
      </c>
      <c r="AF31" s="530">
        <f t="shared" si="21"/>
        <v>0</v>
      </c>
      <c r="AG31" s="998" t="s">
        <v>281</v>
      </c>
      <c r="AH31" s="998" t="s">
        <v>471</v>
      </c>
      <c r="AI31" s="529">
        <v>6891604</v>
      </c>
      <c r="AJ31" s="529">
        <f t="shared" si="22"/>
        <v>6891.6040000000003</v>
      </c>
      <c r="AL31" s="998" t="s">
        <v>300</v>
      </c>
      <c r="AM31" s="529">
        <v>18223178000</v>
      </c>
      <c r="AN31" s="529">
        <v>4789631607</v>
      </c>
      <c r="AO31" s="529">
        <v>4789631607</v>
      </c>
      <c r="AP31" s="529">
        <v>13433546393</v>
      </c>
      <c r="AQ31" s="529">
        <v>4333207011</v>
      </c>
      <c r="AR31" s="529">
        <v>456424596</v>
      </c>
      <c r="AS31" s="529">
        <f t="shared" si="23"/>
        <v>18223178</v>
      </c>
      <c r="AT31" s="529">
        <f t="shared" si="24"/>
        <v>4789631.6069999998</v>
      </c>
      <c r="AU31" s="529">
        <f t="shared" si="25"/>
        <v>4789631.6069999998</v>
      </c>
      <c r="AV31" s="529">
        <f t="shared" si="26"/>
        <v>13433546.392999999</v>
      </c>
      <c r="AW31" s="529">
        <f t="shared" si="27"/>
        <v>4333207.0109999999</v>
      </c>
      <c r="AX31" s="529">
        <f t="shared" si="28"/>
        <v>456424.59600000002</v>
      </c>
      <c r="AZ31" s="998" t="s">
        <v>475</v>
      </c>
      <c r="BA31" s="529">
        <v>266049</v>
      </c>
      <c r="BB31" s="529">
        <f t="shared" si="29"/>
        <v>266.04899999999998</v>
      </c>
      <c r="BD31" s="998" t="s">
        <v>300</v>
      </c>
      <c r="BE31" s="529">
        <v>18222571316</v>
      </c>
      <c r="BF31" s="529">
        <v>6040974471</v>
      </c>
      <c r="BG31" s="529">
        <v>6040974471</v>
      </c>
      <c r="BH31" s="529">
        <v>12181596845</v>
      </c>
      <c r="BI31" s="529">
        <v>5695786043</v>
      </c>
      <c r="BJ31" s="529">
        <v>345188428</v>
      </c>
      <c r="BK31" s="529">
        <f t="shared" si="30"/>
        <v>18222571.316</v>
      </c>
      <c r="BL31" s="529">
        <f t="shared" si="31"/>
        <v>6040974.4709999999</v>
      </c>
      <c r="BM31" s="529">
        <f t="shared" si="32"/>
        <v>6040974.4709999999</v>
      </c>
      <c r="BN31" s="529">
        <f t="shared" si="33"/>
        <v>12181596.845000001</v>
      </c>
      <c r="BO31" s="529">
        <f t="shared" si="34"/>
        <v>5695786.0429999996</v>
      </c>
      <c r="BP31" s="529">
        <f t="shared" si="35"/>
        <v>345188.42800000001</v>
      </c>
      <c r="BR31" s="528" t="s">
        <v>480</v>
      </c>
      <c r="BS31" s="530">
        <v>75835</v>
      </c>
      <c r="BT31" s="530">
        <f t="shared" si="36"/>
        <v>75.834999999999994</v>
      </c>
      <c r="BV31" s="528" t="s">
        <v>300</v>
      </c>
      <c r="BW31" s="530">
        <v>18222571316</v>
      </c>
      <c r="BX31" s="530">
        <v>7191418888</v>
      </c>
      <c r="BY31" s="530">
        <v>7191418888</v>
      </c>
      <c r="BZ31" s="530">
        <v>11031152428</v>
      </c>
      <c r="CA31" s="530">
        <v>6910750494</v>
      </c>
      <c r="CB31" s="530">
        <v>280668394</v>
      </c>
      <c r="CC31" s="530">
        <f t="shared" si="37"/>
        <v>18222571.316</v>
      </c>
      <c r="CD31" s="530">
        <f t="shared" si="38"/>
        <v>7191418.8880000003</v>
      </c>
      <c r="CE31" s="530">
        <f t="shared" si="39"/>
        <v>7191418.8880000003</v>
      </c>
      <c r="CF31" s="530">
        <f t="shared" si="40"/>
        <v>11031152.427999999</v>
      </c>
      <c r="CG31" s="530">
        <f t="shared" si="41"/>
        <v>6910750.4939999999</v>
      </c>
      <c r="CH31" s="530">
        <f t="shared" si="42"/>
        <v>280668.39399999997</v>
      </c>
      <c r="CI31" s="998" t="s">
        <v>281</v>
      </c>
      <c r="CJ31" s="685" t="s">
        <v>473</v>
      </c>
      <c r="CK31" s="686">
        <v>436220824</v>
      </c>
      <c r="CL31" s="686">
        <f t="shared" si="43"/>
        <v>436220.82400000002</v>
      </c>
      <c r="CN31" s="685" t="s">
        <v>300</v>
      </c>
      <c r="CO31" s="686">
        <v>18160430645</v>
      </c>
      <c r="CP31" s="686">
        <v>9342595513</v>
      </c>
      <c r="CQ31" s="686">
        <v>9342595513</v>
      </c>
      <c r="CR31" s="686">
        <v>8817835132</v>
      </c>
      <c r="CS31" s="686">
        <v>8892209817</v>
      </c>
      <c r="CT31" s="686">
        <v>450385696</v>
      </c>
      <c r="CU31" s="686">
        <f t="shared" si="44"/>
        <v>18160430.645</v>
      </c>
      <c r="CV31" s="686">
        <f t="shared" si="45"/>
        <v>9342595.5130000003</v>
      </c>
      <c r="CW31" s="686">
        <f t="shared" si="46"/>
        <v>9342595.5130000003</v>
      </c>
      <c r="CX31" s="686">
        <f t="shared" si="47"/>
        <v>8817835.1319999993</v>
      </c>
      <c r="CY31" s="686">
        <f t="shared" si="48"/>
        <v>8892209.8169999998</v>
      </c>
      <c r="CZ31" s="686">
        <f t="shared" si="49"/>
        <v>450385.696</v>
      </c>
      <c r="DC31" s="687" t="s">
        <v>476</v>
      </c>
      <c r="DD31" s="688">
        <v>736315</v>
      </c>
      <c r="DE31" s="529">
        <f t="shared" si="50"/>
        <v>736.31500000000005</v>
      </c>
      <c r="DG31" s="687" t="s">
        <v>300</v>
      </c>
      <c r="DH31" s="688">
        <v>17753008329</v>
      </c>
      <c r="DI31" s="688">
        <v>10548766248</v>
      </c>
      <c r="DJ31" s="688">
        <v>10548766248</v>
      </c>
      <c r="DK31" s="688">
        <v>7204242081</v>
      </c>
      <c r="DL31" s="688">
        <v>10250427022</v>
      </c>
      <c r="DM31" s="688">
        <v>298339226</v>
      </c>
      <c r="DN31" s="688">
        <f t="shared" si="51"/>
        <v>17753008.329</v>
      </c>
      <c r="DO31" s="688">
        <f t="shared" si="52"/>
        <v>10548766.248</v>
      </c>
      <c r="DP31" s="688">
        <f t="shared" si="53"/>
        <v>10548766.248</v>
      </c>
      <c r="DQ31" s="688">
        <f t="shared" si="54"/>
        <v>7204242.0810000002</v>
      </c>
      <c r="DR31" s="688">
        <f t="shared" si="55"/>
        <v>10250427.022</v>
      </c>
      <c r="DS31" s="688">
        <f t="shared" si="56"/>
        <v>298339.22600000002</v>
      </c>
      <c r="DT31" s="683" t="s">
        <v>281</v>
      </c>
      <c r="DU31" s="786" t="s">
        <v>305</v>
      </c>
      <c r="DV31" s="787">
        <v>54610895</v>
      </c>
      <c r="DW31" s="787">
        <f t="shared" si="57"/>
        <v>54610.894999999997</v>
      </c>
      <c r="DZ31" s="786" t="s">
        <v>300</v>
      </c>
      <c r="EA31" s="787">
        <v>17717267824</v>
      </c>
      <c r="EB31" s="787">
        <v>11744732170</v>
      </c>
      <c r="EC31" s="787">
        <v>11744732170</v>
      </c>
      <c r="ED31" s="787">
        <v>5972535654</v>
      </c>
      <c r="EE31" s="787">
        <v>0</v>
      </c>
      <c r="EF31" s="787">
        <v>11451664053</v>
      </c>
      <c r="EG31" s="787">
        <v>293068117</v>
      </c>
      <c r="EH31" s="787">
        <f t="shared" si="58"/>
        <v>17717267.824000001</v>
      </c>
      <c r="EI31" s="787">
        <f t="shared" si="59"/>
        <v>11744732.17</v>
      </c>
      <c r="EJ31" s="787">
        <f t="shared" si="60"/>
        <v>11744732.17</v>
      </c>
      <c r="EK31" s="787">
        <f t="shared" si="61"/>
        <v>5972535.6540000001</v>
      </c>
      <c r="EL31" s="787">
        <f t="shared" si="62"/>
        <v>0</v>
      </c>
      <c r="EM31" s="787">
        <f t="shared" si="63"/>
        <v>11451664.052999999</v>
      </c>
      <c r="EN31" s="787">
        <f t="shared" si="64"/>
        <v>293068.11700000003</v>
      </c>
      <c r="EP31" s="998" t="s">
        <v>304</v>
      </c>
      <c r="EQ31" s="529">
        <v>24309560</v>
      </c>
      <c r="ER31" s="529">
        <f t="shared" si="65"/>
        <v>24309.56</v>
      </c>
      <c r="ET31" s="786" t="s">
        <v>300</v>
      </c>
      <c r="EU31" s="787">
        <v>17716477517</v>
      </c>
      <c r="EV31" s="787">
        <v>13877411893</v>
      </c>
      <c r="EW31" s="787">
        <v>13877411893</v>
      </c>
      <c r="EX31" s="787">
        <v>3839065624</v>
      </c>
      <c r="EY31" s="787">
        <v>0</v>
      </c>
      <c r="EZ31" s="787">
        <v>13424494668</v>
      </c>
      <c r="FA31" s="787">
        <v>452917225</v>
      </c>
      <c r="FB31" s="529">
        <f t="shared" si="66"/>
        <v>17716477.517000001</v>
      </c>
      <c r="FC31" s="529">
        <f t="shared" si="67"/>
        <v>13877411.892999999</v>
      </c>
      <c r="FD31" s="529">
        <f t="shared" si="68"/>
        <v>13877411.892999999</v>
      </c>
      <c r="FE31" s="529">
        <f t="shared" si="69"/>
        <v>3839065.6239999998</v>
      </c>
      <c r="FF31" s="529">
        <f t="shared" si="70"/>
        <v>0</v>
      </c>
      <c r="FG31" s="529">
        <f t="shared" si="71"/>
        <v>13424494.668</v>
      </c>
      <c r="FH31" s="529">
        <f t="shared" si="72"/>
        <v>452917.22499999998</v>
      </c>
    </row>
    <row r="32" spans="1:164" x14ac:dyDescent="0.2">
      <c r="A32" s="998" t="s">
        <v>470</v>
      </c>
      <c r="B32" s="1000">
        <v>160000000</v>
      </c>
      <c r="C32" s="1000">
        <v>13532881</v>
      </c>
      <c r="D32" s="1000">
        <v>13532881</v>
      </c>
      <c r="E32" s="1000">
        <v>146467119</v>
      </c>
      <c r="F32" s="1000">
        <v>7303349</v>
      </c>
      <c r="G32" s="1000">
        <v>6229532</v>
      </c>
      <c r="H32" s="1000">
        <f t="shared" si="9"/>
        <v>160000</v>
      </c>
      <c r="I32" s="1000">
        <f t="shared" si="10"/>
        <v>13532.880999999999</v>
      </c>
      <c r="J32" s="1000">
        <f t="shared" si="11"/>
        <v>13532.880999999999</v>
      </c>
      <c r="K32" s="1000">
        <f t="shared" si="12"/>
        <v>146467.11900000001</v>
      </c>
      <c r="L32" s="1000">
        <f t="shared" si="13"/>
        <v>7303.3490000000002</v>
      </c>
      <c r="M32" s="1000">
        <f t="shared" si="14"/>
        <v>6229.5320000000002</v>
      </c>
      <c r="N32" s="998" t="s">
        <v>281</v>
      </c>
      <c r="P32" s="528" t="s">
        <v>304</v>
      </c>
      <c r="Q32" s="529">
        <v>27021386</v>
      </c>
      <c r="R32" s="529">
        <f t="shared" si="15"/>
        <v>27021.385999999999</v>
      </c>
      <c r="S32" s="998"/>
      <c r="T32" s="528" t="s">
        <v>300</v>
      </c>
      <c r="U32" s="530">
        <v>18226604105</v>
      </c>
      <c r="V32" s="530">
        <v>2619718774</v>
      </c>
      <c r="W32" s="530">
        <v>2619718774</v>
      </c>
      <c r="X32" s="530">
        <v>15606885331</v>
      </c>
      <c r="Y32" s="530">
        <v>2303799999</v>
      </c>
      <c r="Z32" s="530">
        <v>315918775</v>
      </c>
      <c r="AA32" s="530">
        <f t="shared" si="16"/>
        <v>18226604.105</v>
      </c>
      <c r="AB32" s="530">
        <f t="shared" si="17"/>
        <v>2619718.7740000002</v>
      </c>
      <c r="AC32" s="530">
        <f t="shared" si="18"/>
        <v>2619718.7740000002</v>
      </c>
      <c r="AD32" s="530">
        <f t="shared" si="19"/>
        <v>15606885.331</v>
      </c>
      <c r="AE32" s="530">
        <f t="shared" si="20"/>
        <v>2303799.9989999998</v>
      </c>
      <c r="AF32" s="530">
        <f t="shared" si="21"/>
        <v>315918.77500000002</v>
      </c>
      <c r="AG32" s="998" t="s">
        <v>281</v>
      </c>
      <c r="AH32" s="998" t="s">
        <v>472</v>
      </c>
      <c r="AI32" s="529">
        <v>296875220</v>
      </c>
      <c r="AJ32" s="529">
        <f t="shared" si="22"/>
        <v>296875.21999999997</v>
      </c>
      <c r="AL32" s="998" t="s">
        <v>301</v>
      </c>
      <c r="AM32" s="529">
        <v>15562473219</v>
      </c>
      <c r="AN32" s="529">
        <v>4051139638</v>
      </c>
      <c r="AO32" s="529">
        <v>4051139638</v>
      </c>
      <c r="AP32" s="529">
        <v>11511333581</v>
      </c>
      <c r="AQ32" s="529">
        <v>3745861841</v>
      </c>
      <c r="AR32" s="529">
        <v>305277797</v>
      </c>
      <c r="AS32" s="529">
        <f t="shared" si="23"/>
        <v>15562473.219000001</v>
      </c>
      <c r="AT32" s="529">
        <f t="shared" si="24"/>
        <v>4051139.6379999998</v>
      </c>
      <c r="AU32" s="529">
        <f t="shared" si="25"/>
        <v>4051139.6379999998</v>
      </c>
      <c r="AV32" s="529">
        <f t="shared" si="26"/>
        <v>11511333.581</v>
      </c>
      <c r="AW32" s="529">
        <f t="shared" si="27"/>
        <v>3745861.841</v>
      </c>
      <c r="AX32" s="529">
        <f t="shared" si="28"/>
        <v>305277.79700000002</v>
      </c>
      <c r="AZ32" s="998" t="s">
        <v>476</v>
      </c>
      <c r="BA32" s="529">
        <v>1244196</v>
      </c>
      <c r="BB32" s="529">
        <f t="shared" si="29"/>
        <v>1244.1959999999999</v>
      </c>
      <c r="BD32" s="998" t="s">
        <v>301</v>
      </c>
      <c r="BE32" s="529">
        <v>15562473219</v>
      </c>
      <c r="BF32" s="529">
        <v>5236558157</v>
      </c>
      <c r="BG32" s="529">
        <v>5236558157</v>
      </c>
      <c r="BH32" s="529">
        <v>10325915062</v>
      </c>
      <c r="BI32" s="529">
        <v>4926278786</v>
      </c>
      <c r="BJ32" s="529">
        <v>310279371</v>
      </c>
      <c r="BK32" s="529">
        <f t="shared" si="30"/>
        <v>15562473.219000001</v>
      </c>
      <c r="BL32" s="529">
        <f t="shared" si="31"/>
        <v>5236558.1569999997</v>
      </c>
      <c r="BM32" s="529">
        <f t="shared" si="32"/>
        <v>5236558.1569999997</v>
      </c>
      <c r="BN32" s="529">
        <f t="shared" si="33"/>
        <v>10325915.062000001</v>
      </c>
      <c r="BO32" s="529">
        <f t="shared" si="34"/>
        <v>4926278.7860000003</v>
      </c>
      <c r="BP32" s="529">
        <f t="shared" si="35"/>
        <v>310279.37099999998</v>
      </c>
      <c r="BR32" s="528" t="s">
        <v>306</v>
      </c>
      <c r="BS32" s="530">
        <v>79827</v>
      </c>
      <c r="BT32" s="530">
        <f t="shared" si="36"/>
        <v>79.826999999999998</v>
      </c>
      <c r="BV32" s="528" t="s">
        <v>301</v>
      </c>
      <c r="BW32" s="530">
        <v>15562473219</v>
      </c>
      <c r="BX32" s="530">
        <v>6322539367</v>
      </c>
      <c r="BY32" s="530">
        <v>6322539367</v>
      </c>
      <c r="BZ32" s="530">
        <v>9239933852</v>
      </c>
      <c r="CA32" s="530">
        <v>6066513430</v>
      </c>
      <c r="CB32" s="530">
        <v>256025937</v>
      </c>
      <c r="CC32" s="530">
        <f t="shared" si="37"/>
        <v>15562473.219000001</v>
      </c>
      <c r="CD32" s="530">
        <f t="shared" si="38"/>
        <v>6322539.3669999996</v>
      </c>
      <c r="CE32" s="530">
        <f t="shared" si="39"/>
        <v>6322539.3669999996</v>
      </c>
      <c r="CF32" s="530">
        <f t="shared" si="40"/>
        <v>9239933.852</v>
      </c>
      <c r="CG32" s="530">
        <f t="shared" si="41"/>
        <v>6066513.4299999997</v>
      </c>
      <c r="CH32" s="530">
        <f t="shared" si="42"/>
        <v>256025.93700000001</v>
      </c>
      <c r="CI32" s="998" t="s">
        <v>281</v>
      </c>
      <c r="CJ32" s="685" t="s">
        <v>474</v>
      </c>
      <c r="CK32" s="686">
        <v>398876953</v>
      </c>
      <c r="CL32" s="686">
        <f t="shared" si="43"/>
        <v>398876.95299999998</v>
      </c>
      <c r="CN32" s="685" t="s">
        <v>301</v>
      </c>
      <c r="CO32" s="686">
        <v>15499725864</v>
      </c>
      <c r="CP32" s="686">
        <v>7986816513</v>
      </c>
      <c r="CQ32" s="686">
        <v>7986816513</v>
      </c>
      <c r="CR32" s="686">
        <v>7512909351</v>
      </c>
      <c r="CS32" s="686">
        <v>7683307777</v>
      </c>
      <c r="CT32" s="686">
        <v>303508736</v>
      </c>
      <c r="CU32" s="686">
        <f t="shared" si="44"/>
        <v>15499725.864</v>
      </c>
      <c r="CV32" s="686">
        <f t="shared" si="45"/>
        <v>7986816.5130000003</v>
      </c>
      <c r="CW32" s="686">
        <f t="shared" si="46"/>
        <v>7986816.5130000003</v>
      </c>
      <c r="CX32" s="686">
        <f t="shared" si="47"/>
        <v>7512909.3509999998</v>
      </c>
      <c r="CY32" s="686">
        <f t="shared" si="48"/>
        <v>7683307.7769999998</v>
      </c>
      <c r="CZ32" s="686">
        <f t="shared" si="49"/>
        <v>303508.73599999998</v>
      </c>
      <c r="DC32" s="687" t="s">
        <v>305</v>
      </c>
      <c r="DD32" s="688">
        <v>46619619</v>
      </c>
      <c r="DE32" s="529">
        <f t="shared" si="50"/>
        <v>46619.618999999999</v>
      </c>
      <c r="DG32" s="687" t="s">
        <v>301</v>
      </c>
      <c r="DH32" s="688">
        <v>15092303548</v>
      </c>
      <c r="DI32" s="688">
        <v>9132753676</v>
      </c>
      <c r="DJ32" s="688">
        <v>9132753676</v>
      </c>
      <c r="DK32" s="688">
        <v>5959549872</v>
      </c>
      <c r="DL32" s="688">
        <v>8861218659</v>
      </c>
      <c r="DM32" s="688">
        <v>271535017</v>
      </c>
      <c r="DN32" s="688">
        <f t="shared" si="51"/>
        <v>15092303.548</v>
      </c>
      <c r="DO32" s="688">
        <f t="shared" si="52"/>
        <v>9132753.6760000009</v>
      </c>
      <c r="DP32" s="688">
        <f t="shared" si="53"/>
        <v>9132753.6760000009</v>
      </c>
      <c r="DQ32" s="688">
        <f t="shared" si="54"/>
        <v>5959549.8720000004</v>
      </c>
      <c r="DR32" s="688">
        <f t="shared" si="55"/>
        <v>8861218.659</v>
      </c>
      <c r="DS32" s="688">
        <f t="shared" si="56"/>
        <v>271535.01699999999</v>
      </c>
      <c r="DT32" s="683" t="s">
        <v>281</v>
      </c>
      <c r="DU32" s="786" t="s">
        <v>477</v>
      </c>
      <c r="DV32" s="787">
        <v>8561952</v>
      </c>
      <c r="DW32" s="787">
        <f t="shared" si="57"/>
        <v>8561.9519999999993</v>
      </c>
      <c r="DZ32" s="786" t="s">
        <v>301</v>
      </c>
      <c r="EA32" s="787">
        <v>15056460815</v>
      </c>
      <c r="EB32" s="787">
        <v>10257881718</v>
      </c>
      <c r="EC32" s="787">
        <v>10257881718</v>
      </c>
      <c r="ED32" s="787">
        <v>4798579097</v>
      </c>
      <c r="EE32" s="787">
        <v>0</v>
      </c>
      <c r="EF32" s="787">
        <v>9991583523</v>
      </c>
      <c r="EG32" s="787">
        <v>266298195</v>
      </c>
      <c r="EH32" s="787">
        <f t="shared" si="58"/>
        <v>15056460.814999999</v>
      </c>
      <c r="EI32" s="787">
        <f t="shared" si="59"/>
        <v>10257881.718</v>
      </c>
      <c r="EJ32" s="787">
        <f t="shared" si="60"/>
        <v>10257881.718</v>
      </c>
      <c r="EK32" s="787">
        <f t="shared" si="61"/>
        <v>4798579.0970000001</v>
      </c>
      <c r="EL32" s="787">
        <f t="shared" si="62"/>
        <v>0</v>
      </c>
      <c r="EM32" s="787">
        <f t="shared" si="63"/>
        <v>9991583.523</v>
      </c>
      <c r="EN32" s="787">
        <f t="shared" si="64"/>
        <v>266298.19500000001</v>
      </c>
      <c r="EP32" s="998" t="s">
        <v>471</v>
      </c>
      <c r="EQ32" s="529">
        <v>7941982</v>
      </c>
      <c r="ER32" s="529">
        <f t="shared" si="65"/>
        <v>7941.982</v>
      </c>
      <c r="ET32" s="786" t="s">
        <v>301</v>
      </c>
      <c r="EU32" s="787">
        <v>15034246386</v>
      </c>
      <c r="EV32" s="787">
        <v>11901803599</v>
      </c>
      <c r="EW32" s="787">
        <v>11901803599</v>
      </c>
      <c r="EX32" s="787">
        <v>3132442787</v>
      </c>
      <c r="EY32" s="787">
        <v>0</v>
      </c>
      <c r="EZ32" s="787">
        <v>11609819616</v>
      </c>
      <c r="FA32" s="787">
        <v>291983983</v>
      </c>
      <c r="FB32" s="529">
        <f t="shared" si="66"/>
        <v>15034246.386</v>
      </c>
      <c r="FC32" s="529">
        <f t="shared" si="67"/>
        <v>11901803.598999999</v>
      </c>
      <c r="FD32" s="529">
        <f t="shared" si="68"/>
        <v>11901803.598999999</v>
      </c>
      <c r="FE32" s="529">
        <f t="shared" si="69"/>
        <v>3132442.787</v>
      </c>
      <c r="FF32" s="529">
        <f t="shared" si="70"/>
        <v>0</v>
      </c>
      <c r="FG32" s="529">
        <f t="shared" si="71"/>
        <v>11609819.616</v>
      </c>
      <c r="FH32" s="529">
        <f t="shared" si="72"/>
        <v>291983.98300000001</v>
      </c>
    </row>
    <row r="33" spans="1:164" x14ac:dyDescent="0.2">
      <c r="A33" s="998" t="s">
        <v>303</v>
      </c>
      <c r="B33" s="1000">
        <v>2400000000</v>
      </c>
      <c r="C33" s="1000">
        <v>198314733</v>
      </c>
      <c r="D33" s="1000">
        <v>198314733</v>
      </c>
      <c r="E33" s="1000">
        <v>2201685267</v>
      </c>
      <c r="F33" s="1000">
        <v>137653265</v>
      </c>
      <c r="G33" s="1000">
        <v>60661468</v>
      </c>
      <c r="H33" s="1000">
        <f t="shared" si="9"/>
        <v>2400000</v>
      </c>
      <c r="I33" s="1000">
        <f t="shared" si="10"/>
        <v>198314.73300000001</v>
      </c>
      <c r="J33" s="1000">
        <f t="shared" si="11"/>
        <v>198314.73300000001</v>
      </c>
      <c r="K33" s="1000">
        <f t="shared" si="12"/>
        <v>2201685.267</v>
      </c>
      <c r="L33" s="1000">
        <f t="shared" si="13"/>
        <v>137653.26500000001</v>
      </c>
      <c r="M33" s="1000">
        <f t="shared" si="14"/>
        <v>60661.468000000001</v>
      </c>
      <c r="N33" s="998" t="s">
        <v>281</v>
      </c>
      <c r="P33" s="528" t="s">
        <v>471</v>
      </c>
      <c r="Q33" s="529">
        <v>9782160</v>
      </c>
      <c r="R33" s="529">
        <f t="shared" si="15"/>
        <v>9782.16</v>
      </c>
      <c r="S33" s="998"/>
      <c r="T33" s="528" t="s">
        <v>301</v>
      </c>
      <c r="U33" s="530">
        <v>15562473372</v>
      </c>
      <c r="V33" s="530">
        <v>2408198789</v>
      </c>
      <c r="W33" s="530">
        <v>2408198789</v>
      </c>
      <c r="X33" s="530">
        <v>13154274583</v>
      </c>
      <c r="Y33" s="530">
        <v>2128511245</v>
      </c>
      <c r="Z33" s="530">
        <v>279687544</v>
      </c>
      <c r="AA33" s="530">
        <f t="shared" si="16"/>
        <v>15562473.372</v>
      </c>
      <c r="AB33" s="530">
        <f t="shared" si="17"/>
        <v>2408198.7889999999</v>
      </c>
      <c r="AC33" s="530">
        <f t="shared" si="18"/>
        <v>2408198.7889999999</v>
      </c>
      <c r="AD33" s="530">
        <f t="shared" si="19"/>
        <v>13154274.583000001</v>
      </c>
      <c r="AE33" s="530">
        <f t="shared" si="20"/>
        <v>2128511.2450000001</v>
      </c>
      <c r="AF33" s="530">
        <f t="shared" si="21"/>
        <v>279687.54399999999</v>
      </c>
      <c r="AG33" s="998" t="s">
        <v>281</v>
      </c>
      <c r="AH33" s="998" t="s">
        <v>473</v>
      </c>
      <c r="AI33" s="529">
        <v>426021006</v>
      </c>
      <c r="AJ33" s="529">
        <f t="shared" si="22"/>
        <v>426021.00599999999</v>
      </c>
      <c r="AL33" s="998" t="s">
        <v>302</v>
      </c>
      <c r="AM33" s="529">
        <v>3425802219</v>
      </c>
      <c r="AN33" s="529">
        <v>845579313</v>
      </c>
      <c r="AO33" s="529">
        <v>845579313</v>
      </c>
      <c r="AP33" s="529">
        <v>2580222906</v>
      </c>
      <c r="AQ33" s="529">
        <v>790696390</v>
      </c>
      <c r="AR33" s="529">
        <v>54882923</v>
      </c>
      <c r="AS33" s="529">
        <f t="shared" si="23"/>
        <v>3425802.219</v>
      </c>
      <c r="AT33" s="529">
        <f t="shared" si="24"/>
        <v>845579.31299999997</v>
      </c>
      <c r="AU33" s="529">
        <f t="shared" si="25"/>
        <v>845579.31299999997</v>
      </c>
      <c r="AV33" s="529">
        <f t="shared" si="26"/>
        <v>2580222.906</v>
      </c>
      <c r="AW33" s="529">
        <f t="shared" si="27"/>
        <v>790696.39</v>
      </c>
      <c r="AX33" s="529">
        <f t="shared" si="28"/>
        <v>54882.923000000003</v>
      </c>
      <c r="AZ33" s="998" t="s">
        <v>305</v>
      </c>
      <c r="BA33" s="529">
        <v>44274628</v>
      </c>
      <c r="BB33" s="529">
        <f t="shared" si="29"/>
        <v>44274.627999999997</v>
      </c>
      <c r="BD33" s="998" t="s">
        <v>302</v>
      </c>
      <c r="BE33" s="529">
        <v>3425802219</v>
      </c>
      <c r="BF33" s="529">
        <v>1138050758</v>
      </c>
      <c r="BG33" s="529">
        <v>1138050758</v>
      </c>
      <c r="BH33" s="529">
        <v>2287751461</v>
      </c>
      <c r="BI33" s="529">
        <v>1068155924</v>
      </c>
      <c r="BJ33" s="529">
        <v>69894834</v>
      </c>
      <c r="BK33" s="529">
        <f t="shared" si="30"/>
        <v>3425802.219</v>
      </c>
      <c r="BL33" s="529">
        <f t="shared" si="31"/>
        <v>1138050.7579999999</v>
      </c>
      <c r="BM33" s="529">
        <f t="shared" si="32"/>
        <v>1138050.7579999999</v>
      </c>
      <c r="BN33" s="529">
        <f t="shared" si="33"/>
        <v>2287751.4610000001</v>
      </c>
      <c r="BO33" s="529">
        <f t="shared" si="34"/>
        <v>1068155.9240000001</v>
      </c>
      <c r="BP33" s="529">
        <f t="shared" si="35"/>
        <v>69894.834000000003</v>
      </c>
      <c r="BR33" s="528" t="s">
        <v>307</v>
      </c>
      <c r="BS33" s="530">
        <v>12538358</v>
      </c>
      <c r="BT33" s="530">
        <f t="shared" si="36"/>
        <v>12538.358</v>
      </c>
      <c r="BV33" s="528" t="s">
        <v>302</v>
      </c>
      <c r="BW33" s="530">
        <v>3425802219</v>
      </c>
      <c r="BX33" s="530">
        <v>1396728379</v>
      </c>
      <c r="BY33" s="530">
        <v>1396728379</v>
      </c>
      <c r="BZ33" s="530">
        <v>2029073840</v>
      </c>
      <c r="CA33" s="530">
        <v>1338172864</v>
      </c>
      <c r="CB33" s="530">
        <v>58555515</v>
      </c>
      <c r="CC33" s="530">
        <f t="shared" si="37"/>
        <v>3425802.219</v>
      </c>
      <c r="CD33" s="530">
        <f t="shared" si="38"/>
        <v>1396728.379</v>
      </c>
      <c r="CE33" s="530">
        <f t="shared" si="39"/>
        <v>1396728.379</v>
      </c>
      <c r="CF33" s="530">
        <f t="shared" si="40"/>
        <v>2029073.84</v>
      </c>
      <c r="CG33" s="530">
        <f t="shared" si="41"/>
        <v>1338172.8640000001</v>
      </c>
      <c r="CH33" s="530">
        <f t="shared" si="42"/>
        <v>58555.514999999999</v>
      </c>
      <c r="CI33" s="998" t="s">
        <v>281</v>
      </c>
      <c r="CJ33" s="685" t="s">
        <v>475</v>
      </c>
      <c r="CK33" s="686">
        <v>13308521</v>
      </c>
      <c r="CL33" s="686">
        <f t="shared" si="43"/>
        <v>13308.521000000001</v>
      </c>
      <c r="CN33" s="685" t="s">
        <v>302</v>
      </c>
      <c r="CO33" s="686">
        <v>3363054864</v>
      </c>
      <c r="CP33" s="686">
        <v>1675927881</v>
      </c>
      <c r="CQ33" s="686">
        <v>1675927881</v>
      </c>
      <c r="CR33" s="686">
        <v>1687126983</v>
      </c>
      <c r="CS33" s="686">
        <v>1621888608</v>
      </c>
      <c r="CT33" s="686">
        <v>54039273</v>
      </c>
      <c r="CU33" s="686">
        <f t="shared" si="44"/>
        <v>3363054.8640000001</v>
      </c>
      <c r="CV33" s="686">
        <f t="shared" si="45"/>
        <v>1675927.8810000001</v>
      </c>
      <c r="CW33" s="686">
        <f t="shared" si="46"/>
        <v>1675927.8810000001</v>
      </c>
      <c r="CX33" s="686">
        <f t="shared" si="47"/>
        <v>1687126.983</v>
      </c>
      <c r="CY33" s="686">
        <f t="shared" si="48"/>
        <v>1621888.608</v>
      </c>
      <c r="CZ33" s="686">
        <f t="shared" si="49"/>
        <v>54039.273000000001</v>
      </c>
      <c r="DC33" s="687" t="s">
        <v>478</v>
      </c>
      <c r="DD33" s="688">
        <v>46619619</v>
      </c>
      <c r="DE33" s="529">
        <f t="shared" si="50"/>
        <v>46619.618999999999</v>
      </c>
      <c r="DG33" s="687" t="s">
        <v>302</v>
      </c>
      <c r="DH33" s="688">
        <v>2955632548</v>
      </c>
      <c r="DI33" s="688">
        <v>1961144291</v>
      </c>
      <c r="DJ33" s="688">
        <v>1961144291</v>
      </c>
      <c r="DK33" s="688">
        <v>994488257</v>
      </c>
      <c r="DL33" s="688">
        <v>1898857989</v>
      </c>
      <c r="DM33" s="688">
        <v>62286302</v>
      </c>
      <c r="DN33" s="688">
        <f t="shared" si="51"/>
        <v>2955632.548</v>
      </c>
      <c r="DO33" s="688">
        <f t="shared" si="52"/>
        <v>1961144.291</v>
      </c>
      <c r="DP33" s="688">
        <f t="shared" si="53"/>
        <v>1961144.291</v>
      </c>
      <c r="DQ33" s="688">
        <f t="shared" si="54"/>
        <v>994488.25699999998</v>
      </c>
      <c r="DR33" s="688">
        <f t="shared" si="55"/>
        <v>1898857.9890000001</v>
      </c>
      <c r="DS33" s="688">
        <f t="shared" si="56"/>
        <v>62286.302000000003</v>
      </c>
      <c r="DT33" s="683" t="s">
        <v>281</v>
      </c>
      <c r="DU33" s="786" t="s">
        <v>478</v>
      </c>
      <c r="DV33" s="787">
        <v>46048943</v>
      </c>
      <c r="DW33" s="787">
        <f t="shared" si="57"/>
        <v>46048.942999999999</v>
      </c>
      <c r="DZ33" s="786" t="s">
        <v>302</v>
      </c>
      <c r="EA33" s="787">
        <v>2919789815</v>
      </c>
      <c r="EB33" s="787">
        <v>2237350875</v>
      </c>
      <c r="EC33" s="787">
        <v>2237350875</v>
      </c>
      <c r="ED33" s="787">
        <v>682438940</v>
      </c>
      <c r="EE33" s="787">
        <v>0</v>
      </c>
      <c r="EF33" s="787">
        <v>2176383097</v>
      </c>
      <c r="EG33" s="787">
        <v>60967778</v>
      </c>
      <c r="EH33" s="787">
        <f t="shared" si="58"/>
        <v>2919789.8149999999</v>
      </c>
      <c r="EI33" s="787">
        <f t="shared" si="59"/>
        <v>2237350.875</v>
      </c>
      <c r="EJ33" s="787">
        <f t="shared" si="60"/>
        <v>2237350.875</v>
      </c>
      <c r="EK33" s="787">
        <f t="shared" si="61"/>
        <v>682438.94</v>
      </c>
      <c r="EL33" s="787">
        <f t="shared" si="62"/>
        <v>0</v>
      </c>
      <c r="EM33" s="787">
        <f t="shared" si="63"/>
        <v>2176383.0970000001</v>
      </c>
      <c r="EN33" s="787">
        <f t="shared" si="64"/>
        <v>60967.777999999998</v>
      </c>
      <c r="EP33" s="998" t="s">
        <v>472</v>
      </c>
      <c r="EQ33" s="529">
        <v>291446271</v>
      </c>
      <c r="ER33" s="529">
        <f t="shared" si="65"/>
        <v>291446.27100000001</v>
      </c>
      <c r="ET33" s="786" t="s">
        <v>302</v>
      </c>
      <c r="EU33" s="787">
        <v>2897575386</v>
      </c>
      <c r="EV33" s="787">
        <v>2515365752</v>
      </c>
      <c r="EW33" s="787">
        <v>2515365752</v>
      </c>
      <c r="EX33" s="787">
        <v>382209634</v>
      </c>
      <c r="EY33" s="787">
        <v>0</v>
      </c>
      <c r="EZ33" s="787">
        <v>2463388701</v>
      </c>
      <c r="FA33" s="787">
        <v>51977051</v>
      </c>
      <c r="FB33" s="529">
        <f t="shared" si="66"/>
        <v>2897575.3859999999</v>
      </c>
      <c r="FC33" s="529">
        <f t="shared" si="67"/>
        <v>2515365.7519999999</v>
      </c>
      <c r="FD33" s="529">
        <f t="shared" si="68"/>
        <v>2515365.7519999999</v>
      </c>
      <c r="FE33" s="529">
        <f t="shared" si="69"/>
        <v>382209.63400000002</v>
      </c>
      <c r="FF33" s="529">
        <f t="shared" si="70"/>
        <v>0</v>
      </c>
      <c r="FG33" s="529">
        <f t="shared" si="71"/>
        <v>2463388.7009999999</v>
      </c>
      <c r="FH33" s="529">
        <f t="shared" si="72"/>
        <v>51977.050999999999</v>
      </c>
    </row>
    <row r="34" spans="1:164" x14ac:dyDescent="0.2">
      <c r="A34" s="998" t="s">
        <v>304</v>
      </c>
      <c r="B34" s="1000">
        <v>303000000</v>
      </c>
      <c r="C34" s="1000">
        <v>26455481</v>
      </c>
      <c r="D34" s="1000">
        <v>26455481</v>
      </c>
      <c r="E34" s="1000">
        <v>276544519</v>
      </c>
      <c r="F34" s="1000">
        <v>13117524</v>
      </c>
      <c r="G34" s="1000">
        <v>13337957</v>
      </c>
      <c r="H34" s="1000">
        <f t="shared" si="9"/>
        <v>303000</v>
      </c>
      <c r="I34" s="1000">
        <f t="shared" si="10"/>
        <v>26455.481</v>
      </c>
      <c r="J34" s="1000">
        <f t="shared" si="11"/>
        <v>26455.481</v>
      </c>
      <c r="K34" s="1000">
        <f t="shared" si="12"/>
        <v>276544.51899999997</v>
      </c>
      <c r="L34" s="1000">
        <f t="shared" si="13"/>
        <v>13117.523999999999</v>
      </c>
      <c r="M34" s="1000">
        <f t="shared" si="14"/>
        <v>13337.957</v>
      </c>
      <c r="N34" s="998" t="s">
        <v>281</v>
      </c>
      <c r="P34" s="528" t="s">
        <v>472</v>
      </c>
      <c r="Q34" s="529">
        <v>200609163</v>
      </c>
      <c r="R34" s="529">
        <f t="shared" si="15"/>
        <v>200609.163</v>
      </c>
      <c r="S34" s="998"/>
      <c r="T34" s="528" t="s">
        <v>302</v>
      </c>
      <c r="U34" s="530">
        <v>3425802372</v>
      </c>
      <c r="V34" s="530">
        <v>582021088</v>
      </c>
      <c r="W34" s="530">
        <v>582021088</v>
      </c>
      <c r="X34" s="530">
        <v>2843781284</v>
      </c>
      <c r="Y34" s="530">
        <v>518481528</v>
      </c>
      <c r="Z34" s="530">
        <v>63539560</v>
      </c>
      <c r="AA34" s="530">
        <f t="shared" si="16"/>
        <v>3425802.372</v>
      </c>
      <c r="AB34" s="530">
        <f t="shared" si="17"/>
        <v>582021.08799999999</v>
      </c>
      <c r="AC34" s="530">
        <f t="shared" si="18"/>
        <v>582021.08799999999</v>
      </c>
      <c r="AD34" s="530">
        <f t="shared" si="19"/>
        <v>2843781.284</v>
      </c>
      <c r="AE34" s="530">
        <f t="shared" si="20"/>
        <v>518481.52799999999</v>
      </c>
      <c r="AF34" s="530">
        <f t="shared" si="21"/>
        <v>63539.56</v>
      </c>
      <c r="AG34" s="998" t="s">
        <v>281</v>
      </c>
      <c r="AH34" s="998" t="s">
        <v>474</v>
      </c>
      <c r="AI34" s="529">
        <v>412853377</v>
      </c>
      <c r="AJ34" s="529">
        <f t="shared" si="22"/>
        <v>412853.37699999998</v>
      </c>
      <c r="AL34" s="998" t="s">
        <v>470</v>
      </c>
      <c r="AM34" s="529">
        <v>160000000</v>
      </c>
      <c r="AN34" s="529">
        <v>41715126</v>
      </c>
      <c r="AO34" s="529">
        <v>41715126</v>
      </c>
      <c r="AP34" s="529">
        <v>118284874</v>
      </c>
      <c r="AQ34" s="529">
        <v>34362254</v>
      </c>
      <c r="AR34" s="529">
        <v>7352872</v>
      </c>
      <c r="AS34" s="529">
        <f t="shared" si="23"/>
        <v>160000</v>
      </c>
      <c r="AT34" s="529">
        <f t="shared" si="24"/>
        <v>41715.125999999997</v>
      </c>
      <c r="AU34" s="529">
        <f t="shared" si="25"/>
        <v>41715.125999999997</v>
      </c>
      <c r="AV34" s="529">
        <f t="shared" si="26"/>
        <v>118284.874</v>
      </c>
      <c r="AW34" s="529">
        <f t="shared" si="27"/>
        <v>34362.254000000001</v>
      </c>
      <c r="AX34" s="529">
        <f t="shared" si="28"/>
        <v>7352.8720000000003</v>
      </c>
      <c r="AZ34" s="998" t="s">
        <v>478</v>
      </c>
      <c r="BA34" s="529">
        <v>44274628</v>
      </c>
      <c r="BB34" s="529">
        <f t="shared" si="29"/>
        <v>44274.627999999997</v>
      </c>
      <c r="BD34" s="998" t="s">
        <v>470</v>
      </c>
      <c r="BE34" s="529">
        <v>160000000</v>
      </c>
      <c r="BF34" s="529">
        <v>55226724</v>
      </c>
      <c r="BG34" s="529">
        <v>55226724</v>
      </c>
      <c r="BH34" s="529">
        <v>104773276</v>
      </c>
      <c r="BI34" s="529">
        <v>49200764</v>
      </c>
      <c r="BJ34" s="529">
        <v>6025960</v>
      </c>
      <c r="BK34" s="529">
        <f t="shared" si="30"/>
        <v>160000</v>
      </c>
      <c r="BL34" s="529">
        <f t="shared" si="31"/>
        <v>55226.724000000002</v>
      </c>
      <c r="BM34" s="529">
        <f t="shared" si="32"/>
        <v>55226.724000000002</v>
      </c>
      <c r="BN34" s="529">
        <f t="shared" si="33"/>
        <v>104773.276</v>
      </c>
      <c r="BO34" s="529">
        <f t="shared" si="34"/>
        <v>49200.764000000003</v>
      </c>
      <c r="BP34" s="529">
        <f t="shared" si="35"/>
        <v>6025.96</v>
      </c>
      <c r="BR34" s="528" t="s">
        <v>481</v>
      </c>
      <c r="BS34" s="530">
        <v>8416055</v>
      </c>
      <c r="BT34" s="530">
        <f t="shared" si="36"/>
        <v>8416.0550000000003</v>
      </c>
      <c r="BV34" s="528" t="s">
        <v>470</v>
      </c>
      <c r="BW34" s="530">
        <v>160000000</v>
      </c>
      <c r="BX34" s="530">
        <v>68777190</v>
      </c>
      <c r="BY34" s="530">
        <v>68777190</v>
      </c>
      <c r="BZ34" s="530">
        <v>91222810</v>
      </c>
      <c r="CA34" s="530">
        <v>62666287</v>
      </c>
      <c r="CB34" s="530">
        <v>6110903</v>
      </c>
      <c r="CC34" s="530">
        <f t="shared" si="37"/>
        <v>160000</v>
      </c>
      <c r="CD34" s="530">
        <f t="shared" si="38"/>
        <v>68777.19</v>
      </c>
      <c r="CE34" s="530">
        <f t="shared" si="39"/>
        <v>68777.19</v>
      </c>
      <c r="CF34" s="530">
        <f t="shared" si="40"/>
        <v>91222.81</v>
      </c>
      <c r="CG34" s="530">
        <f t="shared" si="41"/>
        <v>62666.286999999997</v>
      </c>
      <c r="CH34" s="530">
        <f t="shared" si="42"/>
        <v>6110.9030000000002</v>
      </c>
      <c r="CI34" s="998" t="s">
        <v>281</v>
      </c>
      <c r="CJ34" s="685" t="s">
        <v>476</v>
      </c>
      <c r="CK34" s="686">
        <v>742127</v>
      </c>
      <c r="CL34" s="686">
        <f t="shared" si="43"/>
        <v>742.12699999999995</v>
      </c>
      <c r="CN34" s="685" t="s">
        <v>470</v>
      </c>
      <c r="CO34" s="686">
        <v>160000000</v>
      </c>
      <c r="CP34" s="686">
        <v>82512186</v>
      </c>
      <c r="CQ34" s="686">
        <v>82512186</v>
      </c>
      <c r="CR34" s="686">
        <v>77487814</v>
      </c>
      <c r="CS34" s="686">
        <v>75303600</v>
      </c>
      <c r="CT34" s="686">
        <v>7208586</v>
      </c>
      <c r="CU34" s="686">
        <f t="shared" si="44"/>
        <v>160000</v>
      </c>
      <c r="CV34" s="686">
        <f t="shared" si="45"/>
        <v>82512.186000000002</v>
      </c>
      <c r="CW34" s="686">
        <f t="shared" si="46"/>
        <v>82512.186000000002</v>
      </c>
      <c r="CX34" s="686">
        <f t="shared" si="47"/>
        <v>77487.813999999998</v>
      </c>
      <c r="CY34" s="686">
        <f t="shared" si="48"/>
        <v>75303.600000000006</v>
      </c>
      <c r="CZ34" s="686">
        <f t="shared" si="49"/>
        <v>7208.5860000000002</v>
      </c>
      <c r="DC34" s="687" t="s">
        <v>479</v>
      </c>
      <c r="DD34" s="688">
        <v>568102</v>
      </c>
      <c r="DE34" s="529">
        <f t="shared" si="50"/>
        <v>568.10199999999998</v>
      </c>
      <c r="DG34" s="687" t="s">
        <v>470</v>
      </c>
      <c r="DH34" s="688">
        <v>160000000</v>
      </c>
      <c r="DI34" s="688">
        <v>96459220</v>
      </c>
      <c r="DJ34" s="688">
        <v>96459220</v>
      </c>
      <c r="DK34" s="688">
        <v>63540780</v>
      </c>
      <c r="DL34" s="688">
        <v>90304011</v>
      </c>
      <c r="DM34" s="688">
        <v>6155209</v>
      </c>
      <c r="DN34" s="688">
        <f t="shared" si="51"/>
        <v>160000</v>
      </c>
      <c r="DO34" s="688">
        <f t="shared" si="52"/>
        <v>96459.22</v>
      </c>
      <c r="DP34" s="688">
        <f t="shared" si="53"/>
        <v>96459.22</v>
      </c>
      <c r="DQ34" s="688">
        <f t="shared" si="54"/>
        <v>63540.78</v>
      </c>
      <c r="DR34" s="688">
        <f t="shared" si="55"/>
        <v>90304.010999999999</v>
      </c>
      <c r="DS34" s="688">
        <f t="shared" si="56"/>
        <v>6155.2089999999998</v>
      </c>
      <c r="DT34" s="683" t="s">
        <v>281</v>
      </c>
      <c r="DU34" s="786" t="s">
        <v>307</v>
      </c>
      <c r="DV34" s="787">
        <v>16226985</v>
      </c>
      <c r="DW34" s="787">
        <f t="shared" si="57"/>
        <v>16226.985000000001</v>
      </c>
      <c r="DZ34" s="786" t="s">
        <v>470</v>
      </c>
      <c r="EA34" s="787">
        <v>160000000</v>
      </c>
      <c r="EB34" s="787">
        <v>110429317</v>
      </c>
      <c r="EC34" s="787">
        <v>110429317</v>
      </c>
      <c r="ED34" s="787">
        <v>49570683</v>
      </c>
      <c r="EE34" s="787">
        <v>0</v>
      </c>
      <c r="EF34" s="787">
        <v>104038592</v>
      </c>
      <c r="EG34" s="787">
        <v>6390725</v>
      </c>
      <c r="EH34" s="787">
        <f t="shared" si="58"/>
        <v>160000</v>
      </c>
      <c r="EI34" s="787">
        <f t="shared" si="59"/>
        <v>110429.317</v>
      </c>
      <c r="EJ34" s="787">
        <f t="shared" si="60"/>
        <v>110429.317</v>
      </c>
      <c r="EK34" s="787">
        <f t="shared" si="61"/>
        <v>49570.682999999997</v>
      </c>
      <c r="EL34" s="787">
        <f t="shared" si="62"/>
        <v>0</v>
      </c>
      <c r="EM34" s="787">
        <f t="shared" si="63"/>
        <v>104038.592</v>
      </c>
      <c r="EN34" s="787">
        <f t="shared" si="64"/>
        <v>6390.7250000000004</v>
      </c>
      <c r="EP34" s="998" t="s">
        <v>473</v>
      </c>
      <c r="EQ34" s="529">
        <v>427167700</v>
      </c>
      <c r="ER34" s="529">
        <f t="shared" si="65"/>
        <v>427167.7</v>
      </c>
      <c r="ET34" s="786" t="s">
        <v>470</v>
      </c>
      <c r="EU34" s="787">
        <v>160000000</v>
      </c>
      <c r="EV34" s="787">
        <v>124229674</v>
      </c>
      <c r="EW34" s="787">
        <v>124229674</v>
      </c>
      <c r="EX34" s="787">
        <v>35770326</v>
      </c>
      <c r="EY34" s="787">
        <v>0</v>
      </c>
      <c r="EZ34" s="787">
        <v>116893171</v>
      </c>
      <c r="FA34" s="787">
        <v>7336503</v>
      </c>
      <c r="FB34" s="529">
        <f t="shared" si="66"/>
        <v>160000</v>
      </c>
      <c r="FC34" s="529">
        <f t="shared" si="67"/>
        <v>124229.674</v>
      </c>
      <c r="FD34" s="529">
        <f t="shared" si="68"/>
        <v>124229.674</v>
      </c>
      <c r="FE34" s="529">
        <f t="shared" si="69"/>
        <v>35770.326000000001</v>
      </c>
      <c r="FF34" s="529">
        <f t="shared" si="70"/>
        <v>0</v>
      </c>
      <c r="FG34" s="529">
        <f t="shared" si="71"/>
        <v>116893.171</v>
      </c>
      <c r="FH34" s="529">
        <f t="shared" si="72"/>
        <v>7336.5029999999997</v>
      </c>
    </row>
    <row r="35" spans="1:164" x14ac:dyDescent="0.2">
      <c r="A35" s="998" t="s">
        <v>471</v>
      </c>
      <c r="B35" s="1000">
        <v>130000000</v>
      </c>
      <c r="C35" s="1000">
        <v>9172175</v>
      </c>
      <c r="D35" s="1000">
        <v>9172175</v>
      </c>
      <c r="E35" s="1000">
        <v>120827825</v>
      </c>
      <c r="F35" s="1000">
        <v>5309256</v>
      </c>
      <c r="G35" s="1000">
        <v>3862919</v>
      </c>
      <c r="H35" s="1000">
        <f t="shared" si="9"/>
        <v>130000</v>
      </c>
      <c r="I35" s="1000">
        <f t="shared" si="10"/>
        <v>9172.1749999999993</v>
      </c>
      <c r="J35" s="1000">
        <f t="shared" si="11"/>
        <v>9172.1749999999993</v>
      </c>
      <c r="K35" s="1000">
        <f t="shared" si="12"/>
        <v>120827.825</v>
      </c>
      <c r="L35" s="1000">
        <f t="shared" si="13"/>
        <v>5309.2560000000003</v>
      </c>
      <c r="M35" s="1000">
        <f t="shared" si="14"/>
        <v>3862.9189999999999</v>
      </c>
      <c r="N35" s="998" t="s">
        <v>281</v>
      </c>
      <c r="P35" s="528" t="s">
        <v>473</v>
      </c>
      <c r="Q35" s="529">
        <v>474113557</v>
      </c>
      <c r="R35" s="529">
        <f t="shared" si="15"/>
        <v>474113.55699999997</v>
      </c>
      <c r="S35" s="998"/>
      <c r="T35" s="528" t="s">
        <v>470</v>
      </c>
      <c r="U35" s="530">
        <v>160000000</v>
      </c>
      <c r="V35" s="530">
        <v>27949427</v>
      </c>
      <c r="W35" s="530">
        <v>27949427</v>
      </c>
      <c r="X35" s="530">
        <v>132050573</v>
      </c>
      <c r="Y35" s="530">
        <v>21466825</v>
      </c>
      <c r="Z35" s="530">
        <v>6482602</v>
      </c>
      <c r="AA35" s="530">
        <f t="shared" si="16"/>
        <v>160000</v>
      </c>
      <c r="AB35" s="530">
        <f t="shared" si="17"/>
        <v>27949.427</v>
      </c>
      <c r="AC35" s="530">
        <f t="shared" si="18"/>
        <v>27949.427</v>
      </c>
      <c r="AD35" s="530">
        <f t="shared" si="19"/>
        <v>132050.573</v>
      </c>
      <c r="AE35" s="530">
        <f t="shared" si="20"/>
        <v>21466.825000000001</v>
      </c>
      <c r="AF35" s="530">
        <f t="shared" si="21"/>
        <v>6482.6019999999999</v>
      </c>
      <c r="AG35" s="998" t="s">
        <v>281</v>
      </c>
      <c r="AH35" s="998" t="s">
        <v>475</v>
      </c>
      <c r="AI35" s="529">
        <v>8371854</v>
      </c>
      <c r="AJ35" s="529">
        <f t="shared" si="22"/>
        <v>8371.8539999999994</v>
      </c>
      <c r="AL35" s="998" t="s">
        <v>303</v>
      </c>
      <c r="AM35" s="529">
        <v>2400000000</v>
      </c>
      <c r="AN35" s="529">
        <v>593964532</v>
      </c>
      <c r="AO35" s="529">
        <v>593964532</v>
      </c>
      <c r="AP35" s="529">
        <v>1806035468</v>
      </c>
      <c r="AQ35" s="529">
        <v>539379628</v>
      </c>
      <c r="AR35" s="529">
        <v>54584904</v>
      </c>
      <c r="AS35" s="529">
        <f t="shared" si="23"/>
        <v>2400000</v>
      </c>
      <c r="AT35" s="529">
        <f t="shared" si="24"/>
        <v>593964.53200000001</v>
      </c>
      <c r="AU35" s="529">
        <f t="shared" si="25"/>
        <v>593964.53200000001</v>
      </c>
      <c r="AV35" s="529">
        <f t="shared" si="26"/>
        <v>1806035.4680000001</v>
      </c>
      <c r="AW35" s="529">
        <f t="shared" si="27"/>
        <v>539379.62800000003</v>
      </c>
      <c r="AX35" s="529">
        <f t="shared" si="28"/>
        <v>54584.904000000002</v>
      </c>
      <c r="AZ35" s="998" t="s">
        <v>479</v>
      </c>
      <c r="BA35" s="529">
        <v>2889007</v>
      </c>
      <c r="BB35" s="529">
        <f t="shared" si="29"/>
        <v>2889.0070000000001</v>
      </c>
      <c r="BD35" s="998" t="s">
        <v>303</v>
      </c>
      <c r="BE35" s="529">
        <v>2400000000</v>
      </c>
      <c r="BF35" s="529">
        <v>791693432</v>
      </c>
      <c r="BG35" s="529">
        <v>791693432</v>
      </c>
      <c r="BH35" s="529">
        <v>1608306568</v>
      </c>
      <c r="BI35" s="529">
        <v>723759199</v>
      </c>
      <c r="BJ35" s="529">
        <v>67934233</v>
      </c>
      <c r="BK35" s="529">
        <f t="shared" si="30"/>
        <v>2400000</v>
      </c>
      <c r="BL35" s="529">
        <f t="shared" si="31"/>
        <v>791693.43200000003</v>
      </c>
      <c r="BM35" s="529">
        <f t="shared" si="32"/>
        <v>791693.43200000003</v>
      </c>
      <c r="BN35" s="529">
        <f t="shared" si="33"/>
        <v>1608306.568</v>
      </c>
      <c r="BO35" s="529">
        <f t="shared" si="34"/>
        <v>723759.19900000002</v>
      </c>
      <c r="BP35" s="529">
        <f t="shared" si="35"/>
        <v>67934.232999999993</v>
      </c>
      <c r="BR35" s="528" t="s">
        <v>482</v>
      </c>
      <c r="BS35" s="530">
        <v>2220622</v>
      </c>
      <c r="BT35" s="530">
        <f t="shared" si="36"/>
        <v>2220.6219999999998</v>
      </c>
      <c r="BV35" s="528" t="s">
        <v>303</v>
      </c>
      <c r="BW35" s="530">
        <v>2400000000</v>
      </c>
      <c r="BX35" s="530">
        <v>976457198</v>
      </c>
      <c r="BY35" s="530">
        <v>976457198</v>
      </c>
      <c r="BZ35" s="530">
        <v>1423542802</v>
      </c>
      <c r="CA35" s="530">
        <v>917901683</v>
      </c>
      <c r="CB35" s="530">
        <v>58555515</v>
      </c>
      <c r="CC35" s="530">
        <f t="shared" si="37"/>
        <v>2400000</v>
      </c>
      <c r="CD35" s="530">
        <f t="shared" si="38"/>
        <v>976457.19799999997</v>
      </c>
      <c r="CE35" s="530">
        <f t="shared" si="39"/>
        <v>976457.19799999997</v>
      </c>
      <c r="CF35" s="530">
        <f t="shared" si="40"/>
        <v>1423542.8019999999</v>
      </c>
      <c r="CG35" s="530">
        <f t="shared" si="41"/>
        <v>917901.68299999996</v>
      </c>
      <c r="CH35" s="530">
        <f t="shared" si="42"/>
        <v>58555.514999999999</v>
      </c>
      <c r="CI35" s="998" t="s">
        <v>281</v>
      </c>
      <c r="CJ35" s="685" t="s">
        <v>305</v>
      </c>
      <c r="CK35" s="686">
        <v>77254629</v>
      </c>
      <c r="CL35" s="686">
        <f t="shared" si="43"/>
        <v>77254.629000000001</v>
      </c>
      <c r="CN35" s="685" t="s">
        <v>303</v>
      </c>
      <c r="CO35" s="686">
        <v>2400000000</v>
      </c>
      <c r="CP35" s="686">
        <v>1168574533</v>
      </c>
      <c r="CQ35" s="686">
        <v>1168574533</v>
      </c>
      <c r="CR35" s="686">
        <v>1231425467</v>
      </c>
      <c r="CS35" s="686">
        <v>1114594263</v>
      </c>
      <c r="CT35" s="686">
        <v>53980270</v>
      </c>
      <c r="CU35" s="686">
        <f t="shared" si="44"/>
        <v>2400000</v>
      </c>
      <c r="CV35" s="686">
        <f t="shared" si="45"/>
        <v>1168574.5330000001</v>
      </c>
      <c r="CW35" s="686">
        <f t="shared" si="46"/>
        <v>1168574.5330000001</v>
      </c>
      <c r="CX35" s="686">
        <f t="shared" si="47"/>
        <v>1231425.4669999999</v>
      </c>
      <c r="CY35" s="686">
        <f t="shared" si="48"/>
        <v>1114594.263</v>
      </c>
      <c r="CZ35" s="686">
        <f t="shared" si="49"/>
        <v>53980.27</v>
      </c>
      <c r="DC35" s="687" t="s">
        <v>480</v>
      </c>
      <c r="DD35" s="688">
        <v>568676</v>
      </c>
      <c r="DE35" s="529">
        <f t="shared" si="50"/>
        <v>568.67600000000004</v>
      </c>
      <c r="DG35" s="687" t="s">
        <v>303</v>
      </c>
      <c r="DH35" s="688">
        <v>2400000000</v>
      </c>
      <c r="DI35" s="688">
        <v>1359918970</v>
      </c>
      <c r="DJ35" s="688">
        <v>1359918970</v>
      </c>
      <c r="DK35" s="688">
        <v>1040081030</v>
      </c>
      <c r="DL35" s="688">
        <v>1297615167</v>
      </c>
      <c r="DM35" s="688">
        <v>62303803</v>
      </c>
      <c r="DN35" s="688">
        <f t="shared" si="51"/>
        <v>2400000</v>
      </c>
      <c r="DO35" s="688">
        <f t="shared" si="52"/>
        <v>1359918.97</v>
      </c>
      <c r="DP35" s="688">
        <f t="shared" si="53"/>
        <v>1359918.97</v>
      </c>
      <c r="DQ35" s="688">
        <f t="shared" si="54"/>
        <v>1040081.03</v>
      </c>
      <c r="DR35" s="688">
        <f t="shared" si="55"/>
        <v>1297615.1669999999</v>
      </c>
      <c r="DS35" s="688">
        <f t="shared" si="56"/>
        <v>62303.803</v>
      </c>
      <c r="DT35" s="683" t="s">
        <v>281</v>
      </c>
      <c r="DU35" s="786" t="s">
        <v>481</v>
      </c>
      <c r="DV35" s="787">
        <v>6793810</v>
      </c>
      <c r="DW35" s="787">
        <f t="shared" si="57"/>
        <v>6793.81</v>
      </c>
      <c r="DZ35" s="786" t="s">
        <v>303</v>
      </c>
      <c r="EA35" s="787">
        <v>2400000000</v>
      </c>
      <c r="EB35" s="787">
        <v>1549286113</v>
      </c>
      <c r="EC35" s="787">
        <v>1549286113</v>
      </c>
      <c r="ED35" s="787">
        <v>850713887</v>
      </c>
      <c r="EE35" s="787">
        <v>0</v>
      </c>
      <c r="EF35" s="787">
        <v>1488318339</v>
      </c>
      <c r="EG35" s="787">
        <v>60967774</v>
      </c>
      <c r="EH35" s="787">
        <f t="shared" si="58"/>
        <v>2400000</v>
      </c>
      <c r="EI35" s="787">
        <f t="shared" si="59"/>
        <v>1549286.1129999999</v>
      </c>
      <c r="EJ35" s="787">
        <f t="shared" si="60"/>
        <v>1549286.1129999999</v>
      </c>
      <c r="EK35" s="787">
        <f t="shared" si="61"/>
        <v>850713.88699999999</v>
      </c>
      <c r="EL35" s="787">
        <f t="shared" si="62"/>
        <v>0</v>
      </c>
      <c r="EM35" s="787">
        <f t="shared" si="63"/>
        <v>1488318.3389999999</v>
      </c>
      <c r="EN35" s="787">
        <f t="shared" si="64"/>
        <v>60967.773999999998</v>
      </c>
      <c r="EP35" s="998" t="s">
        <v>474</v>
      </c>
      <c r="EQ35" s="529">
        <v>399526268</v>
      </c>
      <c r="ER35" s="529">
        <f t="shared" si="65"/>
        <v>399526.26799999998</v>
      </c>
      <c r="ET35" s="786" t="s">
        <v>303</v>
      </c>
      <c r="EU35" s="787">
        <v>2400000000</v>
      </c>
      <c r="EV35" s="787">
        <v>1737721547</v>
      </c>
      <c r="EW35" s="787">
        <v>1737721547</v>
      </c>
      <c r="EX35" s="787">
        <v>662278453</v>
      </c>
      <c r="EY35" s="787">
        <v>0</v>
      </c>
      <c r="EZ35" s="787">
        <v>1685649766</v>
      </c>
      <c r="FA35" s="787">
        <v>52071781</v>
      </c>
      <c r="FB35" s="529">
        <f t="shared" si="66"/>
        <v>2400000</v>
      </c>
      <c r="FC35" s="529">
        <f t="shared" si="67"/>
        <v>1737721.547</v>
      </c>
      <c r="FD35" s="529">
        <f t="shared" si="68"/>
        <v>1737721.547</v>
      </c>
      <c r="FE35" s="529">
        <f t="shared" si="69"/>
        <v>662278.45299999998</v>
      </c>
      <c r="FF35" s="529">
        <f t="shared" si="70"/>
        <v>0</v>
      </c>
      <c r="FG35" s="529">
        <f t="shared" si="71"/>
        <v>1685649.7660000001</v>
      </c>
      <c r="FH35" s="529">
        <f t="shared" si="72"/>
        <v>52071.781000000003</v>
      </c>
    </row>
    <row r="36" spans="1:164" x14ac:dyDescent="0.2">
      <c r="A36" s="998" t="s">
        <v>472</v>
      </c>
      <c r="B36" s="1000">
        <v>2700000000</v>
      </c>
      <c r="C36" s="1000">
        <v>189452857</v>
      </c>
      <c r="D36" s="1000">
        <v>189452857</v>
      </c>
      <c r="E36" s="1000">
        <v>2510547143</v>
      </c>
      <c r="F36" s="1000">
        <v>128791389</v>
      </c>
      <c r="G36" s="1000">
        <v>60661468</v>
      </c>
      <c r="H36" s="1000">
        <f t="shared" si="9"/>
        <v>2700000</v>
      </c>
      <c r="I36" s="1000">
        <f t="shared" si="10"/>
        <v>189452.85699999999</v>
      </c>
      <c r="J36" s="1000">
        <f t="shared" si="11"/>
        <v>189452.85699999999</v>
      </c>
      <c r="K36" s="1000">
        <f t="shared" si="12"/>
        <v>2510547.1430000002</v>
      </c>
      <c r="L36" s="1000">
        <f t="shared" si="13"/>
        <v>128791.389</v>
      </c>
      <c r="M36" s="1000">
        <f t="shared" si="14"/>
        <v>60661.468000000001</v>
      </c>
      <c r="N36" s="998" t="s">
        <v>281</v>
      </c>
      <c r="P36" s="528" t="s">
        <v>474</v>
      </c>
      <c r="Q36" s="529">
        <v>2801613</v>
      </c>
      <c r="R36" s="529">
        <f t="shared" si="15"/>
        <v>2801.6129999999998</v>
      </c>
      <c r="S36" s="998"/>
      <c r="T36" s="528" t="s">
        <v>303</v>
      </c>
      <c r="U36" s="530">
        <v>2400000000</v>
      </c>
      <c r="V36" s="530">
        <v>407398434</v>
      </c>
      <c r="W36" s="530">
        <v>407398434</v>
      </c>
      <c r="X36" s="530">
        <v>1992601566</v>
      </c>
      <c r="Y36" s="530">
        <v>343589207</v>
      </c>
      <c r="Z36" s="530">
        <v>63809227</v>
      </c>
      <c r="AA36" s="530">
        <f t="shared" si="16"/>
        <v>2400000</v>
      </c>
      <c r="AB36" s="530">
        <f t="shared" si="17"/>
        <v>407398.43400000001</v>
      </c>
      <c r="AC36" s="530">
        <f t="shared" si="18"/>
        <v>407398.43400000001</v>
      </c>
      <c r="AD36" s="530">
        <f t="shared" si="19"/>
        <v>1992601.5660000001</v>
      </c>
      <c r="AE36" s="530">
        <f t="shared" si="20"/>
        <v>343589.20699999999</v>
      </c>
      <c r="AF36" s="530">
        <f t="shared" si="21"/>
        <v>63809.226999999999</v>
      </c>
      <c r="AG36" s="998" t="s">
        <v>281</v>
      </c>
      <c r="AH36" s="998" t="s">
        <v>476</v>
      </c>
      <c r="AI36" s="529">
        <v>249388</v>
      </c>
      <c r="AJ36" s="529">
        <f t="shared" si="22"/>
        <v>249.38800000000001</v>
      </c>
      <c r="AL36" s="998" t="s">
        <v>304</v>
      </c>
      <c r="AM36" s="529">
        <v>303000000</v>
      </c>
      <c r="AN36" s="529">
        <v>81265245</v>
      </c>
      <c r="AO36" s="529">
        <v>81265245</v>
      </c>
      <c r="AP36" s="529">
        <v>221734755</v>
      </c>
      <c r="AQ36" s="529">
        <v>64543469</v>
      </c>
      <c r="AR36" s="529">
        <v>16721776</v>
      </c>
      <c r="AS36" s="529">
        <f t="shared" si="23"/>
        <v>303000</v>
      </c>
      <c r="AT36" s="529">
        <f t="shared" si="24"/>
        <v>81265.244999999995</v>
      </c>
      <c r="AU36" s="529">
        <f t="shared" si="25"/>
        <v>81265.244999999995</v>
      </c>
      <c r="AV36" s="529">
        <f t="shared" si="26"/>
        <v>221734.755</v>
      </c>
      <c r="AW36" s="529">
        <f t="shared" si="27"/>
        <v>64543.468999999997</v>
      </c>
      <c r="AX36" s="529">
        <f t="shared" si="28"/>
        <v>16721.776000000002</v>
      </c>
      <c r="AZ36" s="998" t="s">
        <v>480</v>
      </c>
      <c r="BA36" s="529">
        <v>2889007</v>
      </c>
      <c r="BB36" s="529">
        <f t="shared" si="29"/>
        <v>2889.0070000000001</v>
      </c>
      <c r="BD36" s="998" t="s">
        <v>304</v>
      </c>
      <c r="BE36" s="529">
        <v>303000000</v>
      </c>
      <c r="BF36" s="529">
        <v>108664946</v>
      </c>
      <c r="BG36" s="529">
        <v>108664946</v>
      </c>
      <c r="BH36" s="529">
        <v>194335054</v>
      </c>
      <c r="BI36" s="529">
        <v>95070357</v>
      </c>
      <c r="BJ36" s="529">
        <v>13594589</v>
      </c>
      <c r="BK36" s="529">
        <f t="shared" si="30"/>
        <v>303000</v>
      </c>
      <c r="BL36" s="529">
        <f t="shared" si="31"/>
        <v>108664.946</v>
      </c>
      <c r="BM36" s="529">
        <f t="shared" si="32"/>
        <v>108664.946</v>
      </c>
      <c r="BN36" s="529">
        <f t="shared" si="33"/>
        <v>194335.054</v>
      </c>
      <c r="BO36" s="529">
        <f t="shared" si="34"/>
        <v>95070.357000000004</v>
      </c>
      <c r="BP36" s="529">
        <f t="shared" si="35"/>
        <v>13594.589</v>
      </c>
      <c r="BR36" s="528" t="s">
        <v>516</v>
      </c>
      <c r="BS36" s="530">
        <v>1901681</v>
      </c>
      <c r="BT36" s="530">
        <f t="shared" si="36"/>
        <v>1901.681</v>
      </c>
      <c r="BV36" s="528" t="s">
        <v>304</v>
      </c>
      <c r="BW36" s="530">
        <v>303000000</v>
      </c>
      <c r="BX36" s="530">
        <v>133730850</v>
      </c>
      <c r="BY36" s="530">
        <v>133730850</v>
      </c>
      <c r="BZ36" s="530">
        <v>169269150</v>
      </c>
      <c r="CA36" s="530">
        <v>121251834</v>
      </c>
      <c r="CB36" s="530">
        <v>12479016</v>
      </c>
      <c r="CC36" s="530">
        <f t="shared" si="37"/>
        <v>303000</v>
      </c>
      <c r="CD36" s="530">
        <f t="shared" si="38"/>
        <v>133730.85</v>
      </c>
      <c r="CE36" s="530">
        <f t="shared" si="39"/>
        <v>133730.85</v>
      </c>
      <c r="CF36" s="530">
        <f t="shared" si="40"/>
        <v>169269.15</v>
      </c>
      <c r="CG36" s="530">
        <f t="shared" si="41"/>
        <v>121251.834</v>
      </c>
      <c r="CH36" s="530">
        <f t="shared" si="42"/>
        <v>12479.016</v>
      </c>
      <c r="CI36" s="998" t="s">
        <v>281</v>
      </c>
      <c r="CJ36" s="685" t="s">
        <v>477</v>
      </c>
      <c r="CK36" s="686">
        <v>13171032</v>
      </c>
      <c r="CL36" s="686">
        <f t="shared" si="43"/>
        <v>13171.031999999999</v>
      </c>
      <c r="CN36" s="685" t="s">
        <v>304</v>
      </c>
      <c r="CO36" s="686">
        <v>303000000</v>
      </c>
      <c r="CP36" s="686">
        <v>159277384</v>
      </c>
      <c r="CQ36" s="686">
        <v>159277384</v>
      </c>
      <c r="CR36" s="686">
        <v>143722616</v>
      </c>
      <c r="CS36" s="686">
        <v>144159299</v>
      </c>
      <c r="CT36" s="686">
        <v>15118085</v>
      </c>
      <c r="CU36" s="686">
        <f t="shared" si="44"/>
        <v>303000</v>
      </c>
      <c r="CV36" s="686">
        <f t="shared" si="45"/>
        <v>159277.38399999999</v>
      </c>
      <c r="CW36" s="686">
        <f t="shared" si="46"/>
        <v>159277.38399999999</v>
      </c>
      <c r="CX36" s="686">
        <f t="shared" si="47"/>
        <v>143722.61600000001</v>
      </c>
      <c r="CY36" s="686">
        <f t="shared" si="48"/>
        <v>144159.299</v>
      </c>
      <c r="CZ36" s="686">
        <f t="shared" si="49"/>
        <v>15118.084999999999</v>
      </c>
      <c r="DC36" s="687" t="s">
        <v>306</v>
      </c>
      <c r="DD36" s="688">
        <v>-574</v>
      </c>
      <c r="DE36" s="529">
        <f t="shared" si="50"/>
        <v>-0.57399999999999995</v>
      </c>
      <c r="DG36" s="687" t="s">
        <v>304</v>
      </c>
      <c r="DH36" s="688">
        <v>303000000</v>
      </c>
      <c r="DI36" s="688">
        <v>184312430</v>
      </c>
      <c r="DJ36" s="688">
        <v>184312430</v>
      </c>
      <c r="DK36" s="688">
        <v>118687570</v>
      </c>
      <c r="DL36" s="688">
        <v>171736998</v>
      </c>
      <c r="DM36" s="688">
        <v>12575432</v>
      </c>
      <c r="DN36" s="688">
        <f t="shared" si="51"/>
        <v>303000</v>
      </c>
      <c r="DO36" s="688">
        <f t="shared" si="52"/>
        <v>184312.43</v>
      </c>
      <c r="DP36" s="688">
        <f t="shared" si="53"/>
        <v>184312.43</v>
      </c>
      <c r="DQ36" s="688">
        <f t="shared" si="54"/>
        <v>118687.57</v>
      </c>
      <c r="DR36" s="688">
        <f t="shared" si="55"/>
        <v>171736.99799999999</v>
      </c>
      <c r="DS36" s="688">
        <f t="shared" si="56"/>
        <v>12575.432000000001</v>
      </c>
      <c r="DT36" s="683" t="s">
        <v>281</v>
      </c>
      <c r="DU36" s="786" t="s">
        <v>482</v>
      </c>
      <c r="DV36" s="787">
        <v>3221115</v>
      </c>
      <c r="DW36" s="787">
        <f t="shared" si="57"/>
        <v>3221.1149999999998</v>
      </c>
      <c r="DZ36" s="786" t="s">
        <v>304</v>
      </c>
      <c r="EA36" s="787">
        <v>303000000</v>
      </c>
      <c r="EB36" s="787">
        <v>209327346</v>
      </c>
      <c r="EC36" s="787">
        <v>209327346</v>
      </c>
      <c r="ED36" s="787">
        <v>93672654</v>
      </c>
      <c r="EE36" s="787">
        <v>0</v>
      </c>
      <c r="EF36" s="787">
        <v>196700523</v>
      </c>
      <c r="EG36" s="787">
        <v>12626823</v>
      </c>
      <c r="EH36" s="787">
        <f t="shared" si="58"/>
        <v>303000</v>
      </c>
      <c r="EI36" s="787">
        <f t="shared" si="59"/>
        <v>209327.34599999999</v>
      </c>
      <c r="EJ36" s="787">
        <f t="shared" si="60"/>
        <v>209327.34599999999</v>
      </c>
      <c r="EK36" s="787">
        <f t="shared" si="61"/>
        <v>93672.653999999995</v>
      </c>
      <c r="EL36" s="787">
        <f t="shared" si="62"/>
        <v>0</v>
      </c>
      <c r="EM36" s="787">
        <f t="shared" si="63"/>
        <v>196700.52299999999</v>
      </c>
      <c r="EN36" s="787">
        <f t="shared" si="64"/>
        <v>12626.823</v>
      </c>
      <c r="EP36" s="998" t="s">
        <v>475</v>
      </c>
      <c r="EQ36" s="529">
        <v>12537305</v>
      </c>
      <c r="ER36" s="529">
        <f t="shared" si="65"/>
        <v>12537.305</v>
      </c>
      <c r="ET36" s="786" t="s">
        <v>304</v>
      </c>
      <c r="EU36" s="787">
        <v>303000000</v>
      </c>
      <c r="EV36" s="787">
        <v>233636906</v>
      </c>
      <c r="EW36" s="787">
        <v>233636906</v>
      </c>
      <c r="EX36" s="787">
        <v>69363094</v>
      </c>
      <c r="EY36" s="787">
        <v>0</v>
      </c>
      <c r="EZ36" s="787">
        <v>219331719</v>
      </c>
      <c r="FA36" s="787">
        <v>14305187</v>
      </c>
      <c r="FB36" s="529">
        <f t="shared" si="66"/>
        <v>303000</v>
      </c>
      <c r="FC36" s="529">
        <f t="shared" si="67"/>
        <v>233636.90599999999</v>
      </c>
      <c r="FD36" s="529">
        <f t="shared" si="68"/>
        <v>233636.90599999999</v>
      </c>
      <c r="FE36" s="529">
        <f t="shared" si="69"/>
        <v>69363.093999999997</v>
      </c>
      <c r="FF36" s="529">
        <f t="shared" si="70"/>
        <v>0</v>
      </c>
      <c r="FG36" s="529">
        <f t="shared" si="71"/>
        <v>219331.71900000001</v>
      </c>
      <c r="FH36" s="529">
        <f t="shared" si="72"/>
        <v>14305.187</v>
      </c>
    </row>
    <row r="37" spans="1:164" x14ac:dyDescent="0.2">
      <c r="A37" s="998" t="s">
        <v>473</v>
      </c>
      <c r="B37" s="1000">
        <v>4681271000</v>
      </c>
      <c r="C37" s="1000">
        <v>449817051</v>
      </c>
      <c r="D37" s="1000">
        <v>449817051</v>
      </c>
      <c r="E37" s="1000">
        <v>4231453949</v>
      </c>
      <c r="F37" s="1000">
        <v>389155583</v>
      </c>
      <c r="G37" s="1000">
        <v>60661468</v>
      </c>
      <c r="H37" s="1000">
        <f t="shared" si="9"/>
        <v>4681271</v>
      </c>
      <c r="I37" s="1000">
        <f t="shared" si="10"/>
        <v>449817.05099999998</v>
      </c>
      <c r="J37" s="1000">
        <f t="shared" si="11"/>
        <v>449817.05099999998</v>
      </c>
      <c r="K37" s="1000">
        <f t="shared" si="12"/>
        <v>4231453.949</v>
      </c>
      <c r="L37" s="1000">
        <f t="shared" si="13"/>
        <v>389155.58299999998</v>
      </c>
      <c r="M37" s="1000">
        <f t="shared" si="14"/>
        <v>60661.468000000001</v>
      </c>
      <c r="N37" s="998" t="s">
        <v>281</v>
      </c>
      <c r="P37" s="528" t="s">
        <v>475</v>
      </c>
      <c r="Q37" s="529">
        <v>93399</v>
      </c>
      <c r="R37" s="529">
        <f t="shared" si="15"/>
        <v>93.399000000000001</v>
      </c>
      <c r="S37" s="998"/>
      <c r="T37" s="528" t="s">
        <v>304</v>
      </c>
      <c r="U37" s="530">
        <v>303000000</v>
      </c>
      <c r="V37" s="530">
        <v>53476867</v>
      </c>
      <c r="W37" s="530">
        <v>53476867</v>
      </c>
      <c r="X37" s="530">
        <v>249523133</v>
      </c>
      <c r="Y37" s="530">
        <v>40582198</v>
      </c>
      <c r="Z37" s="530">
        <v>12894669</v>
      </c>
      <c r="AA37" s="530">
        <f t="shared" si="16"/>
        <v>303000</v>
      </c>
      <c r="AB37" s="530">
        <f t="shared" si="17"/>
        <v>53476.866999999998</v>
      </c>
      <c r="AC37" s="530">
        <f t="shared" si="18"/>
        <v>53476.866999999998</v>
      </c>
      <c r="AD37" s="530">
        <f t="shared" si="19"/>
        <v>249523.133</v>
      </c>
      <c r="AE37" s="530">
        <f t="shared" si="20"/>
        <v>40582.197999999997</v>
      </c>
      <c r="AF37" s="530">
        <f t="shared" si="21"/>
        <v>12894.669</v>
      </c>
      <c r="AG37" s="998" t="s">
        <v>281</v>
      </c>
      <c r="AH37" s="998" t="s">
        <v>305</v>
      </c>
      <c r="AI37" s="529">
        <v>83443608</v>
      </c>
      <c r="AJ37" s="529">
        <f t="shared" si="22"/>
        <v>83443.607999999993</v>
      </c>
      <c r="AL37" s="998" t="s">
        <v>471</v>
      </c>
      <c r="AM37" s="529">
        <v>130000000</v>
      </c>
      <c r="AN37" s="529">
        <v>25845939</v>
      </c>
      <c r="AO37" s="529">
        <v>25845939</v>
      </c>
      <c r="AP37" s="529">
        <v>104154061</v>
      </c>
      <c r="AQ37" s="529">
        <v>22830080</v>
      </c>
      <c r="AR37" s="529">
        <v>3015859</v>
      </c>
      <c r="AS37" s="529">
        <f t="shared" si="23"/>
        <v>130000</v>
      </c>
      <c r="AT37" s="529">
        <f t="shared" si="24"/>
        <v>25845.938999999998</v>
      </c>
      <c r="AU37" s="529">
        <f t="shared" si="25"/>
        <v>25845.938999999998</v>
      </c>
      <c r="AV37" s="529">
        <f t="shared" si="26"/>
        <v>104154.061</v>
      </c>
      <c r="AW37" s="529">
        <f t="shared" si="27"/>
        <v>22830.080000000002</v>
      </c>
      <c r="AX37" s="529">
        <f t="shared" si="28"/>
        <v>3015.8589999999999</v>
      </c>
      <c r="AZ37" s="998" t="s">
        <v>307</v>
      </c>
      <c r="BA37" s="529">
        <v>18760710</v>
      </c>
      <c r="BB37" s="529">
        <f t="shared" si="29"/>
        <v>18760.71</v>
      </c>
      <c r="BD37" s="998" t="s">
        <v>471</v>
      </c>
      <c r="BE37" s="529">
        <v>130000000</v>
      </c>
      <c r="BF37" s="529">
        <v>36457293</v>
      </c>
      <c r="BG37" s="529">
        <v>36457293</v>
      </c>
      <c r="BH37" s="529">
        <v>93542707</v>
      </c>
      <c r="BI37" s="529">
        <v>31885867</v>
      </c>
      <c r="BJ37" s="529">
        <v>4571426</v>
      </c>
      <c r="BK37" s="529">
        <f t="shared" si="30"/>
        <v>130000</v>
      </c>
      <c r="BL37" s="529">
        <f t="shared" si="31"/>
        <v>36457.292999999998</v>
      </c>
      <c r="BM37" s="529">
        <f t="shared" si="32"/>
        <v>36457.292999999998</v>
      </c>
      <c r="BN37" s="529">
        <f t="shared" si="33"/>
        <v>93542.706999999995</v>
      </c>
      <c r="BO37" s="529">
        <f t="shared" si="34"/>
        <v>31885.866999999998</v>
      </c>
      <c r="BP37" s="529">
        <f t="shared" si="35"/>
        <v>4571.4260000000004</v>
      </c>
      <c r="BR37" s="528" t="s">
        <v>311</v>
      </c>
      <c r="BS37" s="530">
        <v>66521633</v>
      </c>
      <c r="BT37" s="530">
        <f t="shared" si="36"/>
        <v>66521.633000000002</v>
      </c>
      <c r="BV37" s="528" t="s">
        <v>471</v>
      </c>
      <c r="BW37" s="530">
        <v>130000000</v>
      </c>
      <c r="BX37" s="530">
        <v>44144110</v>
      </c>
      <c r="BY37" s="530">
        <v>44144110</v>
      </c>
      <c r="BZ37" s="530">
        <v>85855890</v>
      </c>
      <c r="CA37" s="530">
        <v>41085670</v>
      </c>
      <c r="CB37" s="530">
        <v>3058440</v>
      </c>
      <c r="CC37" s="530">
        <f t="shared" si="37"/>
        <v>130000</v>
      </c>
      <c r="CD37" s="530">
        <f t="shared" si="38"/>
        <v>44144.11</v>
      </c>
      <c r="CE37" s="530">
        <f t="shared" si="39"/>
        <v>44144.11</v>
      </c>
      <c r="CF37" s="530">
        <f t="shared" si="40"/>
        <v>85855.89</v>
      </c>
      <c r="CG37" s="530">
        <f t="shared" si="41"/>
        <v>41085.67</v>
      </c>
      <c r="CH37" s="530">
        <f t="shared" si="42"/>
        <v>3058.44</v>
      </c>
      <c r="CI37" s="998" t="s">
        <v>281</v>
      </c>
      <c r="CJ37" s="685" t="s">
        <v>478</v>
      </c>
      <c r="CK37" s="686">
        <v>64083597</v>
      </c>
      <c r="CL37" s="686">
        <f t="shared" si="43"/>
        <v>64083.597000000002</v>
      </c>
      <c r="CN37" s="685" t="s">
        <v>471</v>
      </c>
      <c r="CO37" s="686">
        <v>130000000</v>
      </c>
      <c r="CP37" s="686">
        <v>51938543</v>
      </c>
      <c r="CQ37" s="686">
        <v>51938543</v>
      </c>
      <c r="CR37" s="686">
        <v>78061457</v>
      </c>
      <c r="CS37" s="686">
        <v>48690330</v>
      </c>
      <c r="CT37" s="686">
        <v>3248213</v>
      </c>
      <c r="CU37" s="686">
        <f t="shared" si="44"/>
        <v>130000</v>
      </c>
      <c r="CV37" s="686">
        <f t="shared" si="45"/>
        <v>51938.542999999998</v>
      </c>
      <c r="CW37" s="686">
        <f t="shared" si="46"/>
        <v>51938.542999999998</v>
      </c>
      <c r="CX37" s="686">
        <f t="shared" si="47"/>
        <v>78061.456999999995</v>
      </c>
      <c r="CY37" s="686">
        <f t="shared" si="48"/>
        <v>48690.33</v>
      </c>
      <c r="CZ37" s="686">
        <f t="shared" si="49"/>
        <v>3248.2130000000002</v>
      </c>
      <c r="DC37" s="687" t="s">
        <v>307</v>
      </c>
      <c r="DD37" s="688">
        <v>13045851</v>
      </c>
      <c r="DE37" s="529">
        <f t="shared" si="50"/>
        <v>13045.851000000001</v>
      </c>
      <c r="DG37" s="687" t="s">
        <v>471</v>
      </c>
      <c r="DH37" s="688">
        <v>130000000</v>
      </c>
      <c r="DI37" s="688">
        <v>59721515</v>
      </c>
      <c r="DJ37" s="688">
        <v>59721515</v>
      </c>
      <c r="DK37" s="688">
        <v>70278485</v>
      </c>
      <c r="DL37" s="688">
        <v>56698029</v>
      </c>
      <c r="DM37" s="688">
        <v>3023486</v>
      </c>
      <c r="DN37" s="688">
        <f t="shared" si="51"/>
        <v>130000</v>
      </c>
      <c r="DO37" s="688">
        <f t="shared" si="52"/>
        <v>59721.514999999999</v>
      </c>
      <c r="DP37" s="688">
        <f t="shared" si="53"/>
        <v>59721.514999999999</v>
      </c>
      <c r="DQ37" s="688">
        <f t="shared" si="54"/>
        <v>70278.485000000001</v>
      </c>
      <c r="DR37" s="688">
        <f t="shared" si="55"/>
        <v>56698.029000000002</v>
      </c>
      <c r="DS37" s="688">
        <f t="shared" si="56"/>
        <v>3023.4859999999999</v>
      </c>
      <c r="DT37" s="683" t="s">
        <v>281</v>
      </c>
      <c r="DU37" s="786" t="s">
        <v>516</v>
      </c>
      <c r="DV37" s="787">
        <v>6212060</v>
      </c>
      <c r="DW37" s="787">
        <f t="shared" si="57"/>
        <v>6212.06</v>
      </c>
      <c r="DZ37" s="786" t="s">
        <v>471</v>
      </c>
      <c r="EA37" s="787">
        <v>130000000</v>
      </c>
      <c r="EB37" s="787">
        <v>67486438</v>
      </c>
      <c r="EC37" s="787">
        <v>67486438</v>
      </c>
      <c r="ED37" s="787">
        <v>62513562</v>
      </c>
      <c r="EE37" s="787">
        <v>0</v>
      </c>
      <c r="EF37" s="787">
        <v>64274938</v>
      </c>
      <c r="EG37" s="787">
        <v>3211500</v>
      </c>
      <c r="EH37" s="787">
        <f t="shared" si="58"/>
        <v>130000</v>
      </c>
      <c r="EI37" s="787">
        <f t="shared" si="59"/>
        <v>67486.437999999995</v>
      </c>
      <c r="EJ37" s="787">
        <f t="shared" si="60"/>
        <v>67486.437999999995</v>
      </c>
      <c r="EK37" s="787">
        <f t="shared" si="61"/>
        <v>62513.561999999998</v>
      </c>
      <c r="EL37" s="787">
        <f t="shared" si="62"/>
        <v>0</v>
      </c>
      <c r="EM37" s="787">
        <f t="shared" si="63"/>
        <v>64274.938000000002</v>
      </c>
      <c r="EN37" s="787">
        <f t="shared" si="64"/>
        <v>3211.5</v>
      </c>
      <c r="EP37" s="998" t="s">
        <v>476</v>
      </c>
      <c r="EQ37" s="529">
        <v>742127</v>
      </c>
      <c r="ER37" s="529">
        <f t="shared" si="65"/>
        <v>742.12699999999995</v>
      </c>
      <c r="ET37" s="786" t="s">
        <v>471</v>
      </c>
      <c r="EU37" s="787">
        <v>130000000</v>
      </c>
      <c r="EV37" s="787">
        <v>75428420</v>
      </c>
      <c r="EW37" s="787">
        <v>75428420</v>
      </c>
      <c r="EX37" s="787">
        <v>54571580</v>
      </c>
      <c r="EY37" s="787">
        <v>0</v>
      </c>
      <c r="EZ37" s="787">
        <v>72035841</v>
      </c>
      <c r="FA37" s="787">
        <v>3392579</v>
      </c>
      <c r="FB37" s="529">
        <f t="shared" si="66"/>
        <v>130000</v>
      </c>
      <c r="FC37" s="529">
        <f t="shared" si="67"/>
        <v>75428.42</v>
      </c>
      <c r="FD37" s="529">
        <f t="shared" si="68"/>
        <v>75428.42</v>
      </c>
      <c r="FE37" s="529">
        <f t="shared" si="69"/>
        <v>54571.58</v>
      </c>
      <c r="FF37" s="529">
        <f t="shared" si="70"/>
        <v>0</v>
      </c>
      <c r="FG37" s="529">
        <f t="shared" si="71"/>
        <v>72035.841</v>
      </c>
      <c r="FH37" s="529">
        <f t="shared" si="72"/>
        <v>3392.5790000000002</v>
      </c>
    </row>
    <row r="38" spans="1:164" x14ac:dyDescent="0.2">
      <c r="A38" s="998" t="s">
        <v>474</v>
      </c>
      <c r="B38" s="1000">
        <v>1700000000</v>
      </c>
      <c r="C38" s="1000">
        <v>0</v>
      </c>
      <c r="D38" s="1000">
        <v>0</v>
      </c>
      <c r="E38" s="1000">
        <v>1700000000</v>
      </c>
      <c r="F38" s="1000">
        <v>0</v>
      </c>
      <c r="G38" s="1000">
        <v>0</v>
      </c>
      <c r="H38" s="1000">
        <f t="shared" si="9"/>
        <v>1700000</v>
      </c>
      <c r="I38" s="1000">
        <f t="shared" si="10"/>
        <v>0</v>
      </c>
      <c r="J38" s="1000">
        <f t="shared" si="11"/>
        <v>0</v>
      </c>
      <c r="K38" s="1000">
        <f t="shared" si="12"/>
        <v>1700000</v>
      </c>
      <c r="L38" s="1000">
        <f t="shared" si="13"/>
        <v>0</v>
      </c>
      <c r="M38" s="1000">
        <f t="shared" si="14"/>
        <v>0</v>
      </c>
      <c r="N38" s="998" t="s">
        <v>281</v>
      </c>
      <c r="P38" s="528" t="s">
        <v>476</v>
      </c>
      <c r="Q38" s="529">
        <v>777504</v>
      </c>
      <c r="R38" s="529">
        <f t="shared" si="15"/>
        <v>777.50400000000002</v>
      </c>
      <c r="S38" s="998"/>
      <c r="T38" s="528" t="s">
        <v>471</v>
      </c>
      <c r="U38" s="530">
        <v>130000000</v>
      </c>
      <c r="V38" s="530">
        <v>18954335</v>
      </c>
      <c r="W38" s="530">
        <v>18954335</v>
      </c>
      <c r="X38" s="530">
        <v>111045665</v>
      </c>
      <c r="Y38" s="530">
        <v>14630875</v>
      </c>
      <c r="Z38" s="530">
        <v>4323460</v>
      </c>
      <c r="AA38" s="530">
        <f t="shared" si="16"/>
        <v>130000</v>
      </c>
      <c r="AB38" s="530">
        <f t="shared" si="17"/>
        <v>18954.334999999999</v>
      </c>
      <c r="AC38" s="530">
        <f t="shared" si="18"/>
        <v>18954.334999999999</v>
      </c>
      <c r="AD38" s="530">
        <f t="shared" si="19"/>
        <v>111045.66499999999</v>
      </c>
      <c r="AE38" s="530">
        <f t="shared" si="20"/>
        <v>14630.875</v>
      </c>
      <c r="AF38" s="530">
        <f t="shared" si="21"/>
        <v>4323.46</v>
      </c>
      <c r="AG38" s="998" t="s">
        <v>281</v>
      </c>
      <c r="AH38" s="998" t="s">
        <v>477</v>
      </c>
      <c r="AI38" s="529">
        <v>9233784</v>
      </c>
      <c r="AJ38" s="529">
        <f t="shared" si="22"/>
        <v>9233.7839999999997</v>
      </c>
      <c r="AL38" s="998" t="s">
        <v>472</v>
      </c>
      <c r="AM38" s="529">
        <v>2700000000</v>
      </c>
      <c r="AN38" s="529">
        <v>686937240</v>
      </c>
      <c r="AO38" s="529">
        <v>686937240</v>
      </c>
      <c r="AP38" s="529">
        <v>2013062760</v>
      </c>
      <c r="AQ38" s="529">
        <v>631934642</v>
      </c>
      <c r="AR38" s="529">
        <v>55002598</v>
      </c>
      <c r="AS38" s="529">
        <f t="shared" si="23"/>
        <v>2700000</v>
      </c>
      <c r="AT38" s="529">
        <f t="shared" si="24"/>
        <v>686937.24</v>
      </c>
      <c r="AU38" s="529">
        <f t="shared" si="25"/>
        <v>686937.24</v>
      </c>
      <c r="AV38" s="529">
        <f t="shared" si="26"/>
        <v>2013062.76</v>
      </c>
      <c r="AW38" s="529">
        <f t="shared" si="27"/>
        <v>631934.64199999999</v>
      </c>
      <c r="AX38" s="529">
        <f t="shared" si="28"/>
        <v>55002.597999999998</v>
      </c>
      <c r="AZ38" s="998" t="s">
        <v>481</v>
      </c>
      <c r="BA38" s="529">
        <v>8779768</v>
      </c>
      <c r="BB38" s="529">
        <f t="shared" si="29"/>
        <v>8779.768</v>
      </c>
      <c r="BD38" s="998" t="s">
        <v>472</v>
      </c>
      <c r="BE38" s="529">
        <v>2700000000</v>
      </c>
      <c r="BF38" s="529">
        <v>876889418</v>
      </c>
      <c r="BG38" s="529">
        <v>876889418</v>
      </c>
      <c r="BH38" s="529">
        <v>1823110582</v>
      </c>
      <c r="BI38" s="529">
        <v>809833724</v>
      </c>
      <c r="BJ38" s="529">
        <v>67055694</v>
      </c>
      <c r="BK38" s="529">
        <f t="shared" si="30"/>
        <v>2700000</v>
      </c>
      <c r="BL38" s="529">
        <f t="shared" si="31"/>
        <v>876889.41799999995</v>
      </c>
      <c r="BM38" s="529">
        <f t="shared" si="32"/>
        <v>876889.41799999995</v>
      </c>
      <c r="BN38" s="529">
        <f t="shared" si="33"/>
        <v>1823110.5819999999</v>
      </c>
      <c r="BO38" s="529">
        <f t="shared" si="34"/>
        <v>809833.72400000005</v>
      </c>
      <c r="BP38" s="529">
        <f t="shared" si="35"/>
        <v>67055.694000000003</v>
      </c>
      <c r="BR38" s="528" t="s">
        <v>483</v>
      </c>
      <c r="BS38" s="530">
        <v>64527824</v>
      </c>
      <c r="BT38" s="530">
        <f t="shared" si="36"/>
        <v>64527.824000000001</v>
      </c>
      <c r="BV38" s="528" t="s">
        <v>472</v>
      </c>
      <c r="BW38" s="530">
        <v>2700000000</v>
      </c>
      <c r="BX38" s="530">
        <v>1052941183</v>
      </c>
      <c r="BY38" s="530">
        <v>1052941183</v>
      </c>
      <c r="BZ38" s="530">
        <v>1647058817</v>
      </c>
      <c r="CA38" s="530">
        <v>994384466</v>
      </c>
      <c r="CB38" s="530">
        <v>58556717</v>
      </c>
      <c r="CC38" s="530">
        <f t="shared" si="37"/>
        <v>2700000</v>
      </c>
      <c r="CD38" s="530">
        <f t="shared" si="38"/>
        <v>1052941.183</v>
      </c>
      <c r="CE38" s="530">
        <f t="shared" si="39"/>
        <v>1052941.183</v>
      </c>
      <c r="CF38" s="530">
        <f t="shared" si="40"/>
        <v>1647058.817</v>
      </c>
      <c r="CG38" s="530">
        <f t="shared" si="41"/>
        <v>994384.46600000001</v>
      </c>
      <c r="CH38" s="530">
        <f t="shared" si="42"/>
        <v>58556.716999999997</v>
      </c>
      <c r="CI38" s="998" t="s">
        <v>281</v>
      </c>
      <c r="CJ38" s="685" t="s">
        <v>479</v>
      </c>
      <c r="CK38" s="686">
        <v>386954627</v>
      </c>
      <c r="CL38" s="686">
        <f t="shared" si="43"/>
        <v>386954.62699999998</v>
      </c>
      <c r="CN38" s="685" t="s">
        <v>472</v>
      </c>
      <c r="CO38" s="686">
        <v>2700000000</v>
      </c>
      <c r="CP38" s="686">
        <v>1349677104</v>
      </c>
      <c r="CQ38" s="686">
        <v>1349677104</v>
      </c>
      <c r="CR38" s="686">
        <v>1350322896</v>
      </c>
      <c r="CS38" s="686">
        <v>1295380387</v>
      </c>
      <c r="CT38" s="686">
        <v>54296717</v>
      </c>
      <c r="CU38" s="686">
        <f t="shared" si="44"/>
        <v>2700000</v>
      </c>
      <c r="CV38" s="686">
        <f t="shared" si="45"/>
        <v>1349677.1040000001</v>
      </c>
      <c r="CW38" s="686">
        <f t="shared" si="46"/>
        <v>1349677.1040000001</v>
      </c>
      <c r="CX38" s="686">
        <f t="shared" si="47"/>
        <v>1350322.8959999999</v>
      </c>
      <c r="CY38" s="686">
        <f t="shared" si="48"/>
        <v>1295380.3870000001</v>
      </c>
      <c r="CZ38" s="686">
        <f t="shared" si="49"/>
        <v>54296.716999999997</v>
      </c>
      <c r="DC38" s="687" t="s">
        <v>481</v>
      </c>
      <c r="DD38" s="688">
        <v>6537315</v>
      </c>
      <c r="DE38" s="529">
        <f t="shared" si="50"/>
        <v>6537.3149999999996</v>
      </c>
      <c r="DG38" s="687" t="s">
        <v>472</v>
      </c>
      <c r="DH38" s="688">
        <v>2700000000</v>
      </c>
      <c r="DI38" s="688">
        <v>1533374817</v>
      </c>
      <c r="DJ38" s="688">
        <v>1533374817</v>
      </c>
      <c r="DK38" s="688">
        <v>1166625183</v>
      </c>
      <c r="DL38" s="688">
        <v>1471053973</v>
      </c>
      <c r="DM38" s="688">
        <v>62320844</v>
      </c>
      <c r="DN38" s="688">
        <f t="shared" si="51"/>
        <v>2700000</v>
      </c>
      <c r="DO38" s="688">
        <f t="shared" si="52"/>
        <v>1533374.817</v>
      </c>
      <c r="DP38" s="688">
        <f t="shared" si="53"/>
        <v>1533374.817</v>
      </c>
      <c r="DQ38" s="688">
        <f t="shared" si="54"/>
        <v>1166625.183</v>
      </c>
      <c r="DR38" s="688">
        <f t="shared" si="55"/>
        <v>1471053.973</v>
      </c>
      <c r="DS38" s="688">
        <f t="shared" si="56"/>
        <v>62320.843999999997</v>
      </c>
      <c r="DT38" s="683" t="s">
        <v>281</v>
      </c>
      <c r="DU38" s="786" t="s">
        <v>311</v>
      </c>
      <c r="DV38" s="787">
        <v>73803196</v>
      </c>
      <c r="DW38" s="787">
        <f t="shared" si="57"/>
        <v>73803.195999999996</v>
      </c>
      <c r="DZ38" s="786" t="s">
        <v>472</v>
      </c>
      <c r="EA38" s="787">
        <v>2700000000</v>
      </c>
      <c r="EB38" s="787">
        <v>1714371952</v>
      </c>
      <c r="EC38" s="787">
        <v>1714371952</v>
      </c>
      <c r="ED38" s="787">
        <v>985628048</v>
      </c>
      <c r="EE38" s="787">
        <v>0</v>
      </c>
      <c r="EF38" s="787">
        <v>1653387135</v>
      </c>
      <c r="EG38" s="787">
        <v>60984817</v>
      </c>
      <c r="EH38" s="787">
        <f t="shared" si="58"/>
        <v>2700000</v>
      </c>
      <c r="EI38" s="787">
        <f t="shared" si="59"/>
        <v>1714371.952</v>
      </c>
      <c r="EJ38" s="787">
        <f t="shared" si="60"/>
        <v>1714371.952</v>
      </c>
      <c r="EK38" s="787">
        <f t="shared" si="61"/>
        <v>985628.04799999995</v>
      </c>
      <c r="EL38" s="787">
        <f t="shared" si="62"/>
        <v>0</v>
      </c>
      <c r="EM38" s="787">
        <f t="shared" si="63"/>
        <v>1653387.135</v>
      </c>
      <c r="EN38" s="787">
        <f t="shared" si="64"/>
        <v>60984.817000000003</v>
      </c>
      <c r="EP38" s="998" t="s">
        <v>305</v>
      </c>
      <c r="EQ38" s="529">
        <v>70176261</v>
      </c>
      <c r="ER38" s="529">
        <f t="shared" si="65"/>
        <v>70176.260999999999</v>
      </c>
      <c r="ET38" s="786" t="s">
        <v>472</v>
      </c>
      <c r="EU38" s="787">
        <v>2700000000</v>
      </c>
      <c r="EV38" s="787">
        <v>2005818223</v>
      </c>
      <c r="EW38" s="787">
        <v>2005818223</v>
      </c>
      <c r="EX38" s="787">
        <v>694181777</v>
      </c>
      <c r="EY38" s="787">
        <v>0</v>
      </c>
      <c r="EZ38" s="787">
        <v>1953729391</v>
      </c>
      <c r="FA38" s="787">
        <v>52088832</v>
      </c>
      <c r="FB38" s="529">
        <f t="shared" si="66"/>
        <v>2700000</v>
      </c>
      <c r="FC38" s="529">
        <f t="shared" si="67"/>
        <v>2005818.223</v>
      </c>
      <c r="FD38" s="529">
        <f t="shared" si="68"/>
        <v>2005818.223</v>
      </c>
      <c r="FE38" s="529">
        <f t="shared" si="69"/>
        <v>694181.777</v>
      </c>
      <c r="FF38" s="529">
        <f t="shared" si="70"/>
        <v>0</v>
      </c>
      <c r="FG38" s="529">
        <f t="shared" si="71"/>
        <v>1953729.3910000001</v>
      </c>
      <c r="FH38" s="529">
        <f t="shared" si="72"/>
        <v>52088.832000000002</v>
      </c>
    </row>
    <row r="39" spans="1:164" x14ac:dyDescent="0.2">
      <c r="A39" s="998" t="s">
        <v>475</v>
      </c>
      <c r="B39" s="1000">
        <v>53600000</v>
      </c>
      <c r="C39" s="1000">
        <v>0</v>
      </c>
      <c r="D39" s="1000">
        <v>0</v>
      </c>
      <c r="E39" s="1000">
        <v>53600000</v>
      </c>
      <c r="F39" s="1000">
        <v>0</v>
      </c>
      <c r="G39" s="1000">
        <v>0</v>
      </c>
      <c r="H39" s="1000">
        <f t="shared" si="9"/>
        <v>53600</v>
      </c>
      <c r="I39" s="1000">
        <f t="shared" si="10"/>
        <v>0</v>
      </c>
      <c r="J39" s="1000">
        <f t="shared" si="11"/>
        <v>0</v>
      </c>
      <c r="K39" s="1000">
        <f t="shared" si="12"/>
        <v>53600</v>
      </c>
      <c r="L39" s="1000">
        <f t="shared" si="13"/>
        <v>0</v>
      </c>
      <c r="M39" s="1000">
        <f t="shared" si="14"/>
        <v>0</v>
      </c>
      <c r="N39" s="998" t="s">
        <v>281</v>
      </c>
      <c r="P39" s="528" t="s">
        <v>305</v>
      </c>
      <c r="Q39" s="529">
        <v>45107859</v>
      </c>
      <c r="R39" s="529">
        <f t="shared" si="15"/>
        <v>45107.858999999997</v>
      </c>
      <c r="S39" s="998"/>
      <c r="T39" s="528" t="s">
        <v>472</v>
      </c>
      <c r="U39" s="530">
        <v>2700000000</v>
      </c>
      <c r="V39" s="530">
        <v>390062020</v>
      </c>
      <c r="W39" s="530">
        <v>390062020</v>
      </c>
      <c r="X39" s="530">
        <v>2309937980</v>
      </c>
      <c r="Y39" s="530">
        <v>326252793</v>
      </c>
      <c r="Z39" s="530">
        <v>63809227</v>
      </c>
      <c r="AA39" s="530">
        <f t="shared" si="16"/>
        <v>2700000</v>
      </c>
      <c r="AB39" s="530">
        <f t="shared" si="17"/>
        <v>390062.02</v>
      </c>
      <c r="AC39" s="530">
        <f t="shared" si="18"/>
        <v>390062.02</v>
      </c>
      <c r="AD39" s="530">
        <f t="shared" si="19"/>
        <v>2309937.98</v>
      </c>
      <c r="AE39" s="530">
        <f t="shared" si="20"/>
        <v>326252.79300000001</v>
      </c>
      <c r="AF39" s="530">
        <f t="shared" si="21"/>
        <v>63809.226999999999</v>
      </c>
      <c r="AG39" s="998" t="s">
        <v>281</v>
      </c>
      <c r="AH39" s="998" t="s">
        <v>478</v>
      </c>
      <c r="AI39" s="529">
        <v>74209824</v>
      </c>
      <c r="AJ39" s="529">
        <f t="shared" si="22"/>
        <v>74209.823999999993</v>
      </c>
      <c r="AL39" s="998" t="s">
        <v>473</v>
      </c>
      <c r="AM39" s="529">
        <v>4681271000</v>
      </c>
      <c r="AN39" s="529">
        <v>1349951614</v>
      </c>
      <c r="AO39" s="529">
        <v>1349951614</v>
      </c>
      <c r="AP39" s="529">
        <v>3331319386</v>
      </c>
      <c r="AQ39" s="529">
        <v>1295820180</v>
      </c>
      <c r="AR39" s="529">
        <v>54131434</v>
      </c>
      <c r="AS39" s="529">
        <f t="shared" si="23"/>
        <v>4681271</v>
      </c>
      <c r="AT39" s="529">
        <f t="shared" si="24"/>
        <v>1349951.6140000001</v>
      </c>
      <c r="AU39" s="529">
        <f t="shared" si="25"/>
        <v>1349951.6140000001</v>
      </c>
      <c r="AV39" s="529">
        <f t="shared" si="26"/>
        <v>3331319.3859999999</v>
      </c>
      <c r="AW39" s="529">
        <f t="shared" si="27"/>
        <v>1295820.18</v>
      </c>
      <c r="AX39" s="529">
        <f t="shared" si="28"/>
        <v>54131.434000000001</v>
      </c>
      <c r="AZ39" s="998" t="s">
        <v>482</v>
      </c>
      <c r="BA39" s="529">
        <v>3507140</v>
      </c>
      <c r="BB39" s="529">
        <f t="shared" si="29"/>
        <v>3507.14</v>
      </c>
      <c r="BD39" s="998" t="s">
        <v>473</v>
      </c>
      <c r="BE39" s="529">
        <v>4681271000</v>
      </c>
      <c r="BF39" s="529">
        <v>1796482732</v>
      </c>
      <c r="BG39" s="529">
        <v>1796482732</v>
      </c>
      <c r="BH39" s="529">
        <v>2884788268</v>
      </c>
      <c r="BI39" s="529">
        <v>1719057205</v>
      </c>
      <c r="BJ39" s="529">
        <v>77425527</v>
      </c>
      <c r="BK39" s="529">
        <f t="shared" si="30"/>
        <v>4681271</v>
      </c>
      <c r="BL39" s="529">
        <f t="shared" si="31"/>
        <v>1796482.7320000001</v>
      </c>
      <c r="BM39" s="529">
        <f t="shared" si="32"/>
        <v>1796482.7320000001</v>
      </c>
      <c r="BN39" s="529">
        <f t="shared" si="33"/>
        <v>2884788.2680000002</v>
      </c>
      <c r="BO39" s="529">
        <f t="shared" si="34"/>
        <v>1719057.2050000001</v>
      </c>
      <c r="BP39" s="529">
        <f t="shared" si="35"/>
        <v>77425.527000000002</v>
      </c>
      <c r="BR39" s="528" t="s">
        <v>484</v>
      </c>
      <c r="BS39" s="530">
        <v>64527824</v>
      </c>
      <c r="BT39" s="530">
        <f t="shared" si="36"/>
        <v>64527.824000000001</v>
      </c>
      <c r="BV39" s="528" t="s">
        <v>473</v>
      </c>
      <c r="BW39" s="530">
        <v>4681271000</v>
      </c>
      <c r="BX39" s="530">
        <v>2215786048</v>
      </c>
      <c r="BY39" s="530">
        <v>2215786048</v>
      </c>
      <c r="BZ39" s="530">
        <v>2465484952</v>
      </c>
      <c r="CA39" s="530">
        <v>2157230529</v>
      </c>
      <c r="CB39" s="530">
        <v>58555519</v>
      </c>
      <c r="CC39" s="530">
        <f t="shared" si="37"/>
        <v>4681271</v>
      </c>
      <c r="CD39" s="530">
        <f t="shared" si="38"/>
        <v>2215786.048</v>
      </c>
      <c r="CE39" s="530">
        <f t="shared" si="39"/>
        <v>2215786.048</v>
      </c>
      <c r="CF39" s="530">
        <f t="shared" si="40"/>
        <v>2465484.952</v>
      </c>
      <c r="CG39" s="530">
        <f t="shared" si="41"/>
        <v>2157230.5290000001</v>
      </c>
      <c r="CH39" s="530">
        <f t="shared" si="42"/>
        <v>58555.519</v>
      </c>
      <c r="CI39" s="998" t="s">
        <v>281</v>
      </c>
      <c r="CJ39" s="685" t="s">
        <v>480</v>
      </c>
      <c r="CK39" s="686">
        <v>202097689</v>
      </c>
      <c r="CL39" s="686">
        <f t="shared" si="43"/>
        <v>202097.68900000001</v>
      </c>
      <c r="CN39" s="685" t="s">
        <v>473</v>
      </c>
      <c r="CO39" s="686">
        <v>4681271000</v>
      </c>
      <c r="CP39" s="686">
        <v>2652006872</v>
      </c>
      <c r="CQ39" s="686">
        <v>2652006872</v>
      </c>
      <c r="CR39" s="686">
        <v>2029264128</v>
      </c>
      <c r="CS39" s="686">
        <v>2597826001</v>
      </c>
      <c r="CT39" s="686">
        <v>54180871</v>
      </c>
      <c r="CU39" s="686">
        <f t="shared" si="44"/>
        <v>4681271</v>
      </c>
      <c r="CV39" s="686">
        <f t="shared" si="45"/>
        <v>2652006.872</v>
      </c>
      <c r="CW39" s="686">
        <f t="shared" si="46"/>
        <v>2652006.872</v>
      </c>
      <c r="CX39" s="686">
        <f t="shared" si="47"/>
        <v>2029264.128</v>
      </c>
      <c r="CY39" s="686">
        <f t="shared" si="48"/>
        <v>2597826.0010000002</v>
      </c>
      <c r="CZ39" s="686">
        <f t="shared" si="49"/>
        <v>54180.870999999999</v>
      </c>
      <c r="DC39" s="687" t="s">
        <v>482</v>
      </c>
      <c r="DD39" s="688">
        <v>2082832</v>
      </c>
      <c r="DE39" s="529">
        <f t="shared" si="50"/>
        <v>2082.8319999999999</v>
      </c>
      <c r="DG39" s="687" t="s">
        <v>473</v>
      </c>
      <c r="DH39" s="688">
        <v>4681271000</v>
      </c>
      <c r="DI39" s="688">
        <v>3089060871</v>
      </c>
      <c r="DJ39" s="688">
        <v>3089060871</v>
      </c>
      <c r="DK39" s="688">
        <v>1592210129</v>
      </c>
      <c r="DL39" s="688">
        <v>3026757062</v>
      </c>
      <c r="DM39" s="688">
        <v>62303809</v>
      </c>
      <c r="DN39" s="688">
        <f t="shared" si="51"/>
        <v>4681271</v>
      </c>
      <c r="DO39" s="688">
        <f t="shared" si="52"/>
        <v>3089060.8709999998</v>
      </c>
      <c r="DP39" s="688">
        <f t="shared" si="53"/>
        <v>3089060.8709999998</v>
      </c>
      <c r="DQ39" s="688">
        <f t="shared" si="54"/>
        <v>1592210.129</v>
      </c>
      <c r="DR39" s="688">
        <f t="shared" si="55"/>
        <v>3026757.0619999999</v>
      </c>
      <c r="DS39" s="688">
        <f t="shared" si="56"/>
        <v>62303.809000000001</v>
      </c>
      <c r="DT39" s="683" t="s">
        <v>281</v>
      </c>
      <c r="DU39" s="786" t="s">
        <v>483</v>
      </c>
      <c r="DV39" s="787">
        <v>50266533</v>
      </c>
      <c r="DW39" s="787">
        <f t="shared" si="57"/>
        <v>50266.533000000003</v>
      </c>
      <c r="DZ39" s="786" t="s">
        <v>473</v>
      </c>
      <c r="EA39" s="787">
        <v>4681271000</v>
      </c>
      <c r="EB39" s="787">
        <v>3520125988</v>
      </c>
      <c r="EC39" s="787">
        <v>3520125988</v>
      </c>
      <c r="ED39" s="787">
        <v>1161145012</v>
      </c>
      <c r="EE39" s="787">
        <v>0</v>
      </c>
      <c r="EF39" s="787">
        <v>3459158208</v>
      </c>
      <c r="EG39" s="787">
        <v>60967780</v>
      </c>
      <c r="EH39" s="787">
        <f t="shared" si="58"/>
        <v>4681271</v>
      </c>
      <c r="EI39" s="787">
        <f t="shared" si="59"/>
        <v>3520125.9879999999</v>
      </c>
      <c r="EJ39" s="787">
        <f t="shared" si="60"/>
        <v>3520125.9879999999</v>
      </c>
      <c r="EK39" s="787">
        <f t="shared" si="61"/>
        <v>1161145.0120000001</v>
      </c>
      <c r="EL39" s="787">
        <f t="shared" si="62"/>
        <v>0</v>
      </c>
      <c r="EM39" s="787">
        <f t="shared" si="63"/>
        <v>3459158.2080000001</v>
      </c>
      <c r="EN39" s="787">
        <f t="shared" si="64"/>
        <v>60967.78</v>
      </c>
      <c r="EP39" s="998" t="s">
        <v>477</v>
      </c>
      <c r="EQ39" s="529">
        <v>4296600</v>
      </c>
      <c r="ER39" s="529">
        <f t="shared" si="65"/>
        <v>4296.6000000000004</v>
      </c>
      <c r="ET39" s="786" t="s">
        <v>473</v>
      </c>
      <c r="EU39" s="787">
        <v>4681271000</v>
      </c>
      <c r="EV39" s="787">
        <v>3947293688</v>
      </c>
      <c r="EW39" s="787">
        <v>3947293688</v>
      </c>
      <c r="EX39" s="787">
        <v>733977312</v>
      </c>
      <c r="EY39" s="787">
        <v>0</v>
      </c>
      <c r="EZ39" s="787">
        <v>3895221893</v>
      </c>
      <c r="FA39" s="787">
        <v>52071795</v>
      </c>
      <c r="FB39" s="529">
        <f t="shared" si="66"/>
        <v>4681271</v>
      </c>
      <c r="FC39" s="529">
        <f t="shared" si="67"/>
        <v>3947293.6880000001</v>
      </c>
      <c r="FD39" s="529">
        <f t="shared" si="68"/>
        <v>3947293.6880000001</v>
      </c>
      <c r="FE39" s="529">
        <f t="shared" si="69"/>
        <v>733977.31200000003</v>
      </c>
      <c r="FF39" s="529">
        <f t="shared" si="70"/>
        <v>0</v>
      </c>
      <c r="FG39" s="529">
        <f t="shared" si="71"/>
        <v>3895221.8930000002</v>
      </c>
      <c r="FH39" s="529">
        <f t="shared" si="72"/>
        <v>52071.794999999998</v>
      </c>
    </row>
    <row r="40" spans="1:164" x14ac:dyDescent="0.2">
      <c r="A40" s="998" t="s">
        <v>476</v>
      </c>
      <c r="B40" s="1000">
        <v>8800000</v>
      </c>
      <c r="C40" s="1000">
        <v>733494</v>
      </c>
      <c r="D40" s="1000">
        <v>733494</v>
      </c>
      <c r="E40" s="1000">
        <v>8066506</v>
      </c>
      <c r="F40" s="1000">
        <v>606578</v>
      </c>
      <c r="G40" s="1000">
        <v>126916</v>
      </c>
      <c r="H40" s="1000">
        <f t="shared" si="9"/>
        <v>8800</v>
      </c>
      <c r="I40" s="1000">
        <f t="shared" si="10"/>
        <v>733.49400000000003</v>
      </c>
      <c r="J40" s="1000">
        <f t="shared" si="11"/>
        <v>733.49400000000003</v>
      </c>
      <c r="K40" s="1000">
        <f t="shared" si="12"/>
        <v>8066.5060000000003</v>
      </c>
      <c r="L40" s="1000">
        <f t="shared" si="13"/>
        <v>606.57799999999997</v>
      </c>
      <c r="M40" s="1000">
        <f t="shared" si="14"/>
        <v>126.916</v>
      </c>
      <c r="N40" s="998" t="s">
        <v>281</v>
      </c>
      <c r="P40" s="528" t="s">
        <v>478</v>
      </c>
      <c r="Q40" s="529">
        <v>45107859</v>
      </c>
      <c r="R40" s="529">
        <f t="shared" si="15"/>
        <v>45107.858999999997</v>
      </c>
      <c r="S40" s="998"/>
      <c r="T40" s="528" t="s">
        <v>473</v>
      </c>
      <c r="U40" s="530">
        <v>4681271000</v>
      </c>
      <c r="V40" s="530">
        <v>923930608</v>
      </c>
      <c r="W40" s="530">
        <v>923930608</v>
      </c>
      <c r="X40" s="530">
        <v>3757340392</v>
      </c>
      <c r="Y40" s="530">
        <v>860121374</v>
      </c>
      <c r="Z40" s="530">
        <v>63809234</v>
      </c>
      <c r="AA40" s="530">
        <f t="shared" si="16"/>
        <v>4681271</v>
      </c>
      <c r="AB40" s="530">
        <f t="shared" si="17"/>
        <v>923930.60800000001</v>
      </c>
      <c r="AC40" s="530">
        <f t="shared" si="18"/>
        <v>923930.60800000001</v>
      </c>
      <c r="AD40" s="530">
        <f t="shared" si="19"/>
        <v>3757340.392</v>
      </c>
      <c r="AE40" s="530">
        <f t="shared" si="20"/>
        <v>860121.37399999995</v>
      </c>
      <c r="AF40" s="530">
        <f t="shared" si="21"/>
        <v>63809.233999999997</v>
      </c>
      <c r="AG40" s="998" t="s">
        <v>281</v>
      </c>
      <c r="AH40" s="998" t="s">
        <v>479</v>
      </c>
      <c r="AI40" s="529">
        <v>421778383</v>
      </c>
      <c r="AJ40" s="529">
        <f t="shared" si="22"/>
        <v>421778.38299999997</v>
      </c>
      <c r="AL40" s="998" t="s">
        <v>474</v>
      </c>
      <c r="AM40" s="529">
        <v>1700000000</v>
      </c>
      <c r="AN40" s="529">
        <v>415654990</v>
      </c>
      <c r="AO40" s="529">
        <v>415654990</v>
      </c>
      <c r="AP40" s="529">
        <v>1284345010</v>
      </c>
      <c r="AQ40" s="529">
        <v>359708864</v>
      </c>
      <c r="AR40" s="529">
        <v>55946126</v>
      </c>
      <c r="AS40" s="529">
        <f t="shared" si="23"/>
        <v>1700000</v>
      </c>
      <c r="AT40" s="529">
        <f t="shared" si="24"/>
        <v>415654.99</v>
      </c>
      <c r="AU40" s="529">
        <f t="shared" si="25"/>
        <v>415654.99</v>
      </c>
      <c r="AV40" s="529">
        <f t="shared" si="26"/>
        <v>1284345.01</v>
      </c>
      <c r="AW40" s="529">
        <f t="shared" si="27"/>
        <v>359708.864</v>
      </c>
      <c r="AX40" s="529">
        <f t="shared" si="28"/>
        <v>55946.125999999997</v>
      </c>
      <c r="AZ40" s="998" t="s">
        <v>516</v>
      </c>
      <c r="BA40" s="529">
        <v>6473802</v>
      </c>
      <c r="BB40" s="529">
        <f t="shared" si="29"/>
        <v>6473.8019999999997</v>
      </c>
      <c r="BD40" s="998" t="s">
        <v>474</v>
      </c>
      <c r="BE40" s="529">
        <v>1700000000</v>
      </c>
      <c r="BF40" s="529">
        <v>421356970</v>
      </c>
      <c r="BG40" s="529">
        <v>421356970</v>
      </c>
      <c r="BH40" s="529">
        <v>1278643030</v>
      </c>
      <c r="BI40" s="529">
        <v>418093320</v>
      </c>
      <c r="BJ40" s="529">
        <v>3263650</v>
      </c>
      <c r="BK40" s="529">
        <f t="shared" si="30"/>
        <v>1700000</v>
      </c>
      <c r="BL40" s="529">
        <f t="shared" si="31"/>
        <v>421356.97</v>
      </c>
      <c r="BM40" s="529">
        <f t="shared" si="32"/>
        <v>421356.97</v>
      </c>
      <c r="BN40" s="529">
        <f t="shared" si="33"/>
        <v>1278643.03</v>
      </c>
      <c r="BO40" s="529">
        <f t="shared" si="34"/>
        <v>418093.32</v>
      </c>
      <c r="BP40" s="529">
        <f t="shared" si="35"/>
        <v>3263.65</v>
      </c>
      <c r="BR40" s="528" t="s">
        <v>312</v>
      </c>
      <c r="BS40" s="530">
        <v>1993809</v>
      </c>
      <c r="BT40" s="530">
        <f t="shared" si="36"/>
        <v>1993.809</v>
      </c>
      <c r="BV40" s="528" t="s">
        <v>474</v>
      </c>
      <c r="BW40" s="530">
        <v>1700000000</v>
      </c>
      <c r="BX40" s="530">
        <v>421506645</v>
      </c>
      <c r="BY40" s="530">
        <v>421506645</v>
      </c>
      <c r="BZ40" s="530">
        <v>1278493355</v>
      </c>
      <c r="CA40" s="530">
        <v>421490118</v>
      </c>
      <c r="CB40" s="530">
        <v>16527</v>
      </c>
      <c r="CC40" s="530">
        <f t="shared" si="37"/>
        <v>1700000</v>
      </c>
      <c r="CD40" s="530">
        <f t="shared" si="38"/>
        <v>421506.64500000002</v>
      </c>
      <c r="CE40" s="530">
        <f t="shared" si="39"/>
        <v>421506.64500000002</v>
      </c>
      <c r="CF40" s="530">
        <f t="shared" si="40"/>
        <v>1278493.355</v>
      </c>
      <c r="CG40" s="530">
        <f t="shared" si="41"/>
        <v>421490.11800000002</v>
      </c>
      <c r="CH40" s="530">
        <f t="shared" si="42"/>
        <v>16.527000000000001</v>
      </c>
      <c r="CI40" s="998" t="s">
        <v>281</v>
      </c>
      <c r="CJ40" s="685" t="s">
        <v>306</v>
      </c>
      <c r="CK40" s="686">
        <v>184856938</v>
      </c>
      <c r="CL40" s="686">
        <f t="shared" si="43"/>
        <v>184856.93799999999</v>
      </c>
      <c r="CN40" s="685" t="s">
        <v>474</v>
      </c>
      <c r="CO40" s="686">
        <v>1700000000</v>
      </c>
      <c r="CP40" s="686">
        <v>820383598</v>
      </c>
      <c r="CQ40" s="686">
        <v>820383598</v>
      </c>
      <c r="CR40" s="686">
        <v>879616402</v>
      </c>
      <c r="CS40" s="686">
        <v>766038005</v>
      </c>
      <c r="CT40" s="686">
        <v>54345593</v>
      </c>
      <c r="CU40" s="686">
        <f t="shared" si="44"/>
        <v>1700000</v>
      </c>
      <c r="CV40" s="686">
        <f t="shared" si="45"/>
        <v>820383.598</v>
      </c>
      <c r="CW40" s="686">
        <f t="shared" si="46"/>
        <v>820383.598</v>
      </c>
      <c r="CX40" s="686">
        <f t="shared" si="47"/>
        <v>879616.402</v>
      </c>
      <c r="CY40" s="686">
        <f t="shared" si="48"/>
        <v>766038.005</v>
      </c>
      <c r="CZ40" s="686">
        <f t="shared" si="49"/>
        <v>54345.593000000001</v>
      </c>
      <c r="DC40" s="687" t="s">
        <v>516</v>
      </c>
      <c r="DD40" s="688">
        <v>4425704</v>
      </c>
      <c r="DE40" s="529">
        <f t="shared" si="50"/>
        <v>4425.7039999999997</v>
      </c>
      <c r="DG40" s="687" t="s">
        <v>474</v>
      </c>
      <c r="DH40" s="688">
        <v>1700000000</v>
      </c>
      <c r="DI40" s="688">
        <v>821506835</v>
      </c>
      <c r="DJ40" s="688">
        <v>821506835</v>
      </c>
      <c r="DK40" s="688">
        <v>878493165</v>
      </c>
      <c r="DL40" s="688">
        <v>821061428</v>
      </c>
      <c r="DM40" s="688">
        <v>445407</v>
      </c>
      <c r="DN40" s="688">
        <f t="shared" si="51"/>
        <v>1700000</v>
      </c>
      <c r="DO40" s="688">
        <f t="shared" si="52"/>
        <v>821506.83499999996</v>
      </c>
      <c r="DP40" s="688">
        <f t="shared" si="53"/>
        <v>821506.83499999996</v>
      </c>
      <c r="DQ40" s="688">
        <f t="shared" si="54"/>
        <v>878493.16500000004</v>
      </c>
      <c r="DR40" s="688">
        <f t="shared" si="55"/>
        <v>821061.42799999996</v>
      </c>
      <c r="DS40" s="688">
        <f t="shared" si="56"/>
        <v>445.40699999999998</v>
      </c>
      <c r="DT40" s="683" t="s">
        <v>281</v>
      </c>
      <c r="DU40" s="786" t="s">
        <v>484</v>
      </c>
      <c r="DV40" s="787">
        <v>50266533</v>
      </c>
      <c r="DW40" s="787">
        <f t="shared" si="57"/>
        <v>50266.533000000003</v>
      </c>
      <c r="DZ40" s="786" t="s">
        <v>474</v>
      </c>
      <c r="EA40" s="787">
        <v>1700000000</v>
      </c>
      <c r="EB40" s="787">
        <v>821506835</v>
      </c>
      <c r="EC40" s="787">
        <v>821506835</v>
      </c>
      <c r="ED40" s="787">
        <v>878493165</v>
      </c>
      <c r="EE40" s="787">
        <v>0</v>
      </c>
      <c r="EF40" s="787">
        <v>821481103</v>
      </c>
      <c r="EG40" s="787">
        <v>25732</v>
      </c>
      <c r="EH40" s="787">
        <f t="shared" si="58"/>
        <v>1700000</v>
      </c>
      <c r="EI40" s="787">
        <f t="shared" si="59"/>
        <v>821506.83499999996</v>
      </c>
      <c r="EJ40" s="787">
        <f t="shared" si="60"/>
        <v>821506.83499999996</v>
      </c>
      <c r="EK40" s="787">
        <f t="shared" si="61"/>
        <v>878493.16500000004</v>
      </c>
      <c r="EL40" s="787">
        <f t="shared" si="62"/>
        <v>0</v>
      </c>
      <c r="EM40" s="787">
        <f t="shared" si="63"/>
        <v>821481.103</v>
      </c>
      <c r="EN40" s="787">
        <f t="shared" si="64"/>
        <v>25.731999999999999</v>
      </c>
      <c r="EP40" s="998" t="s">
        <v>478</v>
      </c>
      <c r="EQ40" s="529">
        <v>65879661</v>
      </c>
      <c r="ER40" s="529">
        <f t="shared" si="65"/>
        <v>65879.660999999993</v>
      </c>
      <c r="ET40" s="786" t="s">
        <v>474</v>
      </c>
      <c r="EU40" s="787">
        <v>1700000000</v>
      </c>
      <c r="EV40" s="787">
        <v>1221033103</v>
      </c>
      <c r="EW40" s="787">
        <v>1221033103</v>
      </c>
      <c r="EX40" s="787">
        <v>478966897</v>
      </c>
      <c r="EY40" s="787">
        <v>0</v>
      </c>
      <c r="EZ40" s="787">
        <v>1168958919</v>
      </c>
      <c r="FA40" s="787">
        <v>52074184</v>
      </c>
      <c r="FB40" s="529">
        <f t="shared" si="66"/>
        <v>1700000</v>
      </c>
      <c r="FC40" s="529">
        <f t="shared" si="67"/>
        <v>1221033.1029999999</v>
      </c>
      <c r="FD40" s="529">
        <f t="shared" si="68"/>
        <v>1221033.1029999999</v>
      </c>
      <c r="FE40" s="529">
        <f t="shared" si="69"/>
        <v>478966.897</v>
      </c>
      <c r="FF40" s="529">
        <f t="shared" si="70"/>
        <v>0</v>
      </c>
      <c r="FG40" s="529">
        <f t="shared" si="71"/>
        <v>1168958.919</v>
      </c>
      <c r="FH40" s="529">
        <f t="shared" si="72"/>
        <v>52074.184000000001</v>
      </c>
    </row>
    <row r="41" spans="1:164" x14ac:dyDescent="0.2">
      <c r="A41" s="998" t="s">
        <v>305</v>
      </c>
      <c r="B41" s="1000">
        <v>693700000</v>
      </c>
      <c r="C41" s="1000">
        <v>59412256</v>
      </c>
      <c r="D41" s="1000">
        <v>59412256</v>
      </c>
      <c r="E41" s="1000">
        <v>634287744</v>
      </c>
      <c r="F41" s="1000">
        <v>37664815</v>
      </c>
      <c r="G41" s="1000">
        <v>21747441</v>
      </c>
      <c r="H41" s="1000">
        <f t="shared" si="9"/>
        <v>693700</v>
      </c>
      <c r="I41" s="1000">
        <f t="shared" si="10"/>
        <v>59412.256000000001</v>
      </c>
      <c r="J41" s="1000">
        <f t="shared" si="11"/>
        <v>59412.256000000001</v>
      </c>
      <c r="K41" s="1000">
        <f t="shared" si="12"/>
        <v>634287.74399999995</v>
      </c>
      <c r="L41" s="1000">
        <f t="shared" si="13"/>
        <v>37664.815000000002</v>
      </c>
      <c r="M41" s="1000">
        <f t="shared" si="14"/>
        <v>21747.440999999999</v>
      </c>
      <c r="N41" s="998" t="s">
        <v>281</v>
      </c>
      <c r="P41" s="528" t="s">
        <v>479</v>
      </c>
      <c r="Q41" s="529">
        <v>2737990</v>
      </c>
      <c r="R41" s="529">
        <f t="shared" si="15"/>
        <v>2737.99</v>
      </c>
      <c r="S41" s="998"/>
      <c r="T41" s="528" t="s">
        <v>474</v>
      </c>
      <c r="U41" s="530">
        <v>1700000000</v>
      </c>
      <c r="V41" s="530">
        <v>2801613</v>
      </c>
      <c r="W41" s="530">
        <v>2801613</v>
      </c>
      <c r="X41" s="530">
        <v>1697198387</v>
      </c>
      <c r="Y41" s="530">
        <v>2078814</v>
      </c>
      <c r="Z41" s="530">
        <v>722799</v>
      </c>
      <c r="AA41" s="530">
        <f t="shared" si="16"/>
        <v>1700000</v>
      </c>
      <c r="AB41" s="530">
        <f t="shared" si="17"/>
        <v>2801.6129999999998</v>
      </c>
      <c r="AC41" s="530">
        <f t="shared" si="18"/>
        <v>2801.6129999999998</v>
      </c>
      <c r="AD41" s="530">
        <f t="shared" si="19"/>
        <v>1697198.3870000001</v>
      </c>
      <c r="AE41" s="530">
        <f t="shared" si="20"/>
        <v>2078.8139999999999</v>
      </c>
      <c r="AF41" s="530">
        <f t="shared" si="21"/>
        <v>722.79899999999998</v>
      </c>
      <c r="AG41" s="998" t="s">
        <v>281</v>
      </c>
      <c r="AH41" s="998" t="s">
        <v>480</v>
      </c>
      <c r="AI41" s="529">
        <v>209359410</v>
      </c>
      <c r="AJ41" s="529">
        <f t="shared" si="22"/>
        <v>209359.41</v>
      </c>
      <c r="AL41" s="998" t="s">
        <v>475</v>
      </c>
      <c r="AM41" s="529">
        <v>53600000</v>
      </c>
      <c r="AN41" s="529">
        <v>8465253</v>
      </c>
      <c r="AO41" s="529">
        <v>8465253</v>
      </c>
      <c r="AP41" s="529">
        <v>45134747</v>
      </c>
      <c r="AQ41" s="529">
        <v>4904814</v>
      </c>
      <c r="AR41" s="529">
        <v>3560439</v>
      </c>
      <c r="AS41" s="529">
        <f t="shared" si="23"/>
        <v>53600</v>
      </c>
      <c r="AT41" s="529">
        <f t="shared" si="24"/>
        <v>8465.2530000000006</v>
      </c>
      <c r="AU41" s="529">
        <f t="shared" si="25"/>
        <v>8465.2530000000006</v>
      </c>
      <c r="AV41" s="529">
        <f t="shared" si="26"/>
        <v>45134.747000000003</v>
      </c>
      <c r="AW41" s="529">
        <f t="shared" si="27"/>
        <v>4904.8140000000003</v>
      </c>
      <c r="AX41" s="529">
        <f t="shared" si="28"/>
        <v>3560.4389999999999</v>
      </c>
      <c r="AZ41" s="998" t="s">
        <v>311</v>
      </c>
      <c r="BA41" s="529">
        <v>54655682</v>
      </c>
      <c r="BB41" s="529">
        <f t="shared" si="29"/>
        <v>54655.682000000001</v>
      </c>
      <c r="BD41" s="998" t="s">
        <v>475</v>
      </c>
      <c r="BE41" s="529">
        <v>53600000</v>
      </c>
      <c r="BF41" s="529">
        <v>8731302</v>
      </c>
      <c r="BG41" s="529">
        <v>8731302</v>
      </c>
      <c r="BH41" s="529">
        <v>44868698</v>
      </c>
      <c r="BI41" s="529">
        <v>8551562</v>
      </c>
      <c r="BJ41" s="529">
        <v>179740</v>
      </c>
      <c r="BK41" s="529">
        <f t="shared" si="30"/>
        <v>53600</v>
      </c>
      <c r="BL41" s="529">
        <f t="shared" si="31"/>
        <v>8731.3019999999997</v>
      </c>
      <c r="BM41" s="529">
        <f t="shared" si="32"/>
        <v>8731.3019999999997</v>
      </c>
      <c r="BN41" s="529">
        <f t="shared" si="33"/>
        <v>44868.697999999997</v>
      </c>
      <c r="BO41" s="529">
        <f t="shared" si="34"/>
        <v>8551.5619999999999</v>
      </c>
      <c r="BP41" s="529">
        <f t="shared" si="35"/>
        <v>179.74</v>
      </c>
      <c r="BR41" s="528" t="s">
        <v>313</v>
      </c>
      <c r="BS41" s="530">
        <v>190502065</v>
      </c>
      <c r="BT41" s="530">
        <f t="shared" si="36"/>
        <v>190502.065</v>
      </c>
      <c r="BV41" s="528" t="s">
        <v>475</v>
      </c>
      <c r="BW41" s="530">
        <v>53600000</v>
      </c>
      <c r="BX41" s="530">
        <v>8731302</v>
      </c>
      <c r="BY41" s="530">
        <v>8731302</v>
      </c>
      <c r="BZ41" s="530">
        <v>44868698</v>
      </c>
      <c r="CA41" s="530">
        <v>8730099</v>
      </c>
      <c r="CB41" s="530">
        <v>1203</v>
      </c>
      <c r="CC41" s="530">
        <f t="shared" si="37"/>
        <v>53600</v>
      </c>
      <c r="CD41" s="530">
        <f t="shared" si="38"/>
        <v>8731.3019999999997</v>
      </c>
      <c r="CE41" s="530">
        <f t="shared" si="39"/>
        <v>8731.3019999999997</v>
      </c>
      <c r="CF41" s="530">
        <f t="shared" si="40"/>
        <v>44868.697999999997</v>
      </c>
      <c r="CG41" s="530">
        <f t="shared" si="41"/>
        <v>8730.0990000000002</v>
      </c>
      <c r="CH41" s="530">
        <f t="shared" si="42"/>
        <v>1.2030000000000001</v>
      </c>
      <c r="CI41" s="998" t="s">
        <v>281</v>
      </c>
      <c r="CJ41" s="685" t="s">
        <v>307</v>
      </c>
      <c r="CK41" s="686">
        <v>13996733</v>
      </c>
      <c r="CL41" s="686">
        <f t="shared" si="43"/>
        <v>13996.733</v>
      </c>
      <c r="CN41" s="685" t="s">
        <v>475</v>
      </c>
      <c r="CO41" s="686">
        <v>53600000</v>
      </c>
      <c r="CP41" s="686">
        <v>22039823</v>
      </c>
      <c r="CQ41" s="686">
        <v>22039823</v>
      </c>
      <c r="CR41" s="686">
        <v>31560177</v>
      </c>
      <c r="CS41" s="686">
        <v>15114351</v>
      </c>
      <c r="CT41" s="686">
        <v>6925472</v>
      </c>
      <c r="CU41" s="686">
        <f t="shared" si="44"/>
        <v>53600</v>
      </c>
      <c r="CV41" s="686">
        <f t="shared" si="45"/>
        <v>22039.823</v>
      </c>
      <c r="CW41" s="686">
        <f t="shared" si="46"/>
        <v>22039.823</v>
      </c>
      <c r="CX41" s="686">
        <f t="shared" si="47"/>
        <v>31560.177</v>
      </c>
      <c r="CY41" s="686">
        <f t="shared" si="48"/>
        <v>15114.351000000001</v>
      </c>
      <c r="CZ41" s="686">
        <f t="shared" si="49"/>
        <v>6925.4719999999998</v>
      </c>
      <c r="DC41" s="687" t="s">
        <v>311</v>
      </c>
      <c r="DD41" s="688">
        <v>61062446</v>
      </c>
      <c r="DE41" s="529">
        <f t="shared" si="50"/>
        <v>61062.446000000004</v>
      </c>
      <c r="DG41" s="687" t="s">
        <v>475</v>
      </c>
      <c r="DH41" s="688">
        <v>53600000</v>
      </c>
      <c r="DI41" s="688">
        <v>22039823</v>
      </c>
      <c r="DJ41" s="688">
        <v>22039823</v>
      </c>
      <c r="DK41" s="688">
        <v>31560177</v>
      </c>
      <c r="DL41" s="688">
        <v>22038620</v>
      </c>
      <c r="DM41" s="688">
        <v>1203</v>
      </c>
      <c r="DN41" s="688">
        <f t="shared" si="51"/>
        <v>53600</v>
      </c>
      <c r="DO41" s="688">
        <f t="shared" si="52"/>
        <v>22039.823</v>
      </c>
      <c r="DP41" s="688">
        <f t="shared" si="53"/>
        <v>22039.823</v>
      </c>
      <c r="DQ41" s="688">
        <f t="shared" si="54"/>
        <v>31560.177</v>
      </c>
      <c r="DR41" s="688">
        <f t="shared" si="55"/>
        <v>22038.62</v>
      </c>
      <c r="DS41" s="688">
        <f t="shared" si="56"/>
        <v>1.2030000000000001</v>
      </c>
      <c r="DT41" s="683" t="s">
        <v>281</v>
      </c>
      <c r="DU41" s="786" t="s">
        <v>312</v>
      </c>
      <c r="DV41" s="787">
        <v>1379798</v>
      </c>
      <c r="DW41" s="787">
        <f t="shared" si="57"/>
        <v>1379.798</v>
      </c>
      <c r="DZ41" s="786" t="s">
        <v>475</v>
      </c>
      <c r="EA41" s="787">
        <v>53600000</v>
      </c>
      <c r="EB41" s="787">
        <v>22039823</v>
      </c>
      <c r="EC41" s="787">
        <v>22039823</v>
      </c>
      <c r="ED41" s="787">
        <v>31560177</v>
      </c>
      <c r="EE41" s="787">
        <v>0</v>
      </c>
      <c r="EF41" s="787">
        <v>22038620</v>
      </c>
      <c r="EG41" s="787">
        <v>1203</v>
      </c>
      <c r="EH41" s="787">
        <f t="shared" si="58"/>
        <v>53600</v>
      </c>
      <c r="EI41" s="787">
        <f t="shared" si="59"/>
        <v>22039.823</v>
      </c>
      <c r="EJ41" s="787">
        <f t="shared" si="60"/>
        <v>22039.823</v>
      </c>
      <c r="EK41" s="787">
        <f t="shared" si="61"/>
        <v>31560.177</v>
      </c>
      <c r="EL41" s="787">
        <f t="shared" si="62"/>
        <v>0</v>
      </c>
      <c r="EM41" s="787">
        <f t="shared" si="63"/>
        <v>22038.62</v>
      </c>
      <c r="EN41" s="787">
        <f t="shared" si="64"/>
        <v>1.2030000000000001</v>
      </c>
      <c r="EP41" s="998" t="s">
        <v>479</v>
      </c>
      <c r="EQ41" s="529">
        <v>382650719</v>
      </c>
      <c r="ER41" s="529">
        <f t="shared" si="65"/>
        <v>382650.71899999998</v>
      </c>
      <c r="ET41" s="786" t="s">
        <v>475</v>
      </c>
      <c r="EU41" s="787">
        <v>53600000</v>
      </c>
      <c r="EV41" s="787">
        <v>34577128</v>
      </c>
      <c r="EW41" s="787">
        <v>34577128</v>
      </c>
      <c r="EX41" s="787">
        <v>19022872</v>
      </c>
      <c r="EY41" s="787">
        <v>0</v>
      </c>
      <c r="EZ41" s="787">
        <v>28067765</v>
      </c>
      <c r="FA41" s="787">
        <v>6509363</v>
      </c>
      <c r="FB41" s="529">
        <f t="shared" si="66"/>
        <v>53600</v>
      </c>
      <c r="FC41" s="529">
        <f t="shared" si="67"/>
        <v>34577.127999999997</v>
      </c>
      <c r="FD41" s="529">
        <f t="shared" si="68"/>
        <v>34577.127999999997</v>
      </c>
      <c r="FE41" s="529">
        <f t="shared" si="69"/>
        <v>19022.871999999999</v>
      </c>
      <c r="FF41" s="529">
        <f t="shared" si="70"/>
        <v>0</v>
      </c>
      <c r="FG41" s="529">
        <f t="shared" si="71"/>
        <v>28067.764999999999</v>
      </c>
      <c r="FH41" s="529">
        <f t="shared" si="72"/>
        <v>6509.3630000000003</v>
      </c>
    </row>
    <row r="42" spans="1:164" x14ac:dyDescent="0.2">
      <c r="A42" s="998" t="s">
        <v>477</v>
      </c>
      <c r="B42" s="1000">
        <v>57700000</v>
      </c>
      <c r="C42" s="1000">
        <v>0</v>
      </c>
      <c r="D42" s="1000">
        <v>0</v>
      </c>
      <c r="E42" s="1000">
        <v>57700000</v>
      </c>
      <c r="F42" s="1000">
        <v>0</v>
      </c>
      <c r="G42" s="1000">
        <v>0</v>
      </c>
      <c r="H42" s="1000">
        <f t="shared" si="9"/>
        <v>57700</v>
      </c>
      <c r="I42" s="1000">
        <f t="shared" si="10"/>
        <v>0</v>
      </c>
      <c r="J42" s="1000">
        <f t="shared" si="11"/>
        <v>0</v>
      </c>
      <c r="K42" s="1000">
        <f t="shared" si="12"/>
        <v>57700</v>
      </c>
      <c r="L42" s="1000">
        <f t="shared" si="13"/>
        <v>0</v>
      </c>
      <c r="M42" s="1000">
        <f t="shared" si="14"/>
        <v>0</v>
      </c>
      <c r="N42" s="998" t="s">
        <v>281</v>
      </c>
      <c r="P42" s="528" t="s">
        <v>480</v>
      </c>
      <c r="Q42" s="529">
        <v>1419422</v>
      </c>
      <c r="R42" s="529">
        <f t="shared" si="15"/>
        <v>1419.422</v>
      </c>
      <c r="S42" s="998"/>
      <c r="T42" s="528" t="s">
        <v>475</v>
      </c>
      <c r="U42" s="530">
        <v>53600000</v>
      </c>
      <c r="V42" s="530">
        <v>93399</v>
      </c>
      <c r="W42" s="530">
        <v>93399</v>
      </c>
      <c r="X42" s="530">
        <v>53506601</v>
      </c>
      <c r="Y42" s="530">
        <v>29921</v>
      </c>
      <c r="Z42" s="530">
        <v>63478</v>
      </c>
      <c r="AA42" s="530">
        <f t="shared" si="16"/>
        <v>53600</v>
      </c>
      <c r="AB42" s="530">
        <f t="shared" si="17"/>
        <v>93.399000000000001</v>
      </c>
      <c r="AC42" s="530">
        <f t="shared" si="18"/>
        <v>93.399000000000001</v>
      </c>
      <c r="AD42" s="530">
        <f t="shared" si="19"/>
        <v>53506.601000000002</v>
      </c>
      <c r="AE42" s="530">
        <f t="shared" si="20"/>
        <v>29.920999999999999</v>
      </c>
      <c r="AF42" s="530">
        <f t="shared" si="21"/>
        <v>63.478000000000002</v>
      </c>
      <c r="AG42" s="998" t="s">
        <v>281</v>
      </c>
      <c r="AH42" s="998" t="s">
        <v>306</v>
      </c>
      <c r="AI42" s="529">
        <v>212418973</v>
      </c>
      <c r="AJ42" s="529">
        <f t="shared" si="22"/>
        <v>212418.973</v>
      </c>
      <c r="AL42" s="998" t="s">
        <v>476</v>
      </c>
      <c r="AM42" s="529">
        <v>8800000</v>
      </c>
      <c r="AN42" s="529">
        <v>1760386</v>
      </c>
      <c r="AO42" s="529">
        <v>1760386</v>
      </c>
      <c r="AP42" s="529">
        <v>7039614</v>
      </c>
      <c r="AQ42" s="529">
        <v>1681520</v>
      </c>
      <c r="AR42" s="529">
        <v>78866</v>
      </c>
      <c r="AS42" s="529">
        <f t="shared" si="23"/>
        <v>8800</v>
      </c>
      <c r="AT42" s="529">
        <f t="shared" si="24"/>
        <v>1760.386</v>
      </c>
      <c r="AU42" s="529">
        <f t="shared" si="25"/>
        <v>1760.386</v>
      </c>
      <c r="AV42" s="529">
        <f t="shared" si="26"/>
        <v>7039.6139999999996</v>
      </c>
      <c r="AW42" s="529">
        <f t="shared" si="27"/>
        <v>1681.52</v>
      </c>
      <c r="AX42" s="529">
        <f t="shared" si="28"/>
        <v>78.866</v>
      </c>
      <c r="AZ42" s="998" t="s">
        <v>483</v>
      </c>
      <c r="BA42" s="529">
        <v>52263113</v>
      </c>
      <c r="BB42" s="529">
        <f t="shared" si="29"/>
        <v>52263.112999999998</v>
      </c>
      <c r="BD42" s="998" t="s">
        <v>476</v>
      </c>
      <c r="BE42" s="529">
        <v>8800000</v>
      </c>
      <c r="BF42" s="529">
        <v>3004582</v>
      </c>
      <c r="BG42" s="529">
        <v>3004582</v>
      </c>
      <c r="BH42" s="529">
        <v>5795418</v>
      </c>
      <c r="BI42" s="529">
        <v>2670864</v>
      </c>
      <c r="BJ42" s="529">
        <v>333718</v>
      </c>
      <c r="BK42" s="529">
        <f t="shared" si="30"/>
        <v>8800</v>
      </c>
      <c r="BL42" s="529">
        <f t="shared" si="31"/>
        <v>3004.5819999999999</v>
      </c>
      <c r="BM42" s="529">
        <f t="shared" si="32"/>
        <v>3004.5819999999999</v>
      </c>
      <c r="BN42" s="529">
        <f t="shared" si="33"/>
        <v>5795.4179999999997</v>
      </c>
      <c r="BO42" s="529">
        <f t="shared" si="34"/>
        <v>2670.864</v>
      </c>
      <c r="BP42" s="529">
        <f t="shared" si="35"/>
        <v>333.71800000000002</v>
      </c>
      <c r="BR42" s="528" t="s">
        <v>316</v>
      </c>
      <c r="BS42" s="530">
        <v>1071000</v>
      </c>
      <c r="BT42" s="530">
        <f t="shared" si="36"/>
        <v>1071</v>
      </c>
      <c r="BV42" s="528" t="s">
        <v>476</v>
      </c>
      <c r="BW42" s="530">
        <v>8800000</v>
      </c>
      <c r="BX42" s="530">
        <v>3736462</v>
      </c>
      <c r="BY42" s="530">
        <v>3736462</v>
      </c>
      <c r="BZ42" s="530">
        <v>5063538</v>
      </c>
      <c r="CA42" s="530">
        <v>3599880</v>
      </c>
      <c r="CB42" s="530">
        <v>136582</v>
      </c>
      <c r="CC42" s="530">
        <f t="shared" si="37"/>
        <v>8800</v>
      </c>
      <c r="CD42" s="530">
        <f t="shared" si="38"/>
        <v>3736.462</v>
      </c>
      <c r="CE42" s="530">
        <f t="shared" si="39"/>
        <v>3736.462</v>
      </c>
      <c r="CF42" s="530">
        <f t="shared" si="40"/>
        <v>5063.5379999999996</v>
      </c>
      <c r="CG42" s="530">
        <f t="shared" si="41"/>
        <v>3599.88</v>
      </c>
      <c r="CH42" s="530">
        <f t="shared" si="42"/>
        <v>136.58199999999999</v>
      </c>
      <c r="CI42" s="998" t="s">
        <v>281</v>
      </c>
      <c r="CJ42" s="685" t="s">
        <v>481</v>
      </c>
      <c r="CK42" s="686">
        <v>6570057</v>
      </c>
      <c r="CL42" s="686">
        <f t="shared" si="43"/>
        <v>6570.0569999999998</v>
      </c>
      <c r="CN42" s="685" t="s">
        <v>476</v>
      </c>
      <c r="CO42" s="686">
        <v>8800000</v>
      </c>
      <c r="CP42" s="686">
        <v>4478589</v>
      </c>
      <c r="CQ42" s="686">
        <v>4478589</v>
      </c>
      <c r="CR42" s="686">
        <v>4321411</v>
      </c>
      <c r="CS42" s="686">
        <v>4312933</v>
      </c>
      <c r="CT42" s="686">
        <v>165656</v>
      </c>
      <c r="CU42" s="686">
        <f t="shared" si="44"/>
        <v>8800</v>
      </c>
      <c r="CV42" s="686">
        <f t="shared" si="45"/>
        <v>4478.5889999999999</v>
      </c>
      <c r="CW42" s="686">
        <f t="shared" si="46"/>
        <v>4478.5889999999999</v>
      </c>
      <c r="CX42" s="686">
        <f t="shared" si="47"/>
        <v>4321.4110000000001</v>
      </c>
      <c r="CY42" s="686">
        <f t="shared" si="48"/>
        <v>4312.933</v>
      </c>
      <c r="CZ42" s="686">
        <f t="shared" si="49"/>
        <v>165.65600000000001</v>
      </c>
      <c r="DC42" s="687" t="s">
        <v>483</v>
      </c>
      <c r="DD42" s="688">
        <v>50564664</v>
      </c>
      <c r="DE42" s="529">
        <f t="shared" si="50"/>
        <v>50564.663999999997</v>
      </c>
      <c r="DG42" s="687" t="s">
        <v>476</v>
      </c>
      <c r="DH42" s="688">
        <v>8800000</v>
      </c>
      <c r="DI42" s="688">
        <v>5214904</v>
      </c>
      <c r="DJ42" s="688">
        <v>5214904</v>
      </c>
      <c r="DK42" s="688">
        <v>3585096</v>
      </c>
      <c r="DL42" s="688">
        <v>5095382</v>
      </c>
      <c r="DM42" s="688">
        <v>119522</v>
      </c>
      <c r="DN42" s="688">
        <f t="shared" si="51"/>
        <v>8800</v>
      </c>
      <c r="DO42" s="688">
        <f t="shared" si="52"/>
        <v>5214.9040000000005</v>
      </c>
      <c r="DP42" s="688">
        <f t="shared" si="53"/>
        <v>5214.9040000000005</v>
      </c>
      <c r="DQ42" s="688">
        <f t="shared" si="54"/>
        <v>3585.096</v>
      </c>
      <c r="DR42" s="688">
        <f t="shared" si="55"/>
        <v>5095.3819999999996</v>
      </c>
      <c r="DS42" s="688">
        <f t="shared" si="56"/>
        <v>119.52200000000001</v>
      </c>
      <c r="DT42" s="683" t="s">
        <v>281</v>
      </c>
      <c r="DU42" s="786" t="s">
        <v>1136</v>
      </c>
      <c r="DV42" s="787">
        <v>22156865</v>
      </c>
      <c r="DW42" s="787">
        <f t="shared" si="57"/>
        <v>22156.865000000002</v>
      </c>
      <c r="DZ42" s="786" t="s">
        <v>476</v>
      </c>
      <c r="EA42" s="787">
        <v>8800000</v>
      </c>
      <c r="EB42" s="787">
        <v>5957031</v>
      </c>
      <c r="EC42" s="787">
        <v>5957031</v>
      </c>
      <c r="ED42" s="787">
        <v>2842969</v>
      </c>
      <c r="EE42" s="787">
        <v>0</v>
      </c>
      <c r="EF42" s="787">
        <v>5802968</v>
      </c>
      <c r="EG42" s="787">
        <v>154063</v>
      </c>
      <c r="EH42" s="787">
        <f t="shared" si="58"/>
        <v>8800</v>
      </c>
      <c r="EI42" s="787">
        <f t="shared" si="59"/>
        <v>5957.0309999999999</v>
      </c>
      <c r="EJ42" s="787">
        <f t="shared" si="60"/>
        <v>5957.0309999999999</v>
      </c>
      <c r="EK42" s="787">
        <f t="shared" si="61"/>
        <v>2842.9690000000001</v>
      </c>
      <c r="EL42" s="787">
        <f t="shared" si="62"/>
        <v>0</v>
      </c>
      <c r="EM42" s="787">
        <f t="shared" si="63"/>
        <v>5802.9679999999998</v>
      </c>
      <c r="EN42" s="787">
        <f t="shared" si="64"/>
        <v>154.06299999999999</v>
      </c>
      <c r="EP42" s="998" t="s">
        <v>480</v>
      </c>
      <c r="EQ42" s="529">
        <v>202426660</v>
      </c>
      <c r="ER42" s="529">
        <f t="shared" si="65"/>
        <v>202426.66</v>
      </c>
      <c r="ET42" s="786" t="s">
        <v>476</v>
      </c>
      <c r="EU42" s="787">
        <v>8800000</v>
      </c>
      <c r="EV42" s="787">
        <v>6699158</v>
      </c>
      <c r="EW42" s="787">
        <v>6699158</v>
      </c>
      <c r="EX42" s="787">
        <v>2100842</v>
      </c>
      <c r="EY42" s="787">
        <v>0</v>
      </c>
      <c r="EZ42" s="787">
        <v>6542450</v>
      </c>
      <c r="FA42" s="787">
        <v>156708</v>
      </c>
      <c r="FB42" s="529">
        <f t="shared" si="66"/>
        <v>8800</v>
      </c>
      <c r="FC42" s="529">
        <f t="shared" si="67"/>
        <v>6699.1580000000004</v>
      </c>
      <c r="FD42" s="529">
        <f t="shared" si="68"/>
        <v>6699.1580000000004</v>
      </c>
      <c r="FE42" s="529">
        <f t="shared" si="69"/>
        <v>2100.8420000000001</v>
      </c>
      <c r="FF42" s="529">
        <f t="shared" si="70"/>
        <v>0</v>
      </c>
      <c r="FG42" s="529">
        <f t="shared" si="71"/>
        <v>6542.45</v>
      </c>
      <c r="FH42" s="529">
        <f t="shared" si="72"/>
        <v>156.708</v>
      </c>
    </row>
    <row r="43" spans="1:164" x14ac:dyDescent="0.2">
      <c r="A43" s="998" t="s">
        <v>478</v>
      </c>
      <c r="B43" s="1000">
        <v>636000000</v>
      </c>
      <c r="C43" s="1000">
        <v>59412256</v>
      </c>
      <c r="D43" s="1000">
        <v>59412256</v>
      </c>
      <c r="E43" s="1000">
        <v>576587744</v>
      </c>
      <c r="F43" s="1000">
        <v>37664815</v>
      </c>
      <c r="G43" s="1000">
        <v>21747441</v>
      </c>
      <c r="H43" s="1000">
        <f t="shared" si="9"/>
        <v>636000</v>
      </c>
      <c r="I43" s="1000">
        <f t="shared" si="10"/>
        <v>59412.256000000001</v>
      </c>
      <c r="J43" s="1000">
        <f t="shared" si="11"/>
        <v>59412.256000000001</v>
      </c>
      <c r="K43" s="1000">
        <f t="shared" si="12"/>
        <v>576587.74399999995</v>
      </c>
      <c r="L43" s="1000">
        <f t="shared" si="13"/>
        <v>37664.815000000002</v>
      </c>
      <c r="M43" s="1000">
        <f t="shared" si="14"/>
        <v>21747.440999999999</v>
      </c>
      <c r="N43" s="998" t="s">
        <v>281</v>
      </c>
      <c r="P43" s="528" t="s">
        <v>306</v>
      </c>
      <c r="Q43" s="529">
        <v>1318568</v>
      </c>
      <c r="R43" s="529">
        <f t="shared" si="15"/>
        <v>1318.568</v>
      </c>
      <c r="S43" s="998"/>
      <c r="T43" s="528" t="s">
        <v>476</v>
      </c>
      <c r="U43" s="530">
        <v>8800000</v>
      </c>
      <c r="V43" s="530">
        <v>1510998</v>
      </c>
      <c r="W43" s="530">
        <v>1510998</v>
      </c>
      <c r="X43" s="530">
        <v>7289002</v>
      </c>
      <c r="Y43" s="530">
        <v>1277710</v>
      </c>
      <c r="Z43" s="530">
        <v>233288</v>
      </c>
      <c r="AA43" s="530">
        <f t="shared" si="16"/>
        <v>8800</v>
      </c>
      <c r="AB43" s="530">
        <f t="shared" si="17"/>
        <v>1510.998</v>
      </c>
      <c r="AC43" s="530">
        <f t="shared" si="18"/>
        <v>1510.998</v>
      </c>
      <c r="AD43" s="530">
        <f t="shared" si="19"/>
        <v>7289.0020000000004</v>
      </c>
      <c r="AE43" s="530">
        <f t="shared" si="20"/>
        <v>1277.71</v>
      </c>
      <c r="AF43" s="530">
        <f t="shared" si="21"/>
        <v>233.28800000000001</v>
      </c>
      <c r="AG43" s="998" t="s">
        <v>281</v>
      </c>
      <c r="AH43" s="998" t="s">
        <v>307</v>
      </c>
      <c r="AI43" s="529">
        <v>13725233</v>
      </c>
      <c r="AJ43" s="529">
        <f t="shared" si="22"/>
        <v>13725.233</v>
      </c>
      <c r="AL43" s="998" t="s">
        <v>305</v>
      </c>
      <c r="AM43" s="529">
        <v>693700000</v>
      </c>
      <c r="AN43" s="529">
        <v>187963723</v>
      </c>
      <c r="AO43" s="529">
        <v>187963723</v>
      </c>
      <c r="AP43" s="529">
        <v>505736277</v>
      </c>
      <c r="AQ43" s="529">
        <v>152152052</v>
      </c>
      <c r="AR43" s="529">
        <v>35811671</v>
      </c>
      <c r="AS43" s="529">
        <f t="shared" si="23"/>
        <v>693700</v>
      </c>
      <c r="AT43" s="529">
        <f t="shared" si="24"/>
        <v>187963.723</v>
      </c>
      <c r="AU43" s="529">
        <f t="shared" si="25"/>
        <v>187963.723</v>
      </c>
      <c r="AV43" s="529">
        <f t="shared" si="26"/>
        <v>505736.277</v>
      </c>
      <c r="AW43" s="529">
        <f t="shared" si="27"/>
        <v>152152.052</v>
      </c>
      <c r="AX43" s="529">
        <f t="shared" si="28"/>
        <v>35811.671000000002</v>
      </c>
      <c r="AZ43" s="998" t="s">
        <v>484</v>
      </c>
      <c r="BA43" s="529">
        <v>52263113</v>
      </c>
      <c r="BB43" s="529">
        <f t="shared" si="29"/>
        <v>52263.112999999998</v>
      </c>
      <c r="BD43" s="998" t="s">
        <v>305</v>
      </c>
      <c r="BE43" s="529">
        <v>693700000</v>
      </c>
      <c r="BF43" s="529">
        <v>232238351</v>
      </c>
      <c r="BG43" s="529">
        <v>232238351</v>
      </c>
      <c r="BH43" s="529">
        <v>461461649</v>
      </c>
      <c r="BI43" s="529">
        <v>209408629</v>
      </c>
      <c r="BJ43" s="529">
        <v>22829722</v>
      </c>
      <c r="BK43" s="529">
        <f t="shared" si="30"/>
        <v>693700</v>
      </c>
      <c r="BL43" s="529">
        <f t="shared" si="31"/>
        <v>232238.351</v>
      </c>
      <c r="BM43" s="529">
        <f t="shared" si="32"/>
        <v>232238.351</v>
      </c>
      <c r="BN43" s="529">
        <f t="shared" si="33"/>
        <v>461461.64899999998</v>
      </c>
      <c r="BO43" s="529">
        <f t="shared" si="34"/>
        <v>209408.62899999999</v>
      </c>
      <c r="BP43" s="529">
        <f t="shared" si="35"/>
        <v>22829.722000000002</v>
      </c>
      <c r="BR43" s="528" t="s">
        <v>491</v>
      </c>
      <c r="BS43" s="530">
        <v>428400</v>
      </c>
      <c r="BT43" s="530">
        <f t="shared" si="36"/>
        <v>428.4</v>
      </c>
      <c r="BV43" s="528" t="s">
        <v>305</v>
      </c>
      <c r="BW43" s="530">
        <v>693700000</v>
      </c>
      <c r="BX43" s="530">
        <v>284007538</v>
      </c>
      <c r="BY43" s="530">
        <v>284007538</v>
      </c>
      <c r="BZ43" s="530">
        <v>409692462</v>
      </c>
      <c r="CA43" s="530">
        <v>263530070</v>
      </c>
      <c r="CB43" s="530">
        <v>20477468</v>
      </c>
      <c r="CC43" s="530">
        <f t="shared" si="37"/>
        <v>693700</v>
      </c>
      <c r="CD43" s="530">
        <f t="shared" si="38"/>
        <v>284007.538</v>
      </c>
      <c r="CE43" s="530">
        <f t="shared" si="39"/>
        <v>284007.538</v>
      </c>
      <c r="CF43" s="530">
        <f t="shared" si="40"/>
        <v>409692.462</v>
      </c>
      <c r="CG43" s="530">
        <f t="shared" si="41"/>
        <v>263530.07</v>
      </c>
      <c r="CH43" s="530">
        <f t="shared" si="42"/>
        <v>20477.468000000001</v>
      </c>
      <c r="CI43" s="998" t="s">
        <v>281</v>
      </c>
      <c r="CJ43" s="685" t="s">
        <v>482</v>
      </c>
      <c r="CK43" s="686">
        <v>2337325</v>
      </c>
      <c r="CL43" s="686">
        <f t="shared" si="43"/>
        <v>2337.3249999999998</v>
      </c>
      <c r="CN43" s="685" t="s">
        <v>305</v>
      </c>
      <c r="CO43" s="686">
        <v>693700000</v>
      </c>
      <c r="CP43" s="686">
        <v>361262167</v>
      </c>
      <c r="CQ43" s="686">
        <v>361262167</v>
      </c>
      <c r="CR43" s="686">
        <v>332437833</v>
      </c>
      <c r="CS43" s="686">
        <v>325316167</v>
      </c>
      <c r="CT43" s="686">
        <v>35946000</v>
      </c>
      <c r="CU43" s="686">
        <f t="shared" si="44"/>
        <v>693700</v>
      </c>
      <c r="CV43" s="686">
        <f t="shared" si="45"/>
        <v>361262.16700000002</v>
      </c>
      <c r="CW43" s="686">
        <f t="shared" si="46"/>
        <v>361262.16700000002</v>
      </c>
      <c r="CX43" s="686">
        <f t="shared" si="47"/>
        <v>332437.83299999998</v>
      </c>
      <c r="CY43" s="686">
        <f t="shared" si="48"/>
        <v>325316.16700000002</v>
      </c>
      <c r="CZ43" s="686">
        <f t="shared" si="49"/>
        <v>35946</v>
      </c>
      <c r="DC43" s="687" t="s">
        <v>484</v>
      </c>
      <c r="DD43" s="688">
        <v>50564664</v>
      </c>
      <c r="DE43" s="529">
        <f t="shared" si="50"/>
        <v>50564.663999999997</v>
      </c>
      <c r="DG43" s="687" t="s">
        <v>305</v>
      </c>
      <c r="DH43" s="688">
        <v>693700000</v>
      </c>
      <c r="DI43" s="688">
        <v>407881786</v>
      </c>
      <c r="DJ43" s="688">
        <v>407881786</v>
      </c>
      <c r="DK43" s="688">
        <v>285818214</v>
      </c>
      <c r="DL43" s="688">
        <v>384454682</v>
      </c>
      <c r="DM43" s="688">
        <v>23427104</v>
      </c>
      <c r="DN43" s="688">
        <f t="shared" si="51"/>
        <v>693700</v>
      </c>
      <c r="DO43" s="688">
        <f t="shared" si="52"/>
        <v>407881.78600000002</v>
      </c>
      <c r="DP43" s="688">
        <f t="shared" si="53"/>
        <v>407881.78600000002</v>
      </c>
      <c r="DQ43" s="688">
        <f t="shared" si="54"/>
        <v>285818.21399999998</v>
      </c>
      <c r="DR43" s="688">
        <f t="shared" si="55"/>
        <v>384454.68199999997</v>
      </c>
      <c r="DS43" s="688">
        <f t="shared" si="56"/>
        <v>23427.103999999999</v>
      </c>
      <c r="DT43" s="683" t="s">
        <v>281</v>
      </c>
      <c r="DU43" s="786" t="s">
        <v>313</v>
      </c>
      <c r="DV43" s="787">
        <v>128746821</v>
      </c>
      <c r="DW43" s="787">
        <f t="shared" si="57"/>
        <v>128746.821</v>
      </c>
      <c r="DZ43" s="786" t="s">
        <v>305</v>
      </c>
      <c r="EA43" s="787">
        <v>693700000</v>
      </c>
      <c r="EB43" s="787">
        <v>462492681</v>
      </c>
      <c r="EC43" s="787">
        <v>462492681</v>
      </c>
      <c r="ED43" s="787">
        <v>231207319</v>
      </c>
      <c r="EE43" s="787">
        <v>0</v>
      </c>
      <c r="EF43" s="787">
        <v>439329626</v>
      </c>
      <c r="EG43" s="787">
        <v>23163055</v>
      </c>
      <c r="EH43" s="787">
        <f t="shared" si="58"/>
        <v>693700</v>
      </c>
      <c r="EI43" s="787">
        <f t="shared" si="59"/>
        <v>462492.68099999998</v>
      </c>
      <c r="EJ43" s="787">
        <f t="shared" si="60"/>
        <v>462492.68099999998</v>
      </c>
      <c r="EK43" s="787">
        <f t="shared" si="61"/>
        <v>231207.31899999999</v>
      </c>
      <c r="EL43" s="787">
        <f t="shared" si="62"/>
        <v>0</v>
      </c>
      <c r="EM43" s="787">
        <f t="shared" si="63"/>
        <v>439329.62599999999</v>
      </c>
      <c r="EN43" s="787">
        <f t="shared" si="64"/>
        <v>23163.055</v>
      </c>
      <c r="EP43" s="998" t="s">
        <v>306</v>
      </c>
      <c r="EQ43" s="529">
        <v>180224059</v>
      </c>
      <c r="ER43" s="529">
        <f t="shared" si="65"/>
        <v>180224.05900000001</v>
      </c>
      <c r="ET43" s="786" t="s">
        <v>305</v>
      </c>
      <c r="EU43" s="787">
        <v>693700000</v>
      </c>
      <c r="EV43" s="787">
        <v>532668942</v>
      </c>
      <c r="EW43" s="787">
        <v>532668942</v>
      </c>
      <c r="EX43" s="787">
        <v>161031058</v>
      </c>
      <c r="EY43" s="787">
        <v>0</v>
      </c>
      <c r="EZ43" s="787">
        <v>491737355</v>
      </c>
      <c r="FA43" s="787">
        <v>40931587</v>
      </c>
      <c r="FB43" s="529">
        <f t="shared" si="66"/>
        <v>693700</v>
      </c>
      <c r="FC43" s="529">
        <f t="shared" si="67"/>
        <v>532668.94200000004</v>
      </c>
      <c r="FD43" s="529">
        <f t="shared" si="68"/>
        <v>532668.94200000004</v>
      </c>
      <c r="FE43" s="529">
        <f t="shared" si="69"/>
        <v>161031.05799999999</v>
      </c>
      <c r="FF43" s="529">
        <f t="shared" si="70"/>
        <v>0</v>
      </c>
      <c r="FG43" s="529">
        <f t="shared" si="71"/>
        <v>491737.35499999998</v>
      </c>
      <c r="FH43" s="529">
        <f t="shared" si="72"/>
        <v>40931.587</v>
      </c>
    </row>
    <row r="44" spans="1:164" x14ac:dyDescent="0.2">
      <c r="A44" s="998" t="s">
        <v>479</v>
      </c>
      <c r="B44" s="1000">
        <v>1646900000</v>
      </c>
      <c r="C44" s="1000">
        <v>0</v>
      </c>
      <c r="D44" s="1000">
        <v>0</v>
      </c>
      <c r="E44" s="1000">
        <v>1646900000</v>
      </c>
      <c r="F44" s="1000">
        <v>0</v>
      </c>
      <c r="G44" s="1000">
        <v>0</v>
      </c>
      <c r="H44" s="1000">
        <f t="shared" si="9"/>
        <v>1646900</v>
      </c>
      <c r="I44" s="1000">
        <f t="shared" si="10"/>
        <v>0</v>
      </c>
      <c r="J44" s="1000">
        <f t="shared" si="11"/>
        <v>0</v>
      </c>
      <c r="K44" s="1000">
        <f t="shared" si="12"/>
        <v>1646900</v>
      </c>
      <c r="L44" s="1000">
        <f t="shared" si="13"/>
        <v>0</v>
      </c>
      <c r="M44" s="1000">
        <f t="shared" si="14"/>
        <v>0</v>
      </c>
      <c r="N44" s="998" t="s">
        <v>281</v>
      </c>
      <c r="P44" s="528" t="s">
        <v>307</v>
      </c>
      <c r="Q44" s="529">
        <v>35562787</v>
      </c>
      <c r="R44" s="529">
        <f t="shared" si="15"/>
        <v>35562.786999999997</v>
      </c>
      <c r="S44" s="998"/>
      <c r="T44" s="528" t="s">
        <v>305</v>
      </c>
      <c r="U44" s="530">
        <v>693700000</v>
      </c>
      <c r="V44" s="530">
        <v>104520115</v>
      </c>
      <c r="W44" s="530">
        <v>104520115</v>
      </c>
      <c r="X44" s="530">
        <v>589179885</v>
      </c>
      <c r="Y44" s="530">
        <v>82543427</v>
      </c>
      <c r="Z44" s="530">
        <v>21976688</v>
      </c>
      <c r="AA44" s="530">
        <f t="shared" si="16"/>
        <v>693700</v>
      </c>
      <c r="AB44" s="530">
        <f t="shared" si="17"/>
        <v>104520.11500000001</v>
      </c>
      <c r="AC44" s="530">
        <f t="shared" si="18"/>
        <v>104520.11500000001</v>
      </c>
      <c r="AD44" s="530">
        <f t="shared" si="19"/>
        <v>589179.88500000001</v>
      </c>
      <c r="AE44" s="530">
        <f t="shared" si="20"/>
        <v>82543.426999999996</v>
      </c>
      <c r="AF44" s="530">
        <f t="shared" si="21"/>
        <v>21976.687999999998</v>
      </c>
      <c r="AG44" s="998" t="s">
        <v>281</v>
      </c>
      <c r="AH44" s="998" t="s">
        <v>481</v>
      </c>
      <c r="AI44" s="529">
        <v>6729187</v>
      </c>
      <c r="AJ44" s="529">
        <f t="shared" si="22"/>
        <v>6729.1869999999999</v>
      </c>
      <c r="AL44" s="998" t="s">
        <v>477</v>
      </c>
      <c r="AM44" s="529">
        <v>57700000</v>
      </c>
      <c r="AN44" s="529">
        <v>9233784</v>
      </c>
      <c r="AO44" s="529">
        <v>9233784</v>
      </c>
      <c r="AP44" s="529">
        <v>48466216</v>
      </c>
      <c r="AQ44" s="529">
        <v>9233784</v>
      </c>
      <c r="AR44" s="529">
        <v>0</v>
      </c>
      <c r="AS44" s="529">
        <f t="shared" si="23"/>
        <v>57700</v>
      </c>
      <c r="AT44" s="529">
        <f t="shared" si="24"/>
        <v>9233.7839999999997</v>
      </c>
      <c r="AU44" s="529">
        <f t="shared" si="25"/>
        <v>9233.7839999999997</v>
      </c>
      <c r="AV44" s="529">
        <f t="shared" si="26"/>
        <v>48466.216</v>
      </c>
      <c r="AW44" s="529">
        <f t="shared" si="27"/>
        <v>9233.7839999999997</v>
      </c>
      <c r="AX44" s="529">
        <f t="shared" si="28"/>
        <v>0</v>
      </c>
      <c r="AZ44" s="998" t="s">
        <v>312</v>
      </c>
      <c r="BA44" s="529">
        <v>2392569</v>
      </c>
      <c r="BB44" s="529">
        <f t="shared" si="29"/>
        <v>2392.569</v>
      </c>
      <c r="BD44" s="998" t="s">
        <v>477</v>
      </c>
      <c r="BE44" s="529">
        <v>57700000</v>
      </c>
      <c r="BF44" s="529">
        <v>9233784</v>
      </c>
      <c r="BG44" s="529">
        <v>9233784</v>
      </c>
      <c r="BH44" s="529">
        <v>48466216</v>
      </c>
      <c r="BI44" s="529">
        <v>9233784</v>
      </c>
      <c r="BJ44" s="529">
        <v>0</v>
      </c>
      <c r="BK44" s="529">
        <f t="shared" si="30"/>
        <v>57700</v>
      </c>
      <c r="BL44" s="529">
        <f t="shared" si="31"/>
        <v>9233.7839999999997</v>
      </c>
      <c r="BM44" s="529">
        <f t="shared" si="32"/>
        <v>9233.7839999999997</v>
      </c>
      <c r="BN44" s="529">
        <f t="shared" si="33"/>
        <v>48466.216</v>
      </c>
      <c r="BO44" s="529">
        <f t="shared" si="34"/>
        <v>9233.7839999999997</v>
      </c>
      <c r="BP44" s="529">
        <f t="shared" si="35"/>
        <v>0</v>
      </c>
      <c r="BR44" s="528" t="s">
        <v>321</v>
      </c>
      <c r="BS44" s="530">
        <v>642600</v>
      </c>
      <c r="BT44" s="530">
        <f t="shared" si="36"/>
        <v>642.6</v>
      </c>
      <c r="BV44" s="528" t="s">
        <v>477</v>
      </c>
      <c r="BW44" s="530">
        <v>57700000</v>
      </c>
      <c r="BX44" s="530">
        <v>9233784</v>
      </c>
      <c r="BY44" s="530">
        <v>9233784</v>
      </c>
      <c r="BZ44" s="530">
        <v>48466216</v>
      </c>
      <c r="CA44" s="530">
        <v>9233784</v>
      </c>
      <c r="CB44" s="530">
        <v>0</v>
      </c>
      <c r="CC44" s="530">
        <f t="shared" si="37"/>
        <v>57700</v>
      </c>
      <c r="CD44" s="530">
        <f t="shared" si="38"/>
        <v>9233.7839999999997</v>
      </c>
      <c r="CE44" s="530">
        <f t="shared" si="39"/>
        <v>9233.7839999999997</v>
      </c>
      <c r="CF44" s="530">
        <f t="shared" si="40"/>
        <v>48466.216</v>
      </c>
      <c r="CG44" s="530">
        <f t="shared" si="41"/>
        <v>9233.7839999999997</v>
      </c>
      <c r="CH44" s="530">
        <f t="shared" si="42"/>
        <v>0</v>
      </c>
      <c r="CI44" s="998" t="s">
        <v>281</v>
      </c>
      <c r="CJ44" s="685" t="s">
        <v>516</v>
      </c>
      <c r="CK44" s="686">
        <v>5089351</v>
      </c>
      <c r="CL44" s="686">
        <f t="shared" si="43"/>
        <v>5089.3509999999997</v>
      </c>
      <c r="CN44" s="685" t="s">
        <v>477</v>
      </c>
      <c r="CO44" s="686">
        <v>57700000</v>
      </c>
      <c r="CP44" s="686">
        <v>22404816</v>
      </c>
      <c r="CQ44" s="686">
        <v>22404816</v>
      </c>
      <c r="CR44" s="686">
        <v>35295184</v>
      </c>
      <c r="CS44" s="686">
        <v>22404816</v>
      </c>
      <c r="CT44" s="686">
        <v>0</v>
      </c>
      <c r="CU44" s="686">
        <f t="shared" si="44"/>
        <v>57700</v>
      </c>
      <c r="CV44" s="686">
        <f t="shared" si="45"/>
        <v>22404.815999999999</v>
      </c>
      <c r="CW44" s="686">
        <f t="shared" si="46"/>
        <v>22404.815999999999</v>
      </c>
      <c r="CX44" s="686">
        <f t="shared" si="47"/>
        <v>35295.184000000001</v>
      </c>
      <c r="CY44" s="686">
        <f t="shared" si="48"/>
        <v>22404.815999999999</v>
      </c>
      <c r="CZ44" s="686">
        <f t="shared" si="49"/>
        <v>0</v>
      </c>
      <c r="DC44" s="687" t="s">
        <v>312</v>
      </c>
      <c r="DD44" s="688">
        <v>2423473</v>
      </c>
      <c r="DE44" s="529">
        <f t="shared" si="50"/>
        <v>2423.473</v>
      </c>
      <c r="DG44" s="687" t="s">
        <v>477</v>
      </c>
      <c r="DH44" s="688">
        <v>57700000</v>
      </c>
      <c r="DI44" s="688">
        <v>22404816</v>
      </c>
      <c r="DJ44" s="688">
        <v>22404816</v>
      </c>
      <c r="DK44" s="688">
        <v>35295184</v>
      </c>
      <c r="DL44" s="688">
        <v>22404816</v>
      </c>
      <c r="DM44" s="688">
        <v>0</v>
      </c>
      <c r="DN44" s="688">
        <f t="shared" si="51"/>
        <v>57700</v>
      </c>
      <c r="DO44" s="688">
        <f t="shared" si="52"/>
        <v>22404.815999999999</v>
      </c>
      <c r="DP44" s="688">
        <f t="shared" si="53"/>
        <v>22404.815999999999</v>
      </c>
      <c r="DQ44" s="688">
        <f t="shared" si="54"/>
        <v>35295.184000000001</v>
      </c>
      <c r="DR44" s="688">
        <f t="shared" si="55"/>
        <v>22404.815999999999</v>
      </c>
      <c r="DS44" s="688">
        <f t="shared" si="56"/>
        <v>0</v>
      </c>
      <c r="DT44" s="683" t="s">
        <v>281</v>
      </c>
      <c r="DU44" s="786" t="s">
        <v>316</v>
      </c>
      <c r="DV44" s="787">
        <v>1797340</v>
      </c>
      <c r="DW44" s="787">
        <f t="shared" si="57"/>
        <v>1797.34</v>
      </c>
      <c r="DZ44" s="786" t="s">
        <v>477</v>
      </c>
      <c r="EA44" s="787">
        <v>57700000</v>
      </c>
      <c r="EB44" s="787">
        <v>30966768</v>
      </c>
      <c r="EC44" s="787">
        <v>30966768</v>
      </c>
      <c r="ED44" s="787">
        <v>26733232</v>
      </c>
      <c r="EE44" s="787">
        <v>0</v>
      </c>
      <c r="EF44" s="787">
        <v>30966768</v>
      </c>
      <c r="EG44" s="787">
        <v>0</v>
      </c>
      <c r="EH44" s="787">
        <f t="shared" si="58"/>
        <v>57700</v>
      </c>
      <c r="EI44" s="787">
        <f t="shared" si="59"/>
        <v>30966.768</v>
      </c>
      <c r="EJ44" s="787">
        <f t="shared" si="60"/>
        <v>30966.768</v>
      </c>
      <c r="EK44" s="787">
        <f t="shared" si="61"/>
        <v>26733.232</v>
      </c>
      <c r="EL44" s="787">
        <f t="shared" si="62"/>
        <v>0</v>
      </c>
      <c r="EM44" s="787">
        <f t="shared" si="63"/>
        <v>30966.768</v>
      </c>
      <c r="EN44" s="787">
        <f t="shared" si="64"/>
        <v>0</v>
      </c>
      <c r="EP44" s="998" t="s">
        <v>307</v>
      </c>
      <c r="EQ44" s="529">
        <v>14043723</v>
      </c>
      <c r="ER44" s="529">
        <f t="shared" si="65"/>
        <v>14043.723</v>
      </c>
      <c r="ET44" s="786" t="s">
        <v>477</v>
      </c>
      <c r="EU44" s="787">
        <v>57700000</v>
      </c>
      <c r="EV44" s="787">
        <v>35263368</v>
      </c>
      <c r="EW44" s="787">
        <v>35263368</v>
      </c>
      <c r="EX44" s="787">
        <v>22436632</v>
      </c>
      <c r="EY44" s="787">
        <v>0</v>
      </c>
      <c r="EZ44" s="787">
        <v>30966768</v>
      </c>
      <c r="FA44" s="787">
        <v>4296600</v>
      </c>
      <c r="FB44" s="529">
        <f t="shared" si="66"/>
        <v>57700</v>
      </c>
      <c r="FC44" s="529">
        <f t="shared" si="67"/>
        <v>35263.368000000002</v>
      </c>
      <c r="FD44" s="529">
        <f t="shared" si="68"/>
        <v>35263.368000000002</v>
      </c>
      <c r="FE44" s="529">
        <f t="shared" si="69"/>
        <v>22436.632000000001</v>
      </c>
      <c r="FF44" s="529">
        <f t="shared" si="70"/>
        <v>0</v>
      </c>
      <c r="FG44" s="529">
        <f t="shared" si="71"/>
        <v>30966.768</v>
      </c>
      <c r="FH44" s="529">
        <f t="shared" si="72"/>
        <v>4296.6000000000004</v>
      </c>
    </row>
    <row r="45" spans="1:164" x14ac:dyDescent="0.2">
      <c r="A45" s="998" t="s">
        <v>480</v>
      </c>
      <c r="B45" s="1000">
        <v>842500000</v>
      </c>
      <c r="C45" s="1000">
        <v>0</v>
      </c>
      <c r="D45" s="1000">
        <v>0</v>
      </c>
      <c r="E45" s="1000">
        <v>842500000</v>
      </c>
      <c r="F45" s="1000">
        <v>0</v>
      </c>
      <c r="G45" s="1000">
        <v>0</v>
      </c>
      <c r="H45" s="1000">
        <f t="shared" si="9"/>
        <v>842500</v>
      </c>
      <c r="I45" s="1000">
        <f t="shared" si="10"/>
        <v>0</v>
      </c>
      <c r="J45" s="1000">
        <f t="shared" si="11"/>
        <v>0</v>
      </c>
      <c r="K45" s="1000">
        <f t="shared" si="12"/>
        <v>842500</v>
      </c>
      <c r="L45" s="1000">
        <f t="shared" si="13"/>
        <v>0</v>
      </c>
      <c r="M45" s="1000">
        <f t="shared" si="14"/>
        <v>0</v>
      </c>
      <c r="N45" s="998" t="s">
        <v>281</v>
      </c>
      <c r="P45" s="528" t="s">
        <v>481</v>
      </c>
      <c r="Q45" s="529">
        <v>20426775</v>
      </c>
      <c r="R45" s="529">
        <f t="shared" si="15"/>
        <v>20426.775000000001</v>
      </c>
      <c r="S45" s="998"/>
      <c r="T45" s="528" t="s">
        <v>477</v>
      </c>
      <c r="U45" s="530">
        <v>57700000</v>
      </c>
      <c r="V45" s="530">
        <v>0</v>
      </c>
      <c r="W45" s="530">
        <v>0</v>
      </c>
      <c r="X45" s="530">
        <v>57700000</v>
      </c>
      <c r="Y45" s="530">
        <v>0</v>
      </c>
      <c r="Z45" s="530">
        <v>0</v>
      </c>
      <c r="AA45" s="530">
        <f t="shared" si="16"/>
        <v>57700</v>
      </c>
      <c r="AB45" s="530">
        <f t="shared" si="17"/>
        <v>0</v>
      </c>
      <c r="AC45" s="530">
        <f t="shared" si="18"/>
        <v>0</v>
      </c>
      <c r="AD45" s="530">
        <f t="shared" si="19"/>
        <v>57700</v>
      </c>
      <c r="AE45" s="530">
        <f t="shared" si="20"/>
        <v>0</v>
      </c>
      <c r="AF45" s="530">
        <f t="shared" si="21"/>
        <v>0</v>
      </c>
      <c r="AG45" s="998" t="s">
        <v>281</v>
      </c>
      <c r="AH45" s="998" t="s">
        <v>482</v>
      </c>
      <c r="AI45" s="529">
        <v>2860611</v>
      </c>
      <c r="AJ45" s="529">
        <f t="shared" si="22"/>
        <v>2860.6109999999999</v>
      </c>
      <c r="AL45" s="998" t="s">
        <v>478</v>
      </c>
      <c r="AM45" s="529">
        <v>636000000</v>
      </c>
      <c r="AN45" s="529">
        <v>178729939</v>
      </c>
      <c r="AO45" s="529">
        <v>178729939</v>
      </c>
      <c r="AP45" s="529">
        <v>457270061</v>
      </c>
      <c r="AQ45" s="529">
        <v>142918268</v>
      </c>
      <c r="AR45" s="529">
        <v>35811671</v>
      </c>
      <c r="AS45" s="529">
        <f t="shared" si="23"/>
        <v>636000</v>
      </c>
      <c r="AT45" s="529">
        <f t="shared" si="24"/>
        <v>178729.93900000001</v>
      </c>
      <c r="AU45" s="529">
        <f t="shared" si="25"/>
        <v>178729.93900000001</v>
      </c>
      <c r="AV45" s="529">
        <f t="shared" si="26"/>
        <v>457270.06099999999</v>
      </c>
      <c r="AW45" s="529">
        <f t="shared" si="27"/>
        <v>142918.26800000001</v>
      </c>
      <c r="AX45" s="529">
        <f t="shared" si="28"/>
        <v>35811.671000000002</v>
      </c>
      <c r="AZ45" s="998" t="s">
        <v>313</v>
      </c>
      <c r="BA45" s="529">
        <v>145917787</v>
      </c>
      <c r="BB45" s="529">
        <f t="shared" si="29"/>
        <v>145917.78700000001</v>
      </c>
      <c r="BD45" s="998" t="s">
        <v>478</v>
      </c>
      <c r="BE45" s="529">
        <v>636000000</v>
      </c>
      <c r="BF45" s="529">
        <v>223004567</v>
      </c>
      <c r="BG45" s="529">
        <v>223004567</v>
      </c>
      <c r="BH45" s="529">
        <v>412995433</v>
      </c>
      <c r="BI45" s="529">
        <v>200174845</v>
      </c>
      <c r="BJ45" s="529">
        <v>22829722</v>
      </c>
      <c r="BK45" s="529">
        <f t="shared" si="30"/>
        <v>636000</v>
      </c>
      <c r="BL45" s="529">
        <f t="shared" si="31"/>
        <v>223004.56700000001</v>
      </c>
      <c r="BM45" s="529">
        <f t="shared" si="32"/>
        <v>223004.56700000001</v>
      </c>
      <c r="BN45" s="529">
        <f t="shared" si="33"/>
        <v>412995.43300000002</v>
      </c>
      <c r="BO45" s="529">
        <f t="shared" si="34"/>
        <v>200174.845</v>
      </c>
      <c r="BP45" s="529">
        <f t="shared" si="35"/>
        <v>22829.722000000002</v>
      </c>
      <c r="BR45" s="528" t="s">
        <v>322</v>
      </c>
      <c r="BS45" s="530">
        <v>7837182</v>
      </c>
      <c r="BT45" s="530">
        <f t="shared" si="36"/>
        <v>7837.1819999999998</v>
      </c>
      <c r="BV45" s="528" t="s">
        <v>478</v>
      </c>
      <c r="BW45" s="530">
        <v>636000000</v>
      </c>
      <c r="BX45" s="530">
        <v>274773754</v>
      </c>
      <c r="BY45" s="530">
        <v>274773754</v>
      </c>
      <c r="BZ45" s="530">
        <v>361226246</v>
      </c>
      <c r="CA45" s="530">
        <v>254296286</v>
      </c>
      <c r="CB45" s="530">
        <v>20477468</v>
      </c>
      <c r="CC45" s="530">
        <f t="shared" si="37"/>
        <v>636000</v>
      </c>
      <c r="CD45" s="530">
        <f t="shared" si="38"/>
        <v>274773.75400000002</v>
      </c>
      <c r="CE45" s="530">
        <f t="shared" si="39"/>
        <v>274773.75400000002</v>
      </c>
      <c r="CF45" s="530">
        <f t="shared" si="40"/>
        <v>361226.24599999998</v>
      </c>
      <c r="CG45" s="530">
        <f t="shared" si="41"/>
        <v>254296.28599999999</v>
      </c>
      <c r="CH45" s="530">
        <f t="shared" si="42"/>
        <v>20477.468000000001</v>
      </c>
      <c r="CI45" s="998" t="s">
        <v>281</v>
      </c>
      <c r="CJ45" s="685" t="s">
        <v>308</v>
      </c>
      <c r="CK45" s="686">
        <v>8693490</v>
      </c>
      <c r="CL45" s="686">
        <f t="shared" si="43"/>
        <v>8693.49</v>
      </c>
      <c r="CN45" s="685" t="s">
        <v>478</v>
      </c>
      <c r="CO45" s="686">
        <v>636000000</v>
      </c>
      <c r="CP45" s="686">
        <v>338857351</v>
      </c>
      <c r="CQ45" s="686">
        <v>338857351</v>
      </c>
      <c r="CR45" s="686">
        <v>297142649</v>
      </c>
      <c r="CS45" s="686">
        <v>302911351</v>
      </c>
      <c r="CT45" s="686">
        <v>35946000</v>
      </c>
      <c r="CU45" s="686">
        <f t="shared" si="44"/>
        <v>636000</v>
      </c>
      <c r="CV45" s="686">
        <f t="shared" si="45"/>
        <v>338857.35100000002</v>
      </c>
      <c r="CW45" s="686">
        <f t="shared" si="46"/>
        <v>338857.35100000002</v>
      </c>
      <c r="CX45" s="686">
        <f t="shared" si="47"/>
        <v>297142.64899999998</v>
      </c>
      <c r="CY45" s="686">
        <f t="shared" si="48"/>
        <v>302911.35100000002</v>
      </c>
      <c r="CZ45" s="686">
        <f t="shared" si="49"/>
        <v>35946</v>
      </c>
      <c r="DC45" s="687" t="s">
        <v>1136</v>
      </c>
      <c r="DD45" s="688">
        <v>8074309</v>
      </c>
      <c r="DE45" s="529">
        <f t="shared" si="50"/>
        <v>8074.3090000000002</v>
      </c>
      <c r="DG45" s="687" t="s">
        <v>478</v>
      </c>
      <c r="DH45" s="688">
        <v>636000000</v>
      </c>
      <c r="DI45" s="688">
        <v>385476970</v>
      </c>
      <c r="DJ45" s="688">
        <v>385476970</v>
      </c>
      <c r="DK45" s="688">
        <v>250523030</v>
      </c>
      <c r="DL45" s="688">
        <v>362049866</v>
      </c>
      <c r="DM45" s="688">
        <v>23427104</v>
      </c>
      <c r="DN45" s="688">
        <f t="shared" si="51"/>
        <v>636000</v>
      </c>
      <c r="DO45" s="688">
        <f t="shared" si="52"/>
        <v>385476.97</v>
      </c>
      <c r="DP45" s="688">
        <f t="shared" si="53"/>
        <v>385476.97</v>
      </c>
      <c r="DQ45" s="688">
        <f t="shared" si="54"/>
        <v>250523.03</v>
      </c>
      <c r="DR45" s="688">
        <f t="shared" si="55"/>
        <v>362049.86599999998</v>
      </c>
      <c r="DS45" s="688">
        <f t="shared" si="56"/>
        <v>23427.103999999999</v>
      </c>
      <c r="DT45" s="683" t="s">
        <v>281</v>
      </c>
      <c r="DU45" s="786" t="s">
        <v>317</v>
      </c>
      <c r="DV45" s="787">
        <v>1407020</v>
      </c>
      <c r="DW45" s="787">
        <f t="shared" si="57"/>
        <v>1407.02</v>
      </c>
      <c r="DZ45" s="786" t="s">
        <v>478</v>
      </c>
      <c r="EA45" s="787">
        <v>636000000</v>
      </c>
      <c r="EB45" s="787">
        <v>431525913</v>
      </c>
      <c r="EC45" s="787">
        <v>431525913</v>
      </c>
      <c r="ED45" s="787">
        <v>204474087</v>
      </c>
      <c r="EE45" s="787">
        <v>0</v>
      </c>
      <c r="EF45" s="787">
        <v>408362858</v>
      </c>
      <c r="EG45" s="787">
        <v>23163055</v>
      </c>
      <c r="EH45" s="787">
        <f t="shared" si="58"/>
        <v>636000</v>
      </c>
      <c r="EI45" s="787">
        <f t="shared" si="59"/>
        <v>431525.913</v>
      </c>
      <c r="EJ45" s="787">
        <f t="shared" si="60"/>
        <v>431525.913</v>
      </c>
      <c r="EK45" s="787">
        <f t="shared" si="61"/>
        <v>204474.087</v>
      </c>
      <c r="EL45" s="787">
        <f t="shared" si="62"/>
        <v>0</v>
      </c>
      <c r="EM45" s="787">
        <f t="shared" si="63"/>
        <v>408362.85800000001</v>
      </c>
      <c r="EN45" s="787">
        <f t="shared" si="64"/>
        <v>23163.055</v>
      </c>
      <c r="EP45" s="998" t="s">
        <v>481</v>
      </c>
      <c r="EQ45" s="529">
        <v>7140272</v>
      </c>
      <c r="ER45" s="529">
        <f t="shared" si="65"/>
        <v>7140.2719999999999</v>
      </c>
      <c r="ET45" s="786" t="s">
        <v>478</v>
      </c>
      <c r="EU45" s="787">
        <v>636000000</v>
      </c>
      <c r="EV45" s="787">
        <v>497405574</v>
      </c>
      <c r="EW45" s="787">
        <v>497405574</v>
      </c>
      <c r="EX45" s="787">
        <v>138594426</v>
      </c>
      <c r="EY45" s="787">
        <v>0</v>
      </c>
      <c r="EZ45" s="787">
        <v>460770587</v>
      </c>
      <c r="FA45" s="787">
        <v>36634987</v>
      </c>
      <c r="FB45" s="529">
        <f t="shared" si="66"/>
        <v>636000</v>
      </c>
      <c r="FC45" s="529">
        <f t="shared" si="67"/>
        <v>497405.57400000002</v>
      </c>
      <c r="FD45" s="529">
        <f t="shared" si="68"/>
        <v>497405.57400000002</v>
      </c>
      <c r="FE45" s="529">
        <f t="shared" si="69"/>
        <v>138594.42600000001</v>
      </c>
      <c r="FF45" s="529">
        <f t="shared" si="70"/>
        <v>0</v>
      </c>
      <c r="FG45" s="529">
        <f t="shared" si="71"/>
        <v>460770.587</v>
      </c>
      <c r="FH45" s="529">
        <f t="shared" si="72"/>
        <v>36634.987000000001</v>
      </c>
    </row>
    <row r="46" spans="1:164" x14ac:dyDescent="0.2">
      <c r="A46" s="998" t="s">
        <v>306</v>
      </c>
      <c r="B46" s="1000">
        <v>804400000</v>
      </c>
      <c r="C46" s="1000">
        <v>0</v>
      </c>
      <c r="D46" s="1000">
        <v>0</v>
      </c>
      <c r="E46" s="1000">
        <v>804400000</v>
      </c>
      <c r="F46" s="1000">
        <v>0</v>
      </c>
      <c r="G46" s="1000">
        <v>0</v>
      </c>
      <c r="H46" s="1000">
        <f t="shared" si="9"/>
        <v>804400</v>
      </c>
      <c r="I46" s="1000">
        <f t="shared" si="10"/>
        <v>0</v>
      </c>
      <c r="J46" s="1000">
        <f t="shared" si="11"/>
        <v>0</v>
      </c>
      <c r="K46" s="1000">
        <f t="shared" si="12"/>
        <v>804400</v>
      </c>
      <c r="L46" s="1000">
        <f t="shared" si="13"/>
        <v>0</v>
      </c>
      <c r="M46" s="1000">
        <f t="shared" si="14"/>
        <v>0</v>
      </c>
      <c r="N46" s="998" t="s">
        <v>281</v>
      </c>
      <c r="P46" s="528" t="s">
        <v>482</v>
      </c>
      <c r="Q46" s="529">
        <v>9854412</v>
      </c>
      <c r="R46" s="529">
        <f t="shared" si="15"/>
        <v>9854.4120000000003</v>
      </c>
      <c r="S46" s="998"/>
      <c r="T46" s="528" t="s">
        <v>478</v>
      </c>
      <c r="U46" s="530">
        <v>636000000</v>
      </c>
      <c r="V46" s="530">
        <v>104520115</v>
      </c>
      <c r="W46" s="530">
        <v>104520115</v>
      </c>
      <c r="X46" s="530">
        <v>531479885</v>
      </c>
      <c r="Y46" s="530">
        <v>82543427</v>
      </c>
      <c r="Z46" s="530">
        <v>21976688</v>
      </c>
      <c r="AA46" s="530">
        <f t="shared" si="16"/>
        <v>636000</v>
      </c>
      <c r="AB46" s="530">
        <f t="shared" si="17"/>
        <v>104520.11500000001</v>
      </c>
      <c r="AC46" s="530">
        <f t="shared" si="18"/>
        <v>104520.11500000001</v>
      </c>
      <c r="AD46" s="530">
        <f t="shared" si="19"/>
        <v>531479.88500000001</v>
      </c>
      <c r="AE46" s="530">
        <f t="shared" si="20"/>
        <v>82543.426999999996</v>
      </c>
      <c r="AF46" s="530">
        <f t="shared" si="21"/>
        <v>21976.687999999998</v>
      </c>
      <c r="AG46" s="998" t="s">
        <v>281</v>
      </c>
      <c r="AH46" s="998" t="s">
        <v>516</v>
      </c>
      <c r="AI46" s="529">
        <v>4135435</v>
      </c>
      <c r="AJ46" s="529">
        <f t="shared" si="22"/>
        <v>4135.4350000000004</v>
      </c>
      <c r="AL46" s="998" t="s">
        <v>479</v>
      </c>
      <c r="AM46" s="529">
        <v>1646900000</v>
      </c>
      <c r="AN46" s="529">
        <v>424516373</v>
      </c>
      <c r="AO46" s="529">
        <v>424516373</v>
      </c>
      <c r="AP46" s="529">
        <v>1222383627</v>
      </c>
      <c r="AQ46" s="529">
        <v>313363319</v>
      </c>
      <c r="AR46" s="529">
        <v>111153054</v>
      </c>
      <c r="AS46" s="529">
        <f t="shared" si="23"/>
        <v>1646900</v>
      </c>
      <c r="AT46" s="529">
        <f t="shared" si="24"/>
        <v>424516.37300000002</v>
      </c>
      <c r="AU46" s="529">
        <f t="shared" si="25"/>
        <v>424516.37300000002</v>
      </c>
      <c r="AV46" s="529">
        <f t="shared" si="26"/>
        <v>1222383.6270000001</v>
      </c>
      <c r="AW46" s="529">
        <f t="shared" si="27"/>
        <v>313363.31900000002</v>
      </c>
      <c r="AX46" s="529">
        <f t="shared" si="28"/>
        <v>111153.054</v>
      </c>
      <c r="AZ46" s="998" t="s">
        <v>316</v>
      </c>
      <c r="BA46" s="529">
        <v>1489880</v>
      </c>
      <c r="BB46" s="529">
        <f t="shared" si="29"/>
        <v>1489.88</v>
      </c>
      <c r="BD46" s="998" t="s">
        <v>479</v>
      </c>
      <c r="BE46" s="529">
        <v>1646900000</v>
      </c>
      <c r="BF46" s="529">
        <v>427405380</v>
      </c>
      <c r="BG46" s="529">
        <v>427405380</v>
      </c>
      <c r="BH46" s="529">
        <v>1219494620</v>
      </c>
      <c r="BI46" s="529">
        <v>425700816</v>
      </c>
      <c r="BJ46" s="529">
        <v>1704564</v>
      </c>
      <c r="BK46" s="529">
        <f t="shared" si="30"/>
        <v>1646900</v>
      </c>
      <c r="BL46" s="529">
        <f t="shared" si="31"/>
        <v>427405.38</v>
      </c>
      <c r="BM46" s="529">
        <f t="shared" si="32"/>
        <v>427405.38</v>
      </c>
      <c r="BN46" s="529">
        <f t="shared" si="33"/>
        <v>1219494.6200000001</v>
      </c>
      <c r="BO46" s="529">
        <f t="shared" si="34"/>
        <v>425700.81599999999</v>
      </c>
      <c r="BP46" s="529">
        <f t="shared" si="35"/>
        <v>1704.5640000000001</v>
      </c>
      <c r="BR46" s="528" t="s">
        <v>323</v>
      </c>
      <c r="BS46" s="530">
        <v>1480077</v>
      </c>
      <c r="BT46" s="530">
        <f t="shared" si="36"/>
        <v>1480.077</v>
      </c>
      <c r="BV46" s="528" t="s">
        <v>479</v>
      </c>
      <c r="BW46" s="530">
        <v>1646900000</v>
      </c>
      <c r="BX46" s="530">
        <v>427561042</v>
      </c>
      <c r="BY46" s="530">
        <v>427561042</v>
      </c>
      <c r="BZ46" s="530">
        <v>1219338958</v>
      </c>
      <c r="CA46" s="530">
        <v>427544116</v>
      </c>
      <c r="CB46" s="530">
        <v>16926</v>
      </c>
      <c r="CC46" s="530">
        <f t="shared" si="37"/>
        <v>1646900</v>
      </c>
      <c r="CD46" s="530">
        <f t="shared" si="38"/>
        <v>427561.04200000002</v>
      </c>
      <c r="CE46" s="530">
        <f t="shared" si="39"/>
        <v>427561.04200000002</v>
      </c>
      <c r="CF46" s="530">
        <f t="shared" si="40"/>
        <v>1219338.9580000001</v>
      </c>
      <c r="CG46" s="530">
        <f t="shared" si="41"/>
        <v>427544.11599999998</v>
      </c>
      <c r="CH46" s="530">
        <f t="shared" si="42"/>
        <v>16.925999999999998</v>
      </c>
      <c r="CI46" s="998" t="s">
        <v>281</v>
      </c>
      <c r="CJ46" s="685" t="s">
        <v>407</v>
      </c>
      <c r="CK46" s="686">
        <v>8693490</v>
      </c>
      <c r="CL46" s="686">
        <f t="shared" si="43"/>
        <v>8693.49</v>
      </c>
      <c r="CN46" s="685" t="s">
        <v>479</v>
      </c>
      <c r="CO46" s="686">
        <v>1646900000</v>
      </c>
      <c r="CP46" s="686">
        <v>814515669</v>
      </c>
      <c r="CQ46" s="686">
        <v>814515669</v>
      </c>
      <c r="CR46" s="686">
        <v>832384331</v>
      </c>
      <c r="CS46" s="686">
        <v>707014710</v>
      </c>
      <c r="CT46" s="686">
        <v>107500959</v>
      </c>
      <c r="CU46" s="686">
        <f t="shared" si="44"/>
        <v>1646900</v>
      </c>
      <c r="CV46" s="686">
        <f t="shared" si="45"/>
        <v>814515.66899999999</v>
      </c>
      <c r="CW46" s="686">
        <f t="shared" si="46"/>
        <v>814515.66899999999</v>
      </c>
      <c r="CX46" s="686">
        <f t="shared" si="47"/>
        <v>832384.33100000001</v>
      </c>
      <c r="CY46" s="686">
        <f t="shared" si="48"/>
        <v>707014.71</v>
      </c>
      <c r="CZ46" s="686">
        <f t="shared" si="49"/>
        <v>107500.959</v>
      </c>
      <c r="DC46" s="687" t="s">
        <v>313</v>
      </c>
      <c r="DD46" s="688">
        <v>175467315</v>
      </c>
      <c r="DE46" s="529">
        <f t="shared" si="50"/>
        <v>175467.315</v>
      </c>
      <c r="DG46" s="687" t="s">
        <v>479</v>
      </c>
      <c r="DH46" s="688">
        <v>1646900000</v>
      </c>
      <c r="DI46" s="688">
        <v>815083771</v>
      </c>
      <c r="DJ46" s="688">
        <v>815083771</v>
      </c>
      <c r="DK46" s="688">
        <v>831816229</v>
      </c>
      <c r="DL46" s="688">
        <v>814724833</v>
      </c>
      <c r="DM46" s="688">
        <v>358938</v>
      </c>
      <c r="DN46" s="688">
        <f t="shared" si="51"/>
        <v>1646900</v>
      </c>
      <c r="DO46" s="688">
        <f t="shared" si="52"/>
        <v>815083.77099999995</v>
      </c>
      <c r="DP46" s="688">
        <f t="shared" si="53"/>
        <v>815083.77099999995</v>
      </c>
      <c r="DQ46" s="688">
        <f t="shared" si="54"/>
        <v>831816.22900000005</v>
      </c>
      <c r="DR46" s="688">
        <f t="shared" si="55"/>
        <v>814724.83299999998</v>
      </c>
      <c r="DS46" s="688">
        <f t="shared" si="56"/>
        <v>358.93799999999999</v>
      </c>
      <c r="DT46" s="683" t="s">
        <v>281</v>
      </c>
      <c r="DU46" s="786" t="s">
        <v>318</v>
      </c>
      <c r="DV46" s="787">
        <v>42840</v>
      </c>
      <c r="DW46" s="787">
        <f t="shared" si="57"/>
        <v>42.84</v>
      </c>
      <c r="DZ46" s="786" t="s">
        <v>479</v>
      </c>
      <c r="EA46" s="787">
        <v>1646900000</v>
      </c>
      <c r="EB46" s="787">
        <v>815083771</v>
      </c>
      <c r="EC46" s="787">
        <v>815083771</v>
      </c>
      <c r="ED46" s="787">
        <v>831816229</v>
      </c>
      <c r="EE46" s="787">
        <v>0</v>
      </c>
      <c r="EF46" s="787">
        <v>815041001</v>
      </c>
      <c r="EG46" s="787">
        <v>42770</v>
      </c>
      <c r="EH46" s="787">
        <f t="shared" si="58"/>
        <v>1646900</v>
      </c>
      <c r="EI46" s="787">
        <f t="shared" si="59"/>
        <v>815083.77099999995</v>
      </c>
      <c r="EJ46" s="787">
        <f t="shared" si="60"/>
        <v>815083.77099999995</v>
      </c>
      <c r="EK46" s="787">
        <f t="shared" si="61"/>
        <v>831816.22900000005</v>
      </c>
      <c r="EL46" s="787">
        <f t="shared" si="62"/>
        <v>0</v>
      </c>
      <c r="EM46" s="787">
        <f t="shared" si="63"/>
        <v>815041.00100000005</v>
      </c>
      <c r="EN46" s="787">
        <f t="shared" si="64"/>
        <v>42.77</v>
      </c>
      <c r="EP46" s="998" t="s">
        <v>482</v>
      </c>
      <c r="EQ46" s="529">
        <v>2460109</v>
      </c>
      <c r="ER46" s="529">
        <f t="shared" si="65"/>
        <v>2460.1089999999999</v>
      </c>
      <c r="ET46" s="786" t="s">
        <v>479</v>
      </c>
      <c r="EU46" s="787">
        <v>1646900000</v>
      </c>
      <c r="EV46" s="787">
        <v>1197734490</v>
      </c>
      <c r="EW46" s="787">
        <v>1197734490</v>
      </c>
      <c r="EX46" s="787">
        <v>449165510</v>
      </c>
      <c r="EY46" s="787">
        <v>0</v>
      </c>
      <c r="EZ46" s="787">
        <v>1094268393</v>
      </c>
      <c r="FA46" s="787">
        <v>103466097</v>
      </c>
      <c r="FB46" s="529">
        <f t="shared" si="66"/>
        <v>1646900</v>
      </c>
      <c r="FC46" s="529">
        <f t="shared" si="67"/>
        <v>1197734.49</v>
      </c>
      <c r="FD46" s="529">
        <f t="shared" si="68"/>
        <v>1197734.49</v>
      </c>
      <c r="FE46" s="529">
        <f t="shared" si="69"/>
        <v>449165.51</v>
      </c>
      <c r="FF46" s="529">
        <f t="shared" si="70"/>
        <v>0</v>
      </c>
      <c r="FG46" s="529">
        <f t="shared" si="71"/>
        <v>1094268.3929999999</v>
      </c>
      <c r="FH46" s="529">
        <f t="shared" si="72"/>
        <v>103466.09699999999</v>
      </c>
    </row>
    <row r="47" spans="1:164" x14ac:dyDescent="0.2">
      <c r="A47" s="998" t="s">
        <v>307</v>
      </c>
      <c r="B47" s="1000">
        <v>332207000</v>
      </c>
      <c r="C47" s="1000">
        <v>34801312</v>
      </c>
      <c r="D47" s="1000">
        <v>34801312</v>
      </c>
      <c r="E47" s="1000">
        <v>297405688</v>
      </c>
      <c r="F47" s="1000">
        <v>21475782</v>
      </c>
      <c r="G47" s="1000">
        <v>13325530</v>
      </c>
      <c r="H47" s="1000">
        <f t="shared" si="9"/>
        <v>332207</v>
      </c>
      <c r="I47" s="1000">
        <f t="shared" si="10"/>
        <v>34801.311999999998</v>
      </c>
      <c r="J47" s="1000">
        <f t="shared" si="11"/>
        <v>34801.311999999998</v>
      </c>
      <c r="K47" s="1000">
        <f t="shared" si="12"/>
        <v>297405.68800000002</v>
      </c>
      <c r="L47" s="1000">
        <f t="shared" si="13"/>
        <v>21475.781999999999</v>
      </c>
      <c r="M47" s="1000">
        <f t="shared" si="14"/>
        <v>13325.53</v>
      </c>
      <c r="N47" s="998" t="s">
        <v>281</v>
      </c>
      <c r="P47" s="528" t="s">
        <v>516</v>
      </c>
      <c r="Q47" s="529">
        <v>5281600</v>
      </c>
      <c r="R47" s="529">
        <f t="shared" si="15"/>
        <v>5281.6</v>
      </c>
      <c r="S47" s="998"/>
      <c r="T47" s="528" t="s">
        <v>479</v>
      </c>
      <c r="U47" s="530">
        <v>1646900000</v>
      </c>
      <c r="V47" s="530">
        <v>2737990</v>
      </c>
      <c r="W47" s="530">
        <v>2737990</v>
      </c>
      <c r="X47" s="530">
        <v>1644162010</v>
      </c>
      <c r="Y47" s="530">
        <v>1292393</v>
      </c>
      <c r="Z47" s="530">
        <v>1445597</v>
      </c>
      <c r="AA47" s="530">
        <f t="shared" si="16"/>
        <v>1646900</v>
      </c>
      <c r="AB47" s="530">
        <f t="shared" si="17"/>
        <v>2737.99</v>
      </c>
      <c r="AC47" s="530">
        <f t="shared" si="18"/>
        <v>2737.99</v>
      </c>
      <c r="AD47" s="530">
        <f t="shared" si="19"/>
        <v>1644162.01</v>
      </c>
      <c r="AE47" s="530">
        <f t="shared" si="20"/>
        <v>1292.393</v>
      </c>
      <c r="AF47" s="530">
        <f t="shared" si="21"/>
        <v>1445.597</v>
      </c>
      <c r="AG47" s="998" t="s">
        <v>281</v>
      </c>
      <c r="AH47" s="998" t="s">
        <v>308</v>
      </c>
      <c r="AI47" s="529">
        <v>8024760</v>
      </c>
      <c r="AJ47" s="529">
        <f t="shared" si="22"/>
        <v>8024.76</v>
      </c>
      <c r="AL47" s="998" t="s">
        <v>480</v>
      </c>
      <c r="AM47" s="529">
        <v>842500000</v>
      </c>
      <c r="AN47" s="529">
        <v>210778832</v>
      </c>
      <c r="AO47" s="529">
        <v>210778832</v>
      </c>
      <c r="AP47" s="529">
        <v>631721168</v>
      </c>
      <c r="AQ47" s="529">
        <v>155179139</v>
      </c>
      <c r="AR47" s="529">
        <v>55599693</v>
      </c>
      <c r="AS47" s="529">
        <f t="shared" si="23"/>
        <v>842500</v>
      </c>
      <c r="AT47" s="529">
        <f t="shared" si="24"/>
        <v>210778.83199999999</v>
      </c>
      <c r="AU47" s="529">
        <f t="shared" si="25"/>
        <v>210778.83199999999</v>
      </c>
      <c r="AV47" s="529">
        <f t="shared" si="26"/>
        <v>631721.16799999995</v>
      </c>
      <c r="AW47" s="529">
        <f t="shared" si="27"/>
        <v>155179.139</v>
      </c>
      <c r="AX47" s="529">
        <f t="shared" si="28"/>
        <v>55599.692999999999</v>
      </c>
      <c r="AZ47" s="998" t="s">
        <v>489</v>
      </c>
      <c r="BA47" s="529">
        <v>1489880</v>
      </c>
      <c r="BB47" s="529">
        <f t="shared" si="29"/>
        <v>1489.88</v>
      </c>
      <c r="BD47" s="998" t="s">
        <v>480</v>
      </c>
      <c r="BE47" s="529">
        <v>842500000</v>
      </c>
      <c r="BF47" s="529">
        <v>213667839</v>
      </c>
      <c r="BG47" s="529">
        <v>213667839</v>
      </c>
      <c r="BH47" s="529">
        <v>628832161</v>
      </c>
      <c r="BI47" s="529">
        <v>211964478</v>
      </c>
      <c r="BJ47" s="529">
        <v>1703361</v>
      </c>
      <c r="BK47" s="529">
        <f t="shared" si="30"/>
        <v>842500</v>
      </c>
      <c r="BL47" s="529">
        <f t="shared" si="31"/>
        <v>213667.83900000001</v>
      </c>
      <c r="BM47" s="529">
        <f t="shared" si="32"/>
        <v>213667.83900000001</v>
      </c>
      <c r="BN47" s="529">
        <f t="shared" si="33"/>
        <v>628832.16099999996</v>
      </c>
      <c r="BO47" s="529">
        <f t="shared" si="34"/>
        <v>211964.478</v>
      </c>
      <c r="BP47" s="529">
        <f t="shared" si="35"/>
        <v>1703.3610000000001</v>
      </c>
      <c r="BR47" s="528" t="s">
        <v>324</v>
      </c>
      <c r="BS47" s="530">
        <v>1632869</v>
      </c>
      <c r="BT47" s="530">
        <f t="shared" si="36"/>
        <v>1632.8689999999999</v>
      </c>
      <c r="BV47" s="528" t="s">
        <v>480</v>
      </c>
      <c r="BW47" s="530">
        <v>842500000</v>
      </c>
      <c r="BX47" s="530">
        <v>213743674</v>
      </c>
      <c r="BY47" s="530">
        <v>213743674</v>
      </c>
      <c r="BZ47" s="530">
        <v>628756326</v>
      </c>
      <c r="CA47" s="530">
        <v>213735405</v>
      </c>
      <c r="CB47" s="530">
        <v>8269</v>
      </c>
      <c r="CC47" s="530">
        <f t="shared" si="37"/>
        <v>842500</v>
      </c>
      <c r="CD47" s="530">
        <f t="shared" si="38"/>
        <v>213743.674</v>
      </c>
      <c r="CE47" s="530">
        <f t="shared" si="39"/>
        <v>213743.674</v>
      </c>
      <c r="CF47" s="530">
        <f t="shared" si="40"/>
        <v>628756.326</v>
      </c>
      <c r="CG47" s="530">
        <f t="shared" si="41"/>
        <v>213735.405</v>
      </c>
      <c r="CH47" s="530">
        <f t="shared" si="42"/>
        <v>8.2690000000000001</v>
      </c>
      <c r="CI47" s="998" t="s">
        <v>281</v>
      </c>
      <c r="CJ47" s="685" t="s">
        <v>311</v>
      </c>
      <c r="CK47" s="686">
        <v>66131908</v>
      </c>
      <c r="CL47" s="686">
        <f t="shared" si="43"/>
        <v>66131.907999999996</v>
      </c>
      <c r="CN47" s="685" t="s">
        <v>480</v>
      </c>
      <c r="CO47" s="686">
        <v>842500000</v>
      </c>
      <c r="CP47" s="686">
        <v>415841363</v>
      </c>
      <c r="CQ47" s="686">
        <v>415841363</v>
      </c>
      <c r="CR47" s="686">
        <v>426658637</v>
      </c>
      <c r="CS47" s="686">
        <v>361871533</v>
      </c>
      <c r="CT47" s="686">
        <v>53969830</v>
      </c>
      <c r="CU47" s="686">
        <f t="shared" si="44"/>
        <v>842500</v>
      </c>
      <c r="CV47" s="686">
        <f t="shared" si="45"/>
        <v>415841.36300000001</v>
      </c>
      <c r="CW47" s="686">
        <f t="shared" si="46"/>
        <v>415841.36300000001</v>
      </c>
      <c r="CX47" s="686">
        <f t="shared" si="47"/>
        <v>426658.63699999999</v>
      </c>
      <c r="CY47" s="686">
        <f t="shared" si="48"/>
        <v>361871.533</v>
      </c>
      <c r="CZ47" s="686">
        <f t="shared" si="49"/>
        <v>53969.83</v>
      </c>
      <c r="DC47" s="687" t="s">
        <v>314</v>
      </c>
      <c r="DD47" s="688">
        <v>1487500</v>
      </c>
      <c r="DE47" s="529">
        <f t="shared" si="50"/>
        <v>1487.5</v>
      </c>
      <c r="DG47" s="687" t="s">
        <v>480</v>
      </c>
      <c r="DH47" s="688">
        <v>842500000</v>
      </c>
      <c r="DI47" s="688">
        <v>416410039</v>
      </c>
      <c r="DJ47" s="688">
        <v>416410039</v>
      </c>
      <c r="DK47" s="688">
        <v>426089961</v>
      </c>
      <c r="DL47" s="688">
        <v>416068142</v>
      </c>
      <c r="DM47" s="688">
        <v>341897</v>
      </c>
      <c r="DN47" s="688">
        <f t="shared" si="51"/>
        <v>842500</v>
      </c>
      <c r="DO47" s="688">
        <f t="shared" si="52"/>
        <v>416410.03899999999</v>
      </c>
      <c r="DP47" s="688">
        <f t="shared" si="53"/>
        <v>416410.03899999999</v>
      </c>
      <c r="DQ47" s="688">
        <f t="shared" si="54"/>
        <v>426089.96100000001</v>
      </c>
      <c r="DR47" s="688">
        <f t="shared" si="55"/>
        <v>416068.14199999999</v>
      </c>
      <c r="DS47" s="688">
        <f t="shared" si="56"/>
        <v>341.89699999999999</v>
      </c>
      <c r="DT47" s="683" t="s">
        <v>281</v>
      </c>
      <c r="DU47" s="786" t="s">
        <v>491</v>
      </c>
      <c r="DV47" s="787">
        <v>347480</v>
      </c>
      <c r="DW47" s="787">
        <f t="shared" si="57"/>
        <v>347.48</v>
      </c>
      <c r="DZ47" s="786" t="s">
        <v>480</v>
      </c>
      <c r="EA47" s="787">
        <v>842500000</v>
      </c>
      <c r="EB47" s="787">
        <v>416410039</v>
      </c>
      <c r="EC47" s="787">
        <v>416410039</v>
      </c>
      <c r="ED47" s="787">
        <v>426089961</v>
      </c>
      <c r="EE47" s="787">
        <v>0</v>
      </c>
      <c r="EF47" s="787">
        <v>416384310</v>
      </c>
      <c r="EG47" s="787">
        <v>25729</v>
      </c>
      <c r="EH47" s="787">
        <f t="shared" si="58"/>
        <v>842500</v>
      </c>
      <c r="EI47" s="787">
        <f t="shared" si="59"/>
        <v>416410.03899999999</v>
      </c>
      <c r="EJ47" s="787">
        <f t="shared" si="60"/>
        <v>416410.03899999999</v>
      </c>
      <c r="EK47" s="787">
        <f t="shared" si="61"/>
        <v>426089.96100000001</v>
      </c>
      <c r="EL47" s="787">
        <f t="shared" si="62"/>
        <v>0</v>
      </c>
      <c r="EM47" s="787">
        <f t="shared" si="63"/>
        <v>416384.31</v>
      </c>
      <c r="EN47" s="787">
        <f t="shared" si="64"/>
        <v>25.728999999999999</v>
      </c>
      <c r="EP47" s="998" t="s">
        <v>516</v>
      </c>
      <c r="EQ47" s="529">
        <v>4443342</v>
      </c>
      <c r="ER47" s="529">
        <f t="shared" si="65"/>
        <v>4443.3419999999996</v>
      </c>
      <c r="ET47" s="786" t="s">
        <v>480</v>
      </c>
      <c r="EU47" s="787">
        <v>842500000</v>
      </c>
      <c r="EV47" s="787">
        <v>618836699</v>
      </c>
      <c r="EW47" s="787">
        <v>618836699</v>
      </c>
      <c r="EX47" s="787">
        <v>223663301</v>
      </c>
      <c r="EY47" s="787">
        <v>0</v>
      </c>
      <c r="EZ47" s="787">
        <v>567039714</v>
      </c>
      <c r="FA47" s="787">
        <v>51796985</v>
      </c>
      <c r="FB47" s="529">
        <f t="shared" si="66"/>
        <v>842500</v>
      </c>
      <c r="FC47" s="529">
        <f t="shared" si="67"/>
        <v>618836.69900000002</v>
      </c>
      <c r="FD47" s="529">
        <f t="shared" si="68"/>
        <v>618836.69900000002</v>
      </c>
      <c r="FE47" s="529">
        <f t="shared" si="69"/>
        <v>223663.30100000001</v>
      </c>
      <c r="FF47" s="529">
        <f t="shared" si="70"/>
        <v>0</v>
      </c>
      <c r="FG47" s="529">
        <f t="shared" si="71"/>
        <v>567039.71400000004</v>
      </c>
      <c r="FH47" s="529">
        <f t="shared" si="72"/>
        <v>51796.985000000001</v>
      </c>
    </row>
    <row r="48" spans="1:164" x14ac:dyDescent="0.2">
      <c r="A48" s="998" t="s">
        <v>481</v>
      </c>
      <c r="B48" s="1000">
        <v>212962000</v>
      </c>
      <c r="C48" s="1000">
        <v>20377697</v>
      </c>
      <c r="D48" s="1000">
        <v>20377697</v>
      </c>
      <c r="E48" s="1000">
        <v>192584303</v>
      </c>
      <c r="F48" s="1000">
        <v>10078632</v>
      </c>
      <c r="G48" s="1000">
        <v>10299065</v>
      </c>
      <c r="H48" s="1000">
        <f t="shared" si="9"/>
        <v>212962</v>
      </c>
      <c r="I48" s="1000">
        <f t="shared" si="10"/>
        <v>20377.697</v>
      </c>
      <c r="J48" s="1000">
        <f t="shared" si="11"/>
        <v>20377.697</v>
      </c>
      <c r="K48" s="1000">
        <f t="shared" si="12"/>
        <v>192584.30300000001</v>
      </c>
      <c r="L48" s="1000">
        <f t="shared" si="13"/>
        <v>10078.632</v>
      </c>
      <c r="M48" s="1000">
        <f t="shared" si="14"/>
        <v>10299.065000000001</v>
      </c>
      <c r="N48" s="998" t="s">
        <v>281</v>
      </c>
      <c r="P48" s="528" t="s">
        <v>308</v>
      </c>
      <c r="Q48" s="529">
        <v>33897781</v>
      </c>
      <c r="R48" s="529">
        <f t="shared" si="15"/>
        <v>33897.781000000003</v>
      </c>
      <c r="S48" s="998"/>
      <c r="T48" s="528" t="s">
        <v>480</v>
      </c>
      <c r="U48" s="530">
        <v>842500000</v>
      </c>
      <c r="V48" s="530">
        <v>1419422</v>
      </c>
      <c r="W48" s="530">
        <v>1419422</v>
      </c>
      <c r="X48" s="530">
        <v>841080578</v>
      </c>
      <c r="Y48" s="530">
        <v>696623</v>
      </c>
      <c r="Z48" s="530">
        <v>722799</v>
      </c>
      <c r="AA48" s="530">
        <f t="shared" si="16"/>
        <v>842500</v>
      </c>
      <c r="AB48" s="530">
        <f t="shared" si="17"/>
        <v>1419.422</v>
      </c>
      <c r="AC48" s="530">
        <f t="shared" si="18"/>
        <v>1419.422</v>
      </c>
      <c r="AD48" s="530">
        <f t="shared" si="19"/>
        <v>841080.57799999998</v>
      </c>
      <c r="AE48" s="530">
        <f t="shared" si="20"/>
        <v>696.62300000000005</v>
      </c>
      <c r="AF48" s="530">
        <f t="shared" si="21"/>
        <v>722.79899999999998</v>
      </c>
      <c r="AG48" s="998" t="s">
        <v>281</v>
      </c>
      <c r="AH48" s="998" t="s">
        <v>407</v>
      </c>
      <c r="AI48" s="529">
        <v>8024760</v>
      </c>
      <c r="AJ48" s="529">
        <f t="shared" si="22"/>
        <v>8024.76</v>
      </c>
      <c r="AL48" s="998" t="s">
        <v>306</v>
      </c>
      <c r="AM48" s="529">
        <v>804400000</v>
      </c>
      <c r="AN48" s="529">
        <v>213737541</v>
      </c>
      <c r="AO48" s="529">
        <v>213737541</v>
      </c>
      <c r="AP48" s="529">
        <v>590662459</v>
      </c>
      <c r="AQ48" s="529">
        <v>158184180</v>
      </c>
      <c r="AR48" s="529">
        <v>55553361</v>
      </c>
      <c r="AS48" s="529">
        <f t="shared" si="23"/>
        <v>804400</v>
      </c>
      <c r="AT48" s="529">
        <f t="shared" si="24"/>
        <v>213737.541</v>
      </c>
      <c r="AU48" s="529">
        <f t="shared" si="25"/>
        <v>213737.541</v>
      </c>
      <c r="AV48" s="529">
        <f t="shared" si="26"/>
        <v>590662.45900000003</v>
      </c>
      <c r="AW48" s="529">
        <f t="shared" si="27"/>
        <v>158184.18</v>
      </c>
      <c r="AX48" s="529">
        <f t="shared" si="28"/>
        <v>55553.360999999997</v>
      </c>
      <c r="AZ48" s="998" t="s">
        <v>322</v>
      </c>
      <c r="BA48" s="529">
        <v>9455124</v>
      </c>
      <c r="BB48" s="529">
        <f t="shared" si="29"/>
        <v>9455.1239999999998</v>
      </c>
      <c r="BD48" s="998" t="s">
        <v>306</v>
      </c>
      <c r="BE48" s="529">
        <v>804400000</v>
      </c>
      <c r="BF48" s="529">
        <v>213737541</v>
      </c>
      <c r="BG48" s="529">
        <v>213737541</v>
      </c>
      <c r="BH48" s="529">
        <v>590662459</v>
      </c>
      <c r="BI48" s="529">
        <v>213736338</v>
      </c>
      <c r="BJ48" s="529">
        <v>1203</v>
      </c>
      <c r="BK48" s="529">
        <f t="shared" si="30"/>
        <v>804400</v>
      </c>
      <c r="BL48" s="529">
        <f t="shared" si="31"/>
        <v>213737.541</v>
      </c>
      <c r="BM48" s="529">
        <f t="shared" si="32"/>
        <v>213737.541</v>
      </c>
      <c r="BN48" s="529">
        <f t="shared" si="33"/>
        <v>590662.45900000003</v>
      </c>
      <c r="BO48" s="529">
        <f t="shared" si="34"/>
        <v>213736.33799999999</v>
      </c>
      <c r="BP48" s="529">
        <f t="shared" si="35"/>
        <v>1.2030000000000001</v>
      </c>
      <c r="BR48" s="528" t="s">
        <v>325</v>
      </c>
      <c r="BS48" s="530">
        <v>150200</v>
      </c>
      <c r="BT48" s="530">
        <f t="shared" si="36"/>
        <v>150.19999999999999</v>
      </c>
      <c r="BV48" s="528" t="s">
        <v>306</v>
      </c>
      <c r="BW48" s="530">
        <v>804400000</v>
      </c>
      <c r="BX48" s="530">
        <v>213817368</v>
      </c>
      <c r="BY48" s="530">
        <v>213817368</v>
      </c>
      <c r="BZ48" s="530">
        <v>590582632</v>
      </c>
      <c r="CA48" s="530">
        <v>213808711</v>
      </c>
      <c r="CB48" s="530">
        <v>8657</v>
      </c>
      <c r="CC48" s="530">
        <f t="shared" si="37"/>
        <v>804400</v>
      </c>
      <c r="CD48" s="530">
        <f t="shared" si="38"/>
        <v>213817.36799999999</v>
      </c>
      <c r="CE48" s="530">
        <f t="shared" si="39"/>
        <v>213817.36799999999</v>
      </c>
      <c r="CF48" s="530">
        <f t="shared" si="40"/>
        <v>590582.63199999998</v>
      </c>
      <c r="CG48" s="530">
        <f t="shared" si="41"/>
        <v>213808.71100000001</v>
      </c>
      <c r="CH48" s="530">
        <f t="shared" si="42"/>
        <v>8.657</v>
      </c>
      <c r="CI48" s="998" t="s">
        <v>281</v>
      </c>
      <c r="CJ48" s="685" t="s">
        <v>483</v>
      </c>
      <c r="CK48" s="686">
        <v>53616477</v>
      </c>
      <c r="CL48" s="686">
        <f t="shared" si="43"/>
        <v>53616.476999999999</v>
      </c>
      <c r="CN48" s="685" t="s">
        <v>306</v>
      </c>
      <c r="CO48" s="686">
        <v>804400000</v>
      </c>
      <c r="CP48" s="686">
        <v>398674306</v>
      </c>
      <c r="CQ48" s="686">
        <v>398674306</v>
      </c>
      <c r="CR48" s="686">
        <v>405725694</v>
      </c>
      <c r="CS48" s="686">
        <v>345143177</v>
      </c>
      <c r="CT48" s="686">
        <v>53531129</v>
      </c>
      <c r="CU48" s="686">
        <f t="shared" si="44"/>
        <v>804400</v>
      </c>
      <c r="CV48" s="686">
        <f t="shared" si="45"/>
        <v>398674.30599999998</v>
      </c>
      <c r="CW48" s="686">
        <f t="shared" si="46"/>
        <v>398674.30599999998</v>
      </c>
      <c r="CX48" s="686">
        <f t="shared" si="47"/>
        <v>405725.69400000002</v>
      </c>
      <c r="CY48" s="686">
        <f t="shared" si="48"/>
        <v>345143.17700000003</v>
      </c>
      <c r="CZ48" s="686">
        <f t="shared" si="49"/>
        <v>53531.129000000001</v>
      </c>
      <c r="DC48" s="687" t="s">
        <v>486</v>
      </c>
      <c r="DD48" s="688">
        <v>1487500</v>
      </c>
      <c r="DE48" s="529">
        <f t="shared" si="50"/>
        <v>1487.5</v>
      </c>
      <c r="DG48" s="687" t="s">
        <v>306</v>
      </c>
      <c r="DH48" s="688">
        <v>804400000</v>
      </c>
      <c r="DI48" s="688">
        <v>398673732</v>
      </c>
      <c r="DJ48" s="688">
        <v>398673732</v>
      </c>
      <c r="DK48" s="688">
        <v>405726268</v>
      </c>
      <c r="DL48" s="688">
        <v>398656691</v>
      </c>
      <c r="DM48" s="688">
        <v>17041</v>
      </c>
      <c r="DN48" s="688">
        <f t="shared" si="51"/>
        <v>804400</v>
      </c>
      <c r="DO48" s="688">
        <f t="shared" si="52"/>
        <v>398673.73200000002</v>
      </c>
      <c r="DP48" s="688">
        <f t="shared" si="53"/>
        <v>398673.73200000002</v>
      </c>
      <c r="DQ48" s="688">
        <f t="shared" si="54"/>
        <v>405726.26799999998</v>
      </c>
      <c r="DR48" s="688">
        <f t="shared" si="55"/>
        <v>398656.69099999999</v>
      </c>
      <c r="DS48" s="688">
        <f t="shared" si="56"/>
        <v>17.041</v>
      </c>
      <c r="DT48" s="683" t="s">
        <v>281</v>
      </c>
      <c r="DU48" s="786" t="s">
        <v>322</v>
      </c>
      <c r="DV48" s="787">
        <v>15101390</v>
      </c>
      <c r="DW48" s="787">
        <f t="shared" si="57"/>
        <v>15101.39</v>
      </c>
      <c r="DZ48" s="786" t="s">
        <v>306</v>
      </c>
      <c r="EA48" s="787">
        <v>804400000</v>
      </c>
      <c r="EB48" s="787">
        <v>398673732</v>
      </c>
      <c r="EC48" s="787">
        <v>398673732</v>
      </c>
      <c r="ED48" s="787">
        <v>405726268</v>
      </c>
      <c r="EE48" s="787">
        <v>0</v>
      </c>
      <c r="EF48" s="787">
        <v>398656691</v>
      </c>
      <c r="EG48" s="787">
        <v>17041</v>
      </c>
      <c r="EH48" s="787">
        <f t="shared" si="58"/>
        <v>804400</v>
      </c>
      <c r="EI48" s="787">
        <f t="shared" si="59"/>
        <v>398673.73200000002</v>
      </c>
      <c r="EJ48" s="787">
        <f t="shared" si="60"/>
        <v>398673.73200000002</v>
      </c>
      <c r="EK48" s="787">
        <f t="shared" si="61"/>
        <v>405726.26799999998</v>
      </c>
      <c r="EL48" s="787">
        <f t="shared" si="62"/>
        <v>0</v>
      </c>
      <c r="EM48" s="787">
        <f t="shared" si="63"/>
        <v>398656.69099999999</v>
      </c>
      <c r="EN48" s="787">
        <f t="shared" si="64"/>
        <v>17.041</v>
      </c>
      <c r="EP48" s="998" t="s">
        <v>308</v>
      </c>
      <c r="EQ48" s="529">
        <v>21887139</v>
      </c>
      <c r="ER48" s="529">
        <f t="shared" si="65"/>
        <v>21887.138999999999</v>
      </c>
      <c r="ET48" s="786" t="s">
        <v>306</v>
      </c>
      <c r="EU48" s="787">
        <v>804400000</v>
      </c>
      <c r="EV48" s="787">
        <v>578897791</v>
      </c>
      <c r="EW48" s="787">
        <v>578897791</v>
      </c>
      <c r="EX48" s="787">
        <v>225502209</v>
      </c>
      <c r="EY48" s="787">
        <v>0</v>
      </c>
      <c r="EZ48" s="787">
        <v>527228679</v>
      </c>
      <c r="FA48" s="787">
        <v>51669112</v>
      </c>
      <c r="FB48" s="529">
        <f t="shared" si="66"/>
        <v>804400</v>
      </c>
      <c r="FC48" s="529">
        <f t="shared" si="67"/>
        <v>578897.79099999997</v>
      </c>
      <c r="FD48" s="529">
        <f t="shared" si="68"/>
        <v>578897.79099999997</v>
      </c>
      <c r="FE48" s="529">
        <f t="shared" si="69"/>
        <v>225502.209</v>
      </c>
      <c r="FF48" s="529">
        <f t="shared" si="70"/>
        <v>0</v>
      </c>
      <c r="FG48" s="529">
        <f t="shared" si="71"/>
        <v>527228.679</v>
      </c>
      <c r="FH48" s="529">
        <f t="shared" si="72"/>
        <v>51669.112000000001</v>
      </c>
    </row>
    <row r="49" spans="1:164" x14ac:dyDescent="0.2">
      <c r="A49" s="998" t="s">
        <v>482</v>
      </c>
      <c r="B49" s="1000">
        <v>50816000</v>
      </c>
      <c r="C49" s="1000">
        <v>7781276</v>
      </c>
      <c r="D49" s="1000">
        <v>7781276</v>
      </c>
      <c r="E49" s="1000">
        <v>43034724</v>
      </c>
      <c r="F49" s="1000">
        <v>4754811</v>
      </c>
      <c r="G49" s="1000">
        <v>3026465</v>
      </c>
      <c r="H49" s="1000">
        <f t="shared" si="9"/>
        <v>50816</v>
      </c>
      <c r="I49" s="1000">
        <f t="shared" si="10"/>
        <v>7781.2759999999998</v>
      </c>
      <c r="J49" s="1000">
        <f t="shared" si="11"/>
        <v>7781.2759999999998</v>
      </c>
      <c r="K49" s="1000">
        <f t="shared" si="12"/>
        <v>43034.724000000002</v>
      </c>
      <c r="L49" s="1000">
        <f t="shared" si="13"/>
        <v>4754.8109999999997</v>
      </c>
      <c r="M49" s="1000">
        <f t="shared" si="14"/>
        <v>3026.4650000000001</v>
      </c>
      <c r="N49" s="998" t="s">
        <v>281</v>
      </c>
      <c r="P49" s="528" t="s">
        <v>309</v>
      </c>
      <c r="Q49" s="529">
        <v>1127013</v>
      </c>
      <c r="R49" s="529">
        <f t="shared" si="15"/>
        <v>1127.0129999999999</v>
      </c>
      <c r="S49" s="998"/>
      <c r="T49" s="528" t="s">
        <v>306</v>
      </c>
      <c r="U49" s="530">
        <v>804400000</v>
      </c>
      <c r="V49" s="530">
        <v>1318568</v>
      </c>
      <c r="W49" s="530">
        <v>1318568</v>
      </c>
      <c r="X49" s="530">
        <v>803081432</v>
      </c>
      <c r="Y49" s="530">
        <v>595770</v>
      </c>
      <c r="Z49" s="530">
        <v>722798</v>
      </c>
      <c r="AA49" s="530">
        <f t="shared" si="16"/>
        <v>804400</v>
      </c>
      <c r="AB49" s="530">
        <f t="shared" si="17"/>
        <v>1318.568</v>
      </c>
      <c r="AC49" s="530">
        <f t="shared" si="18"/>
        <v>1318.568</v>
      </c>
      <c r="AD49" s="530">
        <f t="shared" si="19"/>
        <v>803081.43200000003</v>
      </c>
      <c r="AE49" s="530">
        <f t="shared" si="20"/>
        <v>595.77</v>
      </c>
      <c r="AF49" s="530">
        <f t="shared" si="21"/>
        <v>722.798</v>
      </c>
      <c r="AG49" s="998" t="s">
        <v>281</v>
      </c>
      <c r="AH49" s="998" t="s">
        <v>311</v>
      </c>
      <c r="AI49" s="529">
        <v>71128715</v>
      </c>
      <c r="AJ49" s="529">
        <f t="shared" si="22"/>
        <v>71128.714999999997</v>
      </c>
      <c r="AL49" s="998" t="s">
        <v>307</v>
      </c>
      <c r="AM49" s="529">
        <v>267907000</v>
      </c>
      <c r="AN49" s="529">
        <v>84089332</v>
      </c>
      <c r="AO49" s="529">
        <v>84089332</v>
      </c>
      <c r="AP49" s="529">
        <v>183817668</v>
      </c>
      <c r="AQ49" s="529">
        <v>79907258</v>
      </c>
      <c r="AR49" s="529">
        <v>4182074</v>
      </c>
      <c r="AS49" s="529">
        <f t="shared" si="23"/>
        <v>267907</v>
      </c>
      <c r="AT49" s="529">
        <f t="shared" si="24"/>
        <v>84089.331999999995</v>
      </c>
      <c r="AU49" s="529">
        <f t="shared" si="25"/>
        <v>84089.331999999995</v>
      </c>
      <c r="AV49" s="529">
        <f t="shared" si="26"/>
        <v>183817.66800000001</v>
      </c>
      <c r="AW49" s="529">
        <f t="shared" si="27"/>
        <v>79907.258000000002</v>
      </c>
      <c r="AX49" s="529">
        <f t="shared" si="28"/>
        <v>4182.0739999999996</v>
      </c>
      <c r="AZ49" s="998" t="s">
        <v>323</v>
      </c>
      <c r="BA49" s="529">
        <v>1296530</v>
      </c>
      <c r="BB49" s="529">
        <f t="shared" si="29"/>
        <v>1296.53</v>
      </c>
      <c r="BD49" s="998" t="s">
        <v>307</v>
      </c>
      <c r="BE49" s="529">
        <v>267300316</v>
      </c>
      <c r="BF49" s="529">
        <v>102850042</v>
      </c>
      <c r="BG49" s="529">
        <v>102850042</v>
      </c>
      <c r="BH49" s="529">
        <v>164450274</v>
      </c>
      <c r="BI49" s="529">
        <v>92475271</v>
      </c>
      <c r="BJ49" s="529">
        <v>10374771</v>
      </c>
      <c r="BK49" s="529">
        <f t="shared" si="30"/>
        <v>267300.31599999999</v>
      </c>
      <c r="BL49" s="529">
        <f t="shared" si="31"/>
        <v>102850.042</v>
      </c>
      <c r="BM49" s="529">
        <f t="shared" si="32"/>
        <v>102850.042</v>
      </c>
      <c r="BN49" s="529">
        <f t="shared" si="33"/>
        <v>164450.274</v>
      </c>
      <c r="BO49" s="529">
        <f t="shared" si="34"/>
        <v>92475.270999999993</v>
      </c>
      <c r="BP49" s="529">
        <f t="shared" si="35"/>
        <v>10374.771000000001</v>
      </c>
      <c r="BR49" s="528" t="s">
        <v>326</v>
      </c>
      <c r="BS49" s="530">
        <v>765603</v>
      </c>
      <c r="BT49" s="530">
        <f t="shared" si="36"/>
        <v>765.60299999999995</v>
      </c>
      <c r="BV49" s="528" t="s">
        <v>307</v>
      </c>
      <c r="BW49" s="530">
        <v>267300316</v>
      </c>
      <c r="BX49" s="530">
        <v>115388400</v>
      </c>
      <c r="BY49" s="530">
        <v>115388400</v>
      </c>
      <c r="BZ49" s="530">
        <v>151911916</v>
      </c>
      <c r="CA49" s="530">
        <v>111240337</v>
      </c>
      <c r="CB49" s="530">
        <v>4148063</v>
      </c>
      <c r="CC49" s="530">
        <f t="shared" si="37"/>
        <v>267300.31599999999</v>
      </c>
      <c r="CD49" s="530">
        <f t="shared" si="38"/>
        <v>115388.4</v>
      </c>
      <c r="CE49" s="530">
        <f t="shared" si="39"/>
        <v>115388.4</v>
      </c>
      <c r="CF49" s="530">
        <f t="shared" si="40"/>
        <v>151911.916</v>
      </c>
      <c r="CG49" s="530">
        <f t="shared" si="41"/>
        <v>111240.337</v>
      </c>
      <c r="CH49" s="530">
        <f t="shared" si="42"/>
        <v>4148.0630000000001</v>
      </c>
      <c r="CI49" s="998" t="s">
        <v>281</v>
      </c>
      <c r="CJ49" s="685" t="s">
        <v>484</v>
      </c>
      <c r="CK49" s="686">
        <v>53616477</v>
      </c>
      <c r="CL49" s="686">
        <f t="shared" si="43"/>
        <v>53616.476999999999</v>
      </c>
      <c r="CN49" s="685" t="s">
        <v>307</v>
      </c>
      <c r="CO49" s="686">
        <v>267907000</v>
      </c>
      <c r="CP49" s="686">
        <v>129385133</v>
      </c>
      <c r="CQ49" s="686">
        <v>129385133</v>
      </c>
      <c r="CR49" s="686">
        <v>138521867</v>
      </c>
      <c r="CS49" s="686">
        <v>125955132</v>
      </c>
      <c r="CT49" s="686">
        <v>3430001</v>
      </c>
      <c r="CU49" s="686">
        <f t="shared" si="44"/>
        <v>267907</v>
      </c>
      <c r="CV49" s="686">
        <f t="shared" si="45"/>
        <v>129385.133</v>
      </c>
      <c r="CW49" s="686">
        <f t="shared" si="46"/>
        <v>129385.133</v>
      </c>
      <c r="CX49" s="686">
        <f t="shared" si="47"/>
        <v>138521.867</v>
      </c>
      <c r="CY49" s="686">
        <f t="shared" si="48"/>
        <v>125955.132</v>
      </c>
      <c r="CZ49" s="686">
        <f t="shared" si="49"/>
        <v>3430.0010000000002</v>
      </c>
      <c r="DC49" s="687" t="s">
        <v>316</v>
      </c>
      <c r="DD49" s="688">
        <v>5655161</v>
      </c>
      <c r="DE49" s="529">
        <f t="shared" si="50"/>
        <v>5655.1610000000001</v>
      </c>
      <c r="DG49" s="687" t="s">
        <v>307</v>
      </c>
      <c r="DH49" s="688">
        <v>267907000</v>
      </c>
      <c r="DI49" s="688">
        <v>142430984</v>
      </c>
      <c r="DJ49" s="688">
        <v>142430984</v>
      </c>
      <c r="DK49" s="688">
        <v>125476016</v>
      </c>
      <c r="DL49" s="688">
        <v>139412817</v>
      </c>
      <c r="DM49" s="688">
        <v>3018167</v>
      </c>
      <c r="DN49" s="688">
        <f t="shared" si="51"/>
        <v>267907</v>
      </c>
      <c r="DO49" s="688">
        <f t="shared" si="52"/>
        <v>142430.984</v>
      </c>
      <c r="DP49" s="688">
        <f t="shared" si="53"/>
        <v>142430.984</v>
      </c>
      <c r="DQ49" s="688">
        <f t="shared" si="54"/>
        <v>125476.016</v>
      </c>
      <c r="DR49" s="688">
        <f t="shared" si="55"/>
        <v>139412.81700000001</v>
      </c>
      <c r="DS49" s="688">
        <f t="shared" si="56"/>
        <v>3018.1669999999999</v>
      </c>
      <c r="DT49" s="683" t="s">
        <v>281</v>
      </c>
      <c r="DU49" s="786" t="s">
        <v>323</v>
      </c>
      <c r="DV49" s="787">
        <v>2196400</v>
      </c>
      <c r="DW49" s="787">
        <f t="shared" si="57"/>
        <v>2196.4</v>
      </c>
      <c r="DZ49" s="786" t="s">
        <v>307</v>
      </c>
      <c r="EA49" s="787">
        <v>268009228</v>
      </c>
      <c r="EB49" s="787">
        <v>158657969</v>
      </c>
      <c r="EC49" s="787">
        <v>158657969</v>
      </c>
      <c r="ED49" s="787">
        <v>109351259</v>
      </c>
      <c r="EE49" s="787">
        <v>0</v>
      </c>
      <c r="EF49" s="787">
        <v>155093872</v>
      </c>
      <c r="EG49" s="787">
        <v>3564097</v>
      </c>
      <c r="EH49" s="787">
        <f t="shared" si="58"/>
        <v>268009.228</v>
      </c>
      <c r="EI49" s="787">
        <f t="shared" si="59"/>
        <v>158657.96900000001</v>
      </c>
      <c r="EJ49" s="787">
        <f t="shared" si="60"/>
        <v>158657.96900000001</v>
      </c>
      <c r="EK49" s="787">
        <f t="shared" si="61"/>
        <v>109351.25900000001</v>
      </c>
      <c r="EL49" s="787">
        <f t="shared" si="62"/>
        <v>0</v>
      </c>
      <c r="EM49" s="787">
        <f t="shared" si="63"/>
        <v>155093.872</v>
      </c>
      <c r="EN49" s="787">
        <f t="shared" si="64"/>
        <v>3564.0970000000002</v>
      </c>
      <c r="EP49" s="998" t="s">
        <v>309</v>
      </c>
      <c r="EQ49" s="529">
        <v>21887139</v>
      </c>
      <c r="ER49" s="529">
        <f t="shared" si="65"/>
        <v>21887.138999999999</v>
      </c>
      <c r="ET49" s="786" t="s">
        <v>307</v>
      </c>
      <c r="EU49" s="787">
        <v>267546211</v>
      </c>
      <c r="EV49" s="787">
        <v>172701692</v>
      </c>
      <c r="EW49" s="787">
        <v>172701692</v>
      </c>
      <c r="EX49" s="787">
        <v>94844519</v>
      </c>
      <c r="EY49" s="787">
        <v>0</v>
      </c>
      <c r="EZ49" s="787">
        <v>168907515</v>
      </c>
      <c r="FA49" s="787">
        <v>3794177</v>
      </c>
      <c r="FB49" s="529">
        <f t="shared" si="66"/>
        <v>267546.21100000001</v>
      </c>
      <c r="FC49" s="529">
        <f t="shared" si="67"/>
        <v>172701.69200000001</v>
      </c>
      <c r="FD49" s="529">
        <f t="shared" si="68"/>
        <v>172701.69200000001</v>
      </c>
      <c r="FE49" s="529">
        <f t="shared" si="69"/>
        <v>94844.519</v>
      </c>
      <c r="FF49" s="529">
        <f t="shared" si="70"/>
        <v>0</v>
      </c>
      <c r="FG49" s="529">
        <f t="shared" si="71"/>
        <v>168907.51500000001</v>
      </c>
      <c r="FH49" s="529">
        <f t="shared" si="72"/>
        <v>3794.1770000000001</v>
      </c>
    </row>
    <row r="50" spans="1:164" x14ac:dyDescent="0.2">
      <c r="A50" s="998" t="s">
        <v>516</v>
      </c>
      <c r="B50" s="1000">
        <v>67179000</v>
      </c>
      <c r="C50" s="1000">
        <v>6642339</v>
      </c>
      <c r="D50" s="1000">
        <v>6642339</v>
      </c>
      <c r="E50" s="1000">
        <v>60536661</v>
      </c>
      <c r="F50" s="1000">
        <v>6642339</v>
      </c>
      <c r="G50" s="1000">
        <v>0</v>
      </c>
      <c r="H50" s="1000">
        <f t="shared" si="9"/>
        <v>67179</v>
      </c>
      <c r="I50" s="1000">
        <f t="shared" si="10"/>
        <v>6642.3389999999999</v>
      </c>
      <c r="J50" s="1000">
        <f t="shared" si="11"/>
        <v>6642.3389999999999</v>
      </c>
      <c r="K50" s="1000">
        <f t="shared" si="12"/>
        <v>60536.661</v>
      </c>
      <c r="L50" s="1000">
        <f t="shared" si="13"/>
        <v>6642.3389999999999</v>
      </c>
      <c r="M50" s="1000">
        <f t="shared" si="14"/>
        <v>0</v>
      </c>
      <c r="N50" s="998" t="s">
        <v>281</v>
      </c>
      <c r="P50" s="528" t="s">
        <v>310</v>
      </c>
      <c r="Q50" s="529">
        <v>32770768</v>
      </c>
      <c r="R50" s="529">
        <f t="shared" si="15"/>
        <v>32770.767999999996</v>
      </c>
      <c r="S50" s="998"/>
      <c r="T50" s="528" t="s">
        <v>307</v>
      </c>
      <c r="U50" s="530">
        <v>271332952</v>
      </c>
      <c r="V50" s="530">
        <v>70364099</v>
      </c>
      <c r="W50" s="530">
        <v>70364099</v>
      </c>
      <c r="X50" s="530">
        <v>200968853</v>
      </c>
      <c r="Y50" s="530">
        <v>57555153</v>
      </c>
      <c r="Z50" s="530">
        <v>12808946</v>
      </c>
      <c r="AA50" s="530">
        <f t="shared" si="16"/>
        <v>271332.95199999999</v>
      </c>
      <c r="AB50" s="530">
        <f t="shared" si="17"/>
        <v>70364.099000000002</v>
      </c>
      <c r="AC50" s="530">
        <f t="shared" si="18"/>
        <v>70364.099000000002</v>
      </c>
      <c r="AD50" s="530">
        <f t="shared" si="19"/>
        <v>200968.853</v>
      </c>
      <c r="AE50" s="530">
        <f t="shared" si="20"/>
        <v>57555.152999999998</v>
      </c>
      <c r="AF50" s="530">
        <f t="shared" si="21"/>
        <v>12808.946</v>
      </c>
      <c r="AG50" s="998" t="s">
        <v>281</v>
      </c>
      <c r="AH50" s="998" t="s">
        <v>483</v>
      </c>
      <c r="AI50" s="529">
        <v>66631176</v>
      </c>
      <c r="AJ50" s="529">
        <f t="shared" si="22"/>
        <v>66631.176000000007</v>
      </c>
      <c r="AL50" s="998" t="s">
        <v>481</v>
      </c>
      <c r="AM50" s="529">
        <v>152962000</v>
      </c>
      <c r="AN50" s="529">
        <v>47533659</v>
      </c>
      <c r="AO50" s="529">
        <v>47533659</v>
      </c>
      <c r="AP50" s="529">
        <v>105428341</v>
      </c>
      <c r="AQ50" s="529">
        <v>44451871</v>
      </c>
      <c r="AR50" s="529">
        <v>3081788</v>
      </c>
      <c r="AS50" s="529">
        <f t="shared" si="23"/>
        <v>152962</v>
      </c>
      <c r="AT50" s="529">
        <f t="shared" si="24"/>
        <v>47533.659</v>
      </c>
      <c r="AU50" s="529">
        <f t="shared" si="25"/>
        <v>47533.659</v>
      </c>
      <c r="AV50" s="529">
        <f t="shared" si="26"/>
        <v>105428.341</v>
      </c>
      <c r="AW50" s="529">
        <f t="shared" si="27"/>
        <v>44451.870999999999</v>
      </c>
      <c r="AX50" s="529">
        <f t="shared" si="28"/>
        <v>3081.788</v>
      </c>
      <c r="AZ50" s="998" t="s">
        <v>324</v>
      </c>
      <c r="BA50" s="529">
        <v>1747037</v>
      </c>
      <c r="BB50" s="529">
        <f t="shared" si="29"/>
        <v>1747.037</v>
      </c>
      <c r="BD50" s="998" t="s">
        <v>481</v>
      </c>
      <c r="BE50" s="529">
        <v>152962000</v>
      </c>
      <c r="BF50" s="529">
        <v>56313427</v>
      </c>
      <c r="BG50" s="529">
        <v>56313427</v>
      </c>
      <c r="BH50" s="529">
        <v>96648573</v>
      </c>
      <c r="BI50" s="529">
        <v>48434673</v>
      </c>
      <c r="BJ50" s="529">
        <v>7878754</v>
      </c>
      <c r="BK50" s="529">
        <f t="shared" si="30"/>
        <v>152962</v>
      </c>
      <c r="BL50" s="529">
        <f t="shared" si="31"/>
        <v>56313.427000000003</v>
      </c>
      <c r="BM50" s="529">
        <f t="shared" si="32"/>
        <v>56313.427000000003</v>
      </c>
      <c r="BN50" s="529">
        <f t="shared" si="33"/>
        <v>96648.573000000004</v>
      </c>
      <c r="BO50" s="529">
        <f t="shared" si="34"/>
        <v>48434.673000000003</v>
      </c>
      <c r="BP50" s="529">
        <f t="shared" si="35"/>
        <v>7878.7539999999999</v>
      </c>
      <c r="BR50" s="528" t="s">
        <v>328</v>
      </c>
      <c r="BS50" s="530">
        <v>75100</v>
      </c>
      <c r="BT50" s="530">
        <f t="shared" si="36"/>
        <v>75.099999999999994</v>
      </c>
      <c r="BV50" s="528" t="s">
        <v>481</v>
      </c>
      <c r="BW50" s="530">
        <v>152962000</v>
      </c>
      <c r="BX50" s="530">
        <v>64729482</v>
      </c>
      <c r="BY50" s="530">
        <v>64729482</v>
      </c>
      <c r="BZ50" s="530">
        <v>88232518</v>
      </c>
      <c r="CA50" s="530">
        <v>61306423</v>
      </c>
      <c r="CB50" s="530">
        <v>3423059</v>
      </c>
      <c r="CC50" s="530">
        <f t="shared" si="37"/>
        <v>152962</v>
      </c>
      <c r="CD50" s="530">
        <f t="shared" si="38"/>
        <v>64729.482000000004</v>
      </c>
      <c r="CE50" s="530">
        <f t="shared" si="39"/>
        <v>64729.482000000004</v>
      </c>
      <c r="CF50" s="530">
        <f t="shared" si="40"/>
        <v>88232.517999999996</v>
      </c>
      <c r="CG50" s="530">
        <f t="shared" si="41"/>
        <v>61306.423000000003</v>
      </c>
      <c r="CH50" s="530">
        <f t="shared" si="42"/>
        <v>3423.0590000000002</v>
      </c>
      <c r="CI50" s="998" t="s">
        <v>281</v>
      </c>
      <c r="CJ50" s="685" t="s">
        <v>312</v>
      </c>
      <c r="CK50" s="686">
        <v>4441122</v>
      </c>
      <c r="CL50" s="686">
        <f t="shared" si="43"/>
        <v>4441.1220000000003</v>
      </c>
      <c r="CN50" s="685" t="s">
        <v>481</v>
      </c>
      <c r="CO50" s="686">
        <v>152962000</v>
      </c>
      <c r="CP50" s="686">
        <v>71299539</v>
      </c>
      <c r="CQ50" s="686">
        <v>71299539</v>
      </c>
      <c r="CR50" s="686">
        <v>81662461</v>
      </c>
      <c r="CS50" s="686">
        <v>68677256</v>
      </c>
      <c r="CT50" s="686">
        <v>2622283</v>
      </c>
      <c r="CU50" s="686">
        <f t="shared" si="44"/>
        <v>152962</v>
      </c>
      <c r="CV50" s="686">
        <f t="shared" si="45"/>
        <v>71299.539000000004</v>
      </c>
      <c r="CW50" s="686">
        <f t="shared" si="46"/>
        <v>71299.539000000004</v>
      </c>
      <c r="CX50" s="686">
        <f t="shared" si="47"/>
        <v>81662.460999999996</v>
      </c>
      <c r="CY50" s="686">
        <f t="shared" si="48"/>
        <v>68677.255999999994</v>
      </c>
      <c r="CZ50" s="686">
        <f t="shared" si="49"/>
        <v>2622.2829999999999</v>
      </c>
      <c r="DC50" s="687" t="s">
        <v>318</v>
      </c>
      <c r="DD50" s="688">
        <v>91368</v>
      </c>
      <c r="DE50" s="529">
        <f t="shared" si="50"/>
        <v>91.367999999999995</v>
      </c>
      <c r="DG50" s="687" t="s">
        <v>481</v>
      </c>
      <c r="DH50" s="688">
        <v>152962000</v>
      </c>
      <c r="DI50" s="688">
        <v>77836854</v>
      </c>
      <c r="DJ50" s="688">
        <v>77836854</v>
      </c>
      <c r="DK50" s="688">
        <v>75125146</v>
      </c>
      <c r="DL50" s="688">
        <v>75425556</v>
      </c>
      <c r="DM50" s="688">
        <v>2411298</v>
      </c>
      <c r="DN50" s="688">
        <f t="shared" si="51"/>
        <v>152962</v>
      </c>
      <c r="DO50" s="688">
        <f t="shared" si="52"/>
        <v>77836.854000000007</v>
      </c>
      <c r="DP50" s="688">
        <f t="shared" si="53"/>
        <v>77836.854000000007</v>
      </c>
      <c r="DQ50" s="688">
        <f t="shared" si="54"/>
        <v>75125.145999999993</v>
      </c>
      <c r="DR50" s="688">
        <f t="shared" si="55"/>
        <v>75425.555999999997</v>
      </c>
      <c r="DS50" s="688">
        <f t="shared" si="56"/>
        <v>2411.2979999999998</v>
      </c>
      <c r="DT50" s="683" t="s">
        <v>281</v>
      </c>
      <c r="DU50" s="786" t="s">
        <v>324</v>
      </c>
      <c r="DV50" s="787">
        <v>951657</v>
      </c>
      <c r="DW50" s="787">
        <f t="shared" si="57"/>
        <v>951.65700000000004</v>
      </c>
      <c r="DZ50" s="786" t="s">
        <v>481</v>
      </c>
      <c r="EA50" s="787">
        <v>152962000</v>
      </c>
      <c r="EB50" s="787">
        <v>84630664</v>
      </c>
      <c r="EC50" s="787">
        <v>84630664</v>
      </c>
      <c r="ED50" s="787">
        <v>68331336</v>
      </c>
      <c r="EE50" s="787">
        <v>0</v>
      </c>
      <c r="EF50" s="787">
        <v>82212225</v>
      </c>
      <c r="EG50" s="787">
        <v>2418439</v>
      </c>
      <c r="EH50" s="787">
        <f t="shared" si="58"/>
        <v>152962</v>
      </c>
      <c r="EI50" s="787">
        <f t="shared" si="59"/>
        <v>84630.664000000004</v>
      </c>
      <c r="EJ50" s="787">
        <f t="shared" si="60"/>
        <v>84630.664000000004</v>
      </c>
      <c r="EK50" s="787">
        <f t="shared" si="61"/>
        <v>68331.335999999996</v>
      </c>
      <c r="EL50" s="787">
        <f t="shared" si="62"/>
        <v>0</v>
      </c>
      <c r="EM50" s="787">
        <f t="shared" si="63"/>
        <v>82212.225000000006</v>
      </c>
      <c r="EN50" s="787">
        <f t="shared" si="64"/>
        <v>2418.4389999999999</v>
      </c>
      <c r="EP50" s="998" t="s">
        <v>311</v>
      </c>
      <c r="EQ50" s="529">
        <v>68224273</v>
      </c>
      <c r="ER50" s="529">
        <f t="shared" si="65"/>
        <v>68224.273000000001</v>
      </c>
      <c r="ET50" s="786" t="s">
        <v>481</v>
      </c>
      <c r="EU50" s="787">
        <v>152962000</v>
      </c>
      <c r="EV50" s="787">
        <v>91770936</v>
      </c>
      <c r="EW50" s="787">
        <v>91770936</v>
      </c>
      <c r="EX50" s="787">
        <v>61191064</v>
      </c>
      <c r="EY50" s="787">
        <v>0</v>
      </c>
      <c r="EZ50" s="787">
        <v>88821454</v>
      </c>
      <c r="FA50" s="787">
        <v>2949482</v>
      </c>
      <c r="FB50" s="529">
        <f t="shared" si="66"/>
        <v>152962</v>
      </c>
      <c r="FC50" s="529">
        <f t="shared" si="67"/>
        <v>91770.936000000002</v>
      </c>
      <c r="FD50" s="529">
        <f t="shared" si="68"/>
        <v>91770.936000000002</v>
      </c>
      <c r="FE50" s="529">
        <f t="shared" si="69"/>
        <v>61191.063999999998</v>
      </c>
      <c r="FF50" s="529">
        <f t="shared" si="70"/>
        <v>0</v>
      </c>
      <c r="FG50" s="529">
        <f t="shared" si="71"/>
        <v>88821.453999999998</v>
      </c>
      <c r="FH50" s="529">
        <f t="shared" si="72"/>
        <v>2949.482</v>
      </c>
    </row>
    <row r="51" spans="1:164" x14ac:dyDescent="0.2">
      <c r="A51" s="998" t="s">
        <v>702</v>
      </c>
      <c r="B51" s="1000">
        <v>1250000</v>
      </c>
      <c r="C51" s="1000">
        <v>0</v>
      </c>
      <c r="D51" s="1000">
        <v>0</v>
      </c>
      <c r="E51" s="1000">
        <v>1250000</v>
      </c>
      <c r="F51" s="1000">
        <v>0</v>
      </c>
      <c r="G51" s="1000">
        <v>0</v>
      </c>
      <c r="H51" s="1000">
        <f t="shared" si="9"/>
        <v>1250</v>
      </c>
      <c r="I51" s="1000">
        <f t="shared" si="10"/>
        <v>0</v>
      </c>
      <c r="J51" s="1000">
        <f t="shared" si="11"/>
        <v>0</v>
      </c>
      <c r="K51" s="1000">
        <f t="shared" si="12"/>
        <v>1250</v>
      </c>
      <c r="L51" s="1000">
        <f t="shared" si="13"/>
        <v>0</v>
      </c>
      <c r="M51" s="1000">
        <f t="shared" si="14"/>
        <v>0</v>
      </c>
      <c r="N51" s="998" t="s">
        <v>281</v>
      </c>
      <c r="P51" s="528" t="s">
        <v>311</v>
      </c>
      <c r="Q51" s="529">
        <v>88137361</v>
      </c>
      <c r="R51" s="529">
        <f t="shared" si="15"/>
        <v>88137.361000000004</v>
      </c>
      <c r="S51" s="998"/>
      <c r="T51" s="528" t="s">
        <v>481</v>
      </c>
      <c r="U51" s="530">
        <v>152962000</v>
      </c>
      <c r="V51" s="530">
        <v>40804472</v>
      </c>
      <c r="W51" s="530">
        <v>40804472</v>
      </c>
      <c r="X51" s="530">
        <v>112157528</v>
      </c>
      <c r="Y51" s="530">
        <v>31409615</v>
      </c>
      <c r="Z51" s="530">
        <v>9394857</v>
      </c>
      <c r="AA51" s="530">
        <f t="shared" si="16"/>
        <v>152962</v>
      </c>
      <c r="AB51" s="530">
        <f t="shared" si="17"/>
        <v>40804.472000000002</v>
      </c>
      <c r="AC51" s="530">
        <f t="shared" si="18"/>
        <v>40804.472000000002</v>
      </c>
      <c r="AD51" s="530">
        <f t="shared" si="19"/>
        <v>112157.52800000001</v>
      </c>
      <c r="AE51" s="530">
        <f t="shared" si="20"/>
        <v>31409.615000000002</v>
      </c>
      <c r="AF51" s="530">
        <f t="shared" si="21"/>
        <v>9394.857</v>
      </c>
      <c r="AG51" s="998" t="s">
        <v>281</v>
      </c>
      <c r="AH51" s="998" t="s">
        <v>484</v>
      </c>
      <c r="AI51" s="529">
        <v>66631176</v>
      </c>
      <c r="AJ51" s="529">
        <f t="shared" si="22"/>
        <v>66631.176000000007</v>
      </c>
      <c r="AL51" s="998" t="s">
        <v>482</v>
      </c>
      <c r="AM51" s="529">
        <v>50816000</v>
      </c>
      <c r="AN51" s="529">
        <v>20496299</v>
      </c>
      <c r="AO51" s="529">
        <v>20496299</v>
      </c>
      <c r="AP51" s="529">
        <v>30319701</v>
      </c>
      <c r="AQ51" s="529">
        <v>19396013</v>
      </c>
      <c r="AR51" s="529">
        <v>1100286</v>
      </c>
      <c r="AS51" s="529">
        <f t="shared" si="23"/>
        <v>50816</v>
      </c>
      <c r="AT51" s="529">
        <f t="shared" si="24"/>
        <v>20496.298999999999</v>
      </c>
      <c r="AU51" s="529">
        <f t="shared" si="25"/>
        <v>20496.298999999999</v>
      </c>
      <c r="AV51" s="529">
        <f t="shared" si="26"/>
        <v>30319.701000000001</v>
      </c>
      <c r="AW51" s="529">
        <f t="shared" si="27"/>
        <v>19396.012999999999</v>
      </c>
      <c r="AX51" s="529">
        <f t="shared" si="28"/>
        <v>1100.2860000000001</v>
      </c>
      <c r="AZ51" s="998" t="s">
        <v>325</v>
      </c>
      <c r="BA51" s="529">
        <v>144000</v>
      </c>
      <c r="BB51" s="529">
        <f t="shared" si="29"/>
        <v>144</v>
      </c>
      <c r="BD51" s="998" t="s">
        <v>482</v>
      </c>
      <c r="BE51" s="529">
        <v>50816000</v>
      </c>
      <c r="BF51" s="529">
        <v>24003439</v>
      </c>
      <c r="BG51" s="529">
        <v>24003439</v>
      </c>
      <c r="BH51" s="529">
        <v>26812561</v>
      </c>
      <c r="BI51" s="529">
        <v>22783239</v>
      </c>
      <c r="BJ51" s="529">
        <v>1220200</v>
      </c>
      <c r="BK51" s="529">
        <f t="shared" si="30"/>
        <v>50816</v>
      </c>
      <c r="BL51" s="529">
        <f t="shared" si="31"/>
        <v>24003.438999999998</v>
      </c>
      <c r="BM51" s="529">
        <f t="shared" si="32"/>
        <v>24003.438999999998</v>
      </c>
      <c r="BN51" s="529">
        <f t="shared" si="33"/>
        <v>26812.561000000002</v>
      </c>
      <c r="BO51" s="529">
        <f t="shared" si="34"/>
        <v>22783.239000000001</v>
      </c>
      <c r="BP51" s="529">
        <f t="shared" si="35"/>
        <v>1220.2</v>
      </c>
      <c r="BR51" s="528" t="s">
        <v>493</v>
      </c>
      <c r="BS51" s="530">
        <v>3733333</v>
      </c>
      <c r="BT51" s="530">
        <f t="shared" si="36"/>
        <v>3733.3330000000001</v>
      </c>
      <c r="BV51" s="528" t="s">
        <v>482</v>
      </c>
      <c r="BW51" s="530">
        <v>50816000</v>
      </c>
      <c r="BX51" s="530">
        <v>26224061</v>
      </c>
      <c r="BY51" s="530">
        <v>26224061</v>
      </c>
      <c r="BZ51" s="530">
        <v>24591939</v>
      </c>
      <c r="CA51" s="530">
        <v>25531503</v>
      </c>
      <c r="CB51" s="530">
        <v>692558</v>
      </c>
      <c r="CC51" s="530">
        <f t="shared" si="37"/>
        <v>50816</v>
      </c>
      <c r="CD51" s="530">
        <f t="shared" si="38"/>
        <v>26224.061000000002</v>
      </c>
      <c r="CE51" s="530">
        <f t="shared" si="39"/>
        <v>26224.061000000002</v>
      </c>
      <c r="CF51" s="530">
        <f t="shared" si="40"/>
        <v>24591.938999999998</v>
      </c>
      <c r="CG51" s="530">
        <f t="shared" si="41"/>
        <v>25531.503000000001</v>
      </c>
      <c r="CH51" s="530">
        <f t="shared" si="42"/>
        <v>692.55799999999999</v>
      </c>
      <c r="CI51" s="998" t="s">
        <v>281</v>
      </c>
      <c r="CJ51" s="685" t="s">
        <v>1136</v>
      </c>
      <c r="CK51" s="686">
        <v>8074309</v>
      </c>
      <c r="CL51" s="686">
        <f t="shared" si="43"/>
        <v>8074.3090000000002</v>
      </c>
      <c r="CN51" s="685" t="s">
        <v>482</v>
      </c>
      <c r="CO51" s="686">
        <v>50816000</v>
      </c>
      <c r="CP51" s="686">
        <v>28561386</v>
      </c>
      <c r="CQ51" s="686">
        <v>28561386</v>
      </c>
      <c r="CR51" s="686">
        <v>22254614</v>
      </c>
      <c r="CS51" s="686">
        <v>27786114</v>
      </c>
      <c r="CT51" s="686">
        <v>775272</v>
      </c>
      <c r="CU51" s="686">
        <f t="shared" si="44"/>
        <v>50816</v>
      </c>
      <c r="CV51" s="686">
        <f t="shared" si="45"/>
        <v>28561.385999999999</v>
      </c>
      <c r="CW51" s="686">
        <f t="shared" si="46"/>
        <v>28561.385999999999</v>
      </c>
      <c r="CX51" s="686">
        <f t="shared" si="47"/>
        <v>22254.614000000001</v>
      </c>
      <c r="CY51" s="686">
        <f t="shared" si="48"/>
        <v>27786.114000000001</v>
      </c>
      <c r="CZ51" s="686">
        <f t="shared" si="49"/>
        <v>775.27200000000005</v>
      </c>
      <c r="DC51" s="687" t="s">
        <v>489</v>
      </c>
      <c r="DD51" s="688">
        <v>5313221</v>
      </c>
      <c r="DE51" s="529">
        <f t="shared" si="50"/>
        <v>5313.2209999999995</v>
      </c>
      <c r="DG51" s="687" t="s">
        <v>482</v>
      </c>
      <c r="DH51" s="688">
        <v>50816000</v>
      </c>
      <c r="DI51" s="688">
        <v>30644218</v>
      </c>
      <c r="DJ51" s="688">
        <v>30644218</v>
      </c>
      <c r="DK51" s="688">
        <v>20171782</v>
      </c>
      <c r="DL51" s="688">
        <v>30069795</v>
      </c>
      <c r="DM51" s="688">
        <v>574423</v>
      </c>
      <c r="DN51" s="688">
        <f t="shared" si="51"/>
        <v>50816</v>
      </c>
      <c r="DO51" s="688">
        <f t="shared" si="52"/>
        <v>30644.218000000001</v>
      </c>
      <c r="DP51" s="688">
        <f t="shared" si="53"/>
        <v>30644.218000000001</v>
      </c>
      <c r="DQ51" s="688">
        <f t="shared" si="54"/>
        <v>20171.781999999999</v>
      </c>
      <c r="DR51" s="688">
        <f t="shared" si="55"/>
        <v>30069.794999999998</v>
      </c>
      <c r="DS51" s="688">
        <f t="shared" si="56"/>
        <v>574.423</v>
      </c>
      <c r="DT51" s="683" t="s">
        <v>281</v>
      </c>
      <c r="DU51" s="786" t="s">
        <v>326</v>
      </c>
      <c r="DV51" s="787">
        <v>2232244</v>
      </c>
      <c r="DW51" s="787">
        <f t="shared" si="57"/>
        <v>2232.2440000000001</v>
      </c>
      <c r="DZ51" s="786" t="s">
        <v>482</v>
      </c>
      <c r="EA51" s="787">
        <v>50816000</v>
      </c>
      <c r="EB51" s="787">
        <v>33865333</v>
      </c>
      <c r="EC51" s="787">
        <v>33865333</v>
      </c>
      <c r="ED51" s="787">
        <v>16950667</v>
      </c>
      <c r="EE51" s="787">
        <v>0</v>
      </c>
      <c r="EF51" s="787">
        <v>32719675</v>
      </c>
      <c r="EG51" s="787">
        <v>1145658</v>
      </c>
      <c r="EH51" s="787">
        <f t="shared" si="58"/>
        <v>50816</v>
      </c>
      <c r="EI51" s="787">
        <f t="shared" si="59"/>
        <v>33865.332999999999</v>
      </c>
      <c r="EJ51" s="787">
        <f t="shared" si="60"/>
        <v>33865.332999999999</v>
      </c>
      <c r="EK51" s="787">
        <f t="shared" si="61"/>
        <v>16950.667000000001</v>
      </c>
      <c r="EL51" s="787">
        <f t="shared" si="62"/>
        <v>0</v>
      </c>
      <c r="EM51" s="787">
        <f t="shared" si="63"/>
        <v>32719.674999999999</v>
      </c>
      <c r="EN51" s="787">
        <f t="shared" si="64"/>
        <v>1145.6579999999999</v>
      </c>
      <c r="EP51" s="998" t="s">
        <v>483</v>
      </c>
      <c r="EQ51" s="529">
        <v>60149964</v>
      </c>
      <c r="ER51" s="529">
        <f t="shared" si="65"/>
        <v>60149.964</v>
      </c>
      <c r="ET51" s="786" t="s">
        <v>482</v>
      </c>
      <c r="EU51" s="787">
        <v>50816000</v>
      </c>
      <c r="EV51" s="787">
        <v>36325442</v>
      </c>
      <c r="EW51" s="787">
        <v>36325442</v>
      </c>
      <c r="EX51" s="787">
        <v>14490558</v>
      </c>
      <c r="EY51" s="787">
        <v>0</v>
      </c>
      <c r="EZ51" s="787">
        <v>35480747</v>
      </c>
      <c r="FA51" s="787">
        <v>844695</v>
      </c>
      <c r="FB51" s="529">
        <f t="shared" si="66"/>
        <v>50816</v>
      </c>
      <c r="FC51" s="529">
        <f t="shared" si="67"/>
        <v>36325.442000000003</v>
      </c>
      <c r="FD51" s="529">
        <f t="shared" si="68"/>
        <v>36325.442000000003</v>
      </c>
      <c r="FE51" s="529">
        <f t="shared" si="69"/>
        <v>14490.558000000001</v>
      </c>
      <c r="FF51" s="529">
        <f t="shared" si="70"/>
        <v>0</v>
      </c>
      <c r="FG51" s="529">
        <f t="shared" si="71"/>
        <v>35480.747000000003</v>
      </c>
      <c r="FH51" s="529">
        <f t="shared" si="72"/>
        <v>844.69500000000005</v>
      </c>
    </row>
    <row r="52" spans="1:164" x14ac:dyDescent="0.2">
      <c r="A52" s="998" t="s">
        <v>308</v>
      </c>
      <c r="B52" s="1000">
        <v>18300000</v>
      </c>
      <c r="C52" s="1000">
        <v>0</v>
      </c>
      <c r="D52" s="1000">
        <v>0</v>
      </c>
      <c r="E52" s="1000">
        <v>18300000</v>
      </c>
      <c r="F52" s="1000">
        <v>0</v>
      </c>
      <c r="G52" s="1000">
        <v>0</v>
      </c>
      <c r="H52" s="1000">
        <f t="shared" si="9"/>
        <v>18300</v>
      </c>
      <c r="I52" s="1000">
        <f t="shared" si="10"/>
        <v>0</v>
      </c>
      <c r="J52" s="1000">
        <f t="shared" si="11"/>
        <v>0</v>
      </c>
      <c r="K52" s="1000">
        <f t="shared" si="12"/>
        <v>18300</v>
      </c>
      <c r="L52" s="1000">
        <f t="shared" si="13"/>
        <v>0</v>
      </c>
      <c r="M52" s="1000">
        <f t="shared" si="14"/>
        <v>0</v>
      </c>
      <c r="N52" s="998" t="s">
        <v>281</v>
      </c>
      <c r="P52" s="528" t="s">
        <v>483</v>
      </c>
      <c r="Q52" s="529">
        <v>83827630</v>
      </c>
      <c r="R52" s="529">
        <f t="shared" si="15"/>
        <v>83827.63</v>
      </c>
      <c r="S52" s="998"/>
      <c r="T52" s="528" t="s">
        <v>482</v>
      </c>
      <c r="U52" s="530">
        <v>50816000</v>
      </c>
      <c r="V52" s="530">
        <v>17635688</v>
      </c>
      <c r="W52" s="530">
        <v>17635688</v>
      </c>
      <c r="X52" s="530">
        <v>33180312</v>
      </c>
      <c r="Y52" s="530">
        <v>14551650</v>
      </c>
      <c r="Z52" s="530">
        <v>3084038</v>
      </c>
      <c r="AA52" s="530">
        <f t="shared" si="16"/>
        <v>50816</v>
      </c>
      <c r="AB52" s="530">
        <f t="shared" si="17"/>
        <v>17635.687999999998</v>
      </c>
      <c r="AC52" s="530">
        <f t="shared" si="18"/>
        <v>17635.687999999998</v>
      </c>
      <c r="AD52" s="530">
        <f t="shared" si="19"/>
        <v>33180.311999999998</v>
      </c>
      <c r="AE52" s="530">
        <f t="shared" si="20"/>
        <v>14551.65</v>
      </c>
      <c r="AF52" s="530">
        <f t="shared" si="21"/>
        <v>3084.038</v>
      </c>
      <c r="AG52" s="998" t="s">
        <v>281</v>
      </c>
      <c r="AH52" s="998" t="s">
        <v>312</v>
      </c>
      <c r="AI52" s="529">
        <v>4497539</v>
      </c>
      <c r="AJ52" s="529">
        <f t="shared" si="22"/>
        <v>4497.5389999999998</v>
      </c>
      <c r="AL52" s="998" t="s">
        <v>516</v>
      </c>
      <c r="AM52" s="529">
        <v>62879000</v>
      </c>
      <c r="AN52" s="529">
        <v>16059374</v>
      </c>
      <c r="AO52" s="529">
        <v>16059374</v>
      </c>
      <c r="AP52" s="529">
        <v>46819626</v>
      </c>
      <c r="AQ52" s="529">
        <v>16059374</v>
      </c>
      <c r="AR52" s="529">
        <v>0</v>
      </c>
      <c r="AS52" s="529">
        <f t="shared" si="23"/>
        <v>62879</v>
      </c>
      <c r="AT52" s="529">
        <f t="shared" si="24"/>
        <v>16059.374</v>
      </c>
      <c r="AU52" s="529">
        <f t="shared" si="25"/>
        <v>16059.374</v>
      </c>
      <c r="AV52" s="529">
        <f t="shared" si="26"/>
        <v>46819.625999999997</v>
      </c>
      <c r="AW52" s="529">
        <f t="shared" si="27"/>
        <v>16059.374</v>
      </c>
      <c r="AX52" s="529">
        <f t="shared" si="28"/>
        <v>0</v>
      </c>
      <c r="AZ52" s="998" t="s">
        <v>326</v>
      </c>
      <c r="BA52" s="529">
        <v>2459124</v>
      </c>
      <c r="BB52" s="529">
        <f t="shared" si="29"/>
        <v>2459.1239999999998</v>
      </c>
      <c r="BD52" s="998" t="s">
        <v>516</v>
      </c>
      <c r="BE52" s="529">
        <v>62272316</v>
      </c>
      <c r="BF52" s="529">
        <v>22533176</v>
      </c>
      <c r="BG52" s="529">
        <v>22533176</v>
      </c>
      <c r="BH52" s="529">
        <v>39739140</v>
      </c>
      <c r="BI52" s="529">
        <v>21257359</v>
      </c>
      <c r="BJ52" s="529">
        <v>1275817</v>
      </c>
      <c r="BK52" s="529">
        <f t="shared" si="30"/>
        <v>62272.315999999999</v>
      </c>
      <c r="BL52" s="529">
        <f t="shared" si="31"/>
        <v>22533.175999999999</v>
      </c>
      <c r="BM52" s="529">
        <f t="shared" si="32"/>
        <v>22533.175999999999</v>
      </c>
      <c r="BN52" s="529">
        <f t="shared" si="33"/>
        <v>39739.14</v>
      </c>
      <c r="BO52" s="529">
        <f t="shared" si="34"/>
        <v>21257.359</v>
      </c>
      <c r="BP52" s="529">
        <f t="shared" si="35"/>
        <v>1275.817</v>
      </c>
      <c r="BR52" s="528" t="s">
        <v>330</v>
      </c>
      <c r="BS52" s="530">
        <v>1443841</v>
      </c>
      <c r="BT52" s="530">
        <f t="shared" si="36"/>
        <v>1443.8409999999999</v>
      </c>
      <c r="BV52" s="528" t="s">
        <v>516</v>
      </c>
      <c r="BW52" s="530">
        <v>62272316</v>
      </c>
      <c r="BX52" s="530">
        <v>24434857</v>
      </c>
      <c r="BY52" s="530">
        <v>24434857</v>
      </c>
      <c r="BZ52" s="530">
        <v>37837459</v>
      </c>
      <c r="CA52" s="530">
        <v>24402411</v>
      </c>
      <c r="CB52" s="530">
        <v>32446</v>
      </c>
      <c r="CC52" s="530">
        <f t="shared" si="37"/>
        <v>62272.315999999999</v>
      </c>
      <c r="CD52" s="530">
        <f t="shared" si="38"/>
        <v>24434.857</v>
      </c>
      <c r="CE52" s="530">
        <f t="shared" si="39"/>
        <v>24434.857</v>
      </c>
      <c r="CF52" s="530">
        <f t="shared" si="40"/>
        <v>37837.459000000003</v>
      </c>
      <c r="CG52" s="530">
        <f t="shared" si="41"/>
        <v>24402.411</v>
      </c>
      <c r="CH52" s="530">
        <f t="shared" si="42"/>
        <v>32.445999999999998</v>
      </c>
      <c r="CI52" s="998" t="s">
        <v>281</v>
      </c>
      <c r="CJ52" s="685" t="s">
        <v>313</v>
      </c>
      <c r="CK52" s="686">
        <v>300987770</v>
      </c>
      <c r="CL52" s="686">
        <f t="shared" si="43"/>
        <v>300987.77</v>
      </c>
      <c r="CN52" s="685" t="s">
        <v>516</v>
      </c>
      <c r="CO52" s="686">
        <v>62879000</v>
      </c>
      <c r="CP52" s="686">
        <v>29524208</v>
      </c>
      <c r="CQ52" s="686">
        <v>29524208</v>
      </c>
      <c r="CR52" s="686">
        <v>33354792</v>
      </c>
      <c r="CS52" s="686">
        <v>29491762</v>
      </c>
      <c r="CT52" s="686">
        <v>32446</v>
      </c>
      <c r="CU52" s="686">
        <f t="shared" si="44"/>
        <v>62879</v>
      </c>
      <c r="CV52" s="686">
        <f t="shared" si="45"/>
        <v>29524.207999999999</v>
      </c>
      <c r="CW52" s="686">
        <f t="shared" si="46"/>
        <v>29524.207999999999</v>
      </c>
      <c r="CX52" s="686">
        <f t="shared" si="47"/>
        <v>33354.792000000001</v>
      </c>
      <c r="CY52" s="686">
        <f t="shared" si="48"/>
        <v>29491.761999999999</v>
      </c>
      <c r="CZ52" s="686">
        <f t="shared" si="49"/>
        <v>32.445999999999998</v>
      </c>
      <c r="DC52" s="687" t="s">
        <v>491</v>
      </c>
      <c r="DD52" s="688">
        <v>250572</v>
      </c>
      <c r="DE52" s="529">
        <f t="shared" si="50"/>
        <v>250.572</v>
      </c>
      <c r="DG52" s="687" t="s">
        <v>516</v>
      </c>
      <c r="DH52" s="688">
        <v>62879000</v>
      </c>
      <c r="DI52" s="688">
        <v>33949912</v>
      </c>
      <c r="DJ52" s="688">
        <v>33949912</v>
      </c>
      <c r="DK52" s="688">
        <v>28929088</v>
      </c>
      <c r="DL52" s="688">
        <v>33917466</v>
      </c>
      <c r="DM52" s="688">
        <v>32446</v>
      </c>
      <c r="DN52" s="688">
        <f t="shared" si="51"/>
        <v>62879</v>
      </c>
      <c r="DO52" s="688">
        <f t="shared" si="52"/>
        <v>33949.911999999997</v>
      </c>
      <c r="DP52" s="688">
        <f t="shared" si="53"/>
        <v>33949.911999999997</v>
      </c>
      <c r="DQ52" s="688">
        <f t="shared" si="54"/>
        <v>28929.088</v>
      </c>
      <c r="DR52" s="688">
        <f t="shared" si="55"/>
        <v>33917.466</v>
      </c>
      <c r="DS52" s="688">
        <f t="shared" si="56"/>
        <v>32.445999999999998</v>
      </c>
      <c r="DT52" s="683" t="s">
        <v>281</v>
      </c>
      <c r="DU52" s="786" t="s">
        <v>327</v>
      </c>
      <c r="DV52" s="787">
        <v>5987756</v>
      </c>
      <c r="DW52" s="787">
        <f t="shared" si="57"/>
        <v>5987.7560000000003</v>
      </c>
      <c r="DZ52" s="786" t="s">
        <v>516</v>
      </c>
      <c r="EA52" s="787">
        <v>62981228</v>
      </c>
      <c r="EB52" s="787">
        <v>40161972</v>
      </c>
      <c r="EC52" s="787">
        <v>40161972</v>
      </c>
      <c r="ED52" s="787">
        <v>22819256</v>
      </c>
      <c r="EE52" s="787">
        <v>0</v>
      </c>
      <c r="EF52" s="787">
        <v>40161972</v>
      </c>
      <c r="EG52" s="787">
        <v>0</v>
      </c>
      <c r="EH52" s="787">
        <f t="shared" si="58"/>
        <v>62981.228000000003</v>
      </c>
      <c r="EI52" s="787">
        <f t="shared" si="59"/>
        <v>40161.972000000002</v>
      </c>
      <c r="EJ52" s="787">
        <f t="shared" si="60"/>
        <v>40161.972000000002</v>
      </c>
      <c r="EK52" s="787">
        <f t="shared" si="61"/>
        <v>22819.256000000001</v>
      </c>
      <c r="EL52" s="787">
        <f t="shared" si="62"/>
        <v>0</v>
      </c>
      <c r="EM52" s="787">
        <f t="shared" si="63"/>
        <v>40161.972000000002</v>
      </c>
      <c r="EN52" s="787">
        <f t="shared" si="64"/>
        <v>0</v>
      </c>
      <c r="EP52" s="998" t="s">
        <v>484</v>
      </c>
      <c r="EQ52" s="529">
        <v>59989016</v>
      </c>
      <c r="ER52" s="529">
        <f t="shared" si="65"/>
        <v>59989.016000000003</v>
      </c>
      <c r="ET52" s="786" t="s">
        <v>516</v>
      </c>
      <c r="EU52" s="787">
        <v>62518211</v>
      </c>
      <c r="EV52" s="787">
        <v>44605314</v>
      </c>
      <c r="EW52" s="787">
        <v>44605314</v>
      </c>
      <c r="EX52" s="787">
        <v>17912897</v>
      </c>
      <c r="EY52" s="787">
        <v>0</v>
      </c>
      <c r="EZ52" s="787">
        <v>44605314</v>
      </c>
      <c r="FA52" s="787">
        <v>0</v>
      </c>
      <c r="FB52" s="529">
        <f t="shared" si="66"/>
        <v>62518.211000000003</v>
      </c>
      <c r="FC52" s="529">
        <f t="shared" si="67"/>
        <v>44605.313999999998</v>
      </c>
      <c r="FD52" s="529">
        <f t="shared" si="68"/>
        <v>44605.313999999998</v>
      </c>
      <c r="FE52" s="529">
        <f t="shared" si="69"/>
        <v>17912.897000000001</v>
      </c>
      <c r="FF52" s="529">
        <f t="shared" si="70"/>
        <v>0</v>
      </c>
      <c r="FG52" s="529">
        <f t="shared" si="71"/>
        <v>44605.313999999998</v>
      </c>
      <c r="FH52" s="529">
        <f t="shared" si="72"/>
        <v>0</v>
      </c>
    </row>
    <row r="53" spans="1:164" x14ac:dyDescent="0.2">
      <c r="A53" s="998" t="s">
        <v>407</v>
      </c>
      <c r="B53" s="1000">
        <v>18300000</v>
      </c>
      <c r="C53" s="1000">
        <v>0</v>
      </c>
      <c r="D53" s="1000">
        <v>0</v>
      </c>
      <c r="E53" s="1000">
        <v>18300000</v>
      </c>
      <c r="F53" s="1000">
        <v>0</v>
      </c>
      <c r="G53" s="1000">
        <v>0</v>
      </c>
      <c r="H53" s="1000">
        <f t="shared" si="9"/>
        <v>18300</v>
      </c>
      <c r="I53" s="1000">
        <f t="shared" si="10"/>
        <v>0</v>
      </c>
      <c r="J53" s="1000">
        <f t="shared" si="11"/>
        <v>0</v>
      </c>
      <c r="K53" s="1000">
        <f t="shared" si="12"/>
        <v>18300</v>
      </c>
      <c r="L53" s="1000">
        <f t="shared" si="13"/>
        <v>0</v>
      </c>
      <c r="M53" s="1000">
        <f t="shared" si="14"/>
        <v>0</v>
      </c>
      <c r="N53" s="998" t="s">
        <v>281</v>
      </c>
      <c r="P53" s="528" t="s">
        <v>484</v>
      </c>
      <c r="Q53" s="529">
        <v>83548777</v>
      </c>
      <c r="R53" s="529">
        <f t="shared" si="15"/>
        <v>83548.777000000002</v>
      </c>
      <c r="S53" s="998"/>
      <c r="T53" s="528" t="s">
        <v>516</v>
      </c>
      <c r="U53" s="530">
        <v>66304952</v>
      </c>
      <c r="V53" s="530">
        <v>11923939</v>
      </c>
      <c r="W53" s="530">
        <v>11923939</v>
      </c>
      <c r="X53" s="530">
        <v>54381013</v>
      </c>
      <c r="Y53" s="530">
        <v>11593888</v>
      </c>
      <c r="Z53" s="530">
        <v>330051</v>
      </c>
      <c r="AA53" s="530">
        <f t="shared" si="16"/>
        <v>66304.952000000005</v>
      </c>
      <c r="AB53" s="530">
        <f t="shared" si="17"/>
        <v>11923.939</v>
      </c>
      <c r="AC53" s="530">
        <f t="shared" si="18"/>
        <v>11923.939</v>
      </c>
      <c r="AD53" s="530">
        <f t="shared" si="19"/>
        <v>54381.012999999999</v>
      </c>
      <c r="AE53" s="530">
        <f t="shared" si="20"/>
        <v>11593.888000000001</v>
      </c>
      <c r="AF53" s="530">
        <f t="shared" si="21"/>
        <v>330.05099999999999</v>
      </c>
      <c r="AG53" s="998" t="s">
        <v>281</v>
      </c>
      <c r="AH53" s="998" t="s">
        <v>313</v>
      </c>
      <c r="AI53" s="529">
        <v>183857052</v>
      </c>
      <c r="AJ53" s="529">
        <f t="shared" si="22"/>
        <v>183857.052</v>
      </c>
      <c r="AL53" s="998" t="s">
        <v>702</v>
      </c>
      <c r="AM53" s="529">
        <v>1250000</v>
      </c>
      <c r="AN53" s="529">
        <v>0</v>
      </c>
      <c r="AO53" s="529">
        <v>0</v>
      </c>
      <c r="AP53" s="529">
        <v>1250000</v>
      </c>
      <c r="AQ53" s="529">
        <v>0</v>
      </c>
      <c r="AR53" s="529">
        <v>0</v>
      </c>
      <c r="AS53" s="529">
        <f t="shared" si="23"/>
        <v>1250</v>
      </c>
      <c r="AT53" s="529">
        <f t="shared" si="24"/>
        <v>0</v>
      </c>
      <c r="AU53" s="529">
        <f t="shared" si="25"/>
        <v>0</v>
      </c>
      <c r="AV53" s="529">
        <f t="shared" si="26"/>
        <v>1250</v>
      </c>
      <c r="AW53" s="529">
        <f t="shared" si="27"/>
        <v>0</v>
      </c>
      <c r="AX53" s="529">
        <f t="shared" si="28"/>
        <v>0</v>
      </c>
      <c r="AZ53" s="998" t="s">
        <v>328</v>
      </c>
      <c r="BA53" s="529">
        <v>75100</v>
      </c>
      <c r="BB53" s="529">
        <f t="shared" si="29"/>
        <v>75.099999999999994</v>
      </c>
      <c r="BD53" s="998" t="s">
        <v>702</v>
      </c>
      <c r="BE53" s="529">
        <v>1250000</v>
      </c>
      <c r="BF53" s="529">
        <v>0</v>
      </c>
      <c r="BG53" s="529">
        <v>0</v>
      </c>
      <c r="BH53" s="529">
        <v>1250000</v>
      </c>
      <c r="BI53" s="529">
        <v>0</v>
      </c>
      <c r="BJ53" s="529">
        <v>0</v>
      </c>
      <c r="BK53" s="529">
        <f t="shared" si="30"/>
        <v>1250</v>
      </c>
      <c r="BL53" s="529">
        <f t="shared" si="31"/>
        <v>0</v>
      </c>
      <c r="BM53" s="529">
        <f t="shared" si="32"/>
        <v>0</v>
      </c>
      <c r="BN53" s="529">
        <f t="shared" si="33"/>
        <v>1250</v>
      </c>
      <c r="BO53" s="529">
        <f t="shared" si="34"/>
        <v>0</v>
      </c>
      <c r="BP53" s="529">
        <f t="shared" si="35"/>
        <v>0</v>
      </c>
      <c r="BR53" s="528" t="s">
        <v>495</v>
      </c>
      <c r="BS53" s="530">
        <v>1443841</v>
      </c>
      <c r="BT53" s="530">
        <f t="shared" si="36"/>
        <v>1443.8409999999999</v>
      </c>
      <c r="BV53" s="528" t="s">
        <v>702</v>
      </c>
      <c r="BW53" s="530">
        <v>1250000</v>
      </c>
      <c r="BX53" s="530">
        <v>0</v>
      </c>
      <c r="BY53" s="530">
        <v>0</v>
      </c>
      <c r="BZ53" s="530">
        <v>1250000</v>
      </c>
      <c r="CA53" s="530">
        <v>0</v>
      </c>
      <c r="CB53" s="530">
        <v>0</v>
      </c>
      <c r="CC53" s="530">
        <f t="shared" si="37"/>
        <v>1250</v>
      </c>
      <c r="CD53" s="530">
        <f t="shared" si="38"/>
        <v>0</v>
      </c>
      <c r="CE53" s="530">
        <f t="shared" si="39"/>
        <v>0</v>
      </c>
      <c r="CF53" s="530">
        <f t="shared" si="40"/>
        <v>1250</v>
      </c>
      <c r="CG53" s="530">
        <f t="shared" si="41"/>
        <v>0</v>
      </c>
      <c r="CH53" s="530">
        <f t="shared" si="42"/>
        <v>0</v>
      </c>
      <c r="CI53" s="998" t="s">
        <v>281</v>
      </c>
      <c r="CJ53" s="685" t="s">
        <v>316</v>
      </c>
      <c r="CK53" s="686">
        <v>3067064</v>
      </c>
      <c r="CL53" s="686">
        <f t="shared" si="43"/>
        <v>3067.0639999999999</v>
      </c>
      <c r="CN53" s="685" t="s">
        <v>702</v>
      </c>
      <c r="CO53" s="686">
        <v>1250000</v>
      </c>
      <c r="CP53" s="686">
        <v>0</v>
      </c>
      <c r="CQ53" s="686">
        <v>0</v>
      </c>
      <c r="CR53" s="686">
        <v>1250000</v>
      </c>
      <c r="CS53" s="686">
        <v>0</v>
      </c>
      <c r="CT53" s="686">
        <v>0</v>
      </c>
      <c r="CU53" s="686">
        <f t="shared" si="44"/>
        <v>1250</v>
      </c>
      <c r="CV53" s="686">
        <f t="shared" si="45"/>
        <v>0</v>
      </c>
      <c r="CW53" s="686">
        <f t="shared" si="46"/>
        <v>0</v>
      </c>
      <c r="CX53" s="686">
        <f t="shared" si="47"/>
        <v>1250</v>
      </c>
      <c r="CY53" s="686">
        <f t="shared" si="48"/>
        <v>0</v>
      </c>
      <c r="CZ53" s="686">
        <f t="shared" si="49"/>
        <v>0</v>
      </c>
      <c r="DC53" s="687" t="s">
        <v>322</v>
      </c>
      <c r="DD53" s="688">
        <v>21107665</v>
      </c>
      <c r="DE53" s="529">
        <f t="shared" si="50"/>
        <v>21107.665000000001</v>
      </c>
      <c r="DG53" s="687" t="s">
        <v>702</v>
      </c>
      <c r="DH53" s="688">
        <v>1250000</v>
      </c>
      <c r="DI53" s="688">
        <v>0</v>
      </c>
      <c r="DJ53" s="688">
        <v>0</v>
      </c>
      <c r="DK53" s="688">
        <v>1250000</v>
      </c>
      <c r="DL53" s="688">
        <v>0</v>
      </c>
      <c r="DM53" s="688">
        <v>0</v>
      </c>
      <c r="DN53" s="688">
        <f t="shared" si="51"/>
        <v>1250</v>
      </c>
      <c r="DO53" s="688">
        <f t="shared" si="52"/>
        <v>0</v>
      </c>
      <c r="DP53" s="688">
        <f t="shared" si="53"/>
        <v>0</v>
      </c>
      <c r="DQ53" s="688">
        <f t="shared" si="54"/>
        <v>1250</v>
      </c>
      <c r="DR53" s="688">
        <f t="shared" si="55"/>
        <v>0</v>
      </c>
      <c r="DS53" s="688">
        <f t="shared" si="56"/>
        <v>0</v>
      </c>
      <c r="DT53" s="683" t="s">
        <v>281</v>
      </c>
      <c r="DU53" s="786" t="s">
        <v>493</v>
      </c>
      <c r="DV53" s="787">
        <v>3733333</v>
      </c>
      <c r="DW53" s="787">
        <f t="shared" si="57"/>
        <v>3733.3330000000001</v>
      </c>
      <c r="DZ53" s="786" t="s">
        <v>702</v>
      </c>
      <c r="EA53" s="787">
        <v>1250000</v>
      </c>
      <c r="EB53" s="787">
        <v>0</v>
      </c>
      <c r="EC53" s="787">
        <v>0</v>
      </c>
      <c r="ED53" s="787">
        <v>1250000</v>
      </c>
      <c r="EE53" s="787">
        <v>0</v>
      </c>
      <c r="EF53" s="787">
        <v>0</v>
      </c>
      <c r="EG53" s="787">
        <v>0</v>
      </c>
      <c r="EH53" s="787">
        <f t="shared" si="58"/>
        <v>1250</v>
      </c>
      <c r="EI53" s="787">
        <f t="shared" si="59"/>
        <v>0</v>
      </c>
      <c r="EJ53" s="787">
        <f t="shared" si="60"/>
        <v>0</v>
      </c>
      <c r="EK53" s="787">
        <f t="shared" si="61"/>
        <v>1250</v>
      </c>
      <c r="EL53" s="787">
        <f t="shared" si="62"/>
        <v>0</v>
      </c>
      <c r="EM53" s="787">
        <f t="shared" si="63"/>
        <v>0</v>
      </c>
      <c r="EN53" s="787">
        <f t="shared" si="64"/>
        <v>0</v>
      </c>
      <c r="EP53" s="998" t="s">
        <v>485</v>
      </c>
      <c r="EQ53" s="529">
        <v>160948</v>
      </c>
      <c r="ER53" s="529">
        <f t="shared" si="65"/>
        <v>160.94800000000001</v>
      </c>
      <c r="ET53" s="786" t="s">
        <v>702</v>
      </c>
      <c r="EU53" s="787">
        <v>1250000</v>
      </c>
      <c r="EV53" s="787">
        <v>0</v>
      </c>
      <c r="EW53" s="787">
        <v>0</v>
      </c>
      <c r="EX53" s="787">
        <v>1250000</v>
      </c>
      <c r="EY53" s="787">
        <v>0</v>
      </c>
      <c r="EZ53" s="787">
        <v>0</v>
      </c>
      <c r="FA53" s="787">
        <v>0</v>
      </c>
      <c r="FB53" s="529">
        <f t="shared" si="66"/>
        <v>1250</v>
      </c>
      <c r="FC53" s="529">
        <f t="shared" si="67"/>
        <v>0</v>
      </c>
      <c r="FD53" s="529">
        <f t="shared" si="68"/>
        <v>0</v>
      </c>
      <c r="FE53" s="529">
        <f t="shared" si="69"/>
        <v>1250</v>
      </c>
      <c r="FF53" s="529">
        <f t="shared" si="70"/>
        <v>0</v>
      </c>
      <c r="FG53" s="529">
        <f t="shared" si="71"/>
        <v>0</v>
      </c>
      <c r="FH53" s="529">
        <f t="shared" si="72"/>
        <v>0</v>
      </c>
    </row>
    <row r="54" spans="1:164" x14ac:dyDescent="0.2">
      <c r="A54" s="998" t="s">
        <v>311</v>
      </c>
      <c r="B54" s="1000">
        <v>1007917000</v>
      </c>
      <c r="C54" s="1000">
        <v>80195023</v>
      </c>
      <c r="D54" s="1000">
        <v>80195023</v>
      </c>
      <c r="E54" s="1000">
        <v>927721977</v>
      </c>
      <c r="F54" s="1000">
        <v>67749814</v>
      </c>
      <c r="G54" s="1000">
        <v>12445209</v>
      </c>
      <c r="H54" s="1000">
        <f t="shared" si="9"/>
        <v>1007917</v>
      </c>
      <c r="I54" s="1000">
        <f t="shared" si="10"/>
        <v>80195.023000000001</v>
      </c>
      <c r="J54" s="1000">
        <f t="shared" si="11"/>
        <v>80195.023000000001</v>
      </c>
      <c r="K54" s="1000">
        <f t="shared" si="12"/>
        <v>927721.97699999996</v>
      </c>
      <c r="L54" s="1000">
        <f t="shared" si="13"/>
        <v>67749.813999999998</v>
      </c>
      <c r="M54" s="1000">
        <f t="shared" si="14"/>
        <v>12445.209000000001</v>
      </c>
      <c r="N54" s="998" t="s">
        <v>281</v>
      </c>
      <c r="P54" s="528" t="s">
        <v>485</v>
      </c>
      <c r="Q54" s="529">
        <v>278853</v>
      </c>
      <c r="R54" s="529">
        <f t="shared" si="15"/>
        <v>278.85300000000001</v>
      </c>
      <c r="S54" s="998"/>
      <c r="T54" s="528" t="s">
        <v>702</v>
      </c>
      <c r="U54" s="530">
        <v>1250000</v>
      </c>
      <c r="V54" s="530">
        <v>0</v>
      </c>
      <c r="W54" s="530">
        <v>0</v>
      </c>
      <c r="X54" s="530">
        <v>1250000</v>
      </c>
      <c r="Y54" s="530">
        <v>0</v>
      </c>
      <c r="Z54" s="530">
        <v>0</v>
      </c>
      <c r="AA54" s="530">
        <f t="shared" si="16"/>
        <v>1250</v>
      </c>
      <c r="AB54" s="530">
        <f t="shared" si="17"/>
        <v>0</v>
      </c>
      <c r="AC54" s="530">
        <f t="shared" si="18"/>
        <v>0</v>
      </c>
      <c r="AD54" s="530">
        <f t="shared" si="19"/>
        <v>1250</v>
      </c>
      <c r="AE54" s="530">
        <f t="shared" si="20"/>
        <v>0</v>
      </c>
      <c r="AF54" s="530">
        <f t="shared" si="21"/>
        <v>0</v>
      </c>
      <c r="AG54" s="998" t="s">
        <v>281</v>
      </c>
      <c r="AH54" s="998" t="s">
        <v>316</v>
      </c>
      <c r="AI54" s="529">
        <v>749700</v>
      </c>
      <c r="AJ54" s="529">
        <f t="shared" si="22"/>
        <v>749.7</v>
      </c>
      <c r="AL54" s="998" t="s">
        <v>308</v>
      </c>
      <c r="AM54" s="529">
        <v>52197781</v>
      </c>
      <c r="AN54" s="529">
        <v>41922541</v>
      </c>
      <c r="AO54" s="529">
        <v>41922541</v>
      </c>
      <c r="AP54" s="529">
        <v>10275240</v>
      </c>
      <c r="AQ54" s="529">
        <v>41922541</v>
      </c>
      <c r="AR54" s="529">
        <v>0</v>
      </c>
      <c r="AS54" s="529">
        <f t="shared" si="23"/>
        <v>52197.781000000003</v>
      </c>
      <c r="AT54" s="529">
        <f t="shared" si="24"/>
        <v>41922.540999999997</v>
      </c>
      <c r="AU54" s="529">
        <f t="shared" si="25"/>
        <v>41922.540999999997</v>
      </c>
      <c r="AV54" s="529">
        <f t="shared" si="26"/>
        <v>10275.24</v>
      </c>
      <c r="AW54" s="529">
        <f t="shared" si="27"/>
        <v>41922.540999999997</v>
      </c>
      <c r="AX54" s="529">
        <f t="shared" si="28"/>
        <v>0</v>
      </c>
      <c r="AZ54" s="998" t="s">
        <v>493</v>
      </c>
      <c r="BA54" s="529">
        <v>3733333</v>
      </c>
      <c r="BB54" s="529">
        <f t="shared" si="29"/>
        <v>3733.3330000000001</v>
      </c>
      <c r="BD54" s="998" t="s">
        <v>308</v>
      </c>
      <c r="BE54" s="529">
        <v>52197781</v>
      </c>
      <c r="BF54" s="529">
        <v>41922541</v>
      </c>
      <c r="BG54" s="529">
        <v>41922541</v>
      </c>
      <c r="BH54" s="529">
        <v>10275240</v>
      </c>
      <c r="BI54" s="529">
        <v>41922541</v>
      </c>
      <c r="BJ54" s="529">
        <v>0</v>
      </c>
      <c r="BK54" s="529">
        <f t="shared" si="30"/>
        <v>52197.781000000003</v>
      </c>
      <c r="BL54" s="529">
        <f t="shared" si="31"/>
        <v>41922.540999999997</v>
      </c>
      <c r="BM54" s="529">
        <f t="shared" si="32"/>
        <v>41922.540999999997</v>
      </c>
      <c r="BN54" s="529">
        <f t="shared" si="33"/>
        <v>10275.24</v>
      </c>
      <c r="BO54" s="529">
        <f t="shared" si="34"/>
        <v>41922.540999999997</v>
      </c>
      <c r="BP54" s="529">
        <f t="shared" si="35"/>
        <v>0</v>
      </c>
      <c r="BR54" s="528" t="s">
        <v>332</v>
      </c>
      <c r="BS54" s="530">
        <v>2474088</v>
      </c>
      <c r="BT54" s="530">
        <f t="shared" si="36"/>
        <v>2474.0880000000002</v>
      </c>
      <c r="BV54" s="528" t="s">
        <v>308</v>
      </c>
      <c r="BW54" s="530">
        <v>52197781</v>
      </c>
      <c r="BX54" s="530">
        <v>41922541</v>
      </c>
      <c r="BY54" s="530">
        <v>41922541</v>
      </c>
      <c r="BZ54" s="530">
        <v>10275240</v>
      </c>
      <c r="CA54" s="530">
        <v>41922541</v>
      </c>
      <c r="CB54" s="530">
        <v>0</v>
      </c>
      <c r="CC54" s="530">
        <f t="shared" si="37"/>
        <v>52197.781000000003</v>
      </c>
      <c r="CD54" s="530">
        <f t="shared" si="38"/>
        <v>41922.540999999997</v>
      </c>
      <c r="CE54" s="530">
        <f t="shared" si="39"/>
        <v>41922.540999999997</v>
      </c>
      <c r="CF54" s="530">
        <f t="shared" si="40"/>
        <v>10275.24</v>
      </c>
      <c r="CG54" s="530">
        <f t="shared" si="41"/>
        <v>41922.540999999997</v>
      </c>
      <c r="CH54" s="530">
        <f t="shared" si="42"/>
        <v>0</v>
      </c>
      <c r="CI54" s="998" t="s">
        <v>281</v>
      </c>
      <c r="CJ54" s="685" t="s">
        <v>319</v>
      </c>
      <c r="CK54" s="686">
        <v>2062775</v>
      </c>
      <c r="CL54" s="686">
        <f t="shared" si="43"/>
        <v>2062.7750000000001</v>
      </c>
      <c r="CN54" s="685" t="s">
        <v>308</v>
      </c>
      <c r="CO54" s="686">
        <v>52197781</v>
      </c>
      <c r="CP54" s="686">
        <v>50616031</v>
      </c>
      <c r="CQ54" s="686">
        <v>50616031</v>
      </c>
      <c r="CR54" s="686">
        <v>1581750</v>
      </c>
      <c r="CS54" s="686">
        <v>50616031</v>
      </c>
      <c r="CT54" s="686">
        <v>0</v>
      </c>
      <c r="CU54" s="686">
        <f t="shared" si="44"/>
        <v>52197.781000000003</v>
      </c>
      <c r="CV54" s="686">
        <f t="shared" si="45"/>
        <v>50616.031000000003</v>
      </c>
      <c r="CW54" s="686">
        <f t="shared" si="46"/>
        <v>50616.031000000003</v>
      </c>
      <c r="CX54" s="686">
        <f t="shared" si="47"/>
        <v>1581.75</v>
      </c>
      <c r="CY54" s="686">
        <f t="shared" si="48"/>
        <v>50616.031000000003</v>
      </c>
      <c r="CZ54" s="686">
        <f t="shared" si="49"/>
        <v>0</v>
      </c>
      <c r="DC54" s="687" t="s">
        <v>323</v>
      </c>
      <c r="DD54" s="688">
        <v>2342100</v>
      </c>
      <c r="DE54" s="529">
        <f t="shared" si="50"/>
        <v>2342.1</v>
      </c>
      <c r="DG54" s="687" t="s">
        <v>308</v>
      </c>
      <c r="DH54" s="688">
        <v>52197781</v>
      </c>
      <c r="DI54" s="688">
        <v>50616031</v>
      </c>
      <c r="DJ54" s="688">
        <v>50616031</v>
      </c>
      <c r="DK54" s="688">
        <v>1581750</v>
      </c>
      <c r="DL54" s="688">
        <v>50616031</v>
      </c>
      <c r="DM54" s="688">
        <v>0</v>
      </c>
      <c r="DN54" s="688">
        <f t="shared" si="51"/>
        <v>52197.781000000003</v>
      </c>
      <c r="DO54" s="688">
        <f t="shared" si="52"/>
        <v>50616.031000000003</v>
      </c>
      <c r="DP54" s="688">
        <f t="shared" si="53"/>
        <v>50616.031000000003</v>
      </c>
      <c r="DQ54" s="688">
        <f t="shared" si="54"/>
        <v>1581.75</v>
      </c>
      <c r="DR54" s="688">
        <f t="shared" si="55"/>
        <v>50616.031000000003</v>
      </c>
      <c r="DS54" s="688">
        <f t="shared" si="56"/>
        <v>0</v>
      </c>
      <c r="DT54" s="683" t="s">
        <v>281</v>
      </c>
      <c r="DU54" s="786" t="s">
        <v>330</v>
      </c>
      <c r="DV54" s="787">
        <v>737800</v>
      </c>
      <c r="DW54" s="787">
        <f t="shared" si="57"/>
        <v>737.8</v>
      </c>
      <c r="DZ54" s="786" t="s">
        <v>308</v>
      </c>
      <c r="EA54" s="787">
        <v>52197781</v>
      </c>
      <c r="EB54" s="787">
        <v>50616031</v>
      </c>
      <c r="EC54" s="787">
        <v>50616031</v>
      </c>
      <c r="ED54" s="787">
        <v>1581750</v>
      </c>
      <c r="EE54" s="787">
        <v>0</v>
      </c>
      <c r="EF54" s="787">
        <v>50616031</v>
      </c>
      <c r="EG54" s="787">
        <v>0</v>
      </c>
      <c r="EH54" s="787">
        <f t="shared" si="58"/>
        <v>52197.781000000003</v>
      </c>
      <c r="EI54" s="787">
        <f t="shared" si="59"/>
        <v>50616.031000000003</v>
      </c>
      <c r="EJ54" s="787">
        <f t="shared" si="60"/>
        <v>50616.031000000003</v>
      </c>
      <c r="EK54" s="787">
        <f t="shared" si="61"/>
        <v>1581.75</v>
      </c>
      <c r="EL54" s="787">
        <f t="shared" si="62"/>
        <v>0</v>
      </c>
      <c r="EM54" s="787">
        <f t="shared" si="63"/>
        <v>50616.031000000003</v>
      </c>
      <c r="EN54" s="787">
        <f t="shared" si="64"/>
        <v>0</v>
      </c>
      <c r="EP54" s="998" t="s">
        <v>1136</v>
      </c>
      <c r="EQ54" s="529">
        <v>8074309</v>
      </c>
      <c r="ER54" s="529">
        <f t="shared" si="65"/>
        <v>8074.3090000000002</v>
      </c>
      <c r="ET54" s="786" t="s">
        <v>308</v>
      </c>
      <c r="EU54" s="787">
        <v>74084920</v>
      </c>
      <c r="EV54" s="787">
        <v>72503170</v>
      </c>
      <c r="EW54" s="787">
        <v>72503170</v>
      </c>
      <c r="EX54" s="787">
        <v>1581750</v>
      </c>
      <c r="EY54" s="787">
        <v>0</v>
      </c>
      <c r="EZ54" s="787">
        <v>59761789</v>
      </c>
      <c r="FA54" s="787">
        <v>12741381</v>
      </c>
      <c r="FB54" s="529">
        <f t="shared" si="66"/>
        <v>74084.92</v>
      </c>
      <c r="FC54" s="529">
        <f t="shared" si="67"/>
        <v>72503.17</v>
      </c>
      <c r="FD54" s="529">
        <f t="shared" si="68"/>
        <v>72503.17</v>
      </c>
      <c r="FE54" s="529">
        <f t="shared" si="69"/>
        <v>1581.75</v>
      </c>
      <c r="FF54" s="529">
        <f t="shared" si="70"/>
        <v>0</v>
      </c>
      <c r="FG54" s="529">
        <f t="shared" si="71"/>
        <v>59761.788999999997</v>
      </c>
      <c r="FH54" s="529">
        <f t="shared" si="72"/>
        <v>12741.380999999999</v>
      </c>
    </row>
    <row r="55" spans="1:164" x14ac:dyDescent="0.2">
      <c r="A55" s="998" t="s">
        <v>483</v>
      </c>
      <c r="B55" s="1000">
        <v>990617000</v>
      </c>
      <c r="C55" s="1000">
        <v>78392331</v>
      </c>
      <c r="D55" s="1000">
        <v>78392331</v>
      </c>
      <c r="E55" s="1000">
        <v>912224669</v>
      </c>
      <c r="F55" s="1000">
        <v>66442351</v>
      </c>
      <c r="G55" s="1000">
        <v>11949980</v>
      </c>
      <c r="H55" s="1000">
        <f t="shared" si="9"/>
        <v>990617</v>
      </c>
      <c r="I55" s="1000">
        <f t="shared" si="10"/>
        <v>78392.331000000006</v>
      </c>
      <c r="J55" s="1000">
        <f t="shared" si="11"/>
        <v>78392.331000000006</v>
      </c>
      <c r="K55" s="1000">
        <f t="shared" si="12"/>
        <v>912224.66899999999</v>
      </c>
      <c r="L55" s="1000">
        <f t="shared" si="13"/>
        <v>66442.350999999995</v>
      </c>
      <c r="M55" s="1000">
        <f t="shared" si="14"/>
        <v>11949.98</v>
      </c>
      <c r="N55" s="998" t="s">
        <v>281</v>
      </c>
      <c r="P55" s="528" t="s">
        <v>312</v>
      </c>
      <c r="Q55" s="529">
        <v>4309731</v>
      </c>
      <c r="R55" s="529">
        <f t="shared" si="15"/>
        <v>4309.7309999999998</v>
      </c>
      <c r="S55" s="998"/>
      <c r="T55" s="528" t="s">
        <v>308</v>
      </c>
      <c r="U55" s="530">
        <v>52197781</v>
      </c>
      <c r="V55" s="530">
        <v>33897781</v>
      </c>
      <c r="W55" s="530">
        <v>33897781</v>
      </c>
      <c r="X55" s="530">
        <v>18300000</v>
      </c>
      <c r="Y55" s="530">
        <v>33897781</v>
      </c>
      <c r="Z55" s="530">
        <v>0</v>
      </c>
      <c r="AA55" s="530">
        <f t="shared" si="16"/>
        <v>52197.781000000003</v>
      </c>
      <c r="AB55" s="530">
        <f t="shared" si="17"/>
        <v>33897.781000000003</v>
      </c>
      <c r="AC55" s="530">
        <f t="shared" si="18"/>
        <v>33897.781000000003</v>
      </c>
      <c r="AD55" s="530">
        <f t="shared" si="19"/>
        <v>18300</v>
      </c>
      <c r="AE55" s="530">
        <f t="shared" si="20"/>
        <v>33897.781000000003</v>
      </c>
      <c r="AF55" s="530">
        <f t="shared" si="21"/>
        <v>0</v>
      </c>
      <c r="AG55" s="998" t="s">
        <v>281</v>
      </c>
      <c r="AH55" s="998" t="s">
        <v>320</v>
      </c>
      <c r="AI55" s="529">
        <v>749700</v>
      </c>
      <c r="AJ55" s="529">
        <f t="shared" si="22"/>
        <v>749.7</v>
      </c>
      <c r="AL55" s="998" t="s">
        <v>309</v>
      </c>
      <c r="AM55" s="529">
        <v>1127013</v>
      </c>
      <c r="AN55" s="529">
        <v>1127013</v>
      </c>
      <c r="AO55" s="529">
        <v>1127013</v>
      </c>
      <c r="AP55" s="529">
        <v>0</v>
      </c>
      <c r="AQ55" s="529">
        <v>1127013</v>
      </c>
      <c r="AR55" s="529">
        <v>0</v>
      </c>
      <c r="AS55" s="529">
        <f t="shared" si="23"/>
        <v>1127.0129999999999</v>
      </c>
      <c r="AT55" s="529">
        <f t="shared" si="24"/>
        <v>1127.0129999999999</v>
      </c>
      <c r="AU55" s="529">
        <f t="shared" si="25"/>
        <v>1127.0129999999999</v>
      </c>
      <c r="AV55" s="529">
        <f t="shared" si="26"/>
        <v>0</v>
      </c>
      <c r="AW55" s="529">
        <f t="shared" si="27"/>
        <v>1127.0129999999999</v>
      </c>
      <c r="AX55" s="529">
        <f t="shared" si="28"/>
        <v>0</v>
      </c>
      <c r="AZ55" s="998" t="s">
        <v>330</v>
      </c>
      <c r="BA55" s="529">
        <v>1303136</v>
      </c>
      <c r="BB55" s="529">
        <f t="shared" si="29"/>
        <v>1303.136</v>
      </c>
      <c r="BD55" s="998" t="s">
        <v>309</v>
      </c>
      <c r="BE55" s="529">
        <v>1127013</v>
      </c>
      <c r="BF55" s="529">
        <v>1127013</v>
      </c>
      <c r="BG55" s="529">
        <v>1127013</v>
      </c>
      <c r="BH55" s="529">
        <v>0</v>
      </c>
      <c r="BI55" s="529">
        <v>1127013</v>
      </c>
      <c r="BJ55" s="529">
        <v>0</v>
      </c>
      <c r="BK55" s="529">
        <f t="shared" si="30"/>
        <v>1127.0129999999999</v>
      </c>
      <c r="BL55" s="529">
        <f t="shared" si="31"/>
        <v>1127.0129999999999</v>
      </c>
      <c r="BM55" s="529">
        <f t="shared" si="32"/>
        <v>1127.0129999999999</v>
      </c>
      <c r="BN55" s="529">
        <f t="shared" si="33"/>
        <v>0</v>
      </c>
      <c r="BO55" s="529">
        <f t="shared" si="34"/>
        <v>1127.0129999999999</v>
      </c>
      <c r="BP55" s="529">
        <f t="shared" si="35"/>
        <v>0</v>
      </c>
      <c r="BR55" s="528" t="s">
        <v>333</v>
      </c>
      <c r="BS55" s="530">
        <v>2474088</v>
      </c>
      <c r="BT55" s="530">
        <f t="shared" si="36"/>
        <v>2474.0880000000002</v>
      </c>
      <c r="BV55" s="528" t="s">
        <v>309</v>
      </c>
      <c r="BW55" s="530">
        <v>1127013</v>
      </c>
      <c r="BX55" s="530">
        <v>1127013</v>
      </c>
      <c r="BY55" s="530">
        <v>1127013</v>
      </c>
      <c r="BZ55" s="530">
        <v>0</v>
      </c>
      <c r="CA55" s="530">
        <v>1127013</v>
      </c>
      <c r="CB55" s="530">
        <v>0</v>
      </c>
      <c r="CC55" s="530">
        <f t="shared" si="37"/>
        <v>1127.0129999999999</v>
      </c>
      <c r="CD55" s="530">
        <f t="shared" si="38"/>
        <v>1127.0129999999999</v>
      </c>
      <c r="CE55" s="530">
        <f t="shared" si="39"/>
        <v>1127.0129999999999</v>
      </c>
      <c r="CF55" s="530">
        <f t="shared" si="40"/>
        <v>0</v>
      </c>
      <c r="CG55" s="530">
        <f t="shared" si="41"/>
        <v>1127.0129999999999</v>
      </c>
      <c r="CH55" s="530">
        <f t="shared" si="42"/>
        <v>0</v>
      </c>
      <c r="CI55" s="998" t="s">
        <v>281</v>
      </c>
      <c r="CJ55" s="685" t="s">
        <v>490</v>
      </c>
      <c r="CK55" s="686">
        <v>1004289</v>
      </c>
      <c r="CL55" s="686">
        <f t="shared" si="43"/>
        <v>1004.289</v>
      </c>
      <c r="CN55" s="685" t="s">
        <v>309</v>
      </c>
      <c r="CO55" s="686">
        <v>1127013</v>
      </c>
      <c r="CP55" s="686">
        <v>1127013</v>
      </c>
      <c r="CQ55" s="686">
        <v>1127013</v>
      </c>
      <c r="CR55" s="686">
        <v>0</v>
      </c>
      <c r="CS55" s="686">
        <v>1127013</v>
      </c>
      <c r="CT55" s="686">
        <v>0</v>
      </c>
      <c r="CU55" s="686">
        <f t="shared" si="44"/>
        <v>1127.0129999999999</v>
      </c>
      <c r="CV55" s="686">
        <f t="shared" si="45"/>
        <v>1127.0129999999999</v>
      </c>
      <c r="CW55" s="686">
        <f t="shared" si="46"/>
        <v>1127.0129999999999</v>
      </c>
      <c r="CX55" s="686">
        <f t="shared" si="47"/>
        <v>0</v>
      </c>
      <c r="CY55" s="686">
        <f t="shared" si="48"/>
        <v>1127.0129999999999</v>
      </c>
      <c r="CZ55" s="686">
        <f t="shared" si="49"/>
        <v>0</v>
      </c>
      <c r="DC55" s="687" t="s">
        <v>324</v>
      </c>
      <c r="DD55" s="688">
        <v>1424280</v>
      </c>
      <c r="DE55" s="529">
        <f t="shared" si="50"/>
        <v>1424.28</v>
      </c>
      <c r="DG55" s="687" t="s">
        <v>309</v>
      </c>
      <c r="DH55" s="688">
        <v>1127013</v>
      </c>
      <c r="DI55" s="688">
        <v>1127013</v>
      </c>
      <c r="DJ55" s="688">
        <v>1127013</v>
      </c>
      <c r="DK55" s="688">
        <v>0</v>
      </c>
      <c r="DL55" s="688">
        <v>1127013</v>
      </c>
      <c r="DM55" s="688">
        <v>0</v>
      </c>
      <c r="DN55" s="688">
        <f t="shared" si="51"/>
        <v>1127.0129999999999</v>
      </c>
      <c r="DO55" s="688">
        <f t="shared" si="52"/>
        <v>1127.0129999999999</v>
      </c>
      <c r="DP55" s="688">
        <f t="shared" si="53"/>
        <v>1127.0129999999999</v>
      </c>
      <c r="DQ55" s="688">
        <f t="shared" si="54"/>
        <v>0</v>
      </c>
      <c r="DR55" s="688">
        <f t="shared" si="55"/>
        <v>1127.0129999999999</v>
      </c>
      <c r="DS55" s="688">
        <f t="shared" si="56"/>
        <v>0</v>
      </c>
      <c r="DT55" s="683" t="s">
        <v>281</v>
      </c>
      <c r="DU55" s="786" t="s">
        <v>495</v>
      </c>
      <c r="DV55" s="787">
        <v>737800</v>
      </c>
      <c r="DW55" s="787">
        <f t="shared" si="57"/>
        <v>737.8</v>
      </c>
      <c r="DZ55" s="786" t="s">
        <v>309</v>
      </c>
      <c r="EA55" s="787">
        <v>1127013</v>
      </c>
      <c r="EB55" s="787">
        <v>1127013</v>
      </c>
      <c r="EC55" s="787">
        <v>1127013</v>
      </c>
      <c r="ED55" s="787">
        <v>0</v>
      </c>
      <c r="EE55" s="787">
        <v>0</v>
      </c>
      <c r="EF55" s="787">
        <v>1127013</v>
      </c>
      <c r="EG55" s="787">
        <v>0</v>
      </c>
      <c r="EH55" s="787">
        <f t="shared" si="58"/>
        <v>1127.0129999999999</v>
      </c>
      <c r="EI55" s="787">
        <f t="shared" si="59"/>
        <v>1127.0129999999999</v>
      </c>
      <c r="EJ55" s="787">
        <f t="shared" si="60"/>
        <v>1127.0129999999999</v>
      </c>
      <c r="EK55" s="787">
        <f t="shared" si="61"/>
        <v>0</v>
      </c>
      <c r="EL55" s="787">
        <f t="shared" si="62"/>
        <v>0</v>
      </c>
      <c r="EM55" s="787">
        <f t="shared" si="63"/>
        <v>1127.0129999999999</v>
      </c>
      <c r="EN55" s="787">
        <f t="shared" si="64"/>
        <v>0</v>
      </c>
      <c r="EP55" s="1008" t="s">
        <v>313</v>
      </c>
      <c r="EQ55" s="1009">
        <v>293482359</v>
      </c>
      <c r="ER55" s="1009">
        <f t="shared" si="65"/>
        <v>293482.359</v>
      </c>
      <c r="ET55" s="786" t="s">
        <v>309</v>
      </c>
      <c r="EU55" s="787">
        <v>23014152</v>
      </c>
      <c r="EV55" s="787">
        <v>23014152</v>
      </c>
      <c r="EW55" s="787">
        <v>23014152</v>
      </c>
      <c r="EX55" s="787">
        <v>0</v>
      </c>
      <c r="EY55" s="787">
        <v>0</v>
      </c>
      <c r="EZ55" s="787">
        <v>10272771</v>
      </c>
      <c r="FA55" s="787">
        <v>12741381</v>
      </c>
      <c r="FB55" s="529">
        <f t="shared" si="66"/>
        <v>23014.151999999998</v>
      </c>
      <c r="FC55" s="529">
        <f t="shared" si="67"/>
        <v>23014.151999999998</v>
      </c>
      <c r="FD55" s="529">
        <f t="shared" si="68"/>
        <v>23014.151999999998</v>
      </c>
      <c r="FE55" s="529">
        <f t="shared" si="69"/>
        <v>0</v>
      </c>
      <c r="FF55" s="529">
        <f t="shared" si="70"/>
        <v>0</v>
      </c>
      <c r="FG55" s="529">
        <f t="shared" si="71"/>
        <v>10272.771000000001</v>
      </c>
      <c r="FH55" s="529">
        <f t="shared" si="72"/>
        <v>12741.380999999999</v>
      </c>
    </row>
    <row r="56" spans="1:164" x14ac:dyDescent="0.2">
      <c r="A56" s="998" t="s">
        <v>484</v>
      </c>
      <c r="B56" s="1000">
        <v>982417000</v>
      </c>
      <c r="C56" s="1000">
        <v>78360522</v>
      </c>
      <c r="D56" s="1000">
        <v>78360522</v>
      </c>
      <c r="E56" s="1000">
        <v>904056478</v>
      </c>
      <c r="F56" s="1000">
        <v>66410542</v>
      </c>
      <c r="G56" s="1000">
        <v>11949980</v>
      </c>
      <c r="H56" s="1000">
        <f t="shared" si="9"/>
        <v>982417</v>
      </c>
      <c r="I56" s="1000">
        <f t="shared" si="10"/>
        <v>78360.521999999997</v>
      </c>
      <c r="J56" s="1000">
        <f t="shared" si="11"/>
        <v>78360.521999999997</v>
      </c>
      <c r="K56" s="1000">
        <f t="shared" si="12"/>
        <v>904056.478</v>
      </c>
      <c r="L56" s="1000">
        <f t="shared" si="13"/>
        <v>66410.542000000001</v>
      </c>
      <c r="M56" s="1000">
        <f t="shared" si="14"/>
        <v>11949.98</v>
      </c>
      <c r="N56" s="998" t="s">
        <v>281</v>
      </c>
      <c r="P56" s="528" t="s">
        <v>313</v>
      </c>
      <c r="Q56" s="529">
        <v>269606103</v>
      </c>
      <c r="R56" s="529">
        <f t="shared" si="15"/>
        <v>269606.103</v>
      </c>
      <c r="S56" s="998"/>
      <c r="T56" s="528" t="s">
        <v>309</v>
      </c>
      <c r="U56" s="530">
        <v>1127013</v>
      </c>
      <c r="V56" s="530">
        <v>1127013</v>
      </c>
      <c r="W56" s="530">
        <v>1127013</v>
      </c>
      <c r="X56" s="530">
        <v>0</v>
      </c>
      <c r="Y56" s="530">
        <v>1127013</v>
      </c>
      <c r="Z56" s="530">
        <v>0</v>
      </c>
      <c r="AA56" s="530">
        <f t="shared" si="16"/>
        <v>1127.0129999999999</v>
      </c>
      <c r="AB56" s="530">
        <f t="shared" si="17"/>
        <v>1127.0129999999999</v>
      </c>
      <c r="AC56" s="530">
        <f t="shared" si="18"/>
        <v>1127.0129999999999</v>
      </c>
      <c r="AD56" s="530">
        <f t="shared" si="19"/>
        <v>0</v>
      </c>
      <c r="AE56" s="530">
        <f t="shared" si="20"/>
        <v>1127.0129999999999</v>
      </c>
      <c r="AF56" s="530">
        <f t="shared" si="21"/>
        <v>0</v>
      </c>
      <c r="AG56" s="998" t="s">
        <v>281</v>
      </c>
      <c r="AH56" s="998" t="s">
        <v>322</v>
      </c>
      <c r="AI56" s="529">
        <v>12845777</v>
      </c>
      <c r="AJ56" s="529">
        <f t="shared" si="22"/>
        <v>12845.777</v>
      </c>
      <c r="AL56" s="998" t="s">
        <v>407</v>
      </c>
      <c r="AM56" s="529">
        <v>18300000</v>
      </c>
      <c r="AN56" s="529">
        <v>8024760</v>
      </c>
      <c r="AO56" s="529">
        <v>8024760</v>
      </c>
      <c r="AP56" s="529">
        <v>10275240</v>
      </c>
      <c r="AQ56" s="529">
        <v>8024760</v>
      </c>
      <c r="AR56" s="529">
        <v>0</v>
      </c>
      <c r="AS56" s="529">
        <f t="shared" si="23"/>
        <v>18300</v>
      </c>
      <c r="AT56" s="529">
        <f t="shared" si="24"/>
        <v>8024.76</v>
      </c>
      <c r="AU56" s="529">
        <f t="shared" si="25"/>
        <v>8024.76</v>
      </c>
      <c r="AV56" s="529">
        <f t="shared" si="26"/>
        <v>10275.24</v>
      </c>
      <c r="AW56" s="529">
        <f t="shared" si="27"/>
        <v>8024.76</v>
      </c>
      <c r="AX56" s="529">
        <f t="shared" si="28"/>
        <v>0</v>
      </c>
      <c r="AZ56" s="998" t="s">
        <v>494</v>
      </c>
      <c r="BA56" s="529">
        <v>350000</v>
      </c>
      <c r="BB56" s="529">
        <f t="shared" si="29"/>
        <v>350</v>
      </c>
      <c r="BD56" s="998" t="s">
        <v>407</v>
      </c>
      <c r="BE56" s="529">
        <v>18300000</v>
      </c>
      <c r="BF56" s="529">
        <v>8024760</v>
      </c>
      <c r="BG56" s="529">
        <v>8024760</v>
      </c>
      <c r="BH56" s="529">
        <v>10275240</v>
      </c>
      <c r="BI56" s="529">
        <v>8024760</v>
      </c>
      <c r="BJ56" s="529">
        <v>0</v>
      </c>
      <c r="BK56" s="529">
        <f t="shared" si="30"/>
        <v>18300</v>
      </c>
      <c r="BL56" s="529">
        <f t="shared" si="31"/>
        <v>8024.76</v>
      </c>
      <c r="BM56" s="529">
        <f t="shared" si="32"/>
        <v>8024.76</v>
      </c>
      <c r="BN56" s="529">
        <f t="shared" si="33"/>
        <v>10275.24</v>
      </c>
      <c r="BO56" s="529">
        <f t="shared" si="34"/>
        <v>8024.76</v>
      </c>
      <c r="BP56" s="529">
        <f t="shared" si="35"/>
        <v>0</v>
      </c>
      <c r="BR56" s="528" t="s">
        <v>335</v>
      </c>
      <c r="BS56" s="530">
        <v>24911023</v>
      </c>
      <c r="BT56" s="530">
        <f t="shared" si="36"/>
        <v>24911.023000000001</v>
      </c>
      <c r="BV56" s="528" t="s">
        <v>407</v>
      </c>
      <c r="BW56" s="530">
        <v>18300000</v>
      </c>
      <c r="BX56" s="530">
        <v>8024760</v>
      </c>
      <c r="BY56" s="530">
        <v>8024760</v>
      </c>
      <c r="BZ56" s="530">
        <v>10275240</v>
      </c>
      <c r="CA56" s="530">
        <v>8024760</v>
      </c>
      <c r="CB56" s="530">
        <v>0</v>
      </c>
      <c r="CC56" s="530">
        <f t="shared" si="37"/>
        <v>18300</v>
      </c>
      <c r="CD56" s="530">
        <f t="shared" si="38"/>
        <v>8024.76</v>
      </c>
      <c r="CE56" s="530">
        <f t="shared" si="39"/>
        <v>8024.76</v>
      </c>
      <c r="CF56" s="530">
        <f t="shared" si="40"/>
        <v>10275.24</v>
      </c>
      <c r="CG56" s="530">
        <f t="shared" si="41"/>
        <v>8024.76</v>
      </c>
      <c r="CH56" s="530">
        <f t="shared" si="42"/>
        <v>0</v>
      </c>
      <c r="CI56" s="998" t="s">
        <v>281</v>
      </c>
      <c r="CJ56" s="685" t="s">
        <v>322</v>
      </c>
      <c r="CK56" s="686">
        <v>26214548</v>
      </c>
      <c r="CL56" s="686">
        <f t="shared" si="43"/>
        <v>26214.547999999999</v>
      </c>
      <c r="CN56" s="685" t="s">
        <v>407</v>
      </c>
      <c r="CO56" s="686">
        <v>18300000</v>
      </c>
      <c r="CP56" s="686">
        <v>16718250</v>
      </c>
      <c r="CQ56" s="686">
        <v>16718250</v>
      </c>
      <c r="CR56" s="686">
        <v>1581750</v>
      </c>
      <c r="CS56" s="686">
        <v>16718250</v>
      </c>
      <c r="CT56" s="686">
        <v>0</v>
      </c>
      <c r="CU56" s="686">
        <f t="shared" si="44"/>
        <v>18300</v>
      </c>
      <c r="CV56" s="686">
        <f t="shared" si="45"/>
        <v>16718.25</v>
      </c>
      <c r="CW56" s="686">
        <f t="shared" si="46"/>
        <v>16718.25</v>
      </c>
      <c r="CX56" s="686">
        <f t="shared" si="47"/>
        <v>1581.75</v>
      </c>
      <c r="CY56" s="686">
        <f t="shared" si="48"/>
        <v>16718.25</v>
      </c>
      <c r="CZ56" s="686">
        <f t="shared" si="49"/>
        <v>0</v>
      </c>
      <c r="DC56" s="687" t="s">
        <v>325</v>
      </c>
      <c r="DD56" s="688">
        <v>682261</v>
      </c>
      <c r="DE56" s="529">
        <f t="shared" si="50"/>
        <v>682.26099999999997</v>
      </c>
      <c r="DG56" s="687" t="s">
        <v>407</v>
      </c>
      <c r="DH56" s="688">
        <v>18300000</v>
      </c>
      <c r="DI56" s="688">
        <v>16718250</v>
      </c>
      <c r="DJ56" s="688">
        <v>16718250</v>
      </c>
      <c r="DK56" s="688">
        <v>1581750</v>
      </c>
      <c r="DL56" s="688">
        <v>16718250</v>
      </c>
      <c r="DM56" s="688">
        <v>0</v>
      </c>
      <c r="DN56" s="688">
        <f t="shared" si="51"/>
        <v>18300</v>
      </c>
      <c r="DO56" s="688">
        <f t="shared" si="52"/>
        <v>16718.25</v>
      </c>
      <c r="DP56" s="688">
        <f t="shared" si="53"/>
        <v>16718.25</v>
      </c>
      <c r="DQ56" s="688">
        <f t="shared" si="54"/>
        <v>1581.75</v>
      </c>
      <c r="DR56" s="688">
        <f t="shared" si="55"/>
        <v>16718.25</v>
      </c>
      <c r="DS56" s="688">
        <f t="shared" si="56"/>
        <v>0</v>
      </c>
      <c r="DT56" s="683" t="s">
        <v>281</v>
      </c>
      <c r="DU56" s="786" t="s">
        <v>335</v>
      </c>
      <c r="DV56" s="787">
        <v>17201616</v>
      </c>
      <c r="DW56" s="787">
        <f t="shared" si="57"/>
        <v>17201.616000000002</v>
      </c>
      <c r="DZ56" s="786" t="s">
        <v>407</v>
      </c>
      <c r="EA56" s="787">
        <v>18300000</v>
      </c>
      <c r="EB56" s="787">
        <v>16718250</v>
      </c>
      <c r="EC56" s="787">
        <v>16718250</v>
      </c>
      <c r="ED56" s="787">
        <v>1581750</v>
      </c>
      <c r="EE56" s="787">
        <v>0</v>
      </c>
      <c r="EF56" s="787">
        <v>16718250</v>
      </c>
      <c r="EG56" s="787">
        <v>0</v>
      </c>
      <c r="EH56" s="787">
        <f t="shared" si="58"/>
        <v>18300</v>
      </c>
      <c r="EI56" s="787">
        <f t="shared" si="59"/>
        <v>16718.25</v>
      </c>
      <c r="EJ56" s="787">
        <f t="shared" si="60"/>
        <v>16718.25</v>
      </c>
      <c r="EK56" s="787">
        <f t="shared" si="61"/>
        <v>1581.75</v>
      </c>
      <c r="EL56" s="787">
        <f t="shared" si="62"/>
        <v>0</v>
      </c>
      <c r="EM56" s="787">
        <f t="shared" si="63"/>
        <v>16718.25</v>
      </c>
      <c r="EN56" s="787">
        <f t="shared" si="64"/>
        <v>0</v>
      </c>
      <c r="EP56" s="998" t="s">
        <v>424</v>
      </c>
      <c r="EQ56" s="529">
        <v>50000000</v>
      </c>
      <c r="ER56" s="529">
        <f t="shared" si="65"/>
        <v>50000</v>
      </c>
      <c r="ET56" s="786" t="s">
        <v>407</v>
      </c>
      <c r="EU56" s="787">
        <v>18300000</v>
      </c>
      <c r="EV56" s="787">
        <v>16718250</v>
      </c>
      <c r="EW56" s="787">
        <v>16718250</v>
      </c>
      <c r="EX56" s="787">
        <v>1581750</v>
      </c>
      <c r="EY56" s="787">
        <v>0</v>
      </c>
      <c r="EZ56" s="787">
        <v>16718250</v>
      </c>
      <c r="FA56" s="787">
        <v>0</v>
      </c>
      <c r="FB56" s="529">
        <f t="shared" si="66"/>
        <v>18300</v>
      </c>
      <c r="FC56" s="529">
        <f t="shared" si="67"/>
        <v>16718.25</v>
      </c>
      <c r="FD56" s="529">
        <f t="shared" si="68"/>
        <v>16718.25</v>
      </c>
      <c r="FE56" s="529">
        <f t="shared" si="69"/>
        <v>1581.75</v>
      </c>
      <c r="FF56" s="529">
        <f t="shared" si="70"/>
        <v>0</v>
      </c>
      <c r="FG56" s="529">
        <f t="shared" si="71"/>
        <v>16718.25</v>
      </c>
      <c r="FH56" s="529">
        <f t="shared" si="72"/>
        <v>0</v>
      </c>
    </row>
    <row r="57" spans="1:164" x14ac:dyDescent="0.2">
      <c r="A57" s="998" t="s">
        <v>485</v>
      </c>
      <c r="B57" s="1000">
        <v>8200000</v>
      </c>
      <c r="C57" s="1000">
        <v>31809</v>
      </c>
      <c r="D57" s="1000">
        <v>31809</v>
      </c>
      <c r="E57" s="1000">
        <v>8168191</v>
      </c>
      <c r="F57" s="1000">
        <v>31809</v>
      </c>
      <c r="G57" s="1000">
        <v>0</v>
      </c>
      <c r="H57" s="1000">
        <f t="shared" si="9"/>
        <v>8200</v>
      </c>
      <c r="I57" s="1000">
        <f t="shared" si="10"/>
        <v>31.809000000000001</v>
      </c>
      <c r="J57" s="1000">
        <f t="shared" si="11"/>
        <v>31.809000000000001</v>
      </c>
      <c r="K57" s="1000">
        <f t="shared" si="12"/>
        <v>8168.1909999999998</v>
      </c>
      <c r="L57" s="1000">
        <f t="shared" si="13"/>
        <v>31.809000000000001</v>
      </c>
      <c r="M57" s="1000">
        <f t="shared" si="14"/>
        <v>0</v>
      </c>
      <c r="N57" s="998" t="s">
        <v>281</v>
      </c>
      <c r="P57" s="528" t="s">
        <v>314</v>
      </c>
      <c r="Q57" s="529">
        <v>8235216</v>
      </c>
      <c r="R57" s="529">
        <f t="shared" si="15"/>
        <v>8235.2160000000003</v>
      </c>
      <c r="S57" s="998"/>
      <c r="T57" s="528" t="s">
        <v>407</v>
      </c>
      <c r="U57" s="530">
        <v>18300000</v>
      </c>
      <c r="V57" s="530">
        <v>0</v>
      </c>
      <c r="W57" s="530">
        <v>0</v>
      </c>
      <c r="X57" s="530">
        <v>18300000</v>
      </c>
      <c r="Y57" s="530">
        <v>0</v>
      </c>
      <c r="Z57" s="530">
        <v>0</v>
      </c>
      <c r="AA57" s="530">
        <f t="shared" si="16"/>
        <v>18300</v>
      </c>
      <c r="AB57" s="530">
        <f t="shared" si="17"/>
        <v>0</v>
      </c>
      <c r="AC57" s="530">
        <f t="shared" si="18"/>
        <v>0</v>
      </c>
      <c r="AD57" s="530">
        <f t="shared" si="19"/>
        <v>18300</v>
      </c>
      <c r="AE57" s="530">
        <f t="shared" si="20"/>
        <v>0</v>
      </c>
      <c r="AF57" s="530">
        <f t="shared" si="21"/>
        <v>0</v>
      </c>
      <c r="AG57" s="998" t="s">
        <v>281</v>
      </c>
      <c r="AH57" s="998" t="s">
        <v>323</v>
      </c>
      <c r="AI57" s="529">
        <v>1622654</v>
      </c>
      <c r="AJ57" s="529">
        <f t="shared" si="22"/>
        <v>1622.654</v>
      </c>
      <c r="AL57" s="998" t="s">
        <v>310</v>
      </c>
      <c r="AM57" s="529">
        <v>32770768</v>
      </c>
      <c r="AN57" s="529">
        <v>32770768</v>
      </c>
      <c r="AO57" s="529">
        <v>32770768</v>
      </c>
      <c r="AP57" s="529">
        <v>0</v>
      </c>
      <c r="AQ57" s="529">
        <v>32770768</v>
      </c>
      <c r="AR57" s="529">
        <v>0</v>
      </c>
      <c r="AS57" s="529">
        <f t="shared" si="23"/>
        <v>32770.767999999996</v>
      </c>
      <c r="AT57" s="529">
        <f t="shared" si="24"/>
        <v>32770.767999999996</v>
      </c>
      <c r="AU57" s="529">
        <f t="shared" si="25"/>
        <v>32770.767999999996</v>
      </c>
      <c r="AV57" s="529">
        <f t="shared" si="26"/>
        <v>0</v>
      </c>
      <c r="AW57" s="529">
        <f t="shared" si="27"/>
        <v>32770.767999999996</v>
      </c>
      <c r="AX57" s="529">
        <f t="shared" si="28"/>
        <v>0</v>
      </c>
      <c r="AZ57" s="998" t="s">
        <v>495</v>
      </c>
      <c r="BA57" s="529">
        <v>953136</v>
      </c>
      <c r="BB57" s="529">
        <f t="shared" si="29"/>
        <v>953.13599999999997</v>
      </c>
      <c r="BD57" s="998" t="s">
        <v>310</v>
      </c>
      <c r="BE57" s="529">
        <v>32770768</v>
      </c>
      <c r="BF57" s="529">
        <v>32770768</v>
      </c>
      <c r="BG57" s="529">
        <v>32770768</v>
      </c>
      <c r="BH57" s="529">
        <v>0</v>
      </c>
      <c r="BI57" s="529">
        <v>32770768</v>
      </c>
      <c r="BJ57" s="529">
        <v>0</v>
      </c>
      <c r="BK57" s="529">
        <f t="shared" si="30"/>
        <v>32770.767999999996</v>
      </c>
      <c r="BL57" s="529">
        <f t="shared" si="31"/>
        <v>32770.767999999996</v>
      </c>
      <c r="BM57" s="529">
        <f t="shared" si="32"/>
        <v>32770.767999999996</v>
      </c>
      <c r="BN57" s="529">
        <f t="shared" si="33"/>
        <v>0</v>
      </c>
      <c r="BO57" s="529">
        <f t="shared" si="34"/>
        <v>32770.767999999996</v>
      </c>
      <c r="BP57" s="529">
        <f t="shared" si="35"/>
        <v>0</v>
      </c>
      <c r="BR57" s="528" t="s">
        <v>336</v>
      </c>
      <c r="BS57" s="530">
        <v>13962953</v>
      </c>
      <c r="BT57" s="530">
        <f t="shared" si="36"/>
        <v>13962.953</v>
      </c>
      <c r="BV57" s="528" t="s">
        <v>310</v>
      </c>
      <c r="BW57" s="530">
        <v>32770768</v>
      </c>
      <c r="BX57" s="530">
        <v>32770768</v>
      </c>
      <c r="BY57" s="530">
        <v>32770768</v>
      </c>
      <c r="BZ57" s="530">
        <v>0</v>
      </c>
      <c r="CA57" s="530">
        <v>32770768</v>
      </c>
      <c r="CB57" s="530">
        <v>0</v>
      </c>
      <c r="CC57" s="530">
        <f t="shared" si="37"/>
        <v>32770.767999999996</v>
      </c>
      <c r="CD57" s="530">
        <f t="shared" si="38"/>
        <v>32770.767999999996</v>
      </c>
      <c r="CE57" s="530">
        <f t="shared" si="39"/>
        <v>32770.767999999996</v>
      </c>
      <c r="CF57" s="530">
        <f t="shared" si="40"/>
        <v>0</v>
      </c>
      <c r="CG57" s="530">
        <f t="shared" si="41"/>
        <v>32770.767999999996</v>
      </c>
      <c r="CH57" s="530">
        <f t="shared" si="42"/>
        <v>0</v>
      </c>
      <c r="CI57" s="998" t="s">
        <v>281</v>
      </c>
      <c r="CJ57" s="685" t="s">
        <v>323</v>
      </c>
      <c r="CK57" s="686">
        <v>2060107</v>
      </c>
      <c r="CL57" s="686">
        <f t="shared" si="43"/>
        <v>2060.107</v>
      </c>
      <c r="CN57" s="685" t="s">
        <v>310</v>
      </c>
      <c r="CO57" s="686">
        <v>32770768</v>
      </c>
      <c r="CP57" s="686">
        <v>32770768</v>
      </c>
      <c r="CQ57" s="686">
        <v>32770768</v>
      </c>
      <c r="CR57" s="686">
        <v>0</v>
      </c>
      <c r="CS57" s="686">
        <v>32770768</v>
      </c>
      <c r="CT57" s="686">
        <v>0</v>
      </c>
      <c r="CU57" s="686">
        <f t="shared" si="44"/>
        <v>32770.767999999996</v>
      </c>
      <c r="CV57" s="686">
        <f t="shared" si="45"/>
        <v>32770.767999999996</v>
      </c>
      <c r="CW57" s="686">
        <f t="shared" si="46"/>
        <v>32770.767999999996</v>
      </c>
      <c r="CX57" s="686">
        <f t="shared" si="47"/>
        <v>0</v>
      </c>
      <c r="CY57" s="686">
        <f t="shared" si="48"/>
        <v>32770.767999999996</v>
      </c>
      <c r="CZ57" s="686">
        <f t="shared" si="49"/>
        <v>0</v>
      </c>
      <c r="DC57" s="687" t="s">
        <v>326</v>
      </c>
      <c r="DD57" s="688">
        <v>950179</v>
      </c>
      <c r="DE57" s="529">
        <f t="shared" si="50"/>
        <v>950.17899999999997</v>
      </c>
      <c r="DG57" s="687" t="s">
        <v>310</v>
      </c>
      <c r="DH57" s="688">
        <v>32770768</v>
      </c>
      <c r="DI57" s="688">
        <v>32770768</v>
      </c>
      <c r="DJ57" s="688">
        <v>32770768</v>
      </c>
      <c r="DK57" s="688">
        <v>0</v>
      </c>
      <c r="DL57" s="688">
        <v>32770768</v>
      </c>
      <c r="DM57" s="688">
        <v>0</v>
      </c>
      <c r="DN57" s="688">
        <f t="shared" si="51"/>
        <v>32770.767999999996</v>
      </c>
      <c r="DO57" s="688">
        <f t="shared" si="52"/>
        <v>32770.767999999996</v>
      </c>
      <c r="DP57" s="688">
        <f t="shared" si="53"/>
        <v>32770.767999999996</v>
      </c>
      <c r="DQ57" s="688">
        <f t="shared" si="54"/>
        <v>0</v>
      </c>
      <c r="DR57" s="688">
        <f t="shared" si="55"/>
        <v>32770.767999999996</v>
      </c>
      <c r="DS57" s="688">
        <f t="shared" si="56"/>
        <v>0</v>
      </c>
      <c r="DT57" s="683" t="s">
        <v>281</v>
      </c>
      <c r="DU57" s="786" t="s">
        <v>336</v>
      </c>
      <c r="DV57" s="787">
        <v>7867547</v>
      </c>
      <c r="DW57" s="787">
        <f t="shared" si="57"/>
        <v>7867.5469999999996</v>
      </c>
      <c r="DZ57" s="786" t="s">
        <v>310</v>
      </c>
      <c r="EA57" s="787">
        <v>32770768</v>
      </c>
      <c r="EB57" s="787">
        <v>32770768</v>
      </c>
      <c r="EC57" s="787">
        <v>32770768</v>
      </c>
      <c r="ED57" s="787">
        <v>0</v>
      </c>
      <c r="EE57" s="787">
        <v>0</v>
      </c>
      <c r="EF57" s="787">
        <v>32770768</v>
      </c>
      <c r="EG57" s="787">
        <v>0</v>
      </c>
      <c r="EH57" s="787">
        <f t="shared" si="58"/>
        <v>32770.767999999996</v>
      </c>
      <c r="EI57" s="787">
        <f t="shared" si="59"/>
        <v>32770.767999999996</v>
      </c>
      <c r="EJ57" s="787">
        <f t="shared" si="60"/>
        <v>32770.767999999996</v>
      </c>
      <c r="EK57" s="787">
        <f t="shared" si="61"/>
        <v>0</v>
      </c>
      <c r="EL57" s="787">
        <f t="shared" si="62"/>
        <v>0</v>
      </c>
      <c r="EM57" s="787">
        <f t="shared" si="63"/>
        <v>32770.767999999996</v>
      </c>
      <c r="EN57" s="787">
        <f t="shared" si="64"/>
        <v>0</v>
      </c>
      <c r="EP57" s="998" t="s">
        <v>425</v>
      </c>
      <c r="EQ57" s="529">
        <v>50000000</v>
      </c>
      <c r="ER57" s="529">
        <f t="shared" si="65"/>
        <v>50000</v>
      </c>
      <c r="ET57" s="786" t="s">
        <v>310</v>
      </c>
      <c r="EU57" s="787">
        <v>32770768</v>
      </c>
      <c r="EV57" s="787">
        <v>32770768</v>
      </c>
      <c r="EW57" s="787">
        <v>32770768</v>
      </c>
      <c r="EX57" s="787">
        <v>0</v>
      </c>
      <c r="EY57" s="787">
        <v>0</v>
      </c>
      <c r="EZ57" s="787">
        <v>32770768</v>
      </c>
      <c r="FA57" s="787">
        <v>0</v>
      </c>
      <c r="FB57" s="529">
        <f t="shared" si="66"/>
        <v>32770.767999999996</v>
      </c>
      <c r="FC57" s="529">
        <f t="shared" si="67"/>
        <v>32770.767999999996</v>
      </c>
      <c r="FD57" s="529">
        <f t="shared" si="68"/>
        <v>32770.767999999996</v>
      </c>
      <c r="FE57" s="529">
        <f t="shared" si="69"/>
        <v>0</v>
      </c>
      <c r="FF57" s="529">
        <f t="shared" si="70"/>
        <v>0</v>
      </c>
      <c r="FG57" s="529">
        <f t="shared" si="71"/>
        <v>32770.767999999996</v>
      </c>
      <c r="FH57" s="529">
        <f t="shared" si="72"/>
        <v>0</v>
      </c>
    </row>
    <row r="58" spans="1:164" x14ac:dyDescent="0.2">
      <c r="A58" s="998" t="s">
        <v>312</v>
      </c>
      <c r="B58" s="1000">
        <v>17300000</v>
      </c>
      <c r="C58" s="1000">
        <v>1802692</v>
      </c>
      <c r="D58" s="1000">
        <v>1802692</v>
      </c>
      <c r="E58" s="1000">
        <v>15497308</v>
      </c>
      <c r="F58" s="1000">
        <v>1307463</v>
      </c>
      <c r="G58" s="1000">
        <v>495229</v>
      </c>
      <c r="H58" s="1000">
        <f t="shared" si="9"/>
        <v>17300</v>
      </c>
      <c r="I58" s="1000">
        <f t="shared" si="10"/>
        <v>1802.692</v>
      </c>
      <c r="J58" s="1000">
        <f t="shared" si="11"/>
        <v>1802.692</v>
      </c>
      <c r="K58" s="1000">
        <f t="shared" si="12"/>
        <v>15497.308000000001</v>
      </c>
      <c r="L58" s="1000">
        <f t="shared" si="13"/>
        <v>1307.463</v>
      </c>
      <c r="M58" s="1000">
        <f t="shared" si="14"/>
        <v>495.22899999999998</v>
      </c>
      <c r="N58" s="998" t="s">
        <v>281</v>
      </c>
      <c r="P58" s="528" t="s">
        <v>486</v>
      </c>
      <c r="Q58" s="529">
        <v>7003392</v>
      </c>
      <c r="R58" s="529">
        <f t="shared" si="15"/>
        <v>7003.3919999999998</v>
      </c>
      <c r="S58" s="998"/>
      <c r="T58" s="528" t="s">
        <v>310</v>
      </c>
      <c r="U58" s="530">
        <v>32770768</v>
      </c>
      <c r="V58" s="530">
        <v>32770768</v>
      </c>
      <c r="W58" s="530">
        <v>32770768</v>
      </c>
      <c r="X58" s="530">
        <v>0</v>
      </c>
      <c r="Y58" s="530">
        <v>32770768</v>
      </c>
      <c r="Z58" s="530">
        <v>0</v>
      </c>
      <c r="AA58" s="530">
        <f t="shared" si="16"/>
        <v>32770.767999999996</v>
      </c>
      <c r="AB58" s="530">
        <f t="shared" si="17"/>
        <v>32770.767999999996</v>
      </c>
      <c r="AC58" s="530">
        <f t="shared" si="18"/>
        <v>32770.767999999996</v>
      </c>
      <c r="AD58" s="530">
        <f t="shared" si="19"/>
        <v>0</v>
      </c>
      <c r="AE58" s="530">
        <f t="shared" si="20"/>
        <v>32770.767999999996</v>
      </c>
      <c r="AF58" s="530">
        <f t="shared" si="21"/>
        <v>0</v>
      </c>
      <c r="AG58" s="998" t="s">
        <v>281</v>
      </c>
      <c r="AH58" s="998" t="s">
        <v>324</v>
      </c>
      <c r="AI58" s="529">
        <v>1426934</v>
      </c>
      <c r="AJ58" s="529">
        <f t="shared" si="22"/>
        <v>1426.934</v>
      </c>
      <c r="AL58" s="998" t="s">
        <v>311</v>
      </c>
      <c r="AM58" s="529">
        <v>1007717000</v>
      </c>
      <c r="AN58" s="529">
        <v>239461099</v>
      </c>
      <c r="AO58" s="529">
        <v>239461099</v>
      </c>
      <c r="AP58" s="529">
        <v>768255901</v>
      </c>
      <c r="AQ58" s="529">
        <v>228300280</v>
      </c>
      <c r="AR58" s="529">
        <v>11160819</v>
      </c>
      <c r="AS58" s="529">
        <f t="shared" si="23"/>
        <v>1007717</v>
      </c>
      <c r="AT58" s="529">
        <f t="shared" si="24"/>
        <v>239461.09899999999</v>
      </c>
      <c r="AU58" s="529">
        <f t="shared" si="25"/>
        <v>239461.09899999999</v>
      </c>
      <c r="AV58" s="529">
        <f t="shared" si="26"/>
        <v>768255.90099999995</v>
      </c>
      <c r="AW58" s="529">
        <f t="shared" si="27"/>
        <v>228300.28</v>
      </c>
      <c r="AX58" s="529">
        <f t="shared" si="28"/>
        <v>11160.819</v>
      </c>
      <c r="AZ58" s="998" t="s">
        <v>335</v>
      </c>
      <c r="BA58" s="529">
        <v>20264533</v>
      </c>
      <c r="BB58" s="529">
        <f t="shared" si="29"/>
        <v>20264.532999999999</v>
      </c>
      <c r="BD58" s="998" t="s">
        <v>311</v>
      </c>
      <c r="BE58" s="529">
        <v>1008323684</v>
      </c>
      <c r="BF58" s="529">
        <v>294116781</v>
      </c>
      <c r="BG58" s="529">
        <v>294116781</v>
      </c>
      <c r="BH58" s="529">
        <v>714206903</v>
      </c>
      <c r="BI58" s="529">
        <v>285361861</v>
      </c>
      <c r="BJ58" s="529">
        <v>8754920</v>
      </c>
      <c r="BK58" s="529">
        <f t="shared" si="30"/>
        <v>1008323.684</v>
      </c>
      <c r="BL58" s="529">
        <f t="shared" si="31"/>
        <v>294116.78100000002</v>
      </c>
      <c r="BM58" s="529">
        <f t="shared" si="32"/>
        <v>294116.78100000002</v>
      </c>
      <c r="BN58" s="529">
        <f t="shared" si="33"/>
        <v>714206.90300000005</v>
      </c>
      <c r="BO58" s="529">
        <f t="shared" si="34"/>
        <v>285361.86099999998</v>
      </c>
      <c r="BP58" s="529">
        <f t="shared" si="35"/>
        <v>8754.92</v>
      </c>
      <c r="BR58" s="528" t="s">
        <v>499</v>
      </c>
      <c r="BS58" s="530">
        <v>5242822</v>
      </c>
      <c r="BT58" s="530">
        <f t="shared" si="36"/>
        <v>5242.8220000000001</v>
      </c>
      <c r="BV58" s="528" t="s">
        <v>311</v>
      </c>
      <c r="BW58" s="530">
        <v>1008323684</v>
      </c>
      <c r="BX58" s="530">
        <v>360638414</v>
      </c>
      <c r="BY58" s="530">
        <v>360638414</v>
      </c>
      <c r="BZ58" s="530">
        <v>647685270</v>
      </c>
      <c r="CA58" s="530">
        <v>350194882</v>
      </c>
      <c r="CB58" s="530">
        <v>10443532</v>
      </c>
      <c r="CC58" s="530">
        <f t="shared" si="37"/>
        <v>1008323.684</v>
      </c>
      <c r="CD58" s="530">
        <f t="shared" si="38"/>
        <v>360638.41399999999</v>
      </c>
      <c r="CE58" s="530">
        <f t="shared" si="39"/>
        <v>360638.41399999999</v>
      </c>
      <c r="CF58" s="530">
        <f t="shared" si="40"/>
        <v>647685.27</v>
      </c>
      <c r="CG58" s="530">
        <f t="shared" si="41"/>
        <v>350194.88199999998</v>
      </c>
      <c r="CH58" s="530">
        <f t="shared" si="42"/>
        <v>10443.531999999999</v>
      </c>
      <c r="CI58" s="998" t="s">
        <v>281</v>
      </c>
      <c r="CJ58" s="685" t="s">
        <v>324</v>
      </c>
      <c r="CK58" s="686">
        <v>1408735</v>
      </c>
      <c r="CL58" s="686">
        <f t="shared" si="43"/>
        <v>1408.7349999999999</v>
      </c>
      <c r="CN58" s="685" t="s">
        <v>311</v>
      </c>
      <c r="CO58" s="686">
        <v>1070463684</v>
      </c>
      <c r="CP58" s="686">
        <v>426770322</v>
      </c>
      <c r="CQ58" s="686">
        <v>426770322</v>
      </c>
      <c r="CR58" s="686">
        <v>643693362</v>
      </c>
      <c r="CS58" s="686">
        <v>413484464</v>
      </c>
      <c r="CT58" s="686">
        <v>13285858</v>
      </c>
      <c r="CU58" s="686">
        <f t="shared" si="44"/>
        <v>1070463.6839999999</v>
      </c>
      <c r="CV58" s="686">
        <f t="shared" si="45"/>
        <v>426770.32199999999</v>
      </c>
      <c r="CW58" s="686">
        <f t="shared" si="46"/>
        <v>426770.32199999999</v>
      </c>
      <c r="CX58" s="686">
        <f t="shared" si="47"/>
        <v>643693.36199999996</v>
      </c>
      <c r="CY58" s="686">
        <f t="shared" si="48"/>
        <v>413484.46399999998</v>
      </c>
      <c r="CZ58" s="686">
        <f t="shared" si="49"/>
        <v>13285.858</v>
      </c>
      <c r="DC58" s="687" t="s">
        <v>327</v>
      </c>
      <c r="DD58" s="688">
        <v>11975512</v>
      </c>
      <c r="DE58" s="529">
        <f t="shared" si="50"/>
        <v>11975.512000000001</v>
      </c>
      <c r="DG58" s="687" t="s">
        <v>311</v>
      </c>
      <c r="DH58" s="688">
        <v>1072357000</v>
      </c>
      <c r="DI58" s="688">
        <v>487832768</v>
      </c>
      <c r="DJ58" s="688">
        <v>487832768</v>
      </c>
      <c r="DK58" s="688">
        <v>584524232</v>
      </c>
      <c r="DL58" s="688">
        <v>476146249</v>
      </c>
      <c r="DM58" s="688">
        <v>11686519</v>
      </c>
      <c r="DN58" s="688">
        <f t="shared" si="51"/>
        <v>1072357</v>
      </c>
      <c r="DO58" s="688">
        <f t="shared" si="52"/>
        <v>487832.76799999998</v>
      </c>
      <c r="DP58" s="688">
        <f t="shared" si="53"/>
        <v>487832.76799999998</v>
      </c>
      <c r="DQ58" s="688">
        <f t="shared" si="54"/>
        <v>584524.23199999996</v>
      </c>
      <c r="DR58" s="688">
        <f t="shared" si="55"/>
        <v>476146.24900000001</v>
      </c>
      <c r="DS58" s="688">
        <f t="shared" si="56"/>
        <v>11686.519</v>
      </c>
      <c r="DT58" s="683" t="s">
        <v>281</v>
      </c>
      <c r="DU58" s="786" t="s">
        <v>499</v>
      </c>
      <c r="DV58" s="787">
        <v>5276822</v>
      </c>
      <c r="DW58" s="787">
        <f t="shared" si="57"/>
        <v>5276.8220000000001</v>
      </c>
      <c r="DZ58" s="786" t="s">
        <v>311</v>
      </c>
      <c r="EA58" s="787">
        <v>1073657733</v>
      </c>
      <c r="EB58" s="787">
        <v>561635964</v>
      </c>
      <c r="EC58" s="787">
        <v>561635964</v>
      </c>
      <c r="ED58" s="787">
        <v>512021769</v>
      </c>
      <c r="EE58" s="787">
        <v>0</v>
      </c>
      <c r="EF58" s="787">
        <v>550171162</v>
      </c>
      <c r="EG58" s="787">
        <v>11464802</v>
      </c>
      <c r="EH58" s="787">
        <f t="shared" si="58"/>
        <v>1073657.733</v>
      </c>
      <c r="EI58" s="787">
        <f t="shared" si="59"/>
        <v>561635.96400000004</v>
      </c>
      <c r="EJ58" s="787">
        <f t="shared" si="60"/>
        <v>561635.96400000004</v>
      </c>
      <c r="EK58" s="787">
        <f t="shared" si="61"/>
        <v>512021.76899999997</v>
      </c>
      <c r="EL58" s="787">
        <f t="shared" si="62"/>
        <v>0</v>
      </c>
      <c r="EM58" s="787">
        <f t="shared" si="63"/>
        <v>550171.16200000001</v>
      </c>
      <c r="EN58" s="787">
        <f t="shared" si="64"/>
        <v>11464.802</v>
      </c>
      <c r="EP58" s="998" t="s">
        <v>316</v>
      </c>
      <c r="EQ58" s="529">
        <v>380752</v>
      </c>
      <c r="ER58" s="529">
        <f t="shared" si="65"/>
        <v>380.75200000000001</v>
      </c>
      <c r="ET58" s="786" t="s">
        <v>311</v>
      </c>
      <c r="EU58" s="787">
        <v>1098357733</v>
      </c>
      <c r="EV58" s="787">
        <v>629860237</v>
      </c>
      <c r="EW58" s="787">
        <v>629860237</v>
      </c>
      <c r="EX58" s="787">
        <v>468497496</v>
      </c>
      <c r="EY58" s="787">
        <v>0</v>
      </c>
      <c r="EZ58" s="787">
        <v>617237128</v>
      </c>
      <c r="FA58" s="787">
        <v>12623109</v>
      </c>
      <c r="FB58" s="529">
        <f t="shared" si="66"/>
        <v>1098357.733</v>
      </c>
      <c r="FC58" s="529">
        <f t="shared" si="67"/>
        <v>629860.23699999996</v>
      </c>
      <c r="FD58" s="529">
        <f t="shared" si="68"/>
        <v>629860.23699999996</v>
      </c>
      <c r="FE58" s="529">
        <f t="shared" si="69"/>
        <v>468497.49599999998</v>
      </c>
      <c r="FF58" s="529">
        <f t="shared" si="70"/>
        <v>0</v>
      </c>
      <c r="FG58" s="529">
        <f t="shared" si="71"/>
        <v>617237.12800000003</v>
      </c>
      <c r="FH58" s="529">
        <f t="shared" si="72"/>
        <v>12623.109</v>
      </c>
    </row>
    <row r="59" spans="1:164" x14ac:dyDescent="0.2">
      <c r="A59" s="998" t="s">
        <v>313</v>
      </c>
      <c r="B59" s="1000">
        <v>2207123000</v>
      </c>
      <c r="C59" s="1000">
        <v>57464191</v>
      </c>
      <c r="D59" s="1000">
        <v>1404866291</v>
      </c>
      <c r="E59" s="1000">
        <v>802256709</v>
      </c>
      <c r="F59" s="1000">
        <v>21082160</v>
      </c>
      <c r="G59" s="1000">
        <v>36382031</v>
      </c>
      <c r="H59" s="1000">
        <f t="shared" si="9"/>
        <v>2207123</v>
      </c>
      <c r="I59" s="1000">
        <f t="shared" si="10"/>
        <v>57464.190999999999</v>
      </c>
      <c r="J59" s="1000">
        <f t="shared" si="11"/>
        <v>1404866.291</v>
      </c>
      <c r="K59" s="1000">
        <f t="shared" si="12"/>
        <v>802256.70900000003</v>
      </c>
      <c r="L59" s="1000">
        <f t="shared" si="13"/>
        <v>21082.16</v>
      </c>
      <c r="M59" s="1000">
        <f t="shared" si="14"/>
        <v>36382.031000000003</v>
      </c>
      <c r="N59" s="998" t="s">
        <v>281</v>
      </c>
      <c r="P59" s="528" t="s">
        <v>315</v>
      </c>
      <c r="Q59" s="529">
        <v>1231824</v>
      </c>
      <c r="R59" s="529">
        <f t="shared" si="15"/>
        <v>1231.8240000000001</v>
      </c>
      <c r="S59" s="998"/>
      <c r="T59" s="528" t="s">
        <v>311</v>
      </c>
      <c r="U59" s="530">
        <v>1007717000</v>
      </c>
      <c r="V59" s="530">
        <v>168332384</v>
      </c>
      <c r="W59" s="530">
        <v>168332384</v>
      </c>
      <c r="X59" s="530">
        <v>839384616</v>
      </c>
      <c r="Y59" s="530">
        <v>153920520</v>
      </c>
      <c r="Z59" s="530">
        <v>14411864</v>
      </c>
      <c r="AA59" s="530">
        <f t="shared" si="16"/>
        <v>1007717</v>
      </c>
      <c r="AB59" s="530">
        <f t="shared" si="17"/>
        <v>168332.38399999999</v>
      </c>
      <c r="AC59" s="530">
        <f t="shared" si="18"/>
        <v>168332.38399999999</v>
      </c>
      <c r="AD59" s="530">
        <f t="shared" si="19"/>
        <v>839384.61600000004</v>
      </c>
      <c r="AE59" s="530">
        <f t="shared" si="20"/>
        <v>153920.51999999999</v>
      </c>
      <c r="AF59" s="530">
        <f t="shared" si="21"/>
        <v>14411.864</v>
      </c>
      <c r="AG59" s="998" t="s">
        <v>281</v>
      </c>
      <c r="AH59" s="998" t="s">
        <v>327</v>
      </c>
      <c r="AI59" s="529">
        <v>5987756</v>
      </c>
      <c r="AJ59" s="529">
        <f t="shared" si="22"/>
        <v>5987.7560000000003</v>
      </c>
      <c r="AL59" s="998" t="s">
        <v>483</v>
      </c>
      <c r="AM59" s="529">
        <v>990417000</v>
      </c>
      <c r="AN59" s="529">
        <v>228851137</v>
      </c>
      <c r="AO59" s="529">
        <v>228851137</v>
      </c>
      <c r="AP59" s="529">
        <v>761565863</v>
      </c>
      <c r="AQ59" s="529">
        <v>218618275</v>
      </c>
      <c r="AR59" s="529">
        <v>10232862</v>
      </c>
      <c r="AS59" s="529">
        <f t="shared" si="23"/>
        <v>990417</v>
      </c>
      <c r="AT59" s="529">
        <f t="shared" si="24"/>
        <v>228851.13699999999</v>
      </c>
      <c r="AU59" s="529">
        <f t="shared" si="25"/>
        <v>228851.13699999999</v>
      </c>
      <c r="AV59" s="529">
        <f t="shared" si="26"/>
        <v>761565.86300000001</v>
      </c>
      <c r="AW59" s="529">
        <f t="shared" si="27"/>
        <v>218618.27499999999</v>
      </c>
      <c r="AX59" s="529">
        <f t="shared" si="28"/>
        <v>10232.861999999999</v>
      </c>
      <c r="AZ59" s="998" t="s">
        <v>336</v>
      </c>
      <c r="BA59" s="529">
        <v>8409758</v>
      </c>
      <c r="BB59" s="529">
        <f t="shared" si="29"/>
        <v>8409.7579999999998</v>
      </c>
      <c r="BD59" s="998" t="s">
        <v>483</v>
      </c>
      <c r="BE59" s="529">
        <v>991023684</v>
      </c>
      <c r="BF59" s="529">
        <v>281114250</v>
      </c>
      <c r="BG59" s="529">
        <v>281114250</v>
      </c>
      <c r="BH59" s="529">
        <v>709909434</v>
      </c>
      <c r="BI59" s="529">
        <v>273134905</v>
      </c>
      <c r="BJ59" s="529">
        <v>7979345</v>
      </c>
      <c r="BK59" s="529">
        <f t="shared" si="30"/>
        <v>991023.68400000001</v>
      </c>
      <c r="BL59" s="529">
        <f t="shared" si="31"/>
        <v>281114.25</v>
      </c>
      <c r="BM59" s="529">
        <f t="shared" si="32"/>
        <v>281114.25</v>
      </c>
      <c r="BN59" s="529">
        <f t="shared" si="33"/>
        <v>709909.43400000001</v>
      </c>
      <c r="BO59" s="529">
        <f t="shared" si="34"/>
        <v>273134.90500000003</v>
      </c>
      <c r="BP59" s="529">
        <f t="shared" si="35"/>
        <v>7979.3450000000003</v>
      </c>
      <c r="BR59" s="528" t="s">
        <v>500</v>
      </c>
      <c r="BS59" s="530">
        <v>3855834</v>
      </c>
      <c r="BT59" s="530">
        <f t="shared" si="36"/>
        <v>3855.8339999999998</v>
      </c>
      <c r="BV59" s="528" t="s">
        <v>483</v>
      </c>
      <c r="BW59" s="530">
        <v>991023684</v>
      </c>
      <c r="BX59" s="530">
        <v>345642074</v>
      </c>
      <c r="BY59" s="530">
        <v>345642074</v>
      </c>
      <c r="BZ59" s="530">
        <v>645381610</v>
      </c>
      <c r="CA59" s="530">
        <v>335801578</v>
      </c>
      <c r="CB59" s="530">
        <v>9840496</v>
      </c>
      <c r="CC59" s="530">
        <f t="shared" si="37"/>
        <v>991023.68400000001</v>
      </c>
      <c r="CD59" s="530">
        <f t="shared" si="38"/>
        <v>345642.07400000002</v>
      </c>
      <c r="CE59" s="530">
        <f t="shared" si="39"/>
        <v>345642.07400000002</v>
      </c>
      <c r="CF59" s="530">
        <f t="shared" si="40"/>
        <v>645381.61</v>
      </c>
      <c r="CG59" s="530">
        <f t="shared" si="41"/>
        <v>335801.57799999998</v>
      </c>
      <c r="CH59" s="530">
        <f t="shared" si="42"/>
        <v>9840.4959999999992</v>
      </c>
      <c r="CI59" s="998" t="s">
        <v>281</v>
      </c>
      <c r="CJ59" s="685" t="s">
        <v>325</v>
      </c>
      <c r="CK59" s="686">
        <v>309950</v>
      </c>
      <c r="CL59" s="686">
        <f t="shared" si="43"/>
        <v>309.95</v>
      </c>
      <c r="CN59" s="685" t="s">
        <v>483</v>
      </c>
      <c r="CO59" s="686">
        <v>991023684</v>
      </c>
      <c r="CP59" s="686">
        <v>399258551</v>
      </c>
      <c r="CQ59" s="686">
        <v>399258551</v>
      </c>
      <c r="CR59" s="686">
        <v>591765133</v>
      </c>
      <c r="CS59" s="686">
        <v>391082037</v>
      </c>
      <c r="CT59" s="686">
        <v>8176514</v>
      </c>
      <c r="CU59" s="686">
        <f t="shared" si="44"/>
        <v>991023.68400000001</v>
      </c>
      <c r="CV59" s="686">
        <f t="shared" si="45"/>
        <v>399258.55099999998</v>
      </c>
      <c r="CW59" s="686">
        <f t="shared" si="46"/>
        <v>399258.55099999998</v>
      </c>
      <c r="CX59" s="686">
        <f t="shared" si="47"/>
        <v>591765.13300000003</v>
      </c>
      <c r="CY59" s="686">
        <f t="shared" si="48"/>
        <v>391082.03700000001</v>
      </c>
      <c r="CZ59" s="686">
        <f t="shared" si="49"/>
        <v>8176.5140000000001</v>
      </c>
      <c r="DC59" s="687" t="s">
        <v>493</v>
      </c>
      <c r="DD59" s="688">
        <v>3733333</v>
      </c>
      <c r="DE59" s="529">
        <f t="shared" si="50"/>
        <v>3733.3330000000001</v>
      </c>
      <c r="DG59" s="687" t="s">
        <v>483</v>
      </c>
      <c r="DH59" s="688">
        <v>990417000</v>
      </c>
      <c r="DI59" s="688">
        <v>449823215</v>
      </c>
      <c r="DJ59" s="688">
        <v>449823215</v>
      </c>
      <c r="DK59" s="688">
        <v>540593785</v>
      </c>
      <c r="DL59" s="688">
        <v>442020691</v>
      </c>
      <c r="DM59" s="688">
        <v>7802524</v>
      </c>
      <c r="DN59" s="688">
        <f t="shared" si="51"/>
        <v>990417</v>
      </c>
      <c r="DO59" s="688">
        <f t="shared" si="52"/>
        <v>449823.21500000003</v>
      </c>
      <c r="DP59" s="688">
        <f t="shared" si="53"/>
        <v>449823.21500000003</v>
      </c>
      <c r="DQ59" s="688">
        <f t="shared" si="54"/>
        <v>540593.78500000003</v>
      </c>
      <c r="DR59" s="688">
        <f t="shared" si="55"/>
        <v>442020.69099999999</v>
      </c>
      <c r="DS59" s="688">
        <f t="shared" si="56"/>
        <v>7802.5240000000003</v>
      </c>
      <c r="DT59" s="683" t="s">
        <v>281</v>
      </c>
      <c r="DU59" s="786" t="s">
        <v>500</v>
      </c>
      <c r="DV59" s="787">
        <v>3045866</v>
      </c>
      <c r="DW59" s="787">
        <f t="shared" si="57"/>
        <v>3045.866</v>
      </c>
      <c r="DZ59" s="786" t="s">
        <v>483</v>
      </c>
      <c r="EA59" s="787">
        <v>990417000</v>
      </c>
      <c r="EB59" s="787">
        <v>500089748</v>
      </c>
      <c r="EC59" s="787">
        <v>500089748</v>
      </c>
      <c r="ED59" s="787">
        <v>490327252</v>
      </c>
      <c r="EE59" s="787">
        <v>0</v>
      </c>
      <c r="EF59" s="787">
        <v>492410160</v>
      </c>
      <c r="EG59" s="787">
        <v>7679588</v>
      </c>
      <c r="EH59" s="787">
        <f t="shared" si="58"/>
        <v>990417</v>
      </c>
      <c r="EI59" s="787">
        <f t="shared" si="59"/>
        <v>500089.74800000002</v>
      </c>
      <c r="EJ59" s="787">
        <f t="shared" si="60"/>
        <v>500089.74800000002</v>
      </c>
      <c r="EK59" s="787">
        <f t="shared" si="61"/>
        <v>490327.25199999998</v>
      </c>
      <c r="EL59" s="787">
        <f t="shared" si="62"/>
        <v>0</v>
      </c>
      <c r="EM59" s="787">
        <f t="shared" si="63"/>
        <v>492410.16</v>
      </c>
      <c r="EN59" s="787">
        <f t="shared" si="64"/>
        <v>7679.5879999999997</v>
      </c>
      <c r="EP59" s="998" t="s">
        <v>320</v>
      </c>
      <c r="EQ59" s="529">
        <v>380752</v>
      </c>
      <c r="ER59" s="529">
        <f t="shared" si="65"/>
        <v>380.75200000000001</v>
      </c>
      <c r="ET59" s="786" t="s">
        <v>483</v>
      </c>
      <c r="EU59" s="787">
        <v>1015117000</v>
      </c>
      <c r="EV59" s="787">
        <v>560239712</v>
      </c>
      <c r="EW59" s="787">
        <v>560239712</v>
      </c>
      <c r="EX59" s="787">
        <v>454877288</v>
      </c>
      <c r="EY59" s="787">
        <v>0</v>
      </c>
      <c r="EZ59" s="787">
        <v>551159325</v>
      </c>
      <c r="FA59" s="787">
        <v>9080387</v>
      </c>
      <c r="FB59" s="529">
        <f t="shared" si="66"/>
        <v>1015117</v>
      </c>
      <c r="FC59" s="529">
        <f t="shared" si="67"/>
        <v>560239.71200000006</v>
      </c>
      <c r="FD59" s="529">
        <f t="shared" si="68"/>
        <v>560239.71200000006</v>
      </c>
      <c r="FE59" s="529">
        <f t="shared" si="69"/>
        <v>454877.288</v>
      </c>
      <c r="FF59" s="529">
        <f t="shared" si="70"/>
        <v>0</v>
      </c>
      <c r="FG59" s="529">
        <f t="shared" si="71"/>
        <v>551159.32499999995</v>
      </c>
      <c r="FH59" s="529">
        <f t="shared" si="72"/>
        <v>9080.3870000000006</v>
      </c>
    </row>
    <row r="60" spans="1:164" x14ac:dyDescent="0.2">
      <c r="A60" s="998" t="s">
        <v>314</v>
      </c>
      <c r="B60" s="1000">
        <v>31536090</v>
      </c>
      <c r="C60" s="1000">
        <v>326090</v>
      </c>
      <c r="D60" s="1000">
        <v>326090</v>
      </c>
      <c r="E60" s="1000">
        <v>31210000</v>
      </c>
      <c r="F60" s="1000">
        <v>326090</v>
      </c>
      <c r="G60" s="1000">
        <v>0</v>
      </c>
      <c r="H60" s="1000">
        <f t="shared" si="9"/>
        <v>31536.09</v>
      </c>
      <c r="I60" s="1000">
        <f t="shared" si="10"/>
        <v>326.08999999999997</v>
      </c>
      <c r="J60" s="1000">
        <f t="shared" si="11"/>
        <v>326.08999999999997</v>
      </c>
      <c r="K60" s="1000">
        <f t="shared" si="12"/>
        <v>31210</v>
      </c>
      <c r="L60" s="1000">
        <f t="shared" si="13"/>
        <v>326.08999999999997</v>
      </c>
      <c r="M60" s="1000">
        <f t="shared" si="14"/>
        <v>0</v>
      </c>
      <c r="N60" s="998" t="s">
        <v>281</v>
      </c>
      <c r="P60" s="528" t="s">
        <v>316</v>
      </c>
      <c r="Q60" s="529">
        <v>2799945</v>
      </c>
      <c r="R60" s="529">
        <f t="shared" si="15"/>
        <v>2799.9450000000002</v>
      </c>
      <c r="S60" s="998"/>
      <c r="T60" s="528" t="s">
        <v>483</v>
      </c>
      <c r="U60" s="530">
        <v>990417000</v>
      </c>
      <c r="V60" s="530">
        <v>162219961</v>
      </c>
      <c r="W60" s="530">
        <v>162219961</v>
      </c>
      <c r="X60" s="530">
        <v>828197039</v>
      </c>
      <c r="Y60" s="530">
        <v>149463490</v>
      </c>
      <c r="Z60" s="530">
        <v>12756471</v>
      </c>
      <c r="AA60" s="530">
        <f t="shared" si="16"/>
        <v>990417</v>
      </c>
      <c r="AB60" s="530">
        <f t="shared" si="17"/>
        <v>162219.96100000001</v>
      </c>
      <c r="AC60" s="530">
        <f t="shared" si="18"/>
        <v>162219.96100000001</v>
      </c>
      <c r="AD60" s="530">
        <f t="shared" si="19"/>
        <v>828197.03899999999</v>
      </c>
      <c r="AE60" s="530">
        <f t="shared" si="20"/>
        <v>149463.49</v>
      </c>
      <c r="AF60" s="530">
        <f t="shared" si="21"/>
        <v>12756.471</v>
      </c>
      <c r="AG60" s="998" t="s">
        <v>281</v>
      </c>
      <c r="AH60" s="998" t="s">
        <v>328</v>
      </c>
      <c r="AI60" s="529">
        <v>75100</v>
      </c>
      <c r="AJ60" s="529">
        <f t="shared" si="22"/>
        <v>75.099999999999994</v>
      </c>
      <c r="AL60" s="998" t="s">
        <v>484</v>
      </c>
      <c r="AM60" s="529">
        <v>982418791</v>
      </c>
      <c r="AN60" s="529">
        <v>228540475</v>
      </c>
      <c r="AO60" s="529">
        <v>228540475</v>
      </c>
      <c r="AP60" s="529">
        <v>753878316</v>
      </c>
      <c r="AQ60" s="529">
        <v>218307613</v>
      </c>
      <c r="AR60" s="529">
        <v>10232862</v>
      </c>
      <c r="AS60" s="529">
        <f t="shared" si="23"/>
        <v>982418.79099999997</v>
      </c>
      <c r="AT60" s="529">
        <f t="shared" si="24"/>
        <v>228540.47500000001</v>
      </c>
      <c r="AU60" s="529">
        <f t="shared" si="25"/>
        <v>228540.47500000001</v>
      </c>
      <c r="AV60" s="529">
        <f t="shared" si="26"/>
        <v>753878.31599999999</v>
      </c>
      <c r="AW60" s="529">
        <f t="shared" si="27"/>
        <v>218307.61300000001</v>
      </c>
      <c r="AX60" s="529">
        <f t="shared" si="28"/>
        <v>10232.861999999999</v>
      </c>
      <c r="AZ60" s="998" t="s">
        <v>417</v>
      </c>
      <c r="BA60" s="529">
        <v>1781248</v>
      </c>
      <c r="BB60" s="529">
        <f t="shared" si="29"/>
        <v>1781.248</v>
      </c>
      <c r="BD60" s="998" t="s">
        <v>484</v>
      </c>
      <c r="BE60" s="529">
        <v>988523684</v>
      </c>
      <c r="BF60" s="529">
        <v>280803588</v>
      </c>
      <c r="BG60" s="529">
        <v>280803588</v>
      </c>
      <c r="BH60" s="529">
        <v>707720096</v>
      </c>
      <c r="BI60" s="529">
        <v>272824243</v>
      </c>
      <c r="BJ60" s="529">
        <v>7979345</v>
      </c>
      <c r="BK60" s="529">
        <f t="shared" si="30"/>
        <v>988523.68400000001</v>
      </c>
      <c r="BL60" s="529">
        <f t="shared" si="31"/>
        <v>280803.58799999999</v>
      </c>
      <c r="BM60" s="529">
        <f t="shared" si="32"/>
        <v>280803.58799999999</v>
      </c>
      <c r="BN60" s="529">
        <f t="shared" si="33"/>
        <v>707720.09600000002</v>
      </c>
      <c r="BO60" s="529">
        <f t="shared" si="34"/>
        <v>272824.24300000002</v>
      </c>
      <c r="BP60" s="529">
        <f t="shared" si="35"/>
        <v>7979.3450000000003</v>
      </c>
      <c r="BR60" s="528" t="s">
        <v>501</v>
      </c>
      <c r="BS60" s="530">
        <v>838033</v>
      </c>
      <c r="BT60" s="530">
        <f t="shared" si="36"/>
        <v>838.03300000000002</v>
      </c>
      <c r="BV60" s="528" t="s">
        <v>484</v>
      </c>
      <c r="BW60" s="530">
        <v>988523684</v>
      </c>
      <c r="BX60" s="530">
        <v>345331412</v>
      </c>
      <c r="BY60" s="530">
        <v>345331412</v>
      </c>
      <c r="BZ60" s="530">
        <v>643192272</v>
      </c>
      <c r="CA60" s="530">
        <v>335490916</v>
      </c>
      <c r="CB60" s="530">
        <v>9840496</v>
      </c>
      <c r="CC60" s="530">
        <f t="shared" si="37"/>
        <v>988523.68400000001</v>
      </c>
      <c r="CD60" s="530">
        <f t="shared" si="38"/>
        <v>345331.41200000001</v>
      </c>
      <c r="CE60" s="530">
        <f t="shared" si="39"/>
        <v>345331.41200000001</v>
      </c>
      <c r="CF60" s="530">
        <f t="shared" si="40"/>
        <v>643192.272</v>
      </c>
      <c r="CG60" s="530">
        <f t="shared" si="41"/>
        <v>335490.91600000003</v>
      </c>
      <c r="CH60" s="530">
        <f t="shared" si="42"/>
        <v>9840.4959999999992</v>
      </c>
      <c r="CI60" s="998" t="s">
        <v>281</v>
      </c>
      <c r="CJ60" s="685" t="s">
        <v>326</v>
      </c>
      <c r="CK60" s="686">
        <v>739155</v>
      </c>
      <c r="CL60" s="686">
        <f t="shared" si="43"/>
        <v>739.15499999999997</v>
      </c>
      <c r="CN60" s="685" t="s">
        <v>484</v>
      </c>
      <c r="CO60" s="686">
        <v>988523684</v>
      </c>
      <c r="CP60" s="686">
        <v>398947889</v>
      </c>
      <c r="CQ60" s="686">
        <v>398947889</v>
      </c>
      <c r="CR60" s="686">
        <v>589575795</v>
      </c>
      <c r="CS60" s="686">
        <v>390771375</v>
      </c>
      <c r="CT60" s="686">
        <v>8176514</v>
      </c>
      <c r="CU60" s="686">
        <f t="shared" si="44"/>
        <v>988523.68400000001</v>
      </c>
      <c r="CV60" s="686">
        <f t="shared" si="45"/>
        <v>398947.88900000002</v>
      </c>
      <c r="CW60" s="686">
        <f t="shared" si="46"/>
        <v>398947.88900000002</v>
      </c>
      <c r="CX60" s="686">
        <f t="shared" si="47"/>
        <v>589575.79500000004</v>
      </c>
      <c r="CY60" s="686">
        <f t="shared" si="48"/>
        <v>390771.375</v>
      </c>
      <c r="CZ60" s="686">
        <f t="shared" si="49"/>
        <v>8176.5140000000001</v>
      </c>
      <c r="DC60" s="687" t="s">
        <v>330</v>
      </c>
      <c r="DD60" s="688">
        <v>2279274</v>
      </c>
      <c r="DE60" s="529">
        <f t="shared" si="50"/>
        <v>2279.2739999999999</v>
      </c>
      <c r="DG60" s="687" t="s">
        <v>484</v>
      </c>
      <c r="DH60" s="688">
        <v>988523684</v>
      </c>
      <c r="DI60" s="688">
        <v>449512553</v>
      </c>
      <c r="DJ60" s="688">
        <v>449512553</v>
      </c>
      <c r="DK60" s="688">
        <v>539011131</v>
      </c>
      <c r="DL60" s="688">
        <v>441710029</v>
      </c>
      <c r="DM60" s="688">
        <v>7802524</v>
      </c>
      <c r="DN60" s="688">
        <f t="shared" si="51"/>
        <v>988523.68400000001</v>
      </c>
      <c r="DO60" s="688">
        <f t="shared" si="52"/>
        <v>449512.55300000001</v>
      </c>
      <c r="DP60" s="688">
        <f t="shared" si="53"/>
        <v>449512.55300000001</v>
      </c>
      <c r="DQ60" s="688">
        <f t="shared" si="54"/>
        <v>539011.13100000005</v>
      </c>
      <c r="DR60" s="688">
        <f t="shared" si="55"/>
        <v>441710.02899999998</v>
      </c>
      <c r="DS60" s="688">
        <f t="shared" si="56"/>
        <v>7802.5240000000003</v>
      </c>
      <c r="DT60" s="683" t="s">
        <v>281</v>
      </c>
      <c r="DU60" s="786" t="s">
        <v>337</v>
      </c>
      <c r="DV60" s="787">
        <v>1011381</v>
      </c>
      <c r="DW60" s="787">
        <f t="shared" si="57"/>
        <v>1011.381</v>
      </c>
      <c r="DZ60" s="786" t="s">
        <v>484</v>
      </c>
      <c r="EA60" s="787">
        <v>988523684</v>
      </c>
      <c r="EB60" s="787">
        <v>499779086</v>
      </c>
      <c r="EC60" s="787">
        <v>499779086</v>
      </c>
      <c r="ED60" s="787">
        <v>488744598</v>
      </c>
      <c r="EE60" s="787">
        <v>0</v>
      </c>
      <c r="EF60" s="787">
        <v>492099498</v>
      </c>
      <c r="EG60" s="787">
        <v>7679588</v>
      </c>
      <c r="EH60" s="787">
        <f t="shared" si="58"/>
        <v>988523.68400000001</v>
      </c>
      <c r="EI60" s="787">
        <f t="shared" si="59"/>
        <v>499779.08600000001</v>
      </c>
      <c r="EJ60" s="787">
        <f t="shared" si="60"/>
        <v>499779.08600000001</v>
      </c>
      <c r="EK60" s="787">
        <f t="shared" si="61"/>
        <v>488744.598</v>
      </c>
      <c r="EL60" s="787">
        <f t="shared" si="62"/>
        <v>0</v>
      </c>
      <c r="EM60" s="787">
        <f t="shared" si="63"/>
        <v>492099.49800000002</v>
      </c>
      <c r="EN60" s="787">
        <f t="shared" si="64"/>
        <v>7679.5879999999997</v>
      </c>
      <c r="EP60" s="998" t="s">
        <v>322</v>
      </c>
      <c r="EQ60" s="529">
        <v>18897797</v>
      </c>
      <c r="ER60" s="529">
        <f t="shared" si="65"/>
        <v>18897.796999999999</v>
      </c>
      <c r="ET60" s="786" t="s">
        <v>484</v>
      </c>
      <c r="EU60" s="787">
        <v>1013223684</v>
      </c>
      <c r="EV60" s="787">
        <v>559768102</v>
      </c>
      <c r="EW60" s="787">
        <v>559768102</v>
      </c>
      <c r="EX60" s="787">
        <v>453455582</v>
      </c>
      <c r="EY60" s="787">
        <v>0</v>
      </c>
      <c r="EZ60" s="787">
        <v>550687715</v>
      </c>
      <c r="FA60" s="787">
        <v>9080387</v>
      </c>
      <c r="FB60" s="529">
        <f t="shared" si="66"/>
        <v>1013223.684</v>
      </c>
      <c r="FC60" s="529">
        <f t="shared" si="67"/>
        <v>559768.10199999996</v>
      </c>
      <c r="FD60" s="529">
        <f t="shared" si="68"/>
        <v>559768.10199999996</v>
      </c>
      <c r="FE60" s="529">
        <f t="shared" si="69"/>
        <v>453455.58199999999</v>
      </c>
      <c r="FF60" s="529">
        <f t="shared" si="70"/>
        <v>0</v>
      </c>
      <c r="FG60" s="529">
        <f t="shared" si="71"/>
        <v>550687.71499999997</v>
      </c>
      <c r="FH60" s="529">
        <f t="shared" si="72"/>
        <v>9080.3870000000006</v>
      </c>
    </row>
    <row r="61" spans="1:164" x14ac:dyDescent="0.2">
      <c r="A61" s="998" t="s">
        <v>486</v>
      </c>
      <c r="B61" s="1000">
        <v>27850000</v>
      </c>
      <c r="C61" s="1000">
        <v>0</v>
      </c>
      <c r="D61" s="1000">
        <v>0</v>
      </c>
      <c r="E61" s="1000">
        <v>27850000</v>
      </c>
      <c r="F61" s="1000">
        <v>0</v>
      </c>
      <c r="G61" s="1000">
        <v>0</v>
      </c>
      <c r="H61" s="1000">
        <f t="shared" si="9"/>
        <v>27850</v>
      </c>
      <c r="I61" s="1000">
        <f t="shared" si="10"/>
        <v>0</v>
      </c>
      <c r="J61" s="1000">
        <f t="shared" si="11"/>
        <v>0</v>
      </c>
      <c r="K61" s="1000">
        <f t="shared" si="12"/>
        <v>27850</v>
      </c>
      <c r="L61" s="1000">
        <f t="shared" si="13"/>
        <v>0</v>
      </c>
      <c r="M61" s="1000">
        <f t="shared" si="14"/>
        <v>0</v>
      </c>
      <c r="N61" s="998" t="s">
        <v>281</v>
      </c>
      <c r="P61" s="528" t="s">
        <v>492</v>
      </c>
      <c r="Q61" s="529">
        <v>1212134</v>
      </c>
      <c r="R61" s="529">
        <f t="shared" si="15"/>
        <v>1212.134</v>
      </c>
      <c r="S61" s="998"/>
      <c r="T61" s="528" t="s">
        <v>484</v>
      </c>
      <c r="U61" s="530">
        <v>982418791</v>
      </c>
      <c r="V61" s="530">
        <v>161909299</v>
      </c>
      <c r="W61" s="530">
        <v>161909299</v>
      </c>
      <c r="X61" s="530">
        <v>820509492</v>
      </c>
      <c r="Y61" s="530">
        <v>149161303</v>
      </c>
      <c r="Z61" s="530">
        <v>12747996</v>
      </c>
      <c r="AA61" s="530">
        <f t="shared" si="16"/>
        <v>982418.79099999997</v>
      </c>
      <c r="AB61" s="530">
        <f t="shared" si="17"/>
        <v>161909.299</v>
      </c>
      <c r="AC61" s="530">
        <f t="shared" si="18"/>
        <v>161909.299</v>
      </c>
      <c r="AD61" s="530">
        <f t="shared" si="19"/>
        <v>820509.49199999997</v>
      </c>
      <c r="AE61" s="530">
        <f t="shared" si="20"/>
        <v>149161.30300000001</v>
      </c>
      <c r="AF61" s="530">
        <f t="shared" si="21"/>
        <v>12747.995999999999</v>
      </c>
      <c r="AG61" s="998" t="s">
        <v>281</v>
      </c>
      <c r="AH61" s="998" t="s">
        <v>493</v>
      </c>
      <c r="AI61" s="529">
        <v>3733333</v>
      </c>
      <c r="AJ61" s="529">
        <f t="shared" si="22"/>
        <v>3733.3330000000001</v>
      </c>
      <c r="AL61" s="998" t="s">
        <v>485</v>
      </c>
      <c r="AM61" s="529">
        <v>7998209</v>
      </c>
      <c r="AN61" s="529">
        <v>310662</v>
      </c>
      <c r="AO61" s="529">
        <v>310662</v>
      </c>
      <c r="AP61" s="529">
        <v>7687547</v>
      </c>
      <c r="AQ61" s="529">
        <v>310662</v>
      </c>
      <c r="AR61" s="529">
        <v>0</v>
      </c>
      <c r="AS61" s="529">
        <f t="shared" si="23"/>
        <v>7998.2089999999998</v>
      </c>
      <c r="AT61" s="529">
        <f t="shared" si="24"/>
        <v>310.66199999999998</v>
      </c>
      <c r="AU61" s="529">
        <f t="shared" si="25"/>
        <v>310.66199999999998</v>
      </c>
      <c r="AV61" s="529">
        <f t="shared" si="26"/>
        <v>7687.5469999999996</v>
      </c>
      <c r="AW61" s="529">
        <f t="shared" si="27"/>
        <v>310.66199999999998</v>
      </c>
      <c r="AX61" s="529">
        <f t="shared" si="28"/>
        <v>0</v>
      </c>
      <c r="AZ61" s="998" t="s">
        <v>499</v>
      </c>
      <c r="BA61" s="529">
        <v>4361292</v>
      </c>
      <c r="BB61" s="529">
        <f t="shared" si="29"/>
        <v>4361.2920000000004</v>
      </c>
      <c r="BD61" s="998" t="s">
        <v>485</v>
      </c>
      <c r="BE61" s="529">
        <v>2500000</v>
      </c>
      <c r="BF61" s="529">
        <v>310662</v>
      </c>
      <c r="BG61" s="529">
        <v>310662</v>
      </c>
      <c r="BH61" s="529">
        <v>2189338</v>
      </c>
      <c r="BI61" s="529">
        <v>310662</v>
      </c>
      <c r="BJ61" s="529">
        <v>0</v>
      </c>
      <c r="BK61" s="529">
        <f t="shared" si="30"/>
        <v>2500</v>
      </c>
      <c r="BL61" s="529">
        <f t="shared" si="31"/>
        <v>310.66199999999998</v>
      </c>
      <c r="BM61" s="529">
        <f t="shared" si="32"/>
        <v>310.66199999999998</v>
      </c>
      <c r="BN61" s="529">
        <f t="shared" si="33"/>
        <v>2189.3380000000002</v>
      </c>
      <c r="BO61" s="529">
        <f t="shared" si="34"/>
        <v>310.66199999999998</v>
      </c>
      <c r="BP61" s="529">
        <f t="shared" si="35"/>
        <v>0</v>
      </c>
      <c r="BR61" s="528" t="s">
        <v>337</v>
      </c>
      <c r="BS61" s="530">
        <v>1011381</v>
      </c>
      <c r="BT61" s="530">
        <f t="shared" si="36"/>
        <v>1011.381</v>
      </c>
      <c r="BV61" s="528" t="s">
        <v>485</v>
      </c>
      <c r="BW61" s="530">
        <v>2500000</v>
      </c>
      <c r="BX61" s="530">
        <v>310662</v>
      </c>
      <c r="BY61" s="530">
        <v>310662</v>
      </c>
      <c r="BZ61" s="530">
        <v>2189338</v>
      </c>
      <c r="CA61" s="530">
        <v>310662</v>
      </c>
      <c r="CB61" s="530">
        <v>0</v>
      </c>
      <c r="CC61" s="530">
        <f t="shared" si="37"/>
        <v>2500</v>
      </c>
      <c r="CD61" s="530">
        <f t="shared" si="38"/>
        <v>310.66199999999998</v>
      </c>
      <c r="CE61" s="530">
        <f t="shared" si="39"/>
        <v>310.66199999999998</v>
      </c>
      <c r="CF61" s="530">
        <f t="shared" si="40"/>
        <v>2189.3380000000002</v>
      </c>
      <c r="CG61" s="530">
        <f t="shared" si="41"/>
        <v>310.66199999999998</v>
      </c>
      <c r="CH61" s="530">
        <f t="shared" si="42"/>
        <v>0</v>
      </c>
      <c r="CI61" s="998" t="s">
        <v>281</v>
      </c>
      <c r="CJ61" s="685" t="s">
        <v>327</v>
      </c>
      <c r="CK61" s="686">
        <v>17963268</v>
      </c>
      <c r="CL61" s="686">
        <f t="shared" si="43"/>
        <v>17963.268</v>
      </c>
      <c r="CN61" s="685" t="s">
        <v>485</v>
      </c>
      <c r="CO61" s="686">
        <v>2500000</v>
      </c>
      <c r="CP61" s="686">
        <v>310662</v>
      </c>
      <c r="CQ61" s="686">
        <v>310662</v>
      </c>
      <c r="CR61" s="686">
        <v>2189338</v>
      </c>
      <c r="CS61" s="686">
        <v>310662</v>
      </c>
      <c r="CT61" s="686">
        <v>0</v>
      </c>
      <c r="CU61" s="686">
        <f t="shared" si="44"/>
        <v>2500</v>
      </c>
      <c r="CV61" s="686">
        <f t="shared" si="45"/>
        <v>310.66199999999998</v>
      </c>
      <c r="CW61" s="686">
        <f t="shared" si="46"/>
        <v>310.66199999999998</v>
      </c>
      <c r="CX61" s="686">
        <f t="shared" si="47"/>
        <v>2189.3380000000002</v>
      </c>
      <c r="CY61" s="686">
        <f t="shared" si="48"/>
        <v>310.66199999999998</v>
      </c>
      <c r="CZ61" s="686">
        <f t="shared" si="49"/>
        <v>0</v>
      </c>
      <c r="DC61" s="687" t="s">
        <v>494</v>
      </c>
      <c r="DD61" s="688">
        <v>714000</v>
      </c>
      <c r="DE61" s="529">
        <f t="shared" si="50"/>
        <v>714</v>
      </c>
      <c r="DG61" s="687" t="s">
        <v>485</v>
      </c>
      <c r="DH61" s="688">
        <v>1893316</v>
      </c>
      <c r="DI61" s="688">
        <v>310662</v>
      </c>
      <c r="DJ61" s="688">
        <v>310662</v>
      </c>
      <c r="DK61" s="688">
        <v>1582654</v>
      </c>
      <c r="DL61" s="688">
        <v>310662</v>
      </c>
      <c r="DM61" s="688">
        <v>0</v>
      </c>
      <c r="DN61" s="688">
        <f t="shared" si="51"/>
        <v>1893.316</v>
      </c>
      <c r="DO61" s="688">
        <f t="shared" si="52"/>
        <v>310.66199999999998</v>
      </c>
      <c r="DP61" s="688">
        <f t="shared" si="53"/>
        <v>310.66199999999998</v>
      </c>
      <c r="DQ61" s="688">
        <f t="shared" si="54"/>
        <v>1582.654</v>
      </c>
      <c r="DR61" s="688">
        <f t="shared" si="55"/>
        <v>310.66199999999998</v>
      </c>
      <c r="DS61" s="688">
        <f t="shared" si="56"/>
        <v>0</v>
      </c>
      <c r="DT61" s="683" t="s">
        <v>281</v>
      </c>
      <c r="DU61" s="786" t="s">
        <v>338</v>
      </c>
      <c r="DV61" s="787">
        <v>93203734</v>
      </c>
      <c r="DW61" s="787">
        <f t="shared" si="57"/>
        <v>93203.733999999997</v>
      </c>
      <c r="DZ61" s="786" t="s">
        <v>485</v>
      </c>
      <c r="EA61" s="787">
        <v>1893316</v>
      </c>
      <c r="EB61" s="787">
        <v>310662</v>
      </c>
      <c r="EC61" s="787">
        <v>310662</v>
      </c>
      <c r="ED61" s="787">
        <v>1582654</v>
      </c>
      <c r="EE61" s="787">
        <v>0</v>
      </c>
      <c r="EF61" s="787">
        <v>310662</v>
      </c>
      <c r="EG61" s="787">
        <v>0</v>
      </c>
      <c r="EH61" s="787">
        <f t="shared" si="58"/>
        <v>1893.316</v>
      </c>
      <c r="EI61" s="787">
        <f t="shared" si="59"/>
        <v>310.66199999999998</v>
      </c>
      <c r="EJ61" s="787">
        <f t="shared" si="60"/>
        <v>310.66199999999998</v>
      </c>
      <c r="EK61" s="787">
        <f t="shared" si="61"/>
        <v>1582.654</v>
      </c>
      <c r="EL61" s="787">
        <f t="shared" si="62"/>
        <v>0</v>
      </c>
      <c r="EM61" s="787">
        <f t="shared" si="63"/>
        <v>310.66199999999998</v>
      </c>
      <c r="EN61" s="787">
        <f t="shared" si="64"/>
        <v>0</v>
      </c>
      <c r="EP61" s="998" t="s">
        <v>323</v>
      </c>
      <c r="EQ61" s="529">
        <v>1778900</v>
      </c>
      <c r="ER61" s="529">
        <f t="shared" si="65"/>
        <v>1778.9</v>
      </c>
      <c r="ET61" s="786" t="s">
        <v>485</v>
      </c>
      <c r="EU61" s="787">
        <v>1893316</v>
      </c>
      <c r="EV61" s="787">
        <v>471610</v>
      </c>
      <c r="EW61" s="787">
        <v>471610</v>
      </c>
      <c r="EX61" s="787">
        <v>1421706</v>
      </c>
      <c r="EY61" s="787">
        <v>0</v>
      </c>
      <c r="EZ61" s="787">
        <v>471610</v>
      </c>
      <c r="FA61" s="787">
        <v>0</v>
      </c>
      <c r="FB61" s="529">
        <f t="shared" si="66"/>
        <v>1893.316</v>
      </c>
      <c r="FC61" s="529">
        <f t="shared" si="67"/>
        <v>471.61</v>
      </c>
      <c r="FD61" s="529">
        <f t="shared" si="68"/>
        <v>471.61</v>
      </c>
      <c r="FE61" s="529">
        <f t="shared" si="69"/>
        <v>1421.7059999999999</v>
      </c>
      <c r="FF61" s="529">
        <f t="shared" si="70"/>
        <v>0</v>
      </c>
      <c r="FG61" s="529">
        <f t="shared" si="71"/>
        <v>471.61</v>
      </c>
      <c r="FH61" s="529">
        <f t="shared" si="72"/>
        <v>0</v>
      </c>
    </row>
    <row r="62" spans="1:164" x14ac:dyDescent="0.2">
      <c r="A62" s="998" t="s">
        <v>315</v>
      </c>
      <c r="B62" s="1000">
        <v>3686090</v>
      </c>
      <c r="C62" s="1000">
        <v>326090</v>
      </c>
      <c r="D62" s="1000">
        <v>326090</v>
      </c>
      <c r="E62" s="1000">
        <v>3360000</v>
      </c>
      <c r="F62" s="1000">
        <v>326090</v>
      </c>
      <c r="G62" s="1000">
        <v>0</v>
      </c>
      <c r="H62" s="1000">
        <f t="shared" si="9"/>
        <v>3686.09</v>
      </c>
      <c r="I62" s="1000">
        <f t="shared" si="10"/>
        <v>326.08999999999997</v>
      </c>
      <c r="J62" s="1000">
        <f t="shared" si="11"/>
        <v>326.08999999999997</v>
      </c>
      <c r="K62" s="1000">
        <f t="shared" si="12"/>
        <v>3360</v>
      </c>
      <c r="L62" s="1000">
        <f t="shared" si="13"/>
        <v>326.08999999999997</v>
      </c>
      <c r="M62" s="1000">
        <f t="shared" si="14"/>
        <v>0</v>
      </c>
      <c r="N62" s="998" t="s">
        <v>281</v>
      </c>
      <c r="P62" s="528" t="s">
        <v>320</v>
      </c>
      <c r="Q62" s="529">
        <v>1587811</v>
      </c>
      <c r="R62" s="529">
        <f t="shared" si="15"/>
        <v>1587.8109999999999</v>
      </c>
      <c r="S62" s="998"/>
      <c r="T62" s="528" t="s">
        <v>485</v>
      </c>
      <c r="U62" s="530">
        <v>7998209</v>
      </c>
      <c r="V62" s="530">
        <v>310662</v>
      </c>
      <c r="W62" s="530">
        <v>310662</v>
      </c>
      <c r="X62" s="530">
        <v>7687547</v>
      </c>
      <c r="Y62" s="530">
        <v>302187</v>
      </c>
      <c r="Z62" s="530">
        <v>8475</v>
      </c>
      <c r="AA62" s="530">
        <f t="shared" si="16"/>
        <v>7998.2089999999998</v>
      </c>
      <c r="AB62" s="530">
        <f t="shared" si="17"/>
        <v>310.66199999999998</v>
      </c>
      <c r="AC62" s="530">
        <f t="shared" si="18"/>
        <v>310.66199999999998</v>
      </c>
      <c r="AD62" s="530">
        <f t="shared" si="19"/>
        <v>7687.5469999999996</v>
      </c>
      <c r="AE62" s="530">
        <f t="shared" si="20"/>
        <v>302.18700000000001</v>
      </c>
      <c r="AF62" s="530">
        <f t="shared" si="21"/>
        <v>8.4749999999999996</v>
      </c>
      <c r="AG62" s="998" t="s">
        <v>281</v>
      </c>
      <c r="AH62" s="998" t="s">
        <v>330</v>
      </c>
      <c r="AI62" s="529">
        <v>5752867</v>
      </c>
      <c r="AJ62" s="529">
        <f t="shared" si="22"/>
        <v>5752.8670000000002</v>
      </c>
      <c r="AL62" s="998" t="s">
        <v>312</v>
      </c>
      <c r="AM62" s="529">
        <v>17300000</v>
      </c>
      <c r="AN62" s="529">
        <v>10609962</v>
      </c>
      <c r="AO62" s="529">
        <v>10609962</v>
      </c>
      <c r="AP62" s="529">
        <v>6690038</v>
      </c>
      <c r="AQ62" s="529">
        <v>9682005</v>
      </c>
      <c r="AR62" s="529">
        <v>927957</v>
      </c>
      <c r="AS62" s="529">
        <f t="shared" si="23"/>
        <v>17300</v>
      </c>
      <c r="AT62" s="529">
        <f t="shared" si="24"/>
        <v>10609.962</v>
      </c>
      <c r="AU62" s="529">
        <f t="shared" si="25"/>
        <v>10609.962</v>
      </c>
      <c r="AV62" s="529">
        <f t="shared" si="26"/>
        <v>6690.0379999999996</v>
      </c>
      <c r="AW62" s="529">
        <f t="shared" si="27"/>
        <v>9682.0049999999992</v>
      </c>
      <c r="AX62" s="529">
        <f t="shared" si="28"/>
        <v>927.95699999999999</v>
      </c>
      <c r="AZ62" s="998" t="s">
        <v>500</v>
      </c>
      <c r="BA62" s="529">
        <v>4350846</v>
      </c>
      <c r="BB62" s="529">
        <f t="shared" si="29"/>
        <v>4350.8459999999995</v>
      </c>
      <c r="BD62" s="998" t="s">
        <v>312</v>
      </c>
      <c r="BE62" s="529">
        <v>17300000</v>
      </c>
      <c r="BF62" s="529">
        <v>13002531</v>
      </c>
      <c r="BG62" s="529">
        <v>13002531</v>
      </c>
      <c r="BH62" s="529">
        <v>4297469</v>
      </c>
      <c r="BI62" s="529">
        <v>12226956</v>
      </c>
      <c r="BJ62" s="529">
        <v>775575</v>
      </c>
      <c r="BK62" s="529">
        <f t="shared" si="30"/>
        <v>17300</v>
      </c>
      <c r="BL62" s="529">
        <f t="shared" si="31"/>
        <v>13002.531000000001</v>
      </c>
      <c r="BM62" s="529">
        <f t="shared" si="32"/>
        <v>13002.531000000001</v>
      </c>
      <c r="BN62" s="529">
        <f t="shared" si="33"/>
        <v>4297.4690000000001</v>
      </c>
      <c r="BO62" s="529">
        <f t="shared" si="34"/>
        <v>12226.956</v>
      </c>
      <c r="BP62" s="529">
        <f t="shared" si="35"/>
        <v>775.57500000000005</v>
      </c>
      <c r="BR62" s="528" t="s">
        <v>338</v>
      </c>
      <c r="BS62" s="530">
        <v>71569945</v>
      </c>
      <c r="BT62" s="530">
        <f t="shared" si="36"/>
        <v>71569.945000000007</v>
      </c>
      <c r="BV62" s="528" t="s">
        <v>312</v>
      </c>
      <c r="BW62" s="530">
        <v>17300000</v>
      </c>
      <c r="BX62" s="530">
        <v>14996340</v>
      </c>
      <c r="BY62" s="530">
        <v>14996340</v>
      </c>
      <c r="BZ62" s="530">
        <v>2303660</v>
      </c>
      <c r="CA62" s="530">
        <v>14393304</v>
      </c>
      <c r="CB62" s="530">
        <v>603036</v>
      </c>
      <c r="CC62" s="530">
        <f t="shared" si="37"/>
        <v>17300</v>
      </c>
      <c r="CD62" s="530">
        <f t="shared" si="38"/>
        <v>14996.34</v>
      </c>
      <c r="CE62" s="530">
        <f t="shared" si="39"/>
        <v>14996.34</v>
      </c>
      <c r="CF62" s="530">
        <f t="shared" si="40"/>
        <v>2303.66</v>
      </c>
      <c r="CG62" s="530">
        <f t="shared" si="41"/>
        <v>14393.304</v>
      </c>
      <c r="CH62" s="530">
        <f t="shared" si="42"/>
        <v>603.03599999999994</v>
      </c>
      <c r="CI62" s="998" t="s">
        <v>281</v>
      </c>
      <c r="CJ62" s="685" t="s">
        <v>493</v>
      </c>
      <c r="CK62" s="686">
        <v>3733333</v>
      </c>
      <c r="CL62" s="686">
        <f t="shared" si="43"/>
        <v>3733.3330000000001</v>
      </c>
      <c r="CN62" s="685" t="s">
        <v>312</v>
      </c>
      <c r="CO62" s="686">
        <v>19440000</v>
      </c>
      <c r="CP62" s="686">
        <v>19437462</v>
      </c>
      <c r="CQ62" s="686">
        <v>19437462</v>
      </c>
      <c r="CR62" s="686">
        <v>2538</v>
      </c>
      <c r="CS62" s="686">
        <v>17762914</v>
      </c>
      <c r="CT62" s="686">
        <v>1674548</v>
      </c>
      <c r="CU62" s="686">
        <f t="shared" si="44"/>
        <v>19440</v>
      </c>
      <c r="CV62" s="686">
        <f t="shared" si="45"/>
        <v>19437.462</v>
      </c>
      <c r="CW62" s="686">
        <f t="shared" si="46"/>
        <v>19437.462</v>
      </c>
      <c r="CX62" s="686">
        <f t="shared" si="47"/>
        <v>2.5379999999999998</v>
      </c>
      <c r="CY62" s="686">
        <f t="shared" si="48"/>
        <v>17762.914000000001</v>
      </c>
      <c r="CZ62" s="686">
        <f t="shared" si="49"/>
        <v>1674.548</v>
      </c>
      <c r="DC62" s="687" t="s">
        <v>495</v>
      </c>
      <c r="DD62" s="688">
        <v>1565274</v>
      </c>
      <c r="DE62" s="529">
        <f t="shared" si="50"/>
        <v>1565.2739999999999</v>
      </c>
      <c r="DG62" s="687" t="s">
        <v>312</v>
      </c>
      <c r="DH62" s="688">
        <v>21940000</v>
      </c>
      <c r="DI62" s="688">
        <v>21860935</v>
      </c>
      <c r="DJ62" s="688">
        <v>21860935</v>
      </c>
      <c r="DK62" s="688">
        <v>79065</v>
      </c>
      <c r="DL62" s="688">
        <v>21140364</v>
      </c>
      <c r="DM62" s="688">
        <v>720571</v>
      </c>
      <c r="DN62" s="688">
        <f t="shared" si="51"/>
        <v>21940</v>
      </c>
      <c r="DO62" s="688">
        <f t="shared" si="52"/>
        <v>21860.935000000001</v>
      </c>
      <c r="DP62" s="688">
        <f t="shared" si="53"/>
        <v>21860.935000000001</v>
      </c>
      <c r="DQ62" s="688">
        <f t="shared" si="54"/>
        <v>79.064999999999998</v>
      </c>
      <c r="DR62" s="688">
        <f t="shared" si="55"/>
        <v>21140.364000000001</v>
      </c>
      <c r="DS62" s="688">
        <f t="shared" si="56"/>
        <v>720.57100000000003</v>
      </c>
      <c r="DT62" s="683" t="s">
        <v>281</v>
      </c>
      <c r="DU62" s="786" t="s">
        <v>339</v>
      </c>
      <c r="DV62" s="787">
        <v>82360639</v>
      </c>
      <c r="DW62" s="787">
        <f t="shared" si="57"/>
        <v>82360.638999999996</v>
      </c>
      <c r="DZ62" s="786" t="s">
        <v>312</v>
      </c>
      <c r="EA62" s="787">
        <v>23240733</v>
      </c>
      <c r="EB62" s="787">
        <v>23240733</v>
      </c>
      <c r="EC62" s="787">
        <v>23240733</v>
      </c>
      <c r="ED62" s="787">
        <v>0</v>
      </c>
      <c r="EE62" s="787">
        <v>0</v>
      </c>
      <c r="EF62" s="787">
        <v>22821712</v>
      </c>
      <c r="EG62" s="787">
        <v>419021</v>
      </c>
      <c r="EH62" s="787">
        <f t="shared" si="58"/>
        <v>23240.733</v>
      </c>
      <c r="EI62" s="787">
        <f t="shared" si="59"/>
        <v>23240.733</v>
      </c>
      <c r="EJ62" s="787">
        <f t="shared" si="60"/>
        <v>23240.733</v>
      </c>
      <c r="EK62" s="787">
        <f t="shared" si="61"/>
        <v>0</v>
      </c>
      <c r="EL62" s="787">
        <f t="shared" si="62"/>
        <v>0</v>
      </c>
      <c r="EM62" s="787">
        <f t="shared" si="63"/>
        <v>22821.712</v>
      </c>
      <c r="EN62" s="787">
        <f t="shared" si="64"/>
        <v>419.02100000000002</v>
      </c>
      <c r="EP62" s="998" t="s">
        <v>324</v>
      </c>
      <c r="EQ62" s="529">
        <v>1938085</v>
      </c>
      <c r="ER62" s="529">
        <f t="shared" si="65"/>
        <v>1938.085</v>
      </c>
      <c r="ET62" s="786" t="s">
        <v>312</v>
      </c>
      <c r="EU62" s="787">
        <v>23240733</v>
      </c>
      <c r="EV62" s="787">
        <v>23240733</v>
      </c>
      <c r="EW62" s="787">
        <v>23240733</v>
      </c>
      <c r="EX62" s="787">
        <v>0</v>
      </c>
      <c r="EY62" s="787">
        <v>0</v>
      </c>
      <c r="EZ62" s="787">
        <v>23230842</v>
      </c>
      <c r="FA62" s="787">
        <v>9891</v>
      </c>
      <c r="FB62" s="529">
        <f t="shared" si="66"/>
        <v>23240.733</v>
      </c>
      <c r="FC62" s="529">
        <f t="shared" si="67"/>
        <v>23240.733</v>
      </c>
      <c r="FD62" s="529">
        <f t="shared" si="68"/>
        <v>23240.733</v>
      </c>
      <c r="FE62" s="529">
        <f t="shared" si="69"/>
        <v>0</v>
      </c>
      <c r="FF62" s="529">
        <f t="shared" si="70"/>
        <v>0</v>
      </c>
      <c r="FG62" s="529">
        <f t="shared" si="71"/>
        <v>23230.842000000001</v>
      </c>
      <c r="FH62" s="529">
        <f t="shared" si="72"/>
        <v>9.891</v>
      </c>
    </row>
    <row r="63" spans="1:164" x14ac:dyDescent="0.2">
      <c r="A63" s="998" t="s">
        <v>424</v>
      </c>
      <c r="B63" s="1000">
        <v>50000000</v>
      </c>
      <c r="C63" s="1000">
        <v>0</v>
      </c>
      <c r="D63" s="1000">
        <v>0</v>
      </c>
      <c r="E63" s="1000">
        <v>50000000</v>
      </c>
      <c r="F63" s="1000">
        <v>0</v>
      </c>
      <c r="G63" s="1000">
        <v>0</v>
      </c>
      <c r="H63" s="1000">
        <f t="shared" si="9"/>
        <v>50000</v>
      </c>
      <c r="I63" s="1000">
        <f t="shared" si="10"/>
        <v>0</v>
      </c>
      <c r="J63" s="1000">
        <f t="shared" si="11"/>
        <v>0</v>
      </c>
      <c r="K63" s="1000">
        <f t="shared" si="12"/>
        <v>50000</v>
      </c>
      <c r="L63" s="1000">
        <f t="shared" si="13"/>
        <v>0</v>
      </c>
      <c r="M63" s="1000">
        <f t="shared" si="14"/>
        <v>0</v>
      </c>
      <c r="N63" s="998" t="s">
        <v>281</v>
      </c>
      <c r="P63" s="528" t="s">
        <v>322</v>
      </c>
      <c r="Q63" s="529">
        <v>12622680</v>
      </c>
      <c r="R63" s="529">
        <f t="shared" si="15"/>
        <v>12622.68</v>
      </c>
      <c r="S63" s="998"/>
      <c r="T63" s="528" t="s">
        <v>312</v>
      </c>
      <c r="U63" s="530">
        <v>17300000</v>
      </c>
      <c r="V63" s="530">
        <v>6112423</v>
      </c>
      <c r="W63" s="530">
        <v>6112423</v>
      </c>
      <c r="X63" s="530">
        <v>11187577</v>
      </c>
      <c r="Y63" s="530">
        <v>4457030</v>
      </c>
      <c r="Z63" s="530">
        <v>1655393</v>
      </c>
      <c r="AA63" s="530">
        <f t="shared" si="16"/>
        <v>17300</v>
      </c>
      <c r="AB63" s="530">
        <f t="shared" si="17"/>
        <v>6112.4229999999998</v>
      </c>
      <c r="AC63" s="530">
        <f t="shared" si="18"/>
        <v>6112.4229999999998</v>
      </c>
      <c r="AD63" s="530">
        <f t="shared" si="19"/>
        <v>11187.576999999999</v>
      </c>
      <c r="AE63" s="530">
        <f t="shared" si="20"/>
        <v>4457.03</v>
      </c>
      <c r="AF63" s="530">
        <f t="shared" si="21"/>
        <v>1655.393</v>
      </c>
      <c r="AG63" s="998" t="s">
        <v>281</v>
      </c>
      <c r="AH63" s="998" t="s">
        <v>494</v>
      </c>
      <c r="AI63" s="529">
        <v>4950400</v>
      </c>
      <c r="AJ63" s="529">
        <f t="shared" si="22"/>
        <v>4950.3999999999996</v>
      </c>
      <c r="AL63" s="998" t="s">
        <v>313</v>
      </c>
      <c r="AM63" s="529">
        <v>2207123000</v>
      </c>
      <c r="AN63" s="529">
        <v>510927346</v>
      </c>
      <c r="AO63" s="529">
        <v>1888362904</v>
      </c>
      <c r="AP63" s="529">
        <v>318760096</v>
      </c>
      <c r="AQ63" s="529">
        <v>419113366</v>
      </c>
      <c r="AR63" s="529">
        <v>91813980</v>
      </c>
      <c r="AS63" s="529">
        <f t="shared" si="23"/>
        <v>2207123</v>
      </c>
      <c r="AT63" s="529">
        <f t="shared" si="24"/>
        <v>510927.34600000002</v>
      </c>
      <c r="AU63" s="529">
        <f t="shared" si="25"/>
        <v>1888362.9040000001</v>
      </c>
      <c r="AV63" s="529">
        <f t="shared" si="26"/>
        <v>318760.09600000002</v>
      </c>
      <c r="AW63" s="529">
        <f t="shared" si="27"/>
        <v>419113.36599999998</v>
      </c>
      <c r="AX63" s="529">
        <f t="shared" si="28"/>
        <v>91813.98</v>
      </c>
      <c r="AZ63" s="998" t="s">
        <v>501</v>
      </c>
      <c r="BA63" s="529">
        <v>147708</v>
      </c>
      <c r="BB63" s="529">
        <f t="shared" si="29"/>
        <v>147.708</v>
      </c>
      <c r="BD63" s="998" t="s">
        <v>313</v>
      </c>
      <c r="BE63" s="529">
        <v>2207123000</v>
      </c>
      <c r="BF63" s="529">
        <v>656845133</v>
      </c>
      <c r="BG63" s="529">
        <v>1836699500</v>
      </c>
      <c r="BH63" s="529">
        <v>370423500</v>
      </c>
      <c r="BI63" s="529">
        <v>616644605</v>
      </c>
      <c r="BJ63" s="529">
        <v>40200528</v>
      </c>
      <c r="BK63" s="529">
        <f t="shared" si="30"/>
        <v>2207123</v>
      </c>
      <c r="BL63" s="529">
        <f t="shared" si="31"/>
        <v>656845.13300000003</v>
      </c>
      <c r="BM63" s="529">
        <f t="shared" si="32"/>
        <v>1836699.5</v>
      </c>
      <c r="BN63" s="529">
        <f t="shared" si="33"/>
        <v>370423.5</v>
      </c>
      <c r="BO63" s="529">
        <f t="shared" si="34"/>
        <v>616644.60499999998</v>
      </c>
      <c r="BP63" s="529">
        <f t="shared" si="35"/>
        <v>40200.527999999998</v>
      </c>
      <c r="BR63" s="528" t="s">
        <v>339</v>
      </c>
      <c r="BS63" s="530">
        <v>36205499</v>
      </c>
      <c r="BT63" s="530">
        <f t="shared" si="36"/>
        <v>36205.499000000003</v>
      </c>
      <c r="BV63" s="528" t="s">
        <v>313</v>
      </c>
      <c r="BW63" s="530">
        <v>2207123000</v>
      </c>
      <c r="BX63" s="530">
        <v>847347198</v>
      </c>
      <c r="BY63" s="530">
        <v>1940592996</v>
      </c>
      <c r="BZ63" s="530">
        <v>266530004</v>
      </c>
      <c r="CA63" s="530">
        <v>710631471</v>
      </c>
      <c r="CB63" s="530">
        <v>136715727</v>
      </c>
      <c r="CC63" s="530">
        <f t="shared" si="37"/>
        <v>2207123</v>
      </c>
      <c r="CD63" s="530">
        <f t="shared" si="38"/>
        <v>847347.19799999997</v>
      </c>
      <c r="CE63" s="530">
        <f t="shared" si="39"/>
        <v>1940592.996</v>
      </c>
      <c r="CF63" s="530">
        <f t="shared" si="40"/>
        <v>266530.00400000002</v>
      </c>
      <c r="CG63" s="530">
        <f t="shared" si="41"/>
        <v>710631.47100000002</v>
      </c>
      <c r="CH63" s="530">
        <f t="shared" si="42"/>
        <v>136715.72700000001</v>
      </c>
      <c r="CI63" s="998" t="s">
        <v>281</v>
      </c>
      <c r="CJ63" s="685" t="s">
        <v>330</v>
      </c>
      <c r="CK63" s="686">
        <v>2303616</v>
      </c>
      <c r="CL63" s="686">
        <f t="shared" si="43"/>
        <v>2303.616</v>
      </c>
      <c r="CN63" s="685" t="s">
        <v>1136</v>
      </c>
      <c r="CO63" s="686">
        <v>60000000</v>
      </c>
      <c r="CP63" s="686">
        <v>8074309</v>
      </c>
      <c r="CQ63" s="686">
        <v>8074309</v>
      </c>
      <c r="CR63" s="686">
        <v>51925691</v>
      </c>
      <c r="CS63" s="686">
        <v>4639513</v>
      </c>
      <c r="CT63" s="686">
        <v>3434796</v>
      </c>
      <c r="CU63" s="686">
        <f t="shared" si="44"/>
        <v>60000</v>
      </c>
      <c r="CV63" s="686">
        <f t="shared" si="45"/>
        <v>8074.3090000000002</v>
      </c>
      <c r="CW63" s="686">
        <f t="shared" si="46"/>
        <v>8074.3090000000002</v>
      </c>
      <c r="CX63" s="686">
        <f t="shared" si="47"/>
        <v>51925.690999999999</v>
      </c>
      <c r="CY63" s="686">
        <f t="shared" si="48"/>
        <v>4639.5129999999999</v>
      </c>
      <c r="CZ63" s="686">
        <f t="shared" si="49"/>
        <v>3434.7959999999998</v>
      </c>
      <c r="DC63" s="687" t="s">
        <v>332</v>
      </c>
      <c r="DD63" s="688">
        <v>47600</v>
      </c>
      <c r="DE63" s="529">
        <f t="shared" si="50"/>
        <v>47.6</v>
      </c>
      <c r="DG63" s="687" t="s">
        <v>1136</v>
      </c>
      <c r="DH63" s="688">
        <v>60000000</v>
      </c>
      <c r="DI63" s="688">
        <v>16148618</v>
      </c>
      <c r="DJ63" s="688">
        <v>16148618</v>
      </c>
      <c r="DK63" s="688">
        <v>43851382</v>
      </c>
      <c r="DL63" s="688">
        <v>12985194</v>
      </c>
      <c r="DM63" s="688">
        <v>3163424</v>
      </c>
      <c r="DN63" s="688">
        <f t="shared" si="51"/>
        <v>60000</v>
      </c>
      <c r="DO63" s="688">
        <f t="shared" si="52"/>
        <v>16148.618</v>
      </c>
      <c r="DP63" s="688">
        <f t="shared" si="53"/>
        <v>16148.618</v>
      </c>
      <c r="DQ63" s="688">
        <f t="shared" si="54"/>
        <v>43851.381999999998</v>
      </c>
      <c r="DR63" s="688">
        <f t="shared" si="55"/>
        <v>12985.194</v>
      </c>
      <c r="DS63" s="688">
        <f t="shared" si="56"/>
        <v>3163.424</v>
      </c>
      <c r="DT63" s="683" t="s">
        <v>281</v>
      </c>
      <c r="DU63" s="786" t="s">
        <v>503</v>
      </c>
      <c r="DV63" s="787">
        <v>10843095</v>
      </c>
      <c r="DW63" s="787">
        <f t="shared" si="57"/>
        <v>10843.094999999999</v>
      </c>
      <c r="DZ63" s="786" t="s">
        <v>1136</v>
      </c>
      <c r="EA63" s="787">
        <v>60000000</v>
      </c>
      <c r="EB63" s="787">
        <v>38305483</v>
      </c>
      <c r="EC63" s="787">
        <v>38305483</v>
      </c>
      <c r="ED63" s="787">
        <v>21694517</v>
      </c>
      <c r="EE63" s="787">
        <v>0</v>
      </c>
      <c r="EF63" s="787">
        <v>34939290</v>
      </c>
      <c r="EG63" s="787">
        <v>3366193</v>
      </c>
      <c r="EH63" s="787">
        <f t="shared" si="58"/>
        <v>60000</v>
      </c>
      <c r="EI63" s="787">
        <f t="shared" si="59"/>
        <v>38305.483</v>
      </c>
      <c r="EJ63" s="787">
        <f t="shared" si="60"/>
        <v>38305.483</v>
      </c>
      <c r="EK63" s="787">
        <f t="shared" si="61"/>
        <v>21694.517</v>
      </c>
      <c r="EL63" s="787">
        <f t="shared" si="62"/>
        <v>0</v>
      </c>
      <c r="EM63" s="787">
        <f t="shared" si="63"/>
        <v>34939.29</v>
      </c>
      <c r="EN63" s="787">
        <f t="shared" si="64"/>
        <v>3366.1930000000002</v>
      </c>
      <c r="EP63" s="998" t="s">
        <v>325</v>
      </c>
      <c r="EQ63" s="529">
        <v>172500</v>
      </c>
      <c r="ER63" s="529">
        <f t="shared" si="65"/>
        <v>172.5</v>
      </c>
      <c r="ET63" s="786" t="s">
        <v>1136</v>
      </c>
      <c r="EU63" s="787">
        <v>60000000</v>
      </c>
      <c r="EV63" s="787">
        <v>46379792</v>
      </c>
      <c r="EW63" s="787">
        <v>46379792</v>
      </c>
      <c r="EX63" s="787">
        <v>13620208</v>
      </c>
      <c r="EY63" s="787">
        <v>0</v>
      </c>
      <c r="EZ63" s="787">
        <v>42846961</v>
      </c>
      <c r="FA63" s="787">
        <v>3532831</v>
      </c>
      <c r="FB63" s="529">
        <f t="shared" si="66"/>
        <v>60000</v>
      </c>
      <c r="FC63" s="529">
        <f t="shared" si="67"/>
        <v>46379.792000000001</v>
      </c>
      <c r="FD63" s="529">
        <f t="shared" si="68"/>
        <v>46379.792000000001</v>
      </c>
      <c r="FE63" s="529">
        <f t="shared" si="69"/>
        <v>13620.208000000001</v>
      </c>
      <c r="FF63" s="529">
        <f t="shared" si="70"/>
        <v>0</v>
      </c>
      <c r="FG63" s="529">
        <f t="shared" si="71"/>
        <v>42846.961000000003</v>
      </c>
      <c r="FH63" s="529">
        <f t="shared" si="72"/>
        <v>3532.8310000000001</v>
      </c>
    </row>
    <row r="64" spans="1:164" x14ac:dyDescent="0.2">
      <c r="A64" s="998" t="s">
        <v>425</v>
      </c>
      <c r="B64" s="1000">
        <v>50000000</v>
      </c>
      <c r="C64" s="1000">
        <v>0</v>
      </c>
      <c r="D64" s="1000">
        <v>0</v>
      </c>
      <c r="E64" s="1000">
        <v>50000000</v>
      </c>
      <c r="F64" s="1000">
        <v>0</v>
      </c>
      <c r="G64" s="1000">
        <v>0</v>
      </c>
      <c r="H64" s="1000">
        <f t="shared" si="9"/>
        <v>50000</v>
      </c>
      <c r="I64" s="1000">
        <f t="shared" si="10"/>
        <v>0</v>
      </c>
      <c r="J64" s="1000">
        <f t="shared" si="11"/>
        <v>0</v>
      </c>
      <c r="K64" s="1000">
        <f t="shared" si="12"/>
        <v>50000</v>
      </c>
      <c r="L64" s="1000">
        <f t="shared" si="13"/>
        <v>0</v>
      </c>
      <c r="M64" s="1000">
        <f t="shared" si="14"/>
        <v>0</v>
      </c>
      <c r="N64" s="998" t="s">
        <v>281</v>
      </c>
      <c r="P64" s="528" t="s">
        <v>323</v>
      </c>
      <c r="Q64" s="529">
        <v>1404820</v>
      </c>
      <c r="R64" s="529">
        <f t="shared" si="15"/>
        <v>1404.82</v>
      </c>
      <c r="S64" s="998"/>
      <c r="T64" s="528" t="s">
        <v>313</v>
      </c>
      <c r="U64" s="530">
        <v>2207123000</v>
      </c>
      <c r="V64" s="530">
        <v>327070294</v>
      </c>
      <c r="W64" s="530">
        <v>1811072058</v>
      </c>
      <c r="X64" s="530">
        <v>396050942</v>
      </c>
      <c r="Y64" s="530">
        <v>99090806</v>
      </c>
      <c r="Z64" s="530">
        <v>227979488</v>
      </c>
      <c r="AA64" s="530">
        <f t="shared" si="16"/>
        <v>2207123</v>
      </c>
      <c r="AB64" s="530">
        <f t="shared" si="17"/>
        <v>327070.29399999999</v>
      </c>
      <c r="AC64" s="530">
        <f t="shared" si="18"/>
        <v>1811072.058</v>
      </c>
      <c r="AD64" s="530">
        <f t="shared" si="19"/>
        <v>396050.94199999998</v>
      </c>
      <c r="AE64" s="530">
        <f t="shared" si="20"/>
        <v>99090.805999999997</v>
      </c>
      <c r="AF64" s="530">
        <f t="shared" si="21"/>
        <v>227979.48800000001</v>
      </c>
      <c r="AG64" s="998" t="s">
        <v>281</v>
      </c>
      <c r="AH64" s="998" t="s">
        <v>495</v>
      </c>
      <c r="AI64" s="529">
        <v>189210</v>
      </c>
      <c r="AJ64" s="529">
        <f t="shared" si="22"/>
        <v>189.21</v>
      </c>
      <c r="AL64" s="998" t="s">
        <v>314</v>
      </c>
      <c r="AM64" s="529">
        <v>11534805</v>
      </c>
      <c r="AN64" s="529">
        <v>8561306</v>
      </c>
      <c r="AO64" s="529">
        <v>8561306</v>
      </c>
      <c r="AP64" s="529">
        <v>2973499</v>
      </c>
      <c r="AQ64" s="529">
        <v>8561306</v>
      </c>
      <c r="AR64" s="529">
        <v>0</v>
      </c>
      <c r="AS64" s="529">
        <f t="shared" si="23"/>
        <v>11534.805</v>
      </c>
      <c r="AT64" s="529">
        <f t="shared" si="24"/>
        <v>8561.3060000000005</v>
      </c>
      <c r="AU64" s="529">
        <f t="shared" si="25"/>
        <v>8561.3060000000005</v>
      </c>
      <c r="AV64" s="529">
        <f t="shared" si="26"/>
        <v>2973.4989999999998</v>
      </c>
      <c r="AW64" s="529">
        <f t="shared" si="27"/>
        <v>8561.3060000000005</v>
      </c>
      <c r="AX64" s="529">
        <f t="shared" si="28"/>
        <v>0</v>
      </c>
      <c r="AZ64" s="998" t="s">
        <v>337</v>
      </c>
      <c r="BA64" s="529">
        <v>1213681</v>
      </c>
      <c r="BB64" s="529">
        <f t="shared" si="29"/>
        <v>1213.681</v>
      </c>
      <c r="BD64" s="998" t="s">
        <v>314</v>
      </c>
      <c r="BE64" s="529">
        <v>8561306</v>
      </c>
      <c r="BF64" s="529">
        <v>8561306</v>
      </c>
      <c r="BG64" s="529">
        <v>8561306</v>
      </c>
      <c r="BH64" s="529">
        <v>0</v>
      </c>
      <c r="BI64" s="529">
        <v>8561306</v>
      </c>
      <c r="BJ64" s="529">
        <v>0</v>
      </c>
      <c r="BK64" s="529">
        <f t="shared" si="30"/>
        <v>8561.3060000000005</v>
      </c>
      <c r="BL64" s="529">
        <f t="shared" si="31"/>
        <v>8561.3060000000005</v>
      </c>
      <c r="BM64" s="529">
        <f t="shared" si="32"/>
        <v>8561.3060000000005</v>
      </c>
      <c r="BN64" s="529">
        <f t="shared" si="33"/>
        <v>0</v>
      </c>
      <c r="BO64" s="529">
        <f t="shared" si="34"/>
        <v>8561.3060000000005</v>
      </c>
      <c r="BP64" s="529">
        <f t="shared" si="35"/>
        <v>0</v>
      </c>
      <c r="BR64" s="528" t="s">
        <v>502</v>
      </c>
      <c r="BS64" s="530">
        <v>1688991</v>
      </c>
      <c r="BT64" s="530">
        <f t="shared" si="36"/>
        <v>1688.991</v>
      </c>
      <c r="BV64" s="528" t="s">
        <v>314</v>
      </c>
      <c r="BW64" s="530">
        <v>8561306</v>
      </c>
      <c r="BX64" s="530">
        <v>8561306</v>
      </c>
      <c r="BY64" s="530">
        <v>8561306</v>
      </c>
      <c r="BZ64" s="530">
        <v>0</v>
      </c>
      <c r="CA64" s="530">
        <v>8561306</v>
      </c>
      <c r="CB64" s="530">
        <v>0</v>
      </c>
      <c r="CC64" s="530">
        <f t="shared" si="37"/>
        <v>8561.3060000000005</v>
      </c>
      <c r="CD64" s="530">
        <f t="shared" si="38"/>
        <v>8561.3060000000005</v>
      </c>
      <c r="CE64" s="530">
        <f t="shared" si="39"/>
        <v>8561.3060000000005</v>
      </c>
      <c r="CF64" s="530">
        <f t="shared" si="40"/>
        <v>0</v>
      </c>
      <c r="CG64" s="530">
        <f t="shared" si="41"/>
        <v>8561.3060000000005</v>
      </c>
      <c r="CH64" s="530">
        <f t="shared" si="42"/>
        <v>0</v>
      </c>
      <c r="CI64" s="998" t="s">
        <v>281</v>
      </c>
      <c r="CJ64" s="685" t="s">
        <v>494</v>
      </c>
      <c r="CK64" s="686">
        <v>1166200</v>
      </c>
      <c r="CL64" s="686">
        <f t="shared" si="43"/>
        <v>1166.2</v>
      </c>
      <c r="CN64" s="685" t="s">
        <v>313</v>
      </c>
      <c r="CO64" s="686">
        <v>2522112000</v>
      </c>
      <c r="CP64" s="686">
        <v>1148334968</v>
      </c>
      <c r="CQ64" s="686">
        <v>1860708021</v>
      </c>
      <c r="CR64" s="686">
        <v>661403979</v>
      </c>
      <c r="CS64" s="686">
        <v>1004942022</v>
      </c>
      <c r="CT64" s="686">
        <v>143392946</v>
      </c>
      <c r="CU64" s="686">
        <f t="shared" si="44"/>
        <v>2522112</v>
      </c>
      <c r="CV64" s="686">
        <f t="shared" si="45"/>
        <v>1148334.9680000001</v>
      </c>
      <c r="CW64" s="686">
        <f t="shared" si="46"/>
        <v>1860708.0209999999</v>
      </c>
      <c r="CX64" s="686">
        <f t="shared" si="47"/>
        <v>661403.97900000005</v>
      </c>
      <c r="CY64" s="686">
        <f t="shared" si="48"/>
        <v>1004942.022</v>
      </c>
      <c r="CZ64" s="686">
        <f t="shared" si="49"/>
        <v>143392.946</v>
      </c>
      <c r="DC64" s="687" t="s">
        <v>334</v>
      </c>
      <c r="DD64" s="688">
        <v>47600</v>
      </c>
      <c r="DE64" s="529">
        <f t="shared" si="50"/>
        <v>47.6</v>
      </c>
      <c r="DG64" s="687" t="s">
        <v>313</v>
      </c>
      <c r="DH64" s="688">
        <v>2423112000</v>
      </c>
      <c r="DI64" s="688">
        <v>1323802283</v>
      </c>
      <c r="DJ64" s="688">
        <v>1937321748</v>
      </c>
      <c r="DK64" s="688">
        <v>485790252</v>
      </c>
      <c r="DL64" s="688">
        <v>1234087713</v>
      </c>
      <c r="DM64" s="688">
        <v>89714570</v>
      </c>
      <c r="DN64" s="688">
        <f t="shared" si="51"/>
        <v>2423112</v>
      </c>
      <c r="DO64" s="688">
        <f t="shared" si="52"/>
        <v>1323802.2830000001</v>
      </c>
      <c r="DP64" s="688">
        <f t="shared" si="53"/>
        <v>1937321.7479999999</v>
      </c>
      <c r="DQ64" s="688">
        <f t="shared" si="54"/>
        <v>485790.25199999998</v>
      </c>
      <c r="DR64" s="688">
        <f t="shared" si="55"/>
        <v>1234087.713</v>
      </c>
      <c r="DS64" s="688">
        <f t="shared" si="56"/>
        <v>89714.57</v>
      </c>
      <c r="DT64" s="683" t="s">
        <v>281</v>
      </c>
      <c r="DU64" s="786" t="s">
        <v>504</v>
      </c>
      <c r="DV64" s="787">
        <v>321041</v>
      </c>
      <c r="DW64" s="787">
        <f t="shared" si="57"/>
        <v>321.041</v>
      </c>
      <c r="DZ64" s="786" t="s">
        <v>313</v>
      </c>
      <c r="EA64" s="787">
        <v>2423112000</v>
      </c>
      <c r="EB64" s="787">
        <v>1452549104</v>
      </c>
      <c r="EC64" s="787">
        <v>2057353192</v>
      </c>
      <c r="ED64" s="787">
        <v>365758808</v>
      </c>
      <c r="EE64" s="787">
        <v>604804088</v>
      </c>
      <c r="EF64" s="787">
        <v>1410678612</v>
      </c>
      <c r="EG64" s="787">
        <v>41870492</v>
      </c>
      <c r="EH64" s="787">
        <f t="shared" si="58"/>
        <v>2423112</v>
      </c>
      <c r="EI64" s="787">
        <f t="shared" si="59"/>
        <v>1452549.1040000001</v>
      </c>
      <c r="EJ64" s="787">
        <f t="shared" si="60"/>
        <v>2057353.192</v>
      </c>
      <c r="EK64" s="787">
        <f t="shared" si="61"/>
        <v>365758.80800000002</v>
      </c>
      <c r="EL64" s="787">
        <f t="shared" si="62"/>
        <v>604804.08799999999</v>
      </c>
      <c r="EM64" s="787">
        <f t="shared" si="63"/>
        <v>1410678.612</v>
      </c>
      <c r="EN64" s="787">
        <f t="shared" si="64"/>
        <v>41870.491999999998</v>
      </c>
      <c r="EP64" s="998" t="s">
        <v>326</v>
      </c>
      <c r="EQ64" s="529">
        <v>1553890</v>
      </c>
      <c r="ER64" s="529">
        <f t="shared" si="65"/>
        <v>1553.89</v>
      </c>
      <c r="ET64" s="1013" t="s">
        <v>313</v>
      </c>
      <c r="EU64" s="1014">
        <v>2714112000</v>
      </c>
      <c r="EV64" s="1014">
        <v>1746031463</v>
      </c>
      <c r="EW64" s="1014">
        <v>2411994243</v>
      </c>
      <c r="EX64" s="1014">
        <v>302117757</v>
      </c>
      <c r="EY64" s="1014">
        <v>665962780</v>
      </c>
      <c r="EZ64" s="1014">
        <v>1509109581</v>
      </c>
      <c r="FA64" s="1014">
        <v>236921882</v>
      </c>
      <c r="FB64" s="1015">
        <f t="shared" si="66"/>
        <v>2714112</v>
      </c>
      <c r="FC64" s="1015">
        <f t="shared" si="67"/>
        <v>1746031.463</v>
      </c>
      <c r="FD64" s="1015">
        <f t="shared" si="68"/>
        <v>2411994.2429999998</v>
      </c>
      <c r="FE64" s="1015">
        <f t="shared" si="69"/>
        <v>302117.75699999998</v>
      </c>
      <c r="FF64" s="1015">
        <f t="shared" si="70"/>
        <v>665962.78</v>
      </c>
      <c r="FG64" s="1015">
        <f t="shared" si="71"/>
        <v>1509109.581</v>
      </c>
      <c r="FH64" s="1015">
        <f t="shared" si="72"/>
        <v>236921.88200000001</v>
      </c>
    </row>
    <row r="65" spans="1:164" x14ac:dyDescent="0.2">
      <c r="A65" s="998" t="s">
        <v>316</v>
      </c>
      <c r="B65" s="1000">
        <v>71231136</v>
      </c>
      <c r="C65" s="1000">
        <v>325620</v>
      </c>
      <c r="D65" s="1000">
        <v>1650566</v>
      </c>
      <c r="E65" s="1000">
        <v>69580570</v>
      </c>
      <c r="F65" s="1000">
        <v>235620</v>
      </c>
      <c r="G65" s="1000">
        <v>90000</v>
      </c>
      <c r="H65" s="1000">
        <f t="shared" si="9"/>
        <v>71231.135999999999</v>
      </c>
      <c r="I65" s="1000">
        <f t="shared" si="10"/>
        <v>325.62</v>
      </c>
      <c r="J65" s="1000">
        <f t="shared" si="11"/>
        <v>1650.566</v>
      </c>
      <c r="K65" s="1000">
        <f t="shared" si="12"/>
        <v>69580.570000000007</v>
      </c>
      <c r="L65" s="1000">
        <f t="shared" si="13"/>
        <v>235.62</v>
      </c>
      <c r="M65" s="1000">
        <f t="shared" si="14"/>
        <v>90</v>
      </c>
      <c r="N65" s="998" t="s">
        <v>281</v>
      </c>
      <c r="P65" s="528" t="s">
        <v>324</v>
      </c>
      <c r="Q65" s="529">
        <v>1664793</v>
      </c>
      <c r="R65" s="529">
        <f t="shared" si="15"/>
        <v>1664.7929999999999</v>
      </c>
      <c r="S65" s="998"/>
      <c r="T65" s="528" t="s">
        <v>314</v>
      </c>
      <c r="U65" s="530">
        <v>11534805</v>
      </c>
      <c r="V65" s="530">
        <v>8561306</v>
      </c>
      <c r="W65" s="530">
        <v>8561306</v>
      </c>
      <c r="X65" s="530">
        <v>2973499</v>
      </c>
      <c r="Y65" s="530">
        <v>326090</v>
      </c>
      <c r="Z65" s="530">
        <v>8235216</v>
      </c>
      <c r="AA65" s="530">
        <f t="shared" si="16"/>
        <v>11534.805</v>
      </c>
      <c r="AB65" s="530">
        <f t="shared" si="17"/>
        <v>8561.3060000000005</v>
      </c>
      <c r="AC65" s="530">
        <f t="shared" si="18"/>
        <v>8561.3060000000005</v>
      </c>
      <c r="AD65" s="530">
        <f t="shared" si="19"/>
        <v>2973.4989999999998</v>
      </c>
      <c r="AE65" s="530">
        <f t="shared" si="20"/>
        <v>326.08999999999997</v>
      </c>
      <c r="AF65" s="530">
        <f t="shared" si="21"/>
        <v>8235.2160000000003</v>
      </c>
      <c r="AG65" s="998" t="s">
        <v>281</v>
      </c>
      <c r="AH65" s="998" t="s">
        <v>498</v>
      </c>
      <c r="AI65" s="529">
        <v>613257</v>
      </c>
      <c r="AJ65" s="529">
        <f t="shared" si="22"/>
        <v>613.25699999999995</v>
      </c>
      <c r="AL65" s="998" t="s">
        <v>486</v>
      </c>
      <c r="AM65" s="529">
        <v>7848715</v>
      </c>
      <c r="AN65" s="529">
        <v>7003392</v>
      </c>
      <c r="AO65" s="529">
        <v>7003392</v>
      </c>
      <c r="AP65" s="529">
        <v>845323</v>
      </c>
      <c r="AQ65" s="529">
        <v>7003392</v>
      </c>
      <c r="AR65" s="529">
        <v>0</v>
      </c>
      <c r="AS65" s="529">
        <f t="shared" si="23"/>
        <v>7848.7150000000001</v>
      </c>
      <c r="AT65" s="529">
        <f t="shared" si="24"/>
        <v>7003.3919999999998</v>
      </c>
      <c r="AU65" s="529">
        <f t="shared" si="25"/>
        <v>7003.3919999999998</v>
      </c>
      <c r="AV65" s="529">
        <f t="shared" si="26"/>
        <v>845.32299999999998</v>
      </c>
      <c r="AW65" s="529">
        <f t="shared" si="27"/>
        <v>7003.3919999999998</v>
      </c>
      <c r="AX65" s="529">
        <f t="shared" si="28"/>
        <v>0</v>
      </c>
      <c r="AZ65" s="998" t="s">
        <v>338</v>
      </c>
      <c r="BA65" s="529">
        <v>83707603</v>
      </c>
      <c r="BB65" s="529">
        <f t="shared" si="29"/>
        <v>83707.603000000003</v>
      </c>
      <c r="BD65" s="998" t="s">
        <v>486</v>
      </c>
      <c r="BE65" s="529">
        <v>7003392</v>
      </c>
      <c r="BF65" s="529">
        <v>7003392</v>
      </c>
      <c r="BG65" s="529">
        <v>7003392</v>
      </c>
      <c r="BH65" s="529">
        <v>0</v>
      </c>
      <c r="BI65" s="529">
        <v>7003392</v>
      </c>
      <c r="BJ65" s="529">
        <v>0</v>
      </c>
      <c r="BK65" s="529">
        <f t="shared" si="30"/>
        <v>7003.3919999999998</v>
      </c>
      <c r="BL65" s="529">
        <f t="shared" si="31"/>
        <v>7003.3919999999998</v>
      </c>
      <c r="BM65" s="529">
        <f t="shared" si="32"/>
        <v>7003.3919999999998</v>
      </c>
      <c r="BN65" s="529">
        <f t="shared" si="33"/>
        <v>0</v>
      </c>
      <c r="BO65" s="529">
        <f t="shared" si="34"/>
        <v>7003.3919999999998</v>
      </c>
      <c r="BP65" s="529">
        <f t="shared" si="35"/>
        <v>0</v>
      </c>
      <c r="BR65" s="528" t="s">
        <v>503</v>
      </c>
      <c r="BS65" s="530">
        <v>31286597</v>
      </c>
      <c r="BT65" s="530">
        <f t="shared" si="36"/>
        <v>31286.597000000002</v>
      </c>
      <c r="BV65" s="528" t="s">
        <v>486</v>
      </c>
      <c r="BW65" s="530">
        <v>7003392</v>
      </c>
      <c r="BX65" s="530">
        <v>7003392</v>
      </c>
      <c r="BY65" s="530">
        <v>7003392</v>
      </c>
      <c r="BZ65" s="530">
        <v>0</v>
      </c>
      <c r="CA65" s="530">
        <v>7003392</v>
      </c>
      <c r="CB65" s="530">
        <v>0</v>
      </c>
      <c r="CC65" s="530">
        <f t="shared" si="37"/>
        <v>7003.3919999999998</v>
      </c>
      <c r="CD65" s="530">
        <f t="shared" si="38"/>
        <v>7003.3919999999998</v>
      </c>
      <c r="CE65" s="530">
        <f t="shared" si="39"/>
        <v>7003.3919999999998</v>
      </c>
      <c r="CF65" s="530">
        <f t="shared" si="40"/>
        <v>0</v>
      </c>
      <c r="CG65" s="530">
        <f t="shared" si="41"/>
        <v>7003.3919999999998</v>
      </c>
      <c r="CH65" s="530">
        <f t="shared" si="42"/>
        <v>0</v>
      </c>
      <c r="CI65" s="998" t="s">
        <v>281</v>
      </c>
      <c r="CJ65" s="685" t="s">
        <v>495</v>
      </c>
      <c r="CK65" s="686">
        <v>524159</v>
      </c>
      <c r="CL65" s="686">
        <f t="shared" si="43"/>
        <v>524.15899999999999</v>
      </c>
      <c r="CN65" s="685" t="s">
        <v>314</v>
      </c>
      <c r="CO65" s="686">
        <v>8561306</v>
      </c>
      <c r="CP65" s="686">
        <v>8561306</v>
      </c>
      <c r="CQ65" s="686">
        <v>8561306</v>
      </c>
      <c r="CR65" s="686">
        <v>0</v>
      </c>
      <c r="CS65" s="686">
        <v>8561306</v>
      </c>
      <c r="CT65" s="686">
        <v>0</v>
      </c>
      <c r="CU65" s="686">
        <f t="shared" si="44"/>
        <v>8561.3060000000005</v>
      </c>
      <c r="CV65" s="686">
        <f t="shared" si="45"/>
        <v>8561.3060000000005</v>
      </c>
      <c r="CW65" s="686">
        <f t="shared" si="46"/>
        <v>8561.3060000000005</v>
      </c>
      <c r="CX65" s="686">
        <f t="shared" si="47"/>
        <v>0</v>
      </c>
      <c r="CY65" s="686">
        <f t="shared" si="48"/>
        <v>8561.3060000000005</v>
      </c>
      <c r="CZ65" s="686">
        <f t="shared" si="49"/>
        <v>0</v>
      </c>
      <c r="DC65" s="687" t="s">
        <v>335</v>
      </c>
      <c r="DD65" s="688">
        <v>25613189</v>
      </c>
      <c r="DE65" s="529">
        <f t="shared" si="50"/>
        <v>25613.188999999998</v>
      </c>
      <c r="DG65" s="687" t="s">
        <v>314</v>
      </c>
      <c r="DH65" s="688">
        <v>10048806</v>
      </c>
      <c r="DI65" s="688">
        <v>10048806</v>
      </c>
      <c r="DJ65" s="688">
        <v>10048806</v>
      </c>
      <c r="DK65" s="688">
        <v>0</v>
      </c>
      <c r="DL65" s="688">
        <v>8561306</v>
      </c>
      <c r="DM65" s="688">
        <v>1487500</v>
      </c>
      <c r="DN65" s="688">
        <f t="shared" si="51"/>
        <v>10048.806</v>
      </c>
      <c r="DO65" s="688">
        <f t="shared" si="52"/>
        <v>10048.806</v>
      </c>
      <c r="DP65" s="688">
        <f t="shared" si="53"/>
        <v>10048.806</v>
      </c>
      <c r="DQ65" s="688">
        <f t="shared" si="54"/>
        <v>0</v>
      </c>
      <c r="DR65" s="688">
        <f t="shared" si="55"/>
        <v>8561.3060000000005</v>
      </c>
      <c r="DS65" s="688">
        <f t="shared" si="56"/>
        <v>1487.5</v>
      </c>
      <c r="DT65" s="683" t="s">
        <v>281</v>
      </c>
      <c r="DU65" s="786" t="s">
        <v>340</v>
      </c>
      <c r="DV65" s="787">
        <v>321041</v>
      </c>
      <c r="DW65" s="787">
        <f t="shared" si="57"/>
        <v>321.041</v>
      </c>
      <c r="DZ65" s="786" t="s">
        <v>314</v>
      </c>
      <c r="EA65" s="787">
        <v>10048806</v>
      </c>
      <c r="EB65" s="787">
        <v>10048806</v>
      </c>
      <c r="EC65" s="787">
        <v>10048806</v>
      </c>
      <c r="ED65" s="787">
        <v>0</v>
      </c>
      <c r="EE65" s="787">
        <v>0</v>
      </c>
      <c r="EF65" s="787">
        <v>10048806</v>
      </c>
      <c r="EG65" s="787">
        <v>0</v>
      </c>
      <c r="EH65" s="787">
        <f t="shared" si="58"/>
        <v>10048.806</v>
      </c>
      <c r="EI65" s="787">
        <f t="shared" si="59"/>
        <v>10048.806</v>
      </c>
      <c r="EJ65" s="787">
        <f t="shared" si="60"/>
        <v>10048.806</v>
      </c>
      <c r="EK65" s="787">
        <f t="shared" si="61"/>
        <v>0</v>
      </c>
      <c r="EL65" s="787">
        <f t="shared" si="62"/>
        <v>0</v>
      </c>
      <c r="EM65" s="787">
        <f t="shared" si="63"/>
        <v>10048.806</v>
      </c>
      <c r="EN65" s="787">
        <f t="shared" si="64"/>
        <v>0</v>
      </c>
      <c r="EP65" s="998" t="s">
        <v>327</v>
      </c>
      <c r="EQ65" s="529">
        <v>5987756</v>
      </c>
      <c r="ER65" s="529">
        <f t="shared" si="65"/>
        <v>5987.7560000000003</v>
      </c>
      <c r="ET65" s="786" t="s">
        <v>314</v>
      </c>
      <c r="EU65" s="787">
        <v>10048806</v>
      </c>
      <c r="EV65" s="787">
        <v>10048806</v>
      </c>
      <c r="EW65" s="787">
        <v>10048806</v>
      </c>
      <c r="EX65" s="787">
        <v>0</v>
      </c>
      <c r="EY65" s="787">
        <v>0</v>
      </c>
      <c r="EZ65" s="787">
        <v>10048806</v>
      </c>
      <c r="FA65" s="787">
        <v>0</v>
      </c>
      <c r="FB65" s="529">
        <f t="shared" si="66"/>
        <v>10048.806</v>
      </c>
      <c r="FC65" s="529">
        <f t="shared" si="67"/>
        <v>10048.806</v>
      </c>
      <c r="FD65" s="529">
        <f t="shared" si="68"/>
        <v>10048.806</v>
      </c>
      <c r="FE65" s="529">
        <f t="shared" si="69"/>
        <v>0</v>
      </c>
      <c r="FF65" s="529">
        <f t="shared" si="70"/>
        <v>0</v>
      </c>
      <c r="FG65" s="529">
        <f t="shared" si="71"/>
        <v>10048.806</v>
      </c>
      <c r="FH65" s="529">
        <f t="shared" si="72"/>
        <v>0</v>
      </c>
    </row>
    <row r="66" spans="1:164" x14ac:dyDescent="0.2">
      <c r="A66" s="998" t="s">
        <v>317</v>
      </c>
      <c r="B66" s="1000">
        <v>12000000</v>
      </c>
      <c r="C66" s="1000">
        <v>0</v>
      </c>
      <c r="D66" s="1000">
        <v>0</v>
      </c>
      <c r="E66" s="1000">
        <v>12000000</v>
      </c>
      <c r="F66" s="1000">
        <v>0</v>
      </c>
      <c r="G66" s="1000">
        <v>0</v>
      </c>
      <c r="H66" s="1000">
        <f t="shared" si="9"/>
        <v>12000</v>
      </c>
      <c r="I66" s="1000">
        <f t="shared" si="10"/>
        <v>0</v>
      </c>
      <c r="J66" s="1000">
        <f t="shared" si="11"/>
        <v>0</v>
      </c>
      <c r="K66" s="1000">
        <f t="shared" si="12"/>
        <v>12000</v>
      </c>
      <c r="L66" s="1000">
        <f t="shared" si="13"/>
        <v>0</v>
      </c>
      <c r="M66" s="1000">
        <f t="shared" si="14"/>
        <v>0</v>
      </c>
      <c r="N66" s="998" t="s">
        <v>281</v>
      </c>
      <c r="P66" s="528" t="s">
        <v>325</v>
      </c>
      <c r="Q66" s="529">
        <v>79950</v>
      </c>
      <c r="R66" s="529">
        <f t="shared" si="15"/>
        <v>79.95</v>
      </c>
      <c r="S66" s="998"/>
      <c r="T66" s="528" t="s">
        <v>486</v>
      </c>
      <c r="U66" s="530">
        <v>7848715</v>
      </c>
      <c r="V66" s="530">
        <v>7003392</v>
      </c>
      <c r="W66" s="530">
        <v>7003392</v>
      </c>
      <c r="X66" s="530">
        <v>845323</v>
      </c>
      <c r="Y66" s="530">
        <v>0</v>
      </c>
      <c r="Z66" s="530">
        <v>7003392</v>
      </c>
      <c r="AA66" s="530">
        <f t="shared" si="16"/>
        <v>7848.7150000000001</v>
      </c>
      <c r="AB66" s="530">
        <f t="shared" si="17"/>
        <v>7003.3919999999998</v>
      </c>
      <c r="AC66" s="530">
        <f t="shared" si="18"/>
        <v>7003.3919999999998</v>
      </c>
      <c r="AD66" s="530">
        <f t="shared" si="19"/>
        <v>845.32299999999998</v>
      </c>
      <c r="AE66" s="530">
        <f t="shared" si="20"/>
        <v>0</v>
      </c>
      <c r="AF66" s="530">
        <f t="shared" si="21"/>
        <v>7003.3919999999998</v>
      </c>
      <c r="AG66" s="998" t="s">
        <v>281</v>
      </c>
      <c r="AH66" s="998" t="s">
        <v>332</v>
      </c>
      <c r="AI66" s="529">
        <v>142800</v>
      </c>
      <c r="AJ66" s="529">
        <f t="shared" si="22"/>
        <v>142.80000000000001</v>
      </c>
      <c r="AL66" s="998" t="s">
        <v>315</v>
      </c>
      <c r="AM66" s="529">
        <v>3686090</v>
      </c>
      <c r="AN66" s="529">
        <v>1557914</v>
      </c>
      <c r="AO66" s="529">
        <v>1557914</v>
      </c>
      <c r="AP66" s="529">
        <v>2128176</v>
      </c>
      <c r="AQ66" s="529">
        <v>1557914</v>
      </c>
      <c r="AR66" s="529">
        <v>0</v>
      </c>
      <c r="AS66" s="529">
        <f t="shared" si="23"/>
        <v>3686.09</v>
      </c>
      <c r="AT66" s="529">
        <f t="shared" si="24"/>
        <v>1557.914</v>
      </c>
      <c r="AU66" s="529">
        <f t="shared" si="25"/>
        <v>1557.914</v>
      </c>
      <c r="AV66" s="529">
        <f t="shared" si="26"/>
        <v>2128.1759999999999</v>
      </c>
      <c r="AW66" s="529">
        <f t="shared" si="27"/>
        <v>1557.914</v>
      </c>
      <c r="AX66" s="529">
        <f t="shared" si="28"/>
        <v>0</v>
      </c>
      <c r="AZ66" s="998" t="s">
        <v>339</v>
      </c>
      <c r="BA66" s="529">
        <v>79027082</v>
      </c>
      <c r="BB66" s="529">
        <f t="shared" si="29"/>
        <v>79027.081999999995</v>
      </c>
      <c r="BD66" s="998" t="s">
        <v>315</v>
      </c>
      <c r="BE66" s="529">
        <v>1557914</v>
      </c>
      <c r="BF66" s="529">
        <v>1557914</v>
      </c>
      <c r="BG66" s="529">
        <v>1557914</v>
      </c>
      <c r="BH66" s="529">
        <v>0</v>
      </c>
      <c r="BI66" s="529">
        <v>1557914</v>
      </c>
      <c r="BJ66" s="529">
        <v>0</v>
      </c>
      <c r="BK66" s="529">
        <f t="shared" si="30"/>
        <v>1557.914</v>
      </c>
      <c r="BL66" s="529">
        <f t="shared" si="31"/>
        <v>1557.914</v>
      </c>
      <c r="BM66" s="529">
        <f t="shared" si="32"/>
        <v>1557.914</v>
      </c>
      <c r="BN66" s="529">
        <f t="shared" si="33"/>
        <v>0</v>
      </c>
      <c r="BO66" s="529">
        <f t="shared" si="34"/>
        <v>1557.914</v>
      </c>
      <c r="BP66" s="529">
        <f t="shared" si="35"/>
        <v>0</v>
      </c>
      <c r="BR66" s="528" t="s">
        <v>418</v>
      </c>
      <c r="BS66" s="530">
        <v>2388858</v>
      </c>
      <c r="BT66" s="530">
        <f t="shared" si="36"/>
        <v>2388.8580000000002</v>
      </c>
      <c r="BV66" s="528" t="s">
        <v>315</v>
      </c>
      <c r="BW66" s="530">
        <v>1557914</v>
      </c>
      <c r="BX66" s="530">
        <v>1557914</v>
      </c>
      <c r="BY66" s="530">
        <v>1557914</v>
      </c>
      <c r="BZ66" s="530">
        <v>0</v>
      </c>
      <c r="CA66" s="530">
        <v>1557914</v>
      </c>
      <c r="CB66" s="530">
        <v>0</v>
      </c>
      <c r="CC66" s="530">
        <f t="shared" si="37"/>
        <v>1557.914</v>
      </c>
      <c r="CD66" s="530">
        <f t="shared" si="38"/>
        <v>1557.914</v>
      </c>
      <c r="CE66" s="530">
        <f t="shared" si="39"/>
        <v>1557.914</v>
      </c>
      <c r="CF66" s="530">
        <f t="shared" si="40"/>
        <v>0</v>
      </c>
      <c r="CG66" s="530">
        <f t="shared" si="41"/>
        <v>1557.914</v>
      </c>
      <c r="CH66" s="530">
        <f t="shared" si="42"/>
        <v>0</v>
      </c>
      <c r="CI66" s="998" t="s">
        <v>281</v>
      </c>
      <c r="CJ66" s="685" t="s">
        <v>498</v>
      </c>
      <c r="CK66" s="686">
        <v>613257</v>
      </c>
      <c r="CL66" s="686">
        <f t="shared" si="43"/>
        <v>613.25699999999995</v>
      </c>
      <c r="CN66" s="685" t="s">
        <v>486</v>
      </c>
      <c r="CO66" s="686">
        <v>7003392</v>
      </c>
      <c r="CP66" s="686">
        <v>7003392</v>
      </c>
      <c r="CQ66" s="686">
        <v>7003392</v>
      </c>
      <c r="CR66" s="686">
        <v>0</v>
      </c>
      <c r="CS66" s="686">
        <v>7003392</v>
      </c>
      <c r="CT66" s="686">
        <v>0</v>
      </c>
      <c r="CU66" s="686">
        <f t="shared" si="44"/>
        <v>7003.3919999999998</v>
      </c>
      <c r="CV66" s="686">
        <f t="shared" si="45"/>
        <v>7003.3919999999998</v>
      </c>
      <c r="CW66" s="686">
        <f t="shared" si="46"/>
        <v>7003.3919999999998</v>
      </c>
      <c r="CX66" s="686">
        <f t="shared" si="47"/>
        <v>0</v>
      </c>
      <c r="CY66" s="686">
        <f t="shared" si="48"/>
        <v>7003.3919999999998</v>
      </c>
      <c r="CZ66" s="686">
        <f t="shared" si="49"/>
        <v>0</v>
      </c>
      <c r="DC66" s="687" t="s">
        <v>336</v>
      </c>
      <c r="DD66" s="688">
        <v>11963739</v>
      </c>
      <c r="DE66" s="529">
        <f t="shared" si="50"/>
        <v>11963.739</v>
      </c>
      <c r="DG66" s="687" t="s">
        <v>486</v>
      </c>
      <c r="DH66" s="688">
        <v>8490892</v>
      </c>
      <c r="DI66" s="688">
        <v>8490892</v>
      </c>
      <c r="DJ66" s="688">
        <v>8490892</v>
      </c>
      <c r="DK66" s="688">
        <v>0</v>
      </c>
      <c r="DL66" s="688">
        <v>7003392</v>
      </c>
      <c r="DM66" s="688">
        <v>1487500</v>
      </c>
      <c r="DN66" s="688">
        <f t="shared" si="51"/>
        <v>8490.8919999999998</v>
      </c>
      <c r="DO66" s="688">
        <f t="shared" si="52"/>
        <v>8490.8919999999998</v>
      </c>
      <c r="DP66" s="688">
        <f t="shared" si="53"/>
        <v>8490.8919999999998</v>
      </c>
      <c r="DQ66" s="688">
        <f t="shared" si="54"/>
        <v>0</v>
      </c>
      <c r="DR66" s="688">
        <f t="shared" si="55"/>
        <v>7003.3919999999998</v>
      </c>
      <c r="DS66" s="688">
        <f t="shared" si="56"/>
        <v>1487.5</v>
      </c>
      <c r="DT66" s="683" t="s">
        <v>281</v>
      </c>
      <c r="DU66" s="786" t="s">
        <v>506</v>
      </c>
      <c r="DV66" s="787">
        <v>383900</v>
      </c>
      <c r="DW66" s="787">
        <f t="shared" si="57"/>
        <v>383.9</v>
      </c>
      <c r="DZ66" s="786" t="s">
        <v>486</v>
      </c>
      <c r="EA66" s="787">
        <v>8490892</v>
      </c>
      <c r="EB66" s="787">
        <v>8490892</v>
      </c>
      <c r="EC66" s="787">
        <v>8490892</v>
      </c>
      <c r="ED66" s="787">
        <v>0</v>
      </c>
      <c r="EE66" s="787">
        <v>0</v>
      </c>
      <c r="EF66" s="787">
        <v>8490892</v>
      </c>
      <c r="EG66" s="787">
        <v>0</v>
      </c>
      <c r="EH66" s="787">
        <f t="shared" si="58"/>
        <v>8490.8919999999998</v>
      </c>
      <c r="EI66" s="787">
        <f t="shared" si="59"/>
        <v>8490.8919999999998</v>
      </c>
      <c r="EJ66" s="787">
        <f t="shared" si="60"/>
        <v>8490.8919999999998</v>
      </c>
      <c r="EK66" s="787">
        <f t="shared" si="61"/>
        <v>0</v>
      </c>
      <c r="EL66" s="787">
        <f t="shared" si="62"/>
        <v>0</v>
      </c>
      <c r="EM66" s="787">
        <f t="shared" si="63"/>
        <v>8490.8919999999998</v>
      </c>
      <c r="EN66" s="787">
        <f t="shared" si="64"/>
        <v>0</v>
      </c>
      <c r="EP66" s="998" t="s">
        <v>493</v>
      </c>
      <c r="EQ66" s="529">
        <v>7466666</v>
      </c>
      <c r="ER66" s="529">
        <f t="shared" si="65"/>
        <v>7466.6660000000002</v>
      </c>
      <c r="ET66" s="786" t="s">
        <v>486</v>
      </c>
      <c r="EU66" s="787">
        <v>8490892</v>
      </c>
      <c r="EV66" s="787">
        <v>8490892</v>
      </c>
      <c r="EW66" s="787">
        <v>8490892</v>
      </c>
      <c r="EX66" s="787">
        <v>0</v>
      </c>
      <c r="EY66" s="787">
        <v>0</v>
      </c>
      <c r="EZ66" s="787">
        <v>8490892</v>
      </c>
      <c r="FA66" s="787">
        <v>0</v>
      </c>
      <c r="FB66" s="529">
        <f t="shared" si="66"/>
        <v>8490.8919999999998</v>
      </c>
      <c r="FC66" s="529">
        <f t="shared" si="67"/>
        <v>8490.8919999999998</v>
      </c>
      <c r="FD66" s="529">
        <f t="shared" si="68"/>
        <v>8490.8919999999998</v>
      </c>
      <c r="FE66" s="529">
        <f t="shared" si="69"/>
        <v>0</v>
      </c>
      <c r="FF66" s="529">
        <f t="shared" si="70"/>
        <v>0</v>
      </c>
      <c r="FG66" s="529">
        <f t="shared" si="71"/>
        <v>8490.8919999999998</v>
      </c>
      <c r="FH66" s="529">
        <f t="shared" si="72"/>
        <v>0</v>
      </c>
    </row>
    <row r="67" spans="1:164" x14ac:dyDescent="0.2">
      <c r="A67" s="998" t="s">
        <v>319</v>
      </c>
      <c r="B67" s="1000">
        <v>18000000</v>
      </c>
      <c r="C67" s="1000">
        <v>0</v>
      </c>
      <c r="D67" s="1000">
        <v>0</v>
      </c>
      <c r="E67" s="1000">
        <v>18000000</v>
      </c>
      <c r="F67" s="1000">
        <v>0</v>
      </c>
      <c r="G67" s="1000">
        <v>0</v>
      </c>
      <c r="H67" s="1000">
        <f t="shared" si="9"/>
        <v>18000</v>
      </c>
      <c r="I67" s="1000">
        <f t="shared" si="10"/>
        <v>0</v>
      </c>
      <c r="J67" s="1000">
        <f t="shared" si="11"/>
        <v>0</v>
      </c>
      <c r="K67" s="1000">
        <f t="shared" si="12"/>
        <v>18000</v>
      </c>
      <c r="L67" s="1000">
        <f t="shared" si="13"/>
        <v>0</v>
      </c>
      <c r="M67" s="1000">
        <f t="shared" si="14"/>
        <v>0</v>
      </c>
      <c r="N67" s="998" t="s">
        <v>281</v>
      </c>
      <c r="P67" s="528" t="s">
        <v>326</v>
      </c>
      <c r="Q67" s="529">
        <v>1931351</v>
      </c>
      <c r="R67" s="529">
        <f t="shared" si="15"/>
        <v>1931.3510000000001</v>
      </c>
      <c r="S67" s="998"/>
      <c r="T67" s="528" t="s">
        <v>315</v>
      </c>
      <c r="U67" s="530">
        <v>3686090</v>
      </c>
      <c r="V67" s="530">
        <v>1557914</v>
      </c>
      <c r="W67" s="530">
        <v>1557914</v>
      </c>
      <c r="X67" s="530">
        <v>2128176</v>
      </c>
      <c r="Y67" s="530">
        <v>326090</v>
      </c>
      <c r="Z67" s="530">
        <v>1231824</v>
      </c>
      <c r="AA67" s="530">
        <f t="shared" si="16"/>
        <v>3686.09</v>
      </c>
      <c r="AB67" s="530">
        <f t="shared" si="17"/>
        <v>1557.914</v>
      </c>
      <c r="AC67" s="530">
        <f t="shared" si="18"/>
        <v>1557.914</v>
      </c>
      <c r="AD67" s="530">
        <f t="shared" si="19"/>
        <v>2128.1759999999999</v>
      </c>
      <c r="AE67" s="530">
        <f t="shared" si="20"/>
        <v>326.08999999999997</v>
      </c>
      <c r="AF67" s="530">
        <f t="shared" si="21"/>
        <v>1231.8240000000001</v>
      </c>
      <c r="AG67" s="998" t="s">
        <v>281</v>
      </c>
      <c r="AH67" s="998" t="s">
        <v>333</v>
      </c>
      <c r="AI67" s="529">
        <v>142800</v>
      </c>
      <c r="AJ67" s="529">
        <f t="shared" si="22"/>
        <v>142.80000000000001</v>
      </c>
      <c r="AL67" s="998" t="s">
        <v>424</v>
      </c>
      <c r="AM67" s="529">
        <v>280384</v>
      </c>
      <c r="AN67" s="529">
        <v>0</v>
      </c>
      <c r="AO67" s="529">
        <v>0</v>
      </c>
      <c r="AP67" s="529">
        <v>280384</v>
      </c>
      <c r="AQ67" s="529">
        <v>0</v>
      </c>
      <c r="AR67" s="529">
        <v>0</v>
      </c>
      <c r="AS67" s="529">
        <f t="shared" si="23"/>
        <v>280.38400000000001</v>
      </c>
      <c r="AT67" s="529">
        <f t="shared" si="24"/>
        <v>0</v>
      </c>
      <c r="AU67" s="529">
        <f t="shared" si="25"/>
        <v>0</v>
      </c>
      <c r="AV67" s="529">
        <f t="shared" si="26"/>
        <v>280.38400000000001</v>
      </c>
      <c r="AW67" s="529">
        <f t="shared" si="27"/>
        <v>0</v>
      </c>
      <c r="AX67" s="529">
        <f t="shared" si="28"/>
        <v>0</v>
      </c>
      <c r="AZ67" s="998" t="s">
        <v>503</v>
      </c>
      <c r="BA67" s="529">
        <v>2291663</v>
      </c>
      <c r="BB67" s="529">
        <f t="shared" si="29"/>
        <v>2291.663</v>
      </c>
      <c r="BD67" s="998" t="s">
        <v>424</v>
      </c>
      <c r="BE67" s="529">
        <v>30000000</v>
      </c>
      <c r="BF67" s="529">
        <v>0</v>
      </c>
      <c r="BG67" s="529">
        <v>0</v>
      </c>
      <c r="BH67" s="529">
        <v>30000000</v>
      </c>
      <c r="BI67" s="529">
        <v>0</v>
      </c>
      <c r="BJ67" s="529">
        <v>0</v>
      </c>
      <c r="BK67" s="529">
        <f t="shared" si="30"/>
        <v>30000</v>
      </c>
      <c r="BL67" s="529">
        <f t="shared" si="31"/>
        <v>0</v>
      </c>
      <c r="BM67" s="529">
        <f t="shared" si="32"/>
        <v>0</v>
      </c>
      <c r="BN67" s="529">
        <f t="shared" si="33"/>
        <v>30000</v>
      </c>
      <c r="BO67" s="529">
        <f t="shared" si="34"/>
        <v>0</v>
      </c>
      <c r="BP67" s="529">
        <f t="shared" si="35"/>
        <v>0</v>
      </c>
      <c r="BR67" s="528" t="s">
        <v>504</v>
      </c>
      <c r="BS67" s="530">
        <v>233528</v>
      </c>
      <c r="BT67" s="530">
        <f t="shared" si="36"/>
        <v>233.52799999999999</v>
      </c>
      <c r="BV67" s="528" t="s">
        <v>424</v>
      </c>
      <c r="BW67" s="530">
        <v>30000000</v>
      </c>
      <c r="BX67" s="530">
        <v>0</v>
      </c>
      <c r="BY67" s="530">
        <v>0</v>
      </c>
      <c r="BZ67" s="530">
        <v>30000000</v>
      </c>
      <c r="CA67" s="530">
        <v>0</v>
      </c>
      <c r="CB67" s="530">
        <v>0</v>
      </c>
      <c r="CC67" s="530">
        <f t="shared" si="37"/>
        <v>30000</v>
      </c>
      <c r="CD67" s="530">
        <f t="shared" si="38"/>
        <v>0</v>
      </c>
      <c r="CE67" s="530">
        <f t="shared" si="39"/>
        <v>0</v>
      </c>
      <c r="CF67" s="530">
        <f t="shared" si="40"/>
        <v>30000</v>
      </c>
      <c r="CG67" s="530">
        <f t="shared" si="41"/>
        <v>0</v>
      </c>
      <c r="CH67" s="530">
        <f t="shared" si="42"/>
        <v>0</v>
      </c>
      <c r="CI67" s="998" t="s">
        <v>281</v>
      </c>
      <c r="CJ67" s="685" t="s">
        <v>335</v>
      </c>
      <c r="CK67" s="686">
        <v>24326405</v>
      </c>
      <c r="CL67" s="686">
        <f t="shared" si="43"/>
        <v>24326.404999999999</v>
      </c>
      <c r="CN67" s="685" t="s">
        <v>315</v>
      </c>
      <c r="CO67" s="686">
        <v>1557914</v>
      </c>
      <c r="CP67" s="686">
        <v>1557914</v>
      </c>
      <c r="CQ67" s="686">
        <v>1557914</v>
      </c>
      <c r="CR67" s="686">
        <v>0</v>
      </c>
      <c r="CS67" s="686">
        <v>1557914</v>
      </c>
      <c r="CT67" s="686">
        <v>0</v>
      </c>
      <c r="CU67" s="686">
        <f t="shared" si="44"/>
        <v>1557.914</v>
      </c>
      <c r="CV67" s="686">
        <f t="shared" si="45"/>
        <v>1557.914</v>
      </c>
      <c r="CW67" s="686">
        <f t="shared" si="46"/>
        <v>1557.914</v>
      </c>
      <c r="CX67" s="686">
        <f t="shared" si="47"/>
        <v>0</v>
      </c>
      <c r="CY67" s="686">
        <f t="shared" si="48"/>
        <v>1557.914</v>
      </c>
      <c r="CZ67" s="686">
        <f t="shared" si="49"/>
        <v>0</v>
      </c>
      <c r="DC67" s="687" t="s">
        <v>417</v>
      </c>
      <c r="DD67" s="688">
        <v>3562496</v>
      </c>
      <c r="DE67" s="529">
        <f t="shared" si="50"/>
        <v>3562.4960000000001</v>
      </c>
      <c r="DG67" s="687" t="s">
        <v>315</v>
      </c>
      <c r="DH67" s="688">
        <v>1557914</v>
      </c>
      <c r="DI67" s="688">
        <v>1557914</v>
      </c>
      <c r="DJ67" s="688">
        <v>1557914</v>
      </c>
      <c r="DK67" s="688">
        <v>0</v>
      </c>
      <c r="DL67" s="688">
        <v>1557914</v>
      </c>
      <c r="DM67" s="688">
        <v>0</v>
      </c>
      <c r="DN67" s="688">
        <f t="shared" si="51"/>
        <v>1557.914</v>
      </c>
      <c r="DO67" s="688">
        <f t="shared" si="52"/>
        <v>1557.914</v>
      </c>
      <c r="DP67" s="688">
        <f t="shared" si="53"/>
        <v>1557.914</v>
      </c>
      <c r="DQ67" s="688">
        <f t="shared" si="54"/>
        <v>0</v>
      </c>
      <c r="DR67" s="688">
        <f t="shared" si="55"/>
        <v>1557.914</v>
      </c>
      <c r="DS67" s="688">
        <f t="shared" si="56"/>
        <v>0</v>
      </c>
      <c r="DT67" s="683" t="s">
        <v>281</v>
      </c>
      <c r="DU67" s="786" t="s">
        <v>345</v>
      </c>
      <c r="DV67" s="787">
        <v>383900</v>
      </c>
      <c r="DW67" s="787">
        <f t="shared" si="57"/>
        <v>383.9</v>
      </c>
      <c r="DZ67" s="786" t="s">
        <v>315</v>
      </c>
      <c r="EA67" s="787">
        <v>1557914</v>
      </c>
      <c r="EB67" s="787">
        <v>1557914</v>
      </c>
      <c r="EC67" s="787">
        <v>1557914</v>
      </c>
      <c r="ED67" s="787">
        <v>0</v>
      </c>
      <c r="EE67" s="787">
        <v>0</v>
      </c>
      <c r="EF67" s="787">
        <v>1557914</v>
      </c>
      <c r="EG67" s="787">
        <v>0</v>
      </c>
      <c r="EH67" s="787">
        <f t="shared" si="58"/>
        <v>1557.914</v>
      </c>
      <c r="EI67" s="787">
        <f t="shared" si="59"/>
        <v>1557.914</v>
      </c>
      <c r="EJ67" s="787">
        <f t="shared" si="60"/>
        <v>1557.914</v>
      </c>
      <c r="EK67" s="787">
        <f t="shared" si="61"/>
        <v>0</v>
      </c>
      <c r="EL67" s="787">
        <f t="shared" si="62"/>
        <v>0</v>
      </c>
      <c r="EM67" s="787">
        <f t="shared" si="63"/>
        <v>1557.914</v>
      </c>
      <c r="EN67" s="787">
        <f t="shared" si="64"/>
        <v>0</v>
      </c>
      <c r="EP67" s="998" t="s">
        <v>330</v>
      </c>
      <c r="EQ67" s="529">
        <v>4282601</v>
      </c>
      <c r="ER67" s="529">
        <f t="shared" si="65"/>
        <v>4282.6009999999997</v>
      </c>
      <c r="ET67" s="786" t="s">
        <v>315</v>
      </c>
      <c r="EU67" s="787">
        <v>1557914</v>
      </c>
      <c r="EV67" s="787">
        <v>1557914</v>
      </c>
      <c r="EW67" s="787">
        <v>1557914</v>
      </c>
      <c r="EX67" s="787">
        <v>0</v>
      </c>
      <c r="EY67" s="787">
        <v>0</v>
      </c>
      <c r="EZ67" s="787">
        <v>1557914</v>
      </c>
      <c r="FA67" s="787">
        <v>0</v>
      </c>
      <c r="FB67" s="529">
        <f t="shared" si="66"/>
        <v>1557.914</v>
      </c>
      <c r="FC67" s="529">
        <f t="shared" si="67"/>
        <v>1557.914</v>
      </c>
      <c r="FD67" s="529">
        <f t="shared" si="68"/>
        <v>1557.914</v>
      </c>
      <c r="FE67" s="529">
        <f t="shared" si="69"/>
        <v>0</v>
      </c>
      <c r="FF67" s="529">
        <f t="shared" si="70"/>
        <v>0</v>
      </c>
      <c r="FG67" s="529">
        <f t="shared" si="71"/>
        <v>1557.914</v>
      </c>
      <c r="FH67" s="529">
        <f t="shared" si="72"/>
        <v>0</v>
      </c>
    </row>
    <row r="68" spans="1:164" x14ac:dyDescent="0.2">
      <c r="A68" s="998" t="s">
        <v>489</v>
      </c>
      <c r="B68" s="1000">
        <v>15000000</v>
      </c>
      <c r="C68" s="1000">
        <v>0</v>
      </c>
      <c r="D68" s="1000">
        <v>0</v>
      </c>
      <c r="E68" s="1000">
        <v>15000000</v>
      </c>
      <c r="F68" s="1000">
        <v>0</v>
      </c>
      <c r="G68" s="1000">
        <v>0</v>
      </c>
      <c r="H68" s="1000">
        <f t="shared" ref="H68:H127" si="73">+B68/$L$1*$M$1</f>
        <v>15000</v>
      </c>
      <c r="I68" s="1000">
        <f t="shared" ref="I68:I127" si="74">+C68/$L$1*$M$1</f>
        <v>0</v>
      </c>
      <c r="J68" s="1000">
        <f t="shared" ref="J68:J127" si="75">+D68/$L$1*$M$1</f>
        <v>0</v>
      </c>
      <c r="K68" s="1000">
        <f t="shared" ref="K68:K127" si="76">+E68/$L$1*$M$1</f>
        <v>15000</v>
      </c>
      <c r="L68" s="1000">
        <f t="shared" ref="L68:L127" si="77">+F68/$L$1*$M$1</f>
        <v>0</v>
      </c>
      <c r="M68" s="1000">
        <f t="shared" ref="M68:M127" si="78">+G68/$L$1*$M$1</f>
        <v>0</v>
      </c>
      <c r="N68" s="998" t="s">
        <v>281</v>
      </c>
      <c r="P68" s="528" t="s">
        <v>328</v>
      </c>
      <c r="Q68" s="529">
        <v>75100</v>
      </c>
      <c r="R68" s="529">
        <f t="shared" ref="R68:R96" si="79">+Q68/$R$1*$S$1</f>
        <v>75.099999999999994</v>
      </c>
      <c r="S68" s="998"/>
      <c r="T68" s="528" t="s">
        <v>424</v>
      </c>
      <c r="U68" s="530">
        <v>4280384</v>
      </c>
      <c r="V68" s="530">
        <v>0</v>
      </c>
      <c r="W68" s="530">
        <v>0</v>
      </c>
      <c r="X68" s="530">
        <v>4280384</v>
      </c>
      <c r="Y68" s="530">
        <v>0</v>
      </c>
      <c r="Z68" s="530">
        <v>0</v>
      </c>
      <c r="AA68" s="530">
        <f t="shared" ref="AA68:AA129" si="80">+U68/$AA$1*$AB$1</f>
        <v>4280.384</v>
      </c>
      <c r="AB68" s="530">
        <f t="shared" ref="AB68:AB129" si="81">+V68/$AA$1*$AB$1</f>
        <v>0</v>
      </c>
      <c r="AC68" s="530">
        <f t="shared" ref="AC68:AC129" si="82">+W68/$AA$1*$AB$1</f>
        <v>0</v>
      </c>
      <c r="AD68" s="530">
        <f t="shared" ref="AD68:AD129" si="83">+X68/$AA$1*$AB$1</f>
        <v>4280.384</v>
      </c>
      <c r="AE68" s="530">
        <f t="shared" ref="AE68:AE129" si="84">+Y68/$AA$1*$AB$1</f>
        <v>0</v>
      </c>
      <c r="AF68" s="530">
        <f t="shared" ref="AF68:AF129" si="85">+Z68/$AA$1*$AB$1</f>
        <v>0</v>
      </c>
      <c r="AG68" s="998" t="s">
        <v>281</v>
      </c>
      <c r="AH68" s="998" t="s">
        <v>335</v>
      </c>
      <c r="AI68" s="529">
        <v>28889314</v>
      </c>
      <c r="AJ68" s="529">
        <f t="shared" ref="AJ68:AJ93" si="86">+AI68/$AI$1*$AJ$1</f>
        <v>28889.313999999998</v>
      </c>
      <c r="AL68" s="998" t="s">
        <v>425</v>
      </c>
      <c r="AM68" s="529">
        <v>280384</v>
      </c>
      <c r="AN68" s="529">
        <v>0</v>
      </c>
      <c r="AO68" s="529">
        <v>0</v>
      </c>
      <c r="AP68" s="529">
        <v>280384</v>
      </c>
      <c r="AQ68" s="529">
        <v>0</v>
      </c>
      <c r="AR68" s="529">
        <v>0</v>
      </c>
      <c r="AS68" s="529">
        <f t="shared" ref="AS68:AS131" si="87">+AM68/$AT$1*$AU$1</f>
        <v>280.38400000000001</v>
      </c>
      <c r="AT68" s="529">
        <f t="shared" ref="AT68:AT131" si="88">+AN68/$AT$1*$AU$1</f>
        <v>0</v>
      </c>
      <c r="AU68" s="529">
        <f t="shared" ref="AU68:AU131" si="89">+AO68/$AT$1*$AU$1</f>
        <v>0</v>
      </c>
      <c r="AV68" s="529">
        <f t="shared" ref="AV68:AV131" si="90">+AP68/$AT$1*$AU$1</f>
        <v>280.38400000000001</v>
      </c>
      <c r="AW68" s="529">
        <f t="shared" ref="AW68:AW131" si="91">+AQ68/$AT$1*$AU$1</f>
        <v>0</v>
      </c>
      <c r="AX68" s="529">
        <f t="shared" ref="AX68:AX131" si="92">+AR68/$AT$1*$AU$1</f>
        <v>0</v>
      </c>
      <c r="AZ68" s="998" t="s">
        <v>418</v>
      </c>
      <c r="BA68" s="529">
        <v>2388858</v>
      </c>
      <c r="BB68" s="529">
        <f t="shared" ref="BB68:BB85" si="93">+BA68/$BA$1*$BB$1</f>
        <v>2388.8580000000002</v>
      </c>
      <c r="BD68" s="998" t="s">
        <v>425</v>
      </c>
      <c r="BE68" s="529">
        <v>30000000</v>
      </c>
      <c r="BF68" s="529">
        <v>0</v>
      </c>
      <c r="BG68" s="529">
        <v>0</v>
      </c>
      <c r="BH68" s="529">
        <v>30000000</v>
      </c>
      <c r="BI68" s="529">
        <v>0</v>
      </c>
      <c r="BJ68" s="529">
        <v>0</v>
      </c>
      <c r="BK68" s="529">
        <f t="shared" ref="BK68:BK131" si="94">+BE68/$BO$1*$BP$1</f>
        <v>30000</v>
      </c>
      <c r="BL68" s="529">
        <f t="shared" ref="BL68:BL131" si="95">+BF68/$BO$1*$BP$1</f>
        <v>0</v>
      </c>
      <c r="BM68" s="529">
        <f t="shared" ref="BM68:BM131" si="96">+BG68/$BO$1*$BP$1</f>
        <v>0</v>
      </c>
      <c r="BN68" s="529">
        <f t="shared" ref="BN68:BN131" si="97">+BH68/$BO$1*$BP$1</f>
        <v>30000</v>
      </c>
      <c r="BO68" s="529">
        <f t="shared" ref="BO68:BO131" si="98">+BI68/$BO$1*$BP$1</f>
        <v>0</v>
      </c>
      <c r="BP68" s="529">
        <f t="shared" ref="BP68:BP131" si="99">+BJ68/$BO$1*$BP$1</f>
        <v>0</v>
      </c>
      <c r="BR68" s="528" t="s">
        <v>340</v>
      </c>
      <c r="BS68" s="530">
        <v>233528</v>
      </c>
      <c r="BT68" s="530">
        <f t="shared" ref="BT68:BT76" si="100">+BS68/$BS$1*$BT$1</f>
        <v>233.52799999999999</v>
      </c>
      <c r="BV68" s="528" t="s">
        <v>425</v>
      </c>
      <c r="BW68" s="530">
        <v>30000000</v>
      </c>
      <c r="BX68" s="530">
        <v>0</v>
      </c>
      <c r="BY68" s="530">
        <v>0</v>
      </c>
      <c r="BZ68" s="530">
        <v>30000000</v>
      </c>
      <c r="CA68" s="530">
        <v>0</v>
      </c>
      <c r="CB68" s="530">
        <v>0</v>
      </c>
      <c r="CC68" s="530">
        <f t="shared" ref="CC68:CC131" si="101">+BW68/$CG$1*$CH$1</f>
        <v>30000</v>
      </c>
      <c r="CD68" s="530">
        <f t="shared" ref="CD68:CD131" si="102">+BX68/$CG$1*$CH$1</f>
        <v>0</v>
      </c>
      <c r="CE68" s="530">
        <f t="shared" ref="CE68:CE131" si="103">+BY68/$CG$1*$CH$1</f>
        <v>0</v>
      </c>
      <c r="CF68" s="530">
        <f t="shared" ref="CF68:CF131" si="104">+BZ68/$CG$1*$CH$1</f>
        <v>30000</v>
      </c>
      <c r="CG68" s="530">
        <f t="shared" ref="CG68:CG131" si="105">+CA68/$CG$1*$CH$1</f>
        <v>0</v>
      </c>
      <c r="CH68" s="530">
        <f t="shared" ref="CH68:CH131" si="106">+CB68/$CG$1*$CH$1</f>
        <v>0</v>
      </c>
      <c r="CI68" s="998" t="s">
        <v>281</v>
      </c>
      <c r="CJ68" s="685" t="s">
        <v>336</v>
      </c>
      <c r="CK68" s="686">
        <v>8607801</v>
      </c>
      <c r="CL68" s="686">
        <f t="shared" ref="CL68:CL89" si="107">+CK68/$CK$1*$CL$1</f>
        <v>8607.8009999999995</v>
      </c>
      <c r="CN68" s="685" t="s">
        <v>424</v>
      </c>
      <c r="CO68" s="686">
        <v>30000000</v>
      </c>
      <c r="CP68" s="686">
        <v>0</v>
      </c>
      <c r="CQ68" s="686">
        <v>0</v>
      </c>
      <c r="CR68" s="686">
        <v>30000000</v>
      </c>
      <c r="CS68" s="686">
        <v>0</v>
      </c>
      <c r="CT68" s="686">
        <v>0</v>
      </c>
      <c r="CU68" s="686">
        <f t="shared" ref="CU68:CU131" si="108">+CO68/$CX$1*$CY$1</f>
        <v>30000</v>
      </c>
      <c r="CV68" s="686">
        <f t="shared" ref="CV68:CV131" si="109">+CP68/$CX$1*$CY$1</f>
        <v>0</v>
      </c>
      <c r="CW68" s="686">
        <f t="shared" ref="CW68:CW131" si="110">+CQ68/$CX$1*$CY$1</f>
        <v>0</v>
      </c>
      <c r="CX68" s="686">
        <f t="shared" ref="CX68:CX131" si="111">+CR68/$CX$1*$CY$1</f>
        <v>30000</v>
      </c>
      <c r="CY68" s="686">
        <f t="shared" ref="CY68:CY131" si="112">+CS68/$CX$1*$CY$1</f>
        <v>0</v>
      </c>
      <c r="CZ68" s="686">
        <f t="shared" ref="CZ68:CZ131" si="113">+CT68/$CX$1*$CY$1</f>
        <v>0</v>
      </c>
      <c r="DC68" s="687" t="s">
        <v>499</v>
      </c>
      <c r="DD68" s="688">
        <v>5447387</v>
      </c>
      <c r="DE68" s="529">
        <f t="shared" ref="DE68:DE90" si="114">+DD68/$DD$1*$DE$1</f>
        <v>5447.3869999999997</v>
      </c>
      <c r="DG68" s="687" t="s">
        <v>424</v>
      </c>
      <c r="DH68" s="688">
        <v>30000000</v>
      </c>
      <c r="DI68" s="688">
        <v>0</v>
      </c>
      <c r="DJ68" s="688">
        <v>0</v>
      </c>
      <c r="DK68" s="688">
        <v>30000000</v>
      </c>
      <c r="DL68" s="688">
        <v>0</v>
      </c>
      <c r="DM68" s="688">
        <v>0</v>
      </c>
      <c r="DN68" s="688">
        <f t="shared" ref="DN68:DN131" si="115">+DH68/$DN$1*$DO$1</f>
        <v>30000</v>
      </c>
      <c r="DO68" s="688">
        <f t="shared" ref="DO68:DO131" si="116">+DI68/$DN$1*$DO$1</f>
        <v>0</v>
      </c>
      <c r="DP68" s="688">
        <f t="shared" ref="DP68:DP131" si="117">+DJ68/$DN$1*$DO$1</f>
        <v>0</v>
      </c>
      <c r="DQ68" s="688">
        <f t="shared" ref="DQ68:DQ131" si="118">+DK68/$DN$1*$DO$1</f>
        <v>30000</v>
      </c>
      <c r="DR68" s="688">
        <f t="shared" ref="DR68:DR131" si="119">+DL68/$DN$1*$DO$1</f>
        <v>0</v>
      </c>
      <c r="DS68" s="688">
        <f t="shared" ref="DS68:DS131" si="120">+DM68/$DN$1*$DO$1</f>
        <v>0</v>
      </c>
      <c r="DT68" s="683" t="s">
        <v>281</v>
      </c>
      <c r="DU68" s="786" t="s">
        <v>507</v>
      </c>
      <c r="DV68" s="787">
        <v>130701009</v>
      </c>
      <c r="DW68" s="787">
        <f t="shared" ref="DW68:DW74" si="121">+DV68/$DV$1*$DW$1</f>
        <v>130701.00900000001</v>
      </c>
      <c r="DZ68" s="786" t="s">
        <v>424</v>
      </c>
      <c r="EA68" s="787">
        <v>45000000</v>
      </c>
      <c r="EB68" s="787">
        <v>0</v>
      </c>
      <c r="EC68" s="787">
        <v>0</v>
      </c>
      <c r="ED68" s="787">
        <v>45000000</v>
      </c>
      <c r="EE68" s="787">
        <v>0</v>
      </c>
      <c r="EF68" s="787">
        <v>0</v>
      </c>
      <c r="EG68" s="787">
        <v>0</v>
      </c>
      <c r="EH68" s="787">
        <f t="shared" ref="EH68:EH131" si="122">+EA68/$EH$1*$EI$1</f>
        <v>45000</v>
      </c>
      <c r="EI68" s="787">
        <f t="shared" ref="EI68:EI131" si="123">+EB68/$EH$1*$EI$1</f>
        <v>0</v>
      </c>
      <c r="EJ68" s="787">
        <f t="shared" ref="EJ68:EJ131" si="124">+EC68/$EH$1*$EI$1</f>
        <v>0</v>
      </c>
      <c r="EK68" s="787">
        <f t="shared" ref="EK68:EK131" si="125">+ED68/$EH$1*$EI$1</f>
        <v>45000</v>
      </c>
      <c r="EL68" s="787">
        <f t="shared" ref="EL68:EL131" si="126">+EE68/$EH$1*$EI$1</f>
        <v>0</v>
      </c>
      <c r="EM68" s="787">
        <f t="shared" ref="EM68:EM131" si="127">+EF68/$EH$1*$EI$1</f>
        <v>0</v>
      </c>
      <c r="EN68" s="787">
        <f t="shared" ref="EN68:EN131" si="128">+EG68/$EH$1*$EI$1</f>
        <v>0</v>
      </c>
      <c r="EP68" s="998" t="s">
        <v>494</v>
      </c>
      <c r="EQ68" s="529">
        <v>528400</v>
      </c>
      <c r="ER68" s="529">
        <f t="shared" ref="ER68:ER101" si="129">+EQ68/$EQ$1*$ER$1</f>
        <v>528.4</v>
      </c>
      <c r="ET68" s="786" t="s">
        <v>424</v>
      </c>
      <c r="EU68" s="787">
        <v>50000000</v>
      </c>
      <c r="EV68" s="787">
        <v>50000000</v>
      </c>
      <c r="EW68" s="787">
        <v>50000000</v>
      </c>
      <c r="EX68" s="787">
        <v>0</v>
      </c>
      <c r="EY68" s="787">
        <v>0</v>
      </c>
      <c r="EZ68" s="787">
        <v>0</v>
      </c>
      <c r="FA68" s="787">
        <v>50000000</v>
      </c>
      <c r="FB68" s="529">
        <f t="shared" ref="FB68:FB131" si="130">+EU68/$FF$1*$FG$1</f>
        <v>50000</v>
      </c>
      <c r="FC68" s="529">
        <f t="shared" ref="FC68:FC131" si="131">+EV68/$FF$1*$FG$1</f>
        <v>50000</v>
      </c>
      <c r="FD68" s="529">
        <f t="shared" ref="FD68:FD131" si="132">+EW68/$FF$1*$FG$1</f>
        <v>50000</v>
      </c>
      <c r="FE68" s="529">
        <f t="shared" ref="FE68:FE131" si="133">+EX68/$FF$1*$FG$1</f>
        <v>0</v>
      </c>
      <c r="FF68" s="529">
        <f t="shared" ref="FF68:FF131" si="134">+EY68/$FF$1*$FG$1</f>
        <v>0</v>
      </c>
      <c r="FG68" s="529">
        <f t="shared" ref="FG68:FG131" si="135">+EZ68/$FF$1*$FG$1</f>
        <v>0</v>
      </c>
      <c r="FH68" s="529">
        <f t="shared" ref="FH68:FH131" si="136">+FA68/$FF$1*$FG$1</f>
        <v>50000</v>
      </c>
    </row>
    <row r="69" spans="1:164" x14ac:dyDescent="0.2">
      <c r="A69" s="998" t="s">
        <v>490</v>
      </c>
      <c r="B69" s="1000">
        <v>7500000</v>
      </c>
      <c r="C69" s="1000">
        <v>0</v>
      </c>
      <c r="D69" s="1000">
        <v>0</v>
      </c>
      <c r="E69" s="1000">
        <v>7500000</v>
      </c>
      <c r="F69" s="1000">
        <v>0</v>
      </c>
      <c r="G69" s="1000">
        <v>0</v>
      </c>
      <c r="H69" s="1000">
        <f t="shared" si="73"/>
        <v>7500</v>
      </c>
      <c r="I69" s="1000">
        <f t="shared" si="74"/>
        <v>0</v>
      </c>
      <c r="J69" s="1000">
        <f t="shared" si="75"/>
        <v>0</v>
      </c>
      <c r="K69" s="1000">
        <f t="shared" si="76"/>
        <v>7500</v>
      </c>
      <c r="L69" s="1000">
        <f t="shared" si="77"/>
        <v>0</v>
      </c>
      <c r="M69" s="1000">
        <f t="shared" si="78"/>
        <v>0</v>
      </c>
      <c r="N69" s="998" t="s">
        <v>281</v>
      </c>
      <c r="P69" s="528" t="s">
        <v>493</v>
      </c>
      <c r="Q69" s="529">
        <v>7466666</v>
      </c>
      <c r="R69" s="529">
        <f t="shared" si="79"/>
        <v>7466.6660000000002</v>
      </c>
      <c r="S69" s="998"/>
      <c r="T69" s="528" t="s">
        <v>425</v>
      </c>
      <c r="U69" s="530">
        <v>4280384</v>
      </c>
      <c r="V69" s="530">
        <v>0</v>
      </c>
      <c r="W69" s="530">
        <v>0</v>
      </c>
      <c r="X69" s="530">
        <v>4280384</v>
      </c>
      <c r="Y69" s="530">
        <v>0</v>
      </c>
      <c r="Z69" s="530">
        <v>0</v>
      </c>
      <c r="AA69" s="530">
        <f t="shared" si="80"/>
        <v>4280.384</v>
      </c>
      <c r="AB69" s="530">
        <f t="shared" si="81"/>
        <v>0</v>
      </c>
      <c r="AC69" s="530">
        <f t="shared" si="82"/>
        <v>0</v>
      </c>
      <c r="AD69" s="530">
        <f t="shared" si="83"/>
        <v>4280.384</v>
      </c>
      <c r="AE69" s="530">
        <f t="shared" si="84"/>
        <v>0</v>
      </c>
      <c r="AF69" s="530">
        <f t="shared" si="85"/>
        <v>0</v>
      </c>
      <c r="AG69" s="998" t="s">
        <v>281</v>
      </c>
      <c r="AH69" s="998" t="s">
        <v>336</v>
      </c>
      <c r="AI69" s="529">
        <v>10007280</v>
      </c>
      <c r="AJ69" s="529">
        <f t="shared" si="86"/>
        <v>10007.280000000001</v>
      </c>
      <c r="AL69" s="998" t="s">
        <v>316</v>
      </c>
      <c r="AM69" s="529">
        <v>25058460</v>
      </c>
      <c r="AN69" s="529">
        <v>3875265</v>
      </c>
      <c r="AO69" s="529">
        <v>5258045</v>
      </c>
      <c r="AP69" s="529">
        <v>19800415</v>
      </c>
      <c r="AQ69" s="529">
        <v>2407805</v>
      </c>
      <c r="AR69" s="529">
        <v>1467460</v>
      </c>
      <c r="AS69" s="529">
        <f t="shared" si="87"/>
        <v>25058.46</v>
      </c>
      <c r="AT69" s="529">
        <f t="shared" si="88"/>
        <v>3875.2649999999999</v>
      </c>
      <c r="AU69" s="529">
        <f t="shared" si="89"/>
        <v>5258.0450000000001</v>
      </c>
      <c r="AV69" s="529">
        <f t="shared" si="90"/>
        <v>19800.415000000001</v>
      </c>
      <c r="AW69" s="529">
        <f t="shared" si="91"/>
        <v>2407.8049999999998</v>
      </c>
      <c r="AX69" s="529">
        <f t="shared" si="92"/>
        <v>1467.46</v>
      </c>
      <c r="AZ69" s="998" t="s">
        <v>504</v>
      </c>
      <c r="BA69" s="529">
        <v>313572</v>
      </c>
      <c r="BB69" s="529">
        <f t="shared" si="93"/>
        <v>313.572</v>
      </c>
      <c r="BD69" s="998" t="s">
        <v>316</v>
      </c>
      <c r="BE69" s="529">
        <v>41347930</v>
      </c>
      <c r="BF69" s="529">
        <v>5365145</v>
      </c>
      <c r="BG69" s="529">
        <v>5365145</v>
      </c>
      <c r="BH69" s="529">
        <v>35982785</v>
      </c>
      <c r="BI69" s="529">
        <v>5258045</v>
      </c>
      <c r="BJ69" s="529">
        <v>107100</v>
      </c>
      <c r="BK69" s="529">
        <f t="shared" si="94"/>
        <v>41347.93</v>
      </c>
      <c r="BL69" s="529">
        <f t="shared" si="95"/>
        <v>5365.1450000000004</v>
      </c>
      <c r="BM69" s="529">
        <f t="shared" si="96"/>
        <v>5365.1450000000004</v>
      </c>
      <c r="BN69" s="529">
        <f t="shared" si="97"/>
        <v>35982.785000000003</v>
      </c>
      <c r="BO69" s="529">
        <f t="shared" si="98"/>
        <v>5258.0450000000001</v>
      </c>
      <c r="BP69" s="529">
        <f t="shared" si="99"/>
        <v>107.1</v>
      </c>
      <c r="BR69" s="528" t="s">
        <v>505</v>
      </c>
      <c r="BS69" s="530">
        <v>80193408</v>
      </c>
      <c r="BT69" s="530">
        <f t="shared" si="100"/>
        <v>80193.407999999996</v>
      </c>
      <c r="BV69" s="528" t="s">
        <v>316</v>
      </c>
      <c r="BW69" s="530">
        <v>31542660</v>
      </c>
      <c r="BX69" s="530">
        <v>6436145</v>
      </c>
      <c r="BY69" s="530">
        <v>6436145</v>
      </c>
      <c r="BZ69" s="530">
        <v>25106515</v>
      </c>
      <c r="CA69" s="530">
        <v>5365145</v>
      </c>
      <c r="CB69" s="530">
        <v>1071000</v>
      </c>
      <c r="CC69" s="530">
        <f t="shared" si="101"/>
        <v>31542.66</v>
      </c>
      <c r="CD69" s="530">
        <f t="shared" si="102"/>
        <v>6436.1450000000004</v>
      </c>
      <c r="CE69" s="530">
        <f t="shared" si="103"/>
        <v>6436.1450000000004</v>
      </c>
      <c r="CF69" s="530">
        <f t="shared" si="104"/>
        <v>25106.514999999999</v>
      </c>
      <c r="CG69" s="530">
        <f t="shared" si="105"/>
        <v>5365.1450000000004</v>
      </c>
      <c r="CH69" s="530">
        <f t="shared" si="106"/>
        <v>1071</v>
      </c>
      <c r="CI69" s="998" t="s">
        <v>281</v>
      </c>
      <c r="CJ69" s="685" t="s">
        <v>417</v>
      </c>
      <c r="CK69" s="686">
        <v>1781248</v>
      </c>
      <c r="CL69" s="686">
        <f t="shared" si="107"/>
        <v>1781.248</v>
      </c>
      <c r="CN69" s="685" t="s">
        <v>425</v>
      </c>
      <c r="CO69" s="686">
        <v>30000000</v>
      </c>
      <c r="CP69" s="686">
        <v>0</v>
      </c>
      <c r="CQ69" s="686">
        <v>0</v>
      </c>
      <c r="CR69" s="686">
        <v>30000000</v>
      </c>
      <c r="CS69" s="686">
        <v>0</v>
      </c>
      <c r="CT69" s="686">
        <v>0</v>
      </c>
      <c r="CU69" s="686">
        <f t="shared" si="108"/>
        <v>30000</v>
      </c>
      <c r="CV69" s="686">
        <f t="shared" si="109"/>
        <v>0</v>
      </c>
      <c r="CW69" s="686">
        <f t="shared" si="110"/>
        <v>0</v>
      </c>
      <c r="CX69" s="686">
        <f t="shared" si="111"/>
        <v>30000</v>
      </c>
      <c r="CY69" s="686">
        <f t="shared" si="112"/>
        <v>0</v>
      </c>
      <c r="CZ69" s="686">
        <f t="shared" si="113"/>
        <v>0</v>
      </c>
      <c r="DC69" s="687" t="s">
        <v>500</v>
      </c>
      <c r="DD69" s="688">
        <v>3628186</v>
      </c>
      <c r="DE69" s="529">
        <f t="shared" si="114"/>
        <v>3628.1860000000001</v>
      </c>
      <c r="DG69" s="687" t="s">
        <v>425</v>
      </c>
      <c r="DH69" s="688">
        <v>30000000</v>
      </c>
      <c r="DI69" s="688">
        <v>0</v>
      </c>
      <c r="DJ69" s="688">
        <v>0</v>
      </c>
      <c r="DK69" s="688">
        <v>30000000</v>
      </c>
      <c r="DL69" s="688">
        <v>0</v>
      </c>
      <c r="DM69" s="688">
        <v>0</v>
      </c>
      <c r="DN69" s="688">
        <f t="shared" si="115"/>
        <v>30000</v>
      </c>
      <c r="DO69" s="688">
        <f t="shared" si="116"/>
        <v>0</v>
      </c>
      <c r="DP69" s="688">
        <f t="shared" si="117"/>
        <v>0</v>
      </c>
      <c r="DQ69" s="688">
        <f t="shared" si="118"/>
        <v>30000</v>
      </c>
      <c r="DR69" s="688">
        <f t="shared" si="119"/>
        <v>0</v>
      </c>
      <c r="DS69" s="688">
        <f t="shared" si="120"/>
        <v>0</v>
      </c>
      <c r="DT69" s="683" t="s">
        <v>281</v>
      </c>
      <c r="DU69" s="786" t="s">
        <v>508</v>
      </c>
      <c r="DV69" s="787">
        <v>130701009</v>
      </c>
      <c r="DW69" s="787">
        <f t="shared" si="121"/>
        <v>130701.00900000001</v>
      </c>
      <c r="DZ69" s="786" t="s">
        <v>425</v>
      </c>
      <c r="EA69" s="787">
        <v>45000000</v>
      </c>
      <c r="EB69" s="787">
        <v>0</v>
      </c>
      <c r="EC69" s="787">
        <v>0</v>
      </c>
      <c r="ED69" s="787">
        <v>45000000</v>
      </c>
      <c r="EE69" s="787">
        <v>0</v>
      </c>
      <c r="EF69" s="787">
        <v>0</v>
      </c>
      <c r="EG69" s="787">
        <v>0</v>
      </c>
      <c r="EH69" s="787">
        <f t="shared" si="122"/>
        <v>45000</v>
      </c>
      <c r="EI69" s="787">
        <f t="shared" si="123"/>
        <v>0</v>
      </c>
      <c r="EJ69" s="787">
        <f t="shared" si="124"/>
        <v>0</v>
      </c>
      <c r="EK69" s="787">
        <f t="shared" si="125"/>
        <v>45000</v>
      </c>
      <c r="EL69" s="787">
        <f t="shared" si="126"/>
        <v>0</v>
      </c>
      <c r="EM69" s="787">
        <f t="shared" si="127"/>
        <v>0</v>
      </c>
      <c r="EN69" s="787">
        <f t="shared" si="128"/>
        <v>0</v>
      </c>
      <c r="EP69" s="998" t="s">
        <v>495</v>
      </c>
      <c r="EQ69" s="529">
        <v>2921044</v>
      </c>
      <c r="ER69" s="529">
        <f t="shared" si="129"/>
        <v>2921.0439999999999</v>
      </c>
      <c r="ET69" s="786" t="s">
        <v>425</v>
      </c>
      <c r="EU69" s="787">
        <v>50000000</v>
      </c>
      <c r="EV69" s="787">
        <v>50000000</v>
      </c>
      <c r="EW69" s="787">
        <v>50000000</v>
      </c>
      <c r="EX69" s="787">
        <v>0</v>
      </c>
      <c r="EY69" s="787">
        <v>0</v>
      </c>
      <c r="EZ69" s="787">
        <v>0</v>
      </c>
      <c r="FA69" s="787">
        <v>50000000</v>
      </c>
      <c r="FB69" s="529">
        <f t="shared" si="130"/>
        <v>50000</v>
      </c>
      <c r="FC69" s="529">
        <f t="shared" si="131"/>
        <v>50000</v>
      </c>
      <c r="FD69" s="529">
        <f t="shared" si="132"/>
        <v>50000</v>
      </c>
      <c r="FE69" s="529">
        <f t="shared" si="133"/>
        <v>0</v>
      </c>
      <c r="FF69" s="529">
        <f t="shared" si="134"/>
        <v>0</v>
      </c>
      <c r="FG69" s="529">
        <f t="shared" si="135"/>
        <v>0</v>
      </c>
      <c r="FH69" s="529">
        <f t="shared" si="136"/>
        <v>50000</v>
      </c>
    </row>
    <row r="70" spans="1:164" x14ac:dyDescent="0.2">
      <c r="A70" s="998" t="s">
        <v>491</v>
      </c>
      <c r="B70" s="1000">
        <v>6000000</v>
      </c>
      <c r="C70" s="1000">
        <v>90000</v>
      </c>
      <c r="D70" s="1000">
        <v>90000</v>
      </c>
      <c r="E70" s="1000">
        <v>5910000</v>
      </c>
      <c r="F70" s="1000">
        <v>0</v>
      </c>
      <c r="G70" s="1000">
        <v>90000</v>
      </c>
      <c r="H70" s="1000">
        <f t="shared" si="73"/>
        <v>6000</v>
      </c>
      <c r="I70" s="1000">
        <f t="shared" si="74"/>
        <v>90</v>
      </c>
      <c r="J70" s="1000">
        <f t="shared" si="75"/>
        <v>90</v>
      </c>
      <c r="K70" s="1000">
        <f t="shared" si="76"/>
        <v>5910</v>
      </c>
      <c r="L70" s="1000">
        <f t="shared" si="77"/>
        <v>0</v>
      </c>
      <c r="M70" s="1000">
        <f t="shared" si="78"/>
        <v>90</v>
      </c>
      <c r="N70" s="998" t="s">
        <v>281</v>
      </c>
      <c r="P70" s="528" t="s">
        <v>330</v>
      </c>
      <c r="Q70" s="529">
        <v>1412675</v>
      </c>
      <c r="R70" s="529">
        <f t="shared" si="79"/>
        <v>1412.675</v>
      </c>
      <c r="S70" s="998"/>
      <c r="T70" s="528" t="s">
        <v>316</v>
      </c>
      <c r="U70" s="530">
        <v>58506640</v>
      </c>
      <c r="V70" s="530">
        <v>3125565</v>
      </c>
      <c r="W70" s="530">
        <v>5258045</v>
      </c>
      <c r="X70" s="530">
        <v>53248595</v>
      </c>
      <c r="Y70" s="530">
        <v>464535</v>
      </c>
      <c r="Z70" s="530">
        <v>2661030</v>
      </c>
      <c r="AA70" s="530">
        <f t="shared" si="80"/>
        <v>58506.64</v>
      </c>
      <c r="AB70" s="530">
        <f t="shared" si="81"/>
        <v>3125.5650000000001</v>
      </c>
      <c r="AC70" s="530">
        <f t="shared" si="82"/>
        <v>5258.0450000000001</v>
      </c>
      <c r="AD70" s="530">
        <f t="shared" si="83"/>
        <v>53248.595000000001</v>
      </c>
      <c r="AE70" s="530">
        <f t="shared" si="84"/>
        <v>464.53500000000003</v>
      </c>
      <c r="AF70" s="530">
        <f t="shared" si="85"/>
        <v>2661.03</v>
      </c>
      <c r="AG70" s="998" t="s">
        <v>281</v>
      </c>
      <c r="AH70" s="998" t="s">
        <v>499</v>
      </c>
      <c r="AI70" s="529">
        <v>13286856</v>
      </c>
      <c r="AJ70" s="529">
        <f t="shared" si="86"/>
        <v>13286.856</v>
      </c>
      <c r="AL70" s="998" t="s">
        <v>317</v>
      </c>
      <c r="AM70" s="529">
        <v>5000000</v>
      </c>
      <c r="AN70" s="529">
        <v>0</v>
      </c>
      <c r="AO70" s="529">
        <v>0</v>
      </c>
      <c r="AP70" s="529">
        <v>5000000</v>
      </c>
      <c r="AQ70" s="529">
        <v>0</v>
      </c>
      <c r="AR70" s="529">
        <v>0</v>
      </c>
      <c r="AS70" s="529">
        <f t="shared" si="87"/>
        <v>5000</v>
      </c>
      <c r="AT70" s="529">
        <f t="shared" si="88"/>
        <v>0</v>
      </c>
      <c r="AU70" s="529">
        <f t="shared" si="89"/>
        <v>0</v>
      </c>
      <c r="AV70" s="529">
        <f t="shared" si="90"/>
        <v>5000</v>
      </c>
      <c r="AW70" s="529">
        <f t="shared" si="91"/>
        <v>0</v>
      </c>
      <c r="AX70" s="529">
        <f t="shared" si="92"/>
        <v>0</v>
      </c>
      <c r="AZ70" s="998" t="s">
        <v>340</v>
      </c>
      <c r="BA70" s="529">
        <v>313572</v>
      </c>
      <c r="BB70" s="529">
        <f t="shared" si="93"/>
        <v>313.572</v>
      </c>
      <c r="BD70" s="998" t="s">
        <v>317</v>
      </c>
      <c r="BE70" s="529">
        <v>5000000</v>
      </c>
      <c r="BF70" s="529">
        <v>0</v>
      </c>
      <c r="BG70" s="529">
        <v>0</v>
      </c>
      <c r="BH70" s="529">
        <v>5000000</v>
      </c>
      <c r="BI70" s="529">
        <v>0</v>
      </c>
      <c r="BJ70" s="529">
        <v>0</v>
      </c>
      <c r="BK70" s="529">
        <f t="shared" si="94"/>
        <v>5000</v>
      </c>
      <c r="BL70" s="529">
        <f t="shared" si="95"/>
        <v>0</v>
      </c>
      <c r="BM70" s="529">
        <f t="shared" si="96"/>
        <v>0</v>
      </c>
      <c r="BN70" s="529">
        <f t="shared" si="97"/>
        <v>5000</v>
      </c>
      <c r="BO70" s="529">
        <f t="shared" si="98"/>
        <v>0</v>
      </c>
      <c r="BP70" s="529">
        <f t="shared" si="99"/>
        <v>0</v>
      </c>
      <c r="BR70" s="528" t="s">
        <v>341</v>
      </c>
      <c r="BS70" s="530">
        <v>64499999</v>
      </c>
      <c r="BT70" s="530">
        <f t="shared" si="100"/>
        <v>64499.999000000003</v>
      </c>
      <c r="BV70" s="528" t="s">
        <v>317</v>
      </c>
      <c r="BW70" s="530">
        <v>5000000</v>
      </c>
      <c r="BX70" s="530">
        <v>0</v>
      </c>
      <c r="BY70" s="530">
        <v>0</v>
      </c>
      <c r="BZ70" s="530">
        <v>5000000</v>
      </c>
      <c r="CA70" s="530">
        <v>0</v>
      </c>
      <c r="CB70" s="530">
        <v>0</v>
      </c>
      <c r="CC70" s="530">
        <f t="shared" si="101"/>
        <v>5000</v>
      </c>
      <c r="CD70" s="530">
        <f t="shared" si="102"/>
        <v>0</v>
      </c>
      <c r="CE70" s="530">
        <f t="shared" si="103"/>
        <v>0</v>
      </c>
      <c r="CF70" s="530">
        <f t="shared" si="104"/>
        <v>5000</v>
      </c>
      <c r="CG70" s="530">
        <f t="shared" si="105"/>
        <v>0</v>
      </c>
      <c r="CH70" s="530">
        <f t="shared" si="106"/>
        <v>0</v>
      </c>
      <c r="CI70" s="998" t="s">
        <v>281</v>
      </c>
      <c r="CJ70" s="685" t="s">
        <v>499</v>
      </c>
      <c r="CK70" s="686">
        <v>7573989</v>
      </c>
      <c r="CL70" s="686">
        <f t="shared" si="107"/>
        <v>7573.9889999999996</v>
      </c>
      <c r="CN70" s="685" t="s">
        <v>316</v>
      </c>
      <c r="CO70" s="686">
        <v>382044066</v>
      </c>
      <c r="CP70" s="686">
        <v>9503209</v>
      </c>
      <c r="CQ70" s="686">
        <v>15158370</v>
      </c>
      <c r="CR70" s="686">
        <v>366885696</v>
      </c>
      <c r="CS70" s="686">
        <v>6436145</v>
      </c>
      <c r="CT70" s="686">
        <v>3067064</v>
      </c>
      <c r="CU70" s="686">
        <f t="shared" si="108"/>
        <v>382044.06599999999</v>
      </c>
      <c r="CV70" s="686">
        <f t="shared" si="109"/>
        <v>9503.2090000000007</v>
      </c>
      <c r="CW70" s="686">
        <f t="shared" si="110"/>
        <v>15158.37</v>
      </c>
      <c r="CX70" s="686">
        <f t="shared" si="111"/>
        <v>366885.696</v>
      </c>
      <c r="CY70" s="686">
        <f t="shared" si="112"/>
        <v>6436.1450000000004</v>
      </c>
      <c r="CZ70" s="686">
        <f t="shared" si="113"/>
        <v>3067.0639999999999</v>
      </c>
      <c r="DC70" s="687" t="s">
        <v>337</v>
      </c>
      <c r="DD70" s="688">
        <v>1011381</v>
      </c>
      <c r="DE70" s="529">
        <f t="shared" si="114"/>
        <v>1011.381</v>
      </c>
      <c r="DG70" s="687" t="s">
        <v>316</v>
      </c>
      <c r="DH70" s="688">
        <v>76342008</v>
      </c>
      <c r="DI70" s="688">
        <v>15158370</v>
      </c>
      <c r="DJ70" s="688">
        <v>16955710</v>
      </c>
      <c r="DK70" s="688">
        <v>59386298</v>
      </c>
      <c r="DL70" s="688">
        <v>9594577</v>
      </c>
      <c r="DM70" s="688">
        <v>5563793</v>
      </c>
      <c r="DN70" s="688">
        <f t="shared" si="115"/>
        <v>76342.008000000002</v>
      </c>
      <c r="DO70" s="688">
        <f t="shared" si="116"/>
        <v>15158.37</v>
      </c>
      <c r="DP70" s="688">
        <f t="shared" si="117"/>
        <v>16955.71</v>
      </c>
      <c r="DQ70" s="688">
        <f t="shared" si="118"/>
        <v>59386.298000000003</v>
      </c>
      <c r="DR70" s="688">
        <f t="shared" si="119"/>
        <v>9594.5769999999993</v>
      </c>
      <c r="DS70" s="688">
        <f t="shared" si="120"/>
        <v>5563.7929999999997</v>
      </c>
      <c r="DT70" s="683" t="s">
        <v>281</v>
      </c>
      <c r="DU70" s="786" t="s">
        <v>793</v>
      </c>
      <c r="DV70" s="787">
        <v>75661696</v>
      </c>
      <c r="DW70" s="787">
        <f t="shared" si="121"/>
        <v>75661.695999999996</v>
      </c>
      <c r="DZ70" s="786" t="s">
        <v>316</v>
      </c>
      <c r="EA70" s="787">
        <v>27877198</v>
      </c>
      <c r="EB70" s="787">
        <v>16955710</v>
      </c>
      <c r="EC70" s="787">
        <v>17336462</v>
      </c>
      <c r="ED70" s="787">
        <v>10540736</v>
      </c>
      <c r="EE70" s="787">
        <v>380752</v>
      </c>
      <c r="EF70" s="787">
        <v>15158370</v>
      </c>
      <c r="EG70" s="787">
        <v>1797340</v>
      </c>
      <c r="EH70" s="787">
        <f t="shared" si="122"/>
        <v>27877.198</v>
      </c>
      <c r="EI70" s="787">
        <f t="shared" si="123"/>
        <v>16955.71</v>
      </c>
      <c r="EJ70" s="787">
        <f t="shared" si="124"/>
        <v>17336.462</v>
      </c>
      <c r="EK70" s="787">
        <f t="shared" si="125"/>
        <v>10540.736000000001</v>
      </c>
      <c r="EL70" s="787">
        <f t="shared" si="126"/>
        <v>380.75200000000001</v>
      </c>
      <c r="EM70" s="787">
        <f t="shared" si="127"/>
        <v>15158.37</v>
      </c>
      <c r="EN70" s="787">
        <f t="shared" si="128"/>
        <v>1797.34</v>
      </c>
      <c r="EP70" s="998" t="s">
        <v>498</v>
      </c>
      <c r="EQ70" s="529">
        <v>613257</v>
      </c>
      <c r="ER70" s="529">
        <f t="shared" si="129"/>
        <v>613.25699999999995</v>
      </c>
      <c r="ET70" s="786" t="s">
        <v>316</v>
      </c>
      <c r="EU70" s="787">
        <v>26877198</v>
      </c>
      <c r="EV70" s="787">
        <v>17336462</v>
      </c>
      <c r="EW70" s="787">
        <v>17336462</v>
      </c>
      <c r="EX70" s="787">
        <v>9540736</v>
      </c>
      <c r="EY70" s="787">
        <v>0</v>
      </c>
      <c r="EZ70" s="787">
        <v>16955710</v>
      </c>
      <c r="FA70" s="787">
        <v>380752</v>
      </c>
      <c r="FB70" s="529">
        <f t="shared" si="130"/>
        <v>26877.198</v>
      </c>
      <c r="FC70" s="529">
        <f t="shared" si="131"/>
        <v>17336.462</v>
      </c>
      <c r="FD70" s="529">
        <f t="shared" si="132"/>
        <v>17336.462</v>
      </c>
      <c r="FE70" s="529">
        <f t="shared" si="133"/>
        <v>9540.7360000000008</v>
      </c>
      <c r="FF70" s="529">
        <f t="shared" si="134"/>
        <v>0</v>
      </c>
      <c r="FG70" s="529">
        <f t="shared" si="135"/>
        <v>16955.71</v>
      </c>
      <c r="FH70" s="529">
        <f t="shared" si="136"/>
        <v>380.75200000000001</v>
      </c>
    </row>
    <row r="71" spans="1:164" x14ac:dyDescent="0.2">
      <c r="A71" s="998" t="s">
        <v>492</v>
      </c>
      <c r="B71" s="1000">
        <v>3000000</v>
      </c>
      <c r="C71" s="1000">
        <v>235620</v>
      </c>
      <c r="D71" s="1000">
        <v>829430</v>
      </c>
      <c r="E71" s="1000">
        <v>2170570</v>
      </c>
      <c r="F71" s="1000">
        <v>235620</v>
      </c>
      <c r="G71" s="1000">
        <v>0</v>
      </c>
      <c r="H71" s="1000">
        <f t="shared" si="73"/>
        <v>3000</v>
      </c>
      <c r="I71" s="1000">
        <f t="shared" si="74"/>
        <v>235.62</v>
      </c>
      <c r="J71" s="1000">
        <f t="shared" si="75"/>
        <v>829.43</v>
      </c>
      <c r="K71" s="1000">
        <f t="shared" si="76"/>
        <v>2170.5700000000002</v>
      </c>
      <c r="L71" s="1000">
        <f t="shared" si="77"/>
        <v>235.62</v>
      </c>
      <c r="M71" s="1000">
        <f t="shared" si="78"/>
        <v>0</v>
      </c>
      <c r="N71" s="998" t="s">
        <v>281</v>
      </c>
      <c r="P71" s="528" t="s">
        <v>495</v>
      </c>
      <c r="Q71" s="529">
        <v>1412675</v>
      </c>
      <c r="R71" s="529">
        <f t="shared" si="79"/>
        <v>1412.675</v>
      </c>
      <c r="S71" s="998"/>
      <c r="T71" s="528" t="s">
        <v>317</v>
      </c>
      <c r="U71" s="530">
        <v>5000000</v>
      </c>
      <c r="V71" s="530">
        <v>0</v>
      </c>
      <c r="W71" s="530">
        <v>0</v>
      </c>
      <c r="X71" s="530">
        <v>5000000</v>
      </c>
      <c r="Y71" s="530">
        <v>0</v>
      </c>
      <c r="Z71" s="530">
        <v>0</v>
      </c>
      <c r="AA71" s="530">
        <f t="shared" si="80"/>
        <v>5000</v>
      </c>
      <c r="AB71" s="530">
        <f t="shared" si="81"/>
        <v>0</v>
      </c>
      <c r="AC71" s="530">
        <f t="shared" si="82"/>
        <v>0</v>
      </c>
      <c r="AD71" s="530">
        <f t="shared" si="83"/>
        <v>5000</v>
      </c>
      <c r="AE71" s="530">
        <f t="shared" si="84"/>
        <v>0</v>
      </c>
      <c r="AF71" s="530">
        <f t="shared" si="85"/>
        <v>0</v>
      </c>
      <c r="AG71" s="998" t="s">
        <v>281</v>
      </c>
      <c r="AH71" s="998" t="s">
        <v>500</v>
      </c>
      <c r="AI71" s="529">
        <v>2239010</v>
      </c>
      <c r="AJ71" s="529">
        <f t="shared" si="86"/>
        <v>2239.0100000000002</v>
      </c>
      <c r="AL71" s="998" t="s">
        <v>319</v>
      </c>
      <c r="AM71" s="529">
        <v>60737</v>
      </c>
      <c r="AN71" s="529">
        <v>0</v>
      </c>
      <c r="AO71" s="529">
        <v>0</v>
      </c>
      <c r="AP71" s="529">
        <v>60737</v>
      </c>
      <c r="AQ71" s="529">
        <v>0</v>
      </c>
      <c r="AR71" s="529">
        <v>0</v>
      </c>
      <c r="AS71" s="529">
        <f t="shared" si="87"/>
        <v>60.737000000000002</v>
      </c>
      <c r="AT71" s="529">
        <f t="shared" si="88"/>
        <v>0</v>
      </c>
      <c r="AU71" s="529">
        <f t="shared" si="89"/>
        <v>0</v>
      </c>
      <c r="AV71" s="529">
        <f t="shared" si="90"/>
        <v>60.737000000000002</v>
      </c>
      <c r="AW71" s="529">
        <f t="shared" si="91"/>
        <v>0</v>
      </c>
      <c r="AX71" s="529">
        <f t="shared" si="92"/>
        <v>0</v>
      </c>
      <c r="AZ71" s="998" t="s">
        <v>505</v>
      </c>
      <c r="BA71" s="529">
        <v>28330729</v>
      </c>
      <c r="BB71" s="529">
        <f t="shared" si="93"/>
        <v>28330.728999999999</v>
      </c>
      <c r="BD71" s="998" t="s">
        <v>319</v>
      </c>
      <c r="BE71" s="529">
        <v>5060737</v>
      </c>
      <c r="BF71" s="529">
        <v>0</v>
      </c>
      <c r="BG71" s="529">
        <v>0</v>
      </c>
      <c r="BH71" s="529">
        <v>5060737</v>
      </c>
      <c r="BI71" s="529">
        <v>0</v>
      </c>
      <c r="BJ71" s="529">
        <v>0</v>
      </c>
      <c r="BK71" s="529">
        <f t="shared" si="94"/>
        <v>5060.7370000000001</v>
      </c>
      <c r="BL71" s="529">
        <f t="shared" si="95"/>
        <v>0</v>
      </c>
      <c r="BM71" s="529">
        <f t="shared" si="96"/>
        <v>0</v>
      </c>
      <c r="BN71" s="529">
        <f t="shared" si="97"/>
        <v>5060.7370000000001</v>
      </c>
      <c r="BO71" s="529">
        <f t="shared" si="98"/>
        <v>0</v>
      </c>
      <c r="BP71" s="529">
        <f t="shared" si="99"/>
        <v>0</v>
      </c>
      <c r="BR71" s="528" t="s">
        <v>343</v>
      </c>
      <c r="BS71" s="530">
        <v>15693409</v>
      </c>
      <c r="BT71" s="530">
        <f t="shared" si="100"/>
        <v>15693.409</v>
      </c>
      <c r="BV71" s="528" t="s">
        <v>319</v>
      </c>
      <c r="BW71" s="530">
        <v>5060737</v>
      </c>
      <c r="BX71" s="530">
        <v>0</v>
      </c>
      <c r="BY71" s="530">
        <v>0</v>
      </c>
      <c r="BZ71" s="530">
        <v>5060737</v>
      </c>
      <c r="CA71" s="530">
        <v>0</v>
      </c>
      <c r="CB71" s="530">
        <v>0</v>
      </c>
      <c r="CC71" s="530">
        <f t="shared" si="101"/>
        <v>5060.7370000000001</v>
      </c>
      <c r="CD71" s="530">
        <f t="shared" si="102"/>
        <v>0</v>
      </c>
      <c r="CE71" s="530">
        <f t="shared" si="103"/>
        <v>0</v>
      </c>
      <c r="CF71" s="530">
        <f t="shared" si="104"/>
        <v>5060.7370000000001</v>
      </c>
      <c r="CG71" s="530">
        <f t="shared" si="105"/>
        <v>0</v>
      </c>
      <c r="CH71" s="530">
        <f t="shared" si="106"/>
        <v>0</v>
      </c>
      <c r="CI71" s="998" t="s">
        <v>281</v>
      </c>
      <c r="CJ71" s="685" t="s">
        <v>500</v>
      </c>
      <c r="CK71" s="686">
        <v>3242506</v>
      </c>
      <c r="CL71" s="686">
        <f t="shared" si="107"/>
        <v>3242.5059999999999</v>
      </c>
      <c r="CN71" s="685" t="s">
        <v>317</v>
      </c>
      <c r="CO71" s="686">
        <v>5000000</v>
      </c>
      <c r="CP71" s="686">
        <v>0</v>
      </c>
      <c r="CQ71" s="686">
        <v>0</v>
      </c>
      <c r="CR71" s="686">
        <v>5000000</v>
      </c>
      <c r="CS71" s="686">
        <v>0</v>
      </c>
      <c r="CT71" s="686">
        <v>0</v>
      </c>
      <c r="CU71" s="686">
        <f t="shared" si="108"/>
        <v>5000</v>
      </c>
      <c r="CV71" s="686">
        <f t="shared" si="109"/>
        <v>0</v>
      </c>
      <c r="CW71" s="686">
        <f t="shared" si="110"/>
        <v>0</v>
      </c>
      <c r="CX71" s="686">
        <f t="shared" si="111"/>
        <v>5000</v>
      </c>
      <c r="CY71" s="686">
        <f t="shared" si="112"/>
        <v>0</v>
      </c>
      <c r="CZ71" s="686">
        <f t="shared" si="113"/>
        <v>0</v>
      </c>
      <c r="DC71" s="687" t="s">
        <v>338</v>
      </c>
      <c r="DD71" s="688">
        <v>79278600</v>
      </c>
      <c r="DE71" s="529">
        <f t="shared" si="114"/>
        <v>79278.600000000006</v>
      </c>
      <c r="DG71" s="687" t="s">
        <v>317</v>
      </c>
      <c r="DH71" s="688">
        <v>5000000</v>
      </c>
      <c r="DI71" s="688">
        <v>0</v>
      </c>
      <c r="DJ71" s="688">
        <v>1407020</v>
      </c>
      <c r="DK71" s="688">
        <v>3592980</v>
      </c>
      <c r="DL71" s="688">
        <v>0</v>
      </c>
      <c r="DM71" s="688">
        <v>0</v>
      </c>
      <c r="DN71" s="688">
        <f t="shared" si="115"/>
        <v>5000</v>
      </c>
      <c r="DO71" s="688">
        <f t="shared" si="116"/>
        <v>0</v>
      </c>
      <c r="DP71" s="688">
        <f t="shared" si="117"/>
        <v>1407.02</v>
      </c>
      <c r="DQ71" s="688">
        <f t="shared" si="118"/>
        <v>3592.98</v>
      </c>
      <c r="DR71" s="688">
        <f t="shared" si="119"/>
        <v>0</v>
      </c>
      <c r="DS71" s="688">
        <f t="shared" si="120"/>
        <v>0</v>
      </c>
      <c r="DT71" s="683" t="s">
        <v>281</v>
      </c>
      <c r="DU71" s="786" t="s">
        <v>509</v>
      </c>
      <c r="DV71" s="787">
        <v>55039313</v>
      </c>
      <c r="DW71" s="787">
        <f t="shared" si="121"/>
        <v>55039.313000000002</v>
      </c>
      <c r="DZ71" s="786" t="s">
        <v>317</v>
      </c>
      <c r="EA71" s="787">
        <v>5000000</v>
      </c>
      <c r="EB71" s="787">
        <v>1407020</v>
      </c>
      <c r="EC71" s="787">
        <v>1407020</v>
      </c>
      <c r="ED71" s="787">
        <v>3592980</v>
      </c>
      <c r="EE71" s="787">
        <v>0</v>
      </c>
      <c r="EF71" s="787">
        <v>0</v>
      </c>
      <c r="EG71" s="787">
        <v>1407020</v>
      </c>
      <c r="EH71" s="787">
        <f t="shared" si="122"/>
        <v>5000</v>
      </c>
      <c r="EI71" s="787">
        <f t="shared" si="123"/>
        <v>1407.02</v>
      </c>
      <c r="EJ71" s="787">
        <f t="shared" si="124"/>
        <v>1407.02</v>
      </c>
      <c r="EK71" s="787">
        <f t="shared" si="125"/>
        <v>3592.98</v>
      </c>
      <c r="EL71" s="787">
        <f t="shared" si="126"/>
        <v>0</v>
      </c>
      <c r="EM71" s="787">
        <f t="shared" si="127"/>
        <v>0</v>
      </c>
      <c r="EN71" s="787">
        <f t="shared" si="128"/>
        <v>1407.02</v>
      </c>
      <c r="EP71" s="998" t="s">
        <v>331</v>
      </c>
      <c r="EQ71" s="529">
        <v>219900</v>
      </c>
      <c r="ER71" s="529">
        <f t="shared" si="129"/>
        <v>219.9</v>
      </c>
      <c r="ET71" s="786" t="s">
        <v>317</v>
      </c>
      <c r="EU71" s="787">
        <v>4000000</v>
      </c>
      <c r="EV71" s="787">
        <v>1407020</v>
      </c>
      <c r="EW71" s="787">
        <v>1407020</v>
      </c>
      <c r="EX71" s="787">
        <v>2592980</v>
      </c>
      <c r="EY71" s="787">
        <v>0</v>
      </c>
      <c r="EZ71" s="787">
        <v>1407020</v>
      </c>
      <c r="FA71" s="787">
        <v>0</v>
      </c>
      <c r="FB71" s="529">
        <f t="shared" si="130"/>
        <v>4000</v>
      </c>
      <c r="FC71" s="529">
        <f t="shared" si="131"/>
        <v>1407.02</v>
      </c>
      <c r="FD71" s="529">
        <f t="shared" si="132"/>
        <v>1407.02</v>
      </c>
      <c r="FE71" s="529">
        <f t="shared" si="133"/>
        <v>2592.98</v>
      </c>
      <c r="FF71" s="529">
        <f t="shared" si="134"/>
        <v>0</v>
      </c>
      <c r="FG71" s="529">
        <f t="shared" si="135"/>
        <v>1407.02</v>
      </c>
      <c r="FH71" s="529">
        <f t="shared" si="136"/>
        <v>0</v>
      </c>
    </row>
    <row r="72" spans="1:164" x14ac:dyDescent="0.2">
      <c r="A72" s="998" t="s">
        <v>320</v>
      </c>
      <c r="B72" s="1000">
        <v>9731136</v>
      </c>
      <c r="C72" s="1000">
        <v>0</v>
      </c>
      <c r="D72" s="1000">
        <v>731136</v>
      </c>
      <c r="E72" s="1000">
        <v>9000000</v>
      </c>
      <c r="F72" s="1000">
        <v>0</v>
      </c>
      <c r="G72" s="1000">
        <v>0</v>
      </c>
      <c r="H72" s="1000">
        <f t="shared" si="73"/>
        <v>9731.1360000000004</v>
      </c>
      <c r="I72" s="1000">
        <f t="shared" si="74"/>
        <v>0</v>
      </c>
      <c r="J72" s="1000">
        <f t="shared" si="75"/>
        <v>731.13599999999997</v>
      </c>
      <c r="K72" s="1000">
        <f t="shared" si="76"/>
        <v>9000</v>
      </c>
      <c r="L72" s="1000">
        <f t="shared" si="77"/>
        <v>0</v>
      </c>
      <c r="M72" s="1000">
        <f t="shared" si="78"/>
        <v>0</v>
      </c>
      <c r="N72" s="998" t="s">
        <v>281</v>
      </c>
      <c r="P72" s="528" t="s">
        <v>332</v>
      </c>
      <c r="Q72" s="529">
        <v>3327700</v>
      </c>
      <c r="R72" s="529">
        <f t="shared" si="79"/>
        <v>3327.7</v>
      </c>
      <c r="S72" s="998"/>
      <c r="T72" s="528" t="s">
        <v>319</v>
      </c>
      <c r="U72" s="530">
        <v>13360737</v>
      </c>
      <c r="V72" s="530">
        <v>0</v>
      </c>
      <c r="W72" s="530">
        <v>0</v>
      </c>
      <c r="X72" s="530">
        <v>13360737</v>
      </c>
      <c r="Y72" s="530">
        <v>0</v>
      </c>
      <c r="Z72" s="530">
        <v>0</v>
      </c>
      <c r="AA72" s="530">
        <f t="shared" si="80"/>
        <v>13360.736999999999</v>
      </c>
      <c r="AB72" s="530">
        <f t="shared" si="81"/>
        <v>0</v>
      </c>
      <c r="AC72" s="530">
        <f t="shared" si="82"/>
        <v>0</v>
      </c>
      <c r="AD72" s="530">
        <f t="shared" si="83"/>
        <v>13360.736999999999</v>
      </c>
      <c r="AE72" s="530">
        <f t="shared" si="84"/>
        <v>0</v>
      </c>
      <c r="AF72" s="530">
        <f t="shared" si="85"/>
        <v>0</v>
      </c>
      <c r="AG72" s="998" t="s">
        <v>281</v>
      </c>
      <c r="AH72" s="998" t="s">
        <v>501</v>
      </c>
      <c r="AI72" s="529">
        <v>1297587</v>
      </c>
      <c r="AJ72" s="529">
        <f t="shared" si="86"/>
        <v>1297.587</v>
      </c>
      <c r="AL72" s="998" t="s">
        <v>489</v>
      </c>
      <c r="AM72" s="529">
        <v>2600000</v>
      </c>
      <c r="AN72" s="529">
        <v>0</v>
      </c>
      <c r="AO72" s="529">
        <v>1382780</v>
      </c>
      <c r="AP72" s="529">
        <v>1217220</v>
      </c>
      <c r="AQ72" s="529">
        <v>0</v>
      </c>
      <c r="AR72" s="529">
        <v>0</v>
      </c>
      <c r="AS72" s="529">
        <f t="shared" si="87"/>
        <v>2600</v>
      </c>
      <c r="AT72" s="529">
        <f t="shared" si="88"/>
        <v>0</v>
      </c>
      <c r="AU72" s="529">
        <f t="shared" si="89"/>
        <v>1382.78</v>
      </c>
      <c r="AV72" s="529">
        <f t="shared" si="90"/>
        <v>1217.22</v>
      </c>
      <c r="AW72" s="529">
        <f t="shared" si="91"/>
        <v>0</v>
      </c>
      <c r="AX72" s="529">
        <f t="shared" si="92"/>
        <v>0</v>
      </c>
      <c r="AZ72" s="998" t="s">
        <v>341</v>
      </c>
      <c r="BA72" s="529">
        <v>22400000</v>
      </c>
      <c r="BB72" s="529">
        <f t="shared" si="93"/>
        <v>22400</v>
      </c>
      <c r="BD72" s="998" t="s">
        <v>489</v>
      </c>
      <c r="BE72" s="529">
        <v>2707100</v>
      </c>
      <c r="BF72" s="529">
        <v>1489880</v>
      </c>
      <c r="BG72" s="529">
        <v>1489880</v>
      </c>
      <c r="BH72" s="529">
        <v>1217220</v>
      </c>
      <c r="BI72" s="529">
        <v>1382780</v>
      </c>
      <c r="BJ72" s="529">
        <v>107100</v>
      </c>
      <c r="BK72" s="529">
        <f t="shared" si="94"/>
        <v>2707.1</v>
      </c>
      <c r="BL72" s="529">
        <f t="shared" si="95"/>
        <v>1489.88</v>
      </c>
      <c r="BM72" s="529">
        <f t="shared" si="96"/>
        <v>1489.88</v>
      </c>
      <c r="BN72" s="529">
        <f t="shared" si="97"/>
        <v>1217.22</v>
      </c>
      <c r="BO72" s="529">
        <f t="shared" si="98"/>
        <v>1382.78</v>
      </c>
      <c r="BP72" s="529">
        <f t="shared" si="99"/>
        <v>107.1</v>
      </c>
      <c r="BR72" s="528" t="s">
        <v>506</v>
      </c>
      <c r="BS72" s="530">
        <v>768050</v>
      </c>
      <c r="BT72" s="530">
        <f t="shared" si="100"/>
        <v>768.05</v>
      </c>
      <c r="BV72" s="528" t="s">
        <v>489</v>
      </c>
      <c r="BW72" s="530">
        <v>2707100</v>
      </c>
      <c r="BX72" s="530">
        <v>1489880</v>
      </c>
      <c r="BY72" s="530">
        <v>1489880</v>
      </c>
      <c r="BZ72" s="530">
        <v>1217220</v>
      </c>
      <c r="CA72" s="530">
        <v>1489880</v>
      </c>
      <c r="CB72" s="530">
        <v>0</v>
      </c>
      <c r="CC72" s="530">
        <f t="shared" si="101"/>
        <v>2707.1</v>
      </c>
      <c r="CD72" s="530">
        <f t="shared" si="102"/>
        <v>1489.88</v>
      </c>
      <c r="CE72" s="530">
        <f t="shared" si="103"/>
        <v>1489.88</v>
      </c>
      <c r="CF72" s="530">
        <f t="shared" si="104"/>
        <v>1217.22</v>
      </c>
      <c r="CG72" s="530">
        <f t="shared" si="105"/>
        <v>1489.88</v>
      </c>
      <c r="CH72" s="530">
        <f t="shared" si="106"/>
        <v>0</v>
      </c>
      <c r="CI72" s="998" t="s">
        <v>281</v>
      </c>
      <c r="CJ72" s="685" t="s">
        <v>337</v>
      </c>
      <c r="CK72" s="686">
        <v>3120861</v>
      </c>
      <c r="CL72" s="686">
        <f t="shared" si="107"/>
        <v>3120.8609999999999</v>
      </c>
      <c r="CN72" s="685" t="s">
        <v>318</v>
      </c>
      <c r="CO72" s="686">
        <v>91368</v>
      </c>
      <c r="CP72" s="686">
        <v>0</v>
      </c>
      <c r="CQ72" s="686">
        <v>91368</v>
      </c>
      <c r="CR72" s="686">
        <v>0</v>
      </c>
      <c r="CS72" s="686">
        <v>0</v>
      </c>
      <c r="CT72" s="686">
        <v>0</v>
      </c>
      <c r="CU72" s="686">
        <f t="shared" si="108"/>
        <v>91.367999999999995</v>
      </c>
      <c r="CV72" s="686">
        <f t="shared" si="109"/>
        <v>0</v>
      </c>
      <c r="CW72" s="686">
        <f t="shared" si="110"/>
        <v>91.367999999999995</v>
      </c>
      <c r="CX72" s="686">
        <f t="shared" si="111"/>
        <v>0</v>
      </c>
      <c r="CY72" s="686">
        <f t="shared" si="112"/>
        <v>0</v>
      </c>
      <c r="CZ72" s="686">
        <f t="shared" si="113"/>
        <v>0</v>
      </c>
      <c r="DC72" s="687" t="s">
        <v>339</v>
      </c>
      <c r="DD72" s="688">
        <v>68980154</v>
      </c>
      <c r="DE72" s="529">
        <f t="shared" si="114"/>
        <v>68980.153999999995</v>
      </c>
      <c r="DG72" s="687" t="s">
        <v>318</v>
      </c>
      <c r="DH72" s="688">
        <v>700000</v>
      </c>
      <c r="DI72" s="688">
        <v>91368</v>
      </c>
      <c r="DJ72" s="688">
        <v>134208</v>
      </c>
      <c r="DK72" s="688">
        <v>565792</v>
      </c>
      <c r="DL72" s="688">
        <v>91368</v>
      </c>
      <c r="DM72" s="688">
        <v>0</v>
      </c>
      <c r="DN72" s="688">
        <f t="shared" si="115"/>
        <v>700</v>
      </c>
      <c r="DO72" s="688">
        <f t="shared" si="116"/>
        <v>91.367999999999995</v>
      </c>
      <c r="DP72" s="688">
        <f t="shared" si="117"/>
        <v>134.208</v>
      </c>
      <c r="DQ72" s="688">
        <f t="shared" si="118"/>
        <v>565.79200000000003</v>
      </c>
      <c r="DR72" s="688">
        <f t="shared" si="119"/>
        <v>91.367999999999995</v>
      </c>
      <c r="DS72" s="688">
        <f t="shared" si="120"/>
        <v>0</v>
      </c>
      <c r="DT72" s="683" t="s">
        <v>281</v>
      </c>
      <c r="DU72" s="786" t="s">
        <v>526</v>
      </c>
      <c r="DV72" s="787">
        <v>16967191</v>
      </c>
      <c r="DW72" s="787">
        <f t="shared" si="121"/>
        <v>16967.190999999999</v>
      </c>
      <c r="DZ72" s="786" t="s">
        <v>318</v>
      </c>
      <c r="EA72" s="787">
        <v>700000</v>
      </c>
      <c r="EB72" s="787">
        <v>134208</v>
      </c>
      <c r="EC72" s="787">
        <v>134208</v>
      </c>
      <c r="ED72" s="787">
        <v>565792</v>
      </c>
      <c r="EE72" s="787">
        <v>0</v>
      </c>
      <c r="EF72" s="787">
        <v>91368</v>
      </c>
      <c r="EG72" s="787">
        <v>42840</v>
      </c>
      <c r="EH72" s="787">
        <f t="shared" si="122"/>
        <v>700</v>
      </c>
      <c r="EI72" s="787">
        <f t="shared" si="123"/>
        <v>134.208</v>
      </c>
      <c r="EJ72" s="787">
        <f t="shared" si="124"/>
        <v>134.208</v>
      </c>
      <c r="EK72" s="787">
        <f t="shared" si="125"/>
        <v>565.79200000000003</v>
      </c>
      <c r="EL72" s="787">
        <f t="shared" si="126"/>
        <v>0</v>
      </c>
      <c r="EM72" s="787">
        <f t="shared" si="127"/>
        <v>91.367999999999995</v>
      </c>
      <c r="EN72" s="787">
        <f t="shared" si="128"/>
        <v>42.84</v>
      </c>
      <c r="EP72" s="998" t="s">
        <v>332</v>
      </c>
      <c r="EQ72" s="529">
        <v>1009760</v>
      </c>
      <c r="ER72" s="529">
        <f t="shared" si="129"/>
        <v>1009.76</v>
      </c>
      <c r="ET72" s="786" t="s">
        <v>318</v>
      </c>
      <c r="EU72" s="787">
        <v>700000</v>
      </c>
      <c r="EV72" s="787">
        <v>134208</v>
      </c>
      <c r="EW72" s="787">
        <v>134208</v>
      </c>
      <c r="EX72" s="787">
        <v>565792</v>
      </c>
      <c r="EY72" s="787">
        <v>0</v>
      </c>
      <c r="EZ72" s="787">
        <v>134208</v>
      </c>
      <c r="FA72" s="787">
        <v>0</v>
      </c>
      <c r="FB72" s="529">
        <f t="shared" si="130"/>
        <v>700</v>
      </c>
      <c r="FC72" s="529">
        <f t="shared" si="131"/>
        <v>134.208</v>
      </c>
      <c r="FD72" s="529">
        <f t="shared" si="132"/>
        <v>134.208</v>
      </c>
      <c r="FE72" s="529">
        <f t="shared" si="133"/>
        <v>565.79200000000003</v>
      </c>
      <c r="FF72" s="529">
        <f t="shared" si="134"/>
        <v>0</v>
      </c>
      <c r="FG72" s="529">
        <f t="shared" si="135"/>
        <v>134.208</v>
      </c>
      <c r="FH72" s="529">
        <f t="shared" si="136"/>
        <v>0</v>
      </c>
    </row>
    <row r="73" spans="1:164" x14ac:dyDescent="0.2">
      <c r="A73" s="998" t="s">
        <v>322</v>
      </c>
      <c r="B73" s="1000">
        <v>182723000</v>
      </c>
      <c r="C73" s="1000">
        <v>1824323</v>
      </c>
      <c r="D73" s="1000">
        <v>79550418</v>
      </c>
      <c r="E73" s="1000">
        <v>103172582</v>
      </c>
      <c r="F73" s="1000">
        <v>695567</v>
      </c>
      <c r="G73" s="1000">
        <v>1128756</v>
      </c>
      <c r="H73" s="1000">
        <f t="shared" si="73"/>
        <v>182723</v>
      </c>
      <c r="I73" s="1000">
        <f t="shared" si="74"/>
        <v>1824.3230000000001</v>
      </c>
      <c r="J73" s="1000">
        <f t="shared" si="75"/>
        <v>79550.418000000005</v>
      </c>
      <c r="K73" s="1000">
        <f t="shared" si="76"/>
        <v>103172.58199999999</v>
      </c>
      <c r="L73" s="1000">
        <f t="shared" si="77"/>
        <v>695.56700000000001</v>
      </c>
      <c r="M73" s="1000">
        <f t="shared" si="78"/>
        <v>1128.7560000000001</v>
      </c>
      <c r="N73" s="998" t="s">
        <v>281</v>
      </c>
      <c r="P73" s="528" t="s">
        <v>333</v>
      </c>
      <c r="Q73" s="529">
        <v>3327700</v>
      </c>
      <c r="R73" s="529">
        <f t="shared" si="79"/>
        <v>3327.7</v>
      </c>
      <c r="S73" s="998"/>
      <c r="T73" s="528" t="s">
        <v>489</v>
      </c>
      <c r="U73" s="530">
        <v>17600000</v>
      </c>
      <c r="V73" s="530">
        <v>0</v>
      </c>
      <c r="W73" s="530">
        <v>1382780</v>
      </c>
      <c r="X73" s="530">
        <v>16217220</v>
      </c>
      <c r="Y73" s="530">
        <v>0</v>
      </c>
      <c r="Z73" s="530">
        <v>0</v>
      </c>
      <c r="AA73" s="530">
        <f t="shared" si="80"/>
        <v>17600</v>
      </c>
      <c r="AB73" s="530">
        <f t="shared" si="81"/>
        <v>0</v>
      </c>
      <c r="AC73" s="530">
        <f t="shared" si="82"/>
        <v>1382.78</v>
      </c>
      <c r="AD73" s="530">
        <f t="shared" si="83"/>
        <v>16217.22</v>
      </c>
      <c r="AE73" s="530">
        <f t="shared" si="84"/>
        <v>0</v>
      </c>
      <c r="AF73" s="530">
        <f t="shared" si="85"/>
        <v>0</v>
      </c>
      <c r="AG73" s="998" t="s">
        <v>281</v>
      </c>
      <c r="AH73" s="998" t="s">
        <v>337</v>
      </c>
      <c r="AI73" s="529">
        <v>2058581</v>
      </c>
      <c r="AJ73" s="529">
        <f t="shared" si="86"/>
        <v>2058.5810000000001</v>
      </c>
      <c r="AL73" s="998" t="s">
        <v>490</v>
      </c>
      <c r="AM73" s="529">
        <v>2549600</v>
      </c>
      <c r="AN73" s="529">
        <v>0</v>
      </c>
      <c r="AO73" s="529">
        <v>0</v>
      </c>
      <c r="AP73" s="529">
        <v>2549600</v>
      </c>
      <c r="AQ73" s="529">
        <v>0</v>
      </c>
      <c r="AR73" s="529">
        <v>0</v>
      </c>
      <c r="AS73" s="529">
        <f t="shared" si="87"/>
        <v>2549.6</v>
      </c>
      <c r="AT73" s="529">
        <f t="shared" si="88"/>
        <v>0</v>
      </c>
      <c r="AU73" s="529">
        <f t="shared" si="89"/>
        <v>0</v>
      </c>
      <c r="AV73" s="529">
        <f t="shared" si="90"/>
        <v>2549.6</v>
      </c>
      <c r="AW73" s="529">
        <f t="shared" si="91"/>
        <v>0</v>
      </c>
      <c r="AX73" s="529">
        <f t="shared" si="92"/>
        <v>0</v>
      </c>
      <c r="AZ73" s="998" t="s">
        <v>343</v>
      </c>
      <c r="BA73" s="529">
        <v>5930729</v>
      </c>
      <c r="BB73" s="529">
        <f t="shared" si="93"/>
        <v>5930.7290000000003</v>
      </c>
      <c r="BD73" s="998" t="s">
        <v>490</v>
      </c>
      <c r="BE73" s="529">
        <v>2442500</v>
      </c>
      <c r="BF73" s="529">
        <v>0</v>
      </c>
      <c r="BG73" s="529">
        <v>0</v>
      </c>
      <c r="BH73" s="529">
        <v>2442500</v>
      </c>
      <c r="BI73" s="529">
        <v>0</v>
      </c>
      <c r="BJ73" s="529">
        <v>0</v>
      </c>
      <c r="BK73" s="529">
        <f t="shared" si="94"/>
        <v>2442.5</v>
      </c>
      <c r="BL73" s="529">
        <f t="shared" si="95"/>
        <v>0</v>
      </c>
      <c r="BM73" s="529">
        <f t="shared" si="96"/>
        <v>0</v>
      </c>
      <c r="BN73" s="529">
        <f t="shared" si="97"/>
        <v>2442.5</v>
      </c>
      <c r="BO73" s="529">
        <f t="shared" si="98"/>
        <v>0</v>
      </c>
      <c r="BP73" s="529">
        <f t="shared" si="99"/>
        <v>0</v>
      </c>
      <c r="BR73" s="528" t="s">
        <v>345</v>
      </c>
      <c r="BS73" s="530">
        <v>768050</v>
      </c>
      <c r="BT73" s="530">
        <f t="shared" si="100"/>
        <v>768.05</v>
      </c>
      <c r="BV73" s="528" t="s">
        <v>490</v>
      </c>
      <c r="BW73" s="530">
        <v>2442500</v>
      </c>
      <c r="BX73" s="530">
        <v>0</v>
      </c>
      <c r="BY73" s="530">
        <v>0</v>
      </c>
      <c r="BZ73" s="530">
        <v>2442500</v>
      </c>
      <c r="CA73" s="530">
        <v>0</v>
      </c>
      <c r="CB73" s="530">
        <v>0</v>
      </c>
      <c r="CC73" s="530">
        <f t="shared" si="101"/>
        <v>2442.5</v>
      </c>
      <c r="CD73" s="530">
        <f t="shared" si="102"/>
        <v>0</v>
      </c>
      <c r="CE73" s="530">
        <f t="shared" si="103"/>
        <v>0</v>
      </c>
      <c r="CF73" s="530">
        <f t="shared" si="104"/>
        <v>2442.5</v>
      </c>
      <c r="CG73" s="530">
        <f t="shared" si="105"/>
        <v>0</v>
      </c>
      <c r="CH73" s="530">
        <f t="shared" si="106"/>
        <v>0</v>
      </c>
      <c r="CI73" s="998" t="s">
        <v>281</v>
      </c>
      <c r="CJ73" s="685" t="s">
        <v>338</v>
      </c>
      <c r="CK73" s="686">
        <v>138043355</v>
      </c>
      <c r="CL73" s="686">
        <f t="shared" si="107"/>
        <v>138043.35500000001</v>
      </c>
      <c r="CN73" s="685" t="s">
        <v>319</v>
      </c>
      <c r="CO73" s="686">
        <v>5060737</v>
      </c>
      <c r="CP73" s="686">
        <v>2062775</v>
      </c>
      <c r="CQ73" s="686">
        <v>2062775</v>
      </c>
      <c r="CR73" s="686">
        <v>2997962</v>
      </c>
      <c r="CS73" s="686">
        <v>0</v>
      </c>
      <c r="CT73" s="686">
        <v>2062775</v>
      </c>
      <c r="CU73" s="686">
        <f t="shared" si="108"/>
        <v>5060.7370000000001</v>
      </c>
      <c r="CV73" s="686">
        <f t="shared" si="109"/>
        <v>2062.7750000000001</v>
      </c>
      <c r="CW73" s="686">
        <f t="shared" si="110"/>
        <v>2062.7750000000001</v>
      </c>
      <c r="CX73" s="686">
        <f t="shared" si="111"/>
        <v>2997.962</v>
      </c>
      <c r="CY73" s="686">
        <f t="shared" si="112"/>
        <v>0</v>
      </c>
      <c r="CZ73" s="686">
        <f t="shared" si="113"/>
        <v>2062.7750000000001</v>
      </c>
      <c r="DC73" s="687" t="s">
        <v>503</v>
      </c>
      <c r="DD73" s="688">
        <v>10298446</v>
      </c>
      <c r="DE73" s="529">
        <f t="shared" si="114"/>
        <v>10298.446</v>
      </c>
      <c r="DG73" s="687" t="s">
        <v>319</v>
      </c>
      <c r="DH73" s="688">
        <v>5060737</v>
      </c>
      <c r="DI73" s="688">
        <v>2062775</v>
      </c>
      <c r="DJ73" s="688">
        <v>2062775</v>
      </c>
      <c r="DK73" s="688">
        <v>2997962</v>
      </c>
      <c r="DL73" s="688">
        <v>2062775</v>
      </c>
      <c r="DM73" s="688">
        <v>0</v>
      </c>
      <c r="DN73" s="688">
        <f t="shared" si="115"/>
        <v>5060.7370000000001</v>
      </c>
      <c r="DO73" s="688">
        <f t="shared" si="116"/>
        <v>2062.7750000000001</v>
      </c>
      <c r="DP73" s="688">
        <f t="shared" si="117"/>
        <v>2062.7750000000001</v>
      </c>
      <c r="DQ73" s="688">
        <f t="shared" si="118"/>
        <v>2997.962</v>
      </c>
      <c r="DR73" s="688">
        <f t="shared" si="119"/>
        <v>2062.7750000000001</v>
      </c>
      <c r="DS73" s="688">
        <f t="shared" si="120"/>
        <v>0</v>
      </c>
      <c r="DT73" s="683" t="s">
        <v>281</v>
      </c>
      <c r="DU73" s="786" t="s">
        <v>527</v>
      </c>
      <c r="DV73" s="787">
        <v>16967191</v>
      </c>
      <c r="DW73" s="787">
        <f t="shared" si="121"/>
        <v>16967.190999999999</v>
      </c>
      <c r="DZ73" s="786" t="s">
        <v>319</v>
      </c>
      <c r="EA73" s="787">
        <v>5060737</v>
      </c>
      <c r="EB73" s="787">
        <v>2062775</v>
      </c>
      <c r="EC73" s="787">
        <v>2062775</v>
      </c>
      <c r="ED73" s="787">
        <v>2997962</v>
      </c>
      <c r="EE73" s="787">
        <v>0</v>
      </c>
      <c r="EF73" s="787">
        <v>2062775</v>
      </c>
      <c r="EG73" s="787">
        <v>0</v>
      </c>
      <c r="EH73" s="787">
        <f t="shared" si="122"/>
        <v>5060.7370000000001</v>
      </c>
      <c r="EI73" s="787">
        <f t="shared" si="123"/>
        <v>2062.7750000000001</v>
      </c>
      <c r="EJ73" s="787">
        <f t="shared" si="124"/>
        <v>2062.7750000000001</v>
      </c>
      <c r="EK73" s="787">
        <f t="shared" si="125"/>
        <v>2997.962</v>
      </c>
      <c r="EL73" s="787">
        <f t="shared" si="126"/>
        <v>0</v>
      </c>
      <c r="EM73" s="787">
        <f t="shared" si="127"/>
        <v>2062.7750000000001</v>
      </c>
      <c r="EN73" s="787">
        <f t="shared" si="128"/>
        <v>0</v>
      </c>
      <c r="EP73" s="998" t="s">
        <v>333</v>
      </c>
      <c r="EQ73" s="529">
        <v>1009760</v>
      </c>
      <c r="ER73" s="529">
        <f t="shared" si="129"/>
        <v>1009.76</v>
      </c>
      <c r="ET73" s="786" t="s">
        <v>319</v>
      </c>
      <c r="EU73" s="787">
        <v>5060737</v>
      </c>
      <c r="EV73" s="787">
        <v>2062775</v>
      </c>
      <c r="EW73" s="787">
        <v>2062775</v>
      </c>
      <c r="EX73" s="787">
        <v>2997962</v>
      </c>
      <c r="EY73" s="787">
        <v>0</v>
      </c>
      <c r="EZ73" s="787">
        <v>2062775</v>
      </c>
      <c r="FA73" s="787">
        <v>0</v>
      </c>
      <c r="FB73" s="529">
        <f t="shared" si="130"/>
        <v>5060.7370000000001</v>
      </c>
      <c r="FC73" s="529">
        <f t="shared" si="131"/>
        <v>2062.7750000000001</v>
      </c>
      <c r="FD73" s="529">
        <f t="shared" si="132"/>
        <v>2062.7750000000001</v>
      </c>
      <c r="FE73" s="529">
        <f t="shared" si="133"/>
        <v>2997.962</v>
      </c>
      <c r="FF73" s="529">
        <f t="shared" si="134"/>
        <v>0</v>
      </c>
      <c r="FG73" s="529">
        <f t="shared" si="135"/>
        <v>2062.7750000000001</v>
      </c>
      <c r="FH73" s="529">
        <f t="shared" si="136"/>
        <v>0</v>
      </c>
    </row>
    <row r="74" spans="1:164" x14ac:dyDescent="0.2">
      <c r="A74" s="998" t="s">
        <v>323</v>
      </c>
      <c r="B74" s="1000">
        <v>17300000</v>
      </c>
      <c r="C74" s="1000">
        <v>762116</v>
      </c>
      <c r="D74" s="1000">
        <v>17300000</v>
      </c>
      <c r="E74" s="1000">
        <v>0</v>
      </c>
      <c r="F74" s="1000">
        <v>644100</v>
      </c>
      <c r="G74" s="1000">
        <v>118016</v>
      </c>
      <c r="H74" s="1000">
        <f t="shared" si="73"/>
        <v>17300</v>
      </c>
      <c r="I74" s="1000">
        <f t="shared" si="74"/>
        <v>762.11599999999999</v>
      </c>
      <c r="J74" s="1000">
        <f t="shared" si="75"/>
        <v>17300</v>
      </c>
      <c r="K74" s="1000">
        <f t="shared" si="76"/>
        <v>0</v>
      </c>
      <c r="L74" s="1000">
        <f t="shared" si="77"/>
        <v>644.1</v>
      </c>
      <c r="M74" s="1000">
        <f t="shared" si="78"/>
        <v>118.01600000000001</v>
      </c>
      <c r="N74" s="998" t="s">
        <v>281</v>
      </c>
      <c r="P74" s="528" t="s">
        <v>335</v>
      </c>
      <c r="Q74" s="529">
        <v>24435180</v>
      </c>
      <c r="R74" s="529">
        <f t="shared" si="79"/>
        <v>24435.18</v>
      </c>
      <c r="S74" s="998"/>
      <c r="T74" s="528" t="s">
        <v>490</v>
      </c>
      <c r="U74" s="530">
        <v>2549600</v>
      </c>
      <c r="V74" s="530">
        <v>0</v>
      </c>
      <c r="W74" s="530">
        <v>0</v>
      </c>
      <c r="X74" s="530">
        <v>2549600</v>
      </c>
      <c r="Y74" s="530">
        <v>0</v>
      </c>
      <c r="Z74" s="530">
        <v>0</v>
      </c>
      <c r="AA74" s="530">
        <f t="shared" si="80"/>
        <v>2549.6</v>
      </c>
      <c r="AB74" s="530">
        <f t="shared" si="81"/>
        <v>0</v>
      </c>
      <c r="AC74" s="530">
        <f t="shared" si="82"/>
        <v>0</v>
      </c>
      <c r="AD74" s="530">
        <f t="shared" si="83"/>
        <v>2549.6</v>
      </c>
      <c r="AE74" s="530">
        <f t="shared" si="84"/>
        <v>0</v>
      </c>
      <c r="AF74" s="530">
        <f t="shared" si="85"/>
        <v>0</v>
      </c>
      <c r="AG74" s="998" t="s">
        <v>281</v>
      </c>
      <c r="AH74" s="998" t="s">
        <v>338</v>
      </c>
      <c r="AI74" s="529">
        <v>75879582</v>
      </c>
      <c r="AJ74" s="529">
        <f t="shared" si="86"/>
        <v>75879.581999999995</v>
      </c>
      <c r="AL74" s="998" t="s">
        <v>491</v>
      </c>
      <c r="AM74" s="529">
        <v>90000</v>
      </c>
      <c r="AN74" s="529">
        <v>90000</v>
      </c>
      <c r="AO74" s="529">
        <v>90000</v>
      </c>
      <c r="AP74" s="529">
        <v>0</v>
      </c>
      <c r="AQ74" s="529">
        <v>90000</v>
      </c>
      <c r="AR74" s="529">
        <v>0</v>
      </c>
      <c r="AS74" s="529">
        <f t="shared" si="87"/>
        <v>90</v>
      </c>
      <c r="AT74" s="529">
        <f t="shared" si="88"/>
        <v>90</v>
      </c>
      <c r="AU74" s="529">
        <f t="shared" si="89"/>
        <v>90</v>
      </c>
      <c r="AV74" s="529">
        <f t="shared" si="90"/>
        <v>0</v>
      </c>
      <c r="AW74" s="529">
        <f t="shared" si="91"/>
        <v>90</v>
      </c>
      <c r="AX74" s="529">
        <f t="shared" si="92"/>
        <v>0</v>
      </c>
      <c r="AZ74" s="998" t="s">
        <v>506</v>
      </c>
      <c r="BA74" s="529">
        <v>1053210</v>
      </c>
      <c r="BB74" s="529">
        <f t="shared" si="93"/>
        <v>1053.21</v>
      </c>
      <c r="BD74" s="998" t="s">
        <v>491</v>
      </c>
      <c r="BE74" s="529">
        <v>689760</v>
      </c>
      <c r="BF74" s="529">
        <v>90000</v>
      </c>
      <c r="BG74" s="529">
        <v>90000</v>
      </c>
      <c r="BH74" s="529">
        <v>599760</v>
      </c>
      <c r="BI74" s="529">
        <v>90000</v>
      </c>
      <c r="BJ74" s="529">
        <v>0</v>
      </c>
      <c r="BK74" s="529">
        <f t="shared" si="94"/>
        <v>689.76</v>
      </c>
      <c r="BL74" s="529">
        <f t="shared" si="95"/>
        <v>90</v>
      </c>
      <c r="BM74" s="529">
        <f t="shared" si="96"/>
        <v>90</v>
      </c>
      <c r="BN74" s="529">
        <f t="shared" si="97"/>
        <v>599.76</v>
      </c>
      <c r="BO74" s="529">
        <f t="shared" si="98"/>
        <v>90</v>
      </c>
      <c r="BP74" s="529">
        <f t="shared" si="99"/>
        <v>0</v>
      </c>
      <c r="BR74" s="528" t="s">
        <v>526</v>
      </c>
      <c r="BS74" s="530">
        <v>35731081</v>
      </c>
      <c r="BT74" s="530">
        <f t="shared" si="100"/>
        <v>35731.080999999998</v>
      </c>
      <c r="BV74" s="528" t="s">
        <v>491</v>
      </c>
      <c r="BW74" s="530">
        <v>689760</v>
      </c>
      <c r="BX74" s="530">
        <v>518400</v>
      </c>
      <c r="BY74" s="530">
        <v>518400</v>
      </c>
      <c r="BZ74" s="530">
        <v>171360</v>
      </c>
      <c r="CA74" s="530">
        <v>90000</v>
      </c>
      <c r="CB74" s="530">
        <v>428400</v>
      </c>
      <c r="CC74" s="530">
        <f t="shared" si="101"/>
        <v>689.76</v>
      </c>
      <c r="CD74" s="530">
        <f t="shared" si="102"/>
        <v>518.4</v>
      </c>
      <c r="CE74" s="530">
        <f t="shared" si="103"/>
        <v>518.4</v>
      </c>
      <c r="CF74" s="530">
        <f t="shared" si="104"/>
        <v>171.36</v>
      </c>
      <c r="CG74" s="530">
        <f t="shared" si="105"/>
        <v>90</v>
      </c>
      <c r="CH74" s="530">
        <f t="shared" si="106"/>
        <v>428.4</v>
      </c>
      <c r="CI74" s="998" t="s">
        <v>281</v>
      </c>
      <c r="CJ74" s="685" t="s">
        <v>339</v>
      </c>
      <c r="CK74" s="686">
        <v>125614667</v>
      </c>
      <c r="CL74" s="686">
        <f t="shared" si="107"/>
        <v>125614.667</v>
      </c>
      <c r="CN74" s="685" t="s">
        <v>489</v>
      </c>
      <c r="CO74" s="686">
        <v>8020321</v>
      </c>
      <c r="CP74" s="686">
        <v>1489880</v>
      </c>
      <c r="CQ74" s="686">
        <v>6803101</v>
      </c>
      <c r="CR74" s="686">
        <v>1217220</v>
      </c>
      <c r="CS74" s="686">
        <v>1489880</v>
      </c>
      <c r="CT74" s="686">
        <v>0</v>
      </c>
      <c r="CU74" s="686">
        <f t="shared" si="108"/>
        <v>8020.3209999999999</v>
      </c>
      <c r="CV74" s="686">
        <f t="shared" si="109"/>
        <v>1489.88</v>
      </c>
      <c r="CW74" s="686">
        <f t="shared" si="110"/>
        <v>6803.1009999999997</v>
      </c>
      <c r="CX74" s="686">
        <f t="shared" si="111"/>
        <v>1217.22</v>
      </c>
      <c r="CY74" s="686">
        <f t="shared" si="112"/>
        <v>1489.88</v>
      </c>
      <c r="CZ74" s="686">
        <f t="shared" si="113"/>
        <v>0</v>
      </c>
      <c r="DC74" s="687" t="s">
        <v>504</v>
      </c>
      <c r="DD74" s="688">
        <v>642082</v>
      </c>
      <c r="DE74" s="529">
        <f t="shared" si="114"/>
        <v>642.08199999999999</v>
      </c>
      <c r="DG74" s="687" t="s">
        <v>489</v>
      </c>
      <c r="DH74" s="688">
        <v>8020321</v>
      </c>
      <c r="DI74" s="688">
        <v>6803101</v>
      </c>
      <c r="DJ74" s="688">
        <v>6803101</v>
      </c>
      <c r="DK74" s="688">
        <v>1217220</v>
      </c>
      <c r="DL74" s="688">
        <v>1489880</v>
      </c>
      <c r="DM74" s="688">
        <v>5313221</v>
      </c>
      <c r="DN74" s="688">
        <f t="shared" si="115"/>
        <v>8020.3209999999999</v>
      </c>
      <c r="DO74" s="688">
        <f t="shared" si="116"/>
        <v>6803.1009999999997</v>
      </c>
      <c r="DP74" s="688">
        <f t="shared" si="117"/>
        <v>6803.1009999999997</v>
      </c>
      <c r="DQ74" s="688">
        <f t="shared" si="118"/>
        <v>1217.22</v>
      </c>
      <c r="DR74" s="688">
        <f t="shared" si="119"/>
        <v>1489.88</v>
      </c>
      <c r="DS74" s="688">
        <f t="shared" si="120"/>
        <v>5313.2209999999995</v>
      </c>
      <c r="DT74" s="683" t="s">
        <v>281</v>
      </c>
      <c r="DU74" s="786" t="s">
        <v>718</v>
      </c>
      <c r="DV74" s="787">
        <v>16967191</v>
      </c>
      <c r="DW74" s="787">
        <f t="shared" si="121"/>
        <v>16967.190999999999</v>
      </c>
      <c r="DZ74" s="786" t="s">
        <v>489</v>
      </c>
      <c r="EA74" s="787">
        <v>6803101</v>
      </c>
      <c r="EB74" s="787">
        <v>6803101</v>
      </c>
      <c r="EC74" s="787">
        <v>6803101</v>
      </c>
      <c r="ED74" s="787">
        <v>0</v>
      </c>
      <c r="EE74" s="787">
        <v>0</v>
      </c>
      <c r="EF74" s="787">
        <v>6803101</v>
      </c>
      <c r="EG74" s="787">
        <v>0</v>
      </c>
      <c r="EH74" s="787">
        <f t="shared" si="122"/>
        <v>6803.1009999999997</v>
      </c>
      <c r="EI74" s="787">
        <f t="shared" si="123"/>
        <v>6803.1009999999997</v>
      </c>
      <c r="EJ74" s="787">
        <f t="shared" si="124"/>
        <v>6803.1009999999997</v>
      </c>
      <c r="EK74" s="787">
        <f t="shared" si="125"/>
        <v>0</v>
      </c>
      <c r="EL74" s="787">
        <f t="shared" si="126"/>
        <v>0</v>
      </c>
      <c r="EM74" s="787">
        <f t="shared" si="127"/>
        <v>6803.1009999999997</v>
      </c>
      <c r="EN74" s="787">
        <f t="shared" si="128"/>
        <v>0</v>
      </c>
      <c r="EP74" s="998" t="s">
        <v>335</v>
      </c>
      <c r="EQ74" s="529">
        <v>17500926</v>
      </c>
      <c r="ER74" s="529">
        <f t="shared" si="129"/>
        <v>17500.925999999999</v>
      </c>
      <c r="ET74" s="786" t="s">
        <v>489</v>
      </c>
      <c r="EU74" s="787">
        <v>6803101</v>
      </c>
      <c r="EV74" s="787">
        <v>6803101</v>
      </c>
      <c r="EW74" s="787">
        <v>6803101</v>
      </c>
      <c r="EX74" s="787">
        <v>0</v>
      </c>
      <c r="EY74" s="787">
        <v>0</v>
      </c>
      <c r="EZ74" s="787">
        <v>6803101</v>
      </c>
      <c r="FA74" s="787">
        <v>0</v>
      </c>
      <c r="FB74" s="529">
        <f t="shared" si="130"/>
        <v>6803.1009999999997</v>
      </c>
      <c r="FC74" s="529">
        <f t="shared" si="131"/>
        <v>6803.1009999999997</v>
      </c>
      <c r="FD74" s="529">
        <f t="shared" si="132"/>
        <v>6803.1009999999997</v>
      </c>
      <c r="FE74" s="529">
        <f t="shared" si="133"/>
        <v>0</v>
      </c>
      <c r="FF74" s="529">
        <f t="shared" si="134"/>
        <v>0</v>
      </c>
      <c r="FG74" s="529">
        <f t="shared" si="135"/>
        <v>6803.1009999999997</v>
      </c>
      <c r="FH74" s="529">
        <f t="shared" si="136"/>
        <v>0</v>
      </c>
    </row>
    <row r="75" spans="1:164" x14ac:dyDescent="0.2">
      <c r="A75" s="998" t="s">
        <v>324</v>
      </c>
      <c r="B75" s="1000">
        <v>18850000</v>
      </c>
      <c r="C75" s="1000">
        <v>1062207</v>
      </c>
      <c r="D75" s="1000">
        <v>15550018</v>
      </c>
      <c r="E75" s="1000">
        <v>3299982</v>
      </c>
      <c r="F75" s="1000">
        <v>51467</v>
      </c>
      <c r="G75" s="1000">
        <v>1010740</v>
      </c>
      <c r="H75" s="1000">
        <f t="shared" si="73"/>
        <v>18850</v>
      </c>
      <c r="I75" s="1000">
        <f t="shared" si="74"/>
        <v>1062.2070000000001</v>
      </c>
      <c r="J75" s="1000">
        <f t="shared" si="75"/>
        <v>15550.018</v>
      </c>
      <c r="K75" s="1000">
        <f t="shared" si="76"/>
        <v>3299.982</v>
      </c>
      <c r="L75" s="1000">
        <f t="shared" si="77"/>
        <v>51.466999999999999</v>
      </c>
      <c r="M75" s="1000">
        <f t="shared" si="78"/>
        <v>1010.74</v>
      </c>
      <c r="N75" s="998" t="s">
        <v>281</v>
      </c>
      <c r="P75" s="528" t="s">
        <v>336</v>
      </c>
      <c r="Q75" s="529">
        <v>11051193</v>
      </c>
      <c r="R75" s="529">
        <f t="shared" si="79"/>
        <v>11051.192999999999</v>
      </c>
      <c r="S75" s="998"/>
      <c r="T75" s="528" t="s">
        <v>491</v>
      </c>
      <c r="U75" s="530">
        <v>6000000</v>
      </c>
      <c r="V75" s="530">
        <v>90000</v>
      </c>
      <c r="W75" s="530">
        <v>90000</v>
      </c>
      <c r="X75" s="530">
        <v>5910000</v>
      </c>
      <c r="Y75" s="530">
        <v>90000</v>
      </c>
      <c r="Z75" s="530">
        <v>0</v>
      </c>
      <c r="AA75" s="530">
        <f t="shared" si="80"/>
        <v>6000</v>
      </c>
      <c r="AB75" s="530">
        <f t="shared" si="81"/>
        <v>90</v>
      </c>
      <c r="AC75" s="530">
        <f t="shared" si="82"/>
        <v>90</v>
      </c>
      <c r="AD75" s="530">
        <f t="shared" si="83"/>
        <v>5910</v>
      </c>
      <c r="AE75" s="530">
        <f t="shared" si="84"/>
        <v>90</v>
      </c>
      <c r="AF75" s="530">
        <f t="shared" si="85"/>
        <v>0</v>
      </c>
      <c r="AG75" s="998" t="s">
        <v>281</v>
      </c>
      <c r="AH75" s="998" t="s">
        <v>339</v>
      </c>
      <c r="AI75" s="529">
        <v>66129678</v>
      </c>
      <c r="AJ75" s="529">
        <f t="shared" si="86"/>
        <v>66129.678</v>
      </c>
      <c r="AL75" s="998" t="s">
        <v>492</v>
      </c>
      <c r="AM75" s="529">
        <v>3000000</v>
      </c>
      <c r="AN75" s="529">
        <v>1447754</v>
      </c>
      <c r="AO75" s="529">
        <v>1447754</v>
      </c>
      <c r="AP75" s="529">
        <v>1552246</v>
      </c>
      <c r="AQ75" s="529">
        <v>1447754</v>
      </c>
      <c r="AR75" s="529">
        <v>0</v>
      </c>
      <c r="AS75" s="529">
        <f t="shared" si="87"/>
        <v>3000</v>
      </c>
      <c r="AT75" s="529">
        <f t="shared" si="88"/>
        <v>1447.7539999999999</v>
      </c>
      <c r="AU75" s="529">
        <f t="shared" si="89"/>
        <v>1447.7539999999999</v>
      </c>
      <c r="AV75" s="529">
        <f t="shared" si="90"/>
        <v>1552.2460000000001</v>
      </c>
      <c r="AW75" s="529">
        <f t="shared" si="91"/>
        <v>1447.7539999999999</v>
      </c>
      <c r="AX75" s="529">
        <f t="shared" si="92"/>
        <v>0</v>
      </c>
      <c r="AZ75" s="998" t="s">
        <v>345</v>
      </c>
      <c r="BA75" s="529">
        <v>728210</v>
      </c>
      <c r="BB75" s="529">
        <f t="shared" si="93"/>
        <v>728.21</v>
      </c>
      <c r="BD75" s="998" t="s">
        <v>492</v>
      </c>
      <c r="BE75" s="529">
        <v>3000000</v>
      </c>
      <c r="BF75" s="529">
        <v>1447754</v>
      </c>
      <c r="BG75" s="529">
        <v>1447754</v>
      </c>
      <c r="BH75" s="529">
        <v>1552246</v>
      </c>
      <c r="BI75" s="529">
        <v>1447754</v>
      </c>
      <c r="BJ75" s="529">
        <v>0</v>
      </c>
      <c r="BK75" s="529">
        <f t="shared" si="94"/>
        <v>3000</v>
      </c>
      <c r="BL75" s="529">
        <f t="shared" si="95"/>
        <v>1447.7539999999999</v>
      </c>
      <c r="BM75" s="529">
        <f t="shared" si="96"/>
        <v>1447.7539999999999</v>
      </c>
      <c r="BN75" s="529">
        <f t="shared" si="97"/>
        <v>1552.2460000000001</v>
      </c>
      <c r="BO75" s="529">
        <f t="shared" si="98"/>
        <v>1447.7539999999999</v>
      </c>
      <c r="BP75" s="529">
        <f t="shared" si="99"/>
        <v>0</v>
      </c>
      <c r="BR75" s="528" t="s">
        <v>527</v>
      </c>
      <c r="BS75" s="530">
        <v>35731081</v>
      </c>
      <c r="BT75" s="530">
        <f t="shared" si="100"/>
        <v>35731.080999999998</v>
      </c>
      <c r="BV75" s="528" t="s">
        <v>492</v>
      </c>
      <c r="BW75" s="530">
        <v>3000000</v>
      </c>
      <c r="BX75" s="530">
        <v>1447754</v>
      </c>
      <c r="BY75" s="530">
        <v>1447754</v>
      </c>
      <c r="BZ75" s="530">
        <v>1552246</v>
      </c>
      <c r="CA75" s="530">
        <v>1447754</v>
      </c>
      <c r="CB75" s="530">
        <v>0</v>
      </c>
      <c r="CC75" s="530">
        <f t="shared" si="101"/>
        <v>3000</v>
      </c>
      <c r="CD75" s="530">
        <f t="shared" si="102"/>
        <v>1447.7539999999999</v>
      </c>
      <c r="CE75" s="530">
        <f t="shared" si="103"/>
        <v>1447.7539999999999</v>
      </c>
      <c r="CF75" s="530">
        <f t="shared" si="104"/>
        <v>1552.2460000000001</v>
      </c>
      <c r="CG75" s="530">
        <f t="shared" si="105"/>
        <v>1447.7539999999999</v>
      </c>
      <c r="CH75" s="530">
        <f t="shared" si="106"/>
        <v>0</v>
      </c>
      <c r="CI75" s="998" t="s">
        <v>281</v>
      </c>
      <c r="CJ75" s="685" t="s">
        <v>503</v>
      </c>
      <c r="CK75" s="686">
        <v>10039830</v>
      </c>
      <c r="CL75" s="686">
        <f t="shared" si="107"/>
        <v>10039.83</v>
      </c>
      <c r="CN75" s="685" t="s">
        <v>490</v>
      </c>
      <c r="CO75" s="686">
        <v>2442500</v>
      </c>
      <c r="CP75" s="686">
        <v>1004289</v>
      </c>
      <c r="CQ75" s="686">
        <v>1004289</v>
      </c>
      <c r="CR75" s="686">
        <v>1438211</v>
      </c>
      <c r="CS75" s="686">
        <v>0</v>
      </c>
      <c r="CT75" s="686">
        <v>1004289</v>
      </c>
      <c r="CU75" s="686">
        <f t="shared" si="108"/>
        <v>2442.5</v>
      </c>
      <c r="CV75" s="686">
        <f t="shared" si="109"/>
        <v>1004.289</v>
      </c>
      <c r="CW75" s="686">
        <f t="shared" si="110"/>
        <v>1004.289</v>
      </c>
      <c r="CX75" s="686">
        <f t="shared" si="111"/>
        <v>1438.211</v>
      </c>
      <c r="CY75" s="686">
        <f t="shared" si="112"/>
        <v>0</v>
      </c>
      <c r="CZ75" s="686">
        <f t="shared" si="113"/>
        <v>1004.289</v>
      </c>
      <c r="DC75" s="687" t="s">
        <v>340</v>
      </c>
      <c r="DD75" s="688">
        <v>642082</v>
      </c>
      <c r="DE75" s="529">
        <f t="shared" si="114"/>
        <v>642.08199999999999</v>
      </c>
      <c r="DG75" s="687" t="s">
        <v>490</v>
      </c>
      <c r="DH75" s="688">
        <v>2442500</v>
      </c>
      <c r="DI75" s="688">
        <v>1004289</v>
      </c>
      <c r="DJ75" s="688">
        <v>1004289</v>
      </c>
      <c r="DK75" s="688">
        <v>1438211</v>
      </c>
      <c r="DL75" s="688">
        <v>1004289</v>
      </c>
      <c r="DM75" s="688">
        <v>0</v>
      </c>
      <c r="DN75" s="688">
        <f t="shared" si="115"/>
        <v>2442.5</v>
      </c>
      <c r="DO75" s="688">
        <f t="shared" si="116"/>
        <v>1004.289</v>
      </c>
      <c r="DP75" s="688">
        <f t="shared" si="117"/>
        <v>1004.289</v>
      </c>
      <c r="DQ75" s="688">
        <f t="shared" si="118"/>
        <v>1438.211</v>
      </c>
      <c r="DR75" s="688">
        <f t="shared" si="119"/>
        <v>1004.289</v>
      </c>
      <c r="DS75" s="688">
        <f t="shared" si="120"/>
        <v>0</v>
      </c>
      <c r="DT75" s="683" t="s">
        <v>281</v>
      </c>
      <c r="DW75" s="787">
        <f>SUM(DW3:DW74)</f>
        <v>5971475.0279999999</v>
      </c>
      <c r="DZ75" s="786" t="s">
        <v>490</v>
      </c>
      <c r="EA75" s="787">
        <v>2442500</v>
      </c>
      <c r="EB75" s="787">
        <v>1004289</v>
      </c>
      <c r="EC75" s="787">
        <v>1004289</v>
      </c>
      <c r="ED75" s="787">
        <v>1438211</v>
      </c>
      <c r="EE75" s="787">
        <v>0</v>
      </c>
      <c r="EF75" s="787">
        <v>1004289</v>
      </c>
      <c r="EG75" s="787">
        <v>0</v>
      </c>
      <c r="EH75" s="787">
        <f t="shared" si="122"/>
        <v>2442.5</v>
      </c>
      <c r="EI75" s="787">
        <f t="shared" si="123"/>
        <v>1004.289</v>
      </c>
      <c r="EJ75" s="787">
        <f t="shared" si="124"/>
        <v>1004.289</v>
      </c>
      <c r="EK75" s="787">
        <f t="shared" si="125"/>
        <v>1438.211</v>
      </c>
      <c r="EL75" s="787">
        <f t="shared" si="126"/>
        <v>0</v>
      </c>
      <c r="EM75" s="787">
        <f t="shared" si="127"/>
        <v>1004.289</v>
      </c>
      <c r="EN75" s="787">
        <f t="shared" si="128"/>
        <v>0</v>
      </c>
      <c r="EP75" s="998" t="s">
        <v>336</v>
      </c>
      <c r="EQ75" s="529">
        <v>7914099</v>
      </c>
      <c r="ER75" s="529">
        <f t="shared" si="129"/>
        <v>7914.0990000000002</v>
      </c>
      <c r="ET75" s="786" t="s">
        <v>490</v>
      </c>
      <c r="EU75" s="787">
        <v>2442500</v>
      </c>
      <c r="EV75" s="787">
        <v>1004289</v>
      </c>
      <c r="EW75" s="787">
        <v>1004289</v>
      </c>
      <c r="EX75" s="787">
        <v>1438211</v>
      </c>
      <c r="EY75" s="787">
        <v>0</v>
      </c>
      <c r="EZ75" s="787">
        <v>1004289</v>
      </c>
      <c r="FA75" s="787">
        <v>0</v>
      </c>
      <c r="FB75" s="529">
        <f t="shared" si="130"/>
        <v>2442.5</v>
      </c>
      <c r="FC75" s="529">
        <f t="shared" si="131"/>
        <v>1004.289</v>
      </c>
      <c r="FD75" s="529">
        <f t="shared" si="132"/>
        <v>1004.289</v>
      </c>
      <c r="FE75" s="529">
        <f t="shared" si="133"/>
        <v>1438.211</v>
      </c>
      <c r="FF75" s="529">
        <f t="shared" si="134"/>
        <v>0</v>
      </c>
      <c r="FG75" s="529">
        <f t="shared" si="135"/>
        <v>1004.289</v>
      </c>
      <c r="FH75" s="529">
        <f t="shared" si="136"/>
        <v>0</v>
      </c>
    </row>
    <row r="76" spans="1:164" x14ac:dyDescent="0.2">
      <c r="A76" s="998" t="s">
        <v>325</v>
      </c>
      <c r="B76" s="1000">
        <v>2500000</v>
      </c>
      <c r="C76" s="1000">
        <v>0</v>
      </c>
      <c r="D76" s="1000">
        <v>1600000</v>
      </c>
      <c r="E76" s="1000">
        <v>900000</v>
      </c>
      <c r="F76" s="1000">
        <v>0</v>
      </c>
      <c r="G76" s="1000">
        <v>0</v>
      </c>
      <c r="H76" s="1000">
        <f t="shared" si="73"/>
        <v>2500</v>
      </c>
      <c r="I76" s="1000">
        <f t="shared" si="74"/>
        <v>0</v>
      </c>
      <c r="J76" s="1000">
        <f t="shared" si="75"/>
        <v>1600</v>
      </c>
      <c r="K76" s="1000">
        <f t="shared" si="76"/>
        <v>900</v>
      </c>
      <c r="L76" s="1000">
        <f t="shared" si="77"/>
        <v>0</v>
      </c>
      <c r="M76" s="1000">
        <f t="shared" si="78"/>
        <v>0</v>
      </c>
      <c r="N76" s="998" t="s">
        <v>281</v>
      </c>
      <c r="P76" s="528" t="s">
        <v>499</v>
      </c>
      <c r="Q76" s="529">
        <v>9461628</v>
      </c>
      <c r="R76" s="529">
        <f t="shared" si="79"/>
        <v>9461.6280000000006</v>
      </c>
      <c r="S76" s="998"/>
      <c r="T76" s="528" t="s">
        <v>492</v>
      </c>
      <c r="U76" s="530">
        <v>3000000</v>
      </c>
      <c r="V76" s="530">
        <v>1447754</v>
      </c>
      <c r="W76" s="530">
        <v>1447754</v>
      </c>
      <c r="X76" s="530">
        <v>1552246</v>
      </c>
      <c r="Y76" s="530">
        <v>235620</v>
      </c>
      <c r="Z76" s="530">
        <v>1212134</v>
      </c>
      <c r="AA76" s="530">
        <f t="shared" si="80"/>
        <v>3000</v>
      </c>
      <c r="AB76" s="530">
        <f t="shared" si="81"/>
        <v>1447.7539999999999</v>
      </c>
      <c r="AC76" s="530">
        <f t="shared" si="82"/>
        <v>1447.7539999999999</v>
      </c>
      <c r="AD76" s="530">
        <f t="shared" si="83"/>
        <v>1552.2460000000001</v>
      </c>
      <c r="AE76" s="530">
        <f t="shared" si="84"/>
        <v>235.62</v>
      </c>
      <c r="AF76" s="530">
        <f t="shared" si="85"/>
        <v>1212.134</v>
      </c>
      <c r="AG76" s="998" t="s">
        <v>281</v>
      </c>
      <c r="AH76" s="998" t="s">
        <v>502</v>
      </c>
      <c r="AI76" s="529">
        <v>3509773</v>
      </c>
      <c r="AJ76" s="529">
        <f t="shared" si="86"/>
        <v>3509.7730000000001</v>
      </c>
      <c r="AL76" s="998" t="s">
        <v>320</v>
      </c>
      <c r="AM76" s="529">
        <v>11758123</v>
      </c>
      <c r="AN76" s="529">
        <v>2337511</v>
      </c>
      <c r="AO76" s="529">
        <v>2337511</v>
      </c>
      <c r="AP76" s="529">
        <v>9420612</v>
      </c>
      <c r="AQ76" s="529">
        <v>870051</v>
      </c>
      <c r="AR76" s="529">
        <v>1467460</v>
      </c>
      <c r="AS76" s="529">
        <f t="shared" si="87"/>
        <v>11758.123</v>
      </c>
      <c r="AT76" s="529">
        <f t="shared" si="88"/>
        <v>2337.511</v>
      </c>
      <c r="AU76" s="529">
        <f t="shared" si="89"/>
        <v>2337.511</v>
      </c>
      <c r="AV76" s="529">
        <f t="shared" si="90"/>
        <v>9420.6119999999992</v>
      </c>
      <c r="AW76" s="529">
        <f t="shared" si="91"/>
        <v>870.05100000000004</v>
      </c>
      <c r="AX76" s="529">
        <f t="shared" si="92"/>
        <v>1467.46</v>
      </c>
      <c r="AZ76" s="998" t="s">
        <v>346</v>
      </c>
      <c r="BA76" s="529">
        <v>325000</v>
      </c>
      <c r="BB76" s="529">
        <f t="shared" si="93"/>
        <v>325</v>
      </c>
      <c r="BD76" s="998" t="s">
        <v>320</v>
      </c>
      <c r="BE76" s="529">
        <v>22447833</v>
      </c>
      <c r="BF76" s="529">
        <v>2337511</v>
      </c>
      <c r="BG76" s="529">
        <v>2337511</v>
      </c>
      <c r="BH76" s="529">
        <v>20110322</v>
      </c>
      <c r="BI76" s="529">
        <v>2337511</v>
      </c>
      <c r="BJ76" s="529">
        <v>0</v>
      </c>
      <c r="BK76" s="529">
        <f t="shared" si="94"/>
        <v>22447.832999999999</v>
      </c>
      <c r="BL76" s="529">
        <f t="shared" si="95"/>
        <v>2337.511</v>
      </c>
      <c r="BM76" s="529">
        <f t="shared" si="96"/>
        <v>2337.511</v>
      </c>
      <c r="BN76" s="529">
        <f t="shared" si="97"/>
        <v>20110.322</v>
      </c>
      <c r="BO76" s="529">
        <f t="shared" si="98"/>
        <v>2337.511</v>
      </c>
      <c r="BP76" s="529">
        <f t="shared" si="99"/>
        <v>0</v>
      </c>
      <c r="BR76" s="528" t="s">
        <v>718</v>
      </c>
      <c r="BS76" s="530">
        <v>35731081</v>
      </c>
      <c r="BT76" s="530">
        <f t="shared" si="100"/>
        <v>35731.080999999998</v>
      </c>
      <c r="BV76" s="528" t="s">
        <v>320</v>
      </c>
      <c r="BW76" s="530">
        <v>11999963</v>
      </c>
      <c r="BX76" s="530">
        <v>2337511</v>
      </c>
      <c r="BY76" s="530">
        <v>2337511</v>
      </c>
      <c r="BZ76" s="530">
        <v>9662452</v>
      </c>
      <c r="CA76" s="530">
        <v>2337511</v>
      </c>
      <c r="CB76" s="530">
        <v>0</v>
      </c>
      <c r="CC76" s="530">
        <f t="shared" si="101"/>
        <v>11999.963</v>
      </c>
      <c r="CD76" s="530">
        <f t="shared" si="102"/>
        <v>2337.511</v>
      </c>
      <c r="CE76" s="530">
        <f t="shared" si="103"/>
        <v>2337.511</v>
      </c>
      <c r="CF76" s="530">
        <f t="shared" si="104"/>
        <v>9662.4519999999993</v>
      </c>
      <c r="CG76" s="530">
        <f t="shared" si="105"/>
        <v>2337.511</v>
      </c>
      <c r="CH76" s="530">
        <f t="shared" si="106"/>
        <v>0</v>
      </c>
      <c r="CI76" s="998" t="s">
        <v>281</v>
      </c>
      <c r="CJ76" s="685" t="s">
        <v>418</v>
      </c>
      <c r="CK76" s="686">
        <v>2388858</v>
      </c>
      <c r="CL76" s="686">
        <f t="shared" si="107"/>
        <v>2388.8580000000002</v>
      </c>
      <c r="CN76" s="685" t="s">
        <v>491</v>
      </c>
      <c r="CO76" s="686">
        <v>940332</v>
      </c>
      <c r="CP76" s="686">
        <v>518400</v>
      </c>
      <c r="CQ76" s="686">
        <v>768972</v>
      </c>
      <c r="CR76" s="686">
        <v>171360</v>
      </c>
      <c r="CS76" s="686">
        <v>518400</v>
      </c>
      <c r="CT76" s="686">
        <v>0</v>
      </c>
      <c r="CU76" s="686">
        <f t="shared" si="108"/>
        <v>940.33199999999999</v>
      </c>
      <c r="CV76" s="686">
        <f t="shared" si="109"/>
        <v>518.4</v>
      </c>
      <c r="CW76" s="686">
        <f t="shared" si="110"/>
        <v>768.97199999999998</v>
      </c>
      <c r="CX76" s="686">
        <f t="shared" si="111"/>
        <v>171.36</v>
      </c>
      <c r="CY76" s="686">
        <f t="shared" si="112"/>
        <v>518.4</v>
      </c>
      <c r="CZ76" s="686">
        <f t="shared" si="113"/>
        <v>0</v>
      </c>
      <c r="DC76" s="687" t="s">
        <v>505</v>
      </c>
      <c r="DD76" s="688">
        <v>38362824</v>
      </c>
      <c r="DE76" s="529">
        <f t="shared" si="114"/>
        <v>38362.824000000001</v>
      </c>
      <c r="DG76" s="687" t="s">
        <v>491</v>
      </c>
      <c r="DH76" s="688">
        <v>1287812</v>
      </c>
      <c r="DI76" s="688">
        <v>768972</v>
      </c>
      <c r="DJ76" s="688">
        <v>1116452</v>
      </c>
      <c r="DK76" s="688">
        <v>171360</v>
      </c>
      <c r="DL76" s="688">
        <v>518400</v>
      </c>
      <c r="DM76" s="688">
        <v>250572</v>
      </c>
      <c r="DN76" s="688">
        <f t="shared" si="115"/>
        <v>1287.8119999999999</v>
      </c>
      <c r="DO76" s="688">
        <f t="shared" si="116"/>
        <v>768.97199999999998</v>
      </c>
      <c r="DP76" s="688">
        <f t="shared" si="117"/>
        <v>1116.452</v>
      </c>
      <c r="DQ76" s="688">
        <f t="shared" si="118"/>
        <v>171.36</v>
      </c>
      <c r="DR76" s="688">
        <f t="shared" si="119"/>
        <v>518.4</v>
      </c>
      <c r="DS76" s="688">
        <f t="shared" si="120"/>
        <v>250.572</v>
      </c>
      <c r="DT76" s="683" t="s">
        <v>281</v>
      </c>
      <c r="DW76" s="787"/>
      <c r="DZ76" s="786" t="s">
        <v>491</v>
      </c>
      <c r="EA76" s="787">
        <v>1116452</v>
      </c>
      <c r="EB76" s="787">
        <v>1116452</v>
      </c>
      <c r="EC76" s="787">
        <v>1116452</v>
      </c>
      <c r="ED76" s="787">
        <v>0</v>
      </c>
      <c r="EE76" s="787">
        <v>0</v>
      </c>
      <c r="EF76" s="787">
        <v>768972</v>
      </c>
      <c r="EG76" s="787">
        <v>347480</v>
      </c>
      <c r="EH76" s="787">
        <f t="shared" si="122"/>
        <v>1116.452</v>
      </c>
      <c r="EI76" s="787">
        <f t="shared" si="123"/>
        <v>1116.452</v>
      </c>
      <c r="EJ76" s="787">
        <f t="shared" si="124"/>
        <v>1116.452</v>
      </c>
      <c r="EK76" s="787">
        <f t="shared" si="125"/>
        <v>0</v>
      </c>
      <c r="EL76" s="787">
        <f t="shared" si="126"/>
        <v>0</v>
      </c>
      <c r="EM76" s="787">
        <f t="shared" si="127"/>
        <v>768.97199999999998</v>
      </c>
      <c r="EN76" s="787">
        <f t="shared" si="128"/>
        <v>347.48</v>
      </c>
      <c r="EP76" s="998" t="s">
        <v>499</v>
      </c>
      <c r="EQ76" s="529">
        <v>3897827</v>
      </c>
      <c r="ER76" s="529">
        <f t="shared" si="129"/>
        <v>3897.8270000000002</v>
      </c>
      <c r="ET76" s="786" t="s">
        <v>491</v>
      </c>
      <c r="EU76" s="787">
        <v>1116452</v>
      </c>
      <c r="EV76" s="787">
        <v>1116452</v>
      </c>
      <c r="EW76" s="787">
        <v>1116452</v>
      </c>
      <c r="EX76" s="787">
        <v>0</v>
      </c>
      <c r="EY76" s="787">
        <v>0</v>
      </c>
      <c r="EZ76" s="787">
        <v>1116452</v>
      </c>
      <c r="FA76" s="787">
        <v>0</v>
      </c>
      <c r="FB76" s="529">
        <f t="shared" si="130"/>
        <v>1116.452</v>
      </c>
      <c r="FC76" s="529">
        <f t="shared" si="131"/>
        <v>1116.452</v>
      </c>
      <c r="FD76" s="529">
        <f t="shared" si="132"/>
        <v>1116.452</v>
      </c>
      <c r="FE76" s="529">
        <f t="shared" si="133"/>
        <v>0</v>
      </c>
      <c r="FF76" s="529">
        <f t="shared" si="134"/>
        <v>0</v>
      </c>
      <c r="FG76" s="529">
        <f t="shared" si="135"/>
        <v>1116.452</v>
      </c>
      <c r="FH76" s="529">
        <f t="shared" si="136"/>
        <v>0</v>
      </c>
    </row>
    <row r="77" spans="1:164" x14ac:dyDescent="0.2">
      <c r="A77" s="998" t="s">
        <v>326</v>
      </c>
      <c r="B77" s="1000">
        <v>18000000</v>
      </c>
      <c r="C77" s="1000">
        <v>0</v>
      </c>
      <c r="D77" s="1000">
        <v>0</v>
      </c>
      <c r="E77" s="1000">
        <v>18000000</v>
      </c>
      <c r="F77" s="1000">
        <v>0</v>
      </c>
      <c r="G77" s="1000">
        <v>0</v>
      </c>
      <c r="H77" s="1000">
        <f t="shared" si="73"/>
        <v>18000</v>
      </c>
      <c r="I77" s="1000">
        <f t="shared" si="74"/>
        <v>0</v>
      </c>
      <c r="J77" s="1000">
        <f t="shared" si="75"/>
        <v>0</v>
      </c>
      <c r="K77" s="1000">
        <f t="shared" si="76"/>
        <v>18000</v>
      </c>
      <c r="L77" s="1000">
        <f t="shared" si="77"/>
        <v>0</v>
      </c>
      <c r="M77" s="1000">
        <f t="shared" si="78"/>
        <v>0</v>
      </c>
      <c r="N77" s="998" t="s">
        <v>281</v>
      </c>
      <c r="P77" s="528" t="s">
        <v>500</v>
      </c>
      <c r="Q77" s="529">
        <v>2814168</v>
      </c>
      <c r="R77" s="529">
        <f t="shared" si="79"/>
        <v>2814.1680000000001</v>
      </c>
      <c r="S77" s="998"/>
      <c r="T77" s="528" t="s">
        <v>320</v>
      </c>
      <c r="U77" s="530">
        <v>10996303</v>
      </c>
      <c r="V77" s="530">
        <v>1587811</v>
      </c>
      <c r="W77" s="530">
        <v>2337511</v>
      </c>
      <c r="X77" s="530">
        <v>8658792</v>
      </c>
      <c r="Y77" s="530">
        <v>138915</v>
      </c>
      <c r="Z77" s="530">
        <v>1448896</v>
      </c>
      <c r="AA77" s="530">
        <f t="shared" si="80"/>
        <v>10996.303</v>
      </c>
      <c r="AB77" s="530">
        <f t="shared" si="81"/>
        <v>1587.8109999999999</v>
      </c>
      <c r="AC77" s="530">
        <f t="shared" si="82"/>
        <v>2337.511</v>
      </c>
      <c r="AD77" s="530">
        <f t="shared" si="83"/>
        <v>8658.7919999999995</v>
      </c>
      <c r="AE77" s="530">
        <f t="shared" si="84"/>
        <v>138.91499999999999</v>
      </c>
      <c r="AF77" s="530">
        <f t="shared" si="85"/>
        <v>1448.896</v>
      </c>
      <c r="AG77" s="998" t="s">
        <v>281</v>
      </c>
      <c r="AH77" s="998" t="s">
        <v>503</v>
      </c>
      <c r="AI77" s="529">
        <v>3851273</v>
      </c>
      <c r="AJ77" s="529">
        <f t="shared" si="86"/>
        <v>3851.2730000000001</v>
      </c>
      <c r="AL77" s="998" t="s">
        <v>322</v>
      </c>
      <c r="AM77" s="529">
        <v>182012390</v>
      </c>
      <c r="AN77" s="529">
        <v>27292780</v>
      </c>
      <c r="AO77" s="529">
        <v>169557060</v>
      </c>
      <c r="AP77" s="529">
        <v>12455330</v>
      </c>
      <c r="AQ77" s="529">
        <v>20493076</v>
      </c>
      <c r="AR77" s="529">
        <v>6799704</v>
      </c>
      <c r="AS77" s="529">
        <f t="shared" si="87"/>
        <v>182012.39</v>
      </c>
      <c r="AT77" s="529">
        <f t="shared" si="88"/>
        <v>27292.78</v>
      </c>
      <c r="AU77" s="529">
        <f t="shared" si="89"/>
        <v>169557.06</v>
      </c>
      <c r="AV77" s="529">
        <f t="shared" si="90"/>
        <v>12455.33</v>
      </c>
      <c r="AW77" s="529">
        <f t="shared" si="91"/>
        <v>20493.076000000001</v>
      </c>
      <c r="AX77" s="529">
        <f t="shared" si="92"/>
        <v>6799.7039999999997</v>
      </c>
      <c r="AZ77" s="998" t="s">
        <v>347</v>
      </c>
      <c r="BA77" s="529">
        <v>2302000</v>
      </c>
      <c r="BB77" s="529">
        <f t="shared" si="93"/>
        <v>2302</v>
      </c>
      <c r="BD77" s="998" t="s">
        <v>322</v>
      </c>
      <c r="BE77" s="529">
        <v>174541943</v>
      </c>
      <c r="BF77" s="529">
        <v>36747904</v>
      </c>
      <c r="BG77" s="529">
        <v>170038921</v>
      </c>
      <c r="BH77" s="529">
        <v>4503022</v>
      </c>
      <c r="BI77" s="529">
        <v>33776230</v>
      </c>
      <c r="BJ77" s="529">
        <v>2971674</v>
      </c>
      <c r="BK77" s="529">
        <f t="shared" si="94"/>
        <v>174541.943</v>
      </c>
      <c r="BL77" s="529">
        <f t="shared" si="95"/>
        <v>36747.904000000002</v>
      </c>
      <c r="BM77" s="529">
        <f t="shared" si="96"/>
        <v>170038.921</v>
      </c>
      <c r="BN77" s="529">
        <f t="shared" si="97"/>
        <v>4503.0219999999999</v>
      </c>
      <c r="BO77" s="529">
        <f t="shared" si="98"/>
        <v>33776.230000000003</v>
      </c>
      <c r="BP77" s="529">
        <f t="shared" si="99"/>
        <v>2971.674</v>
      </c>
      <c r="BR77" s="528"/>
      <c r="BS77" s="530"/>
      <c r="BT77" s="530"/>
      <c r="BV77" s="528" t="s">
        <v>321</v>
      </c>
      <c r="BW77" s="530">
        <v>642600</v>
      </c>
      <c r="BX77" s="530">
        <v>642600</v>
      </c>
      <c r="BY77" s="530">
        <v>642600</v>
      </c>
      <c r="BZ77" s="530">
        <v>0</v>
      </c>
      <c r="CA77" s="530">
        <v>0</v>
      </c>
      <c r="CB77" s="530">
        <v>642600</v>
      </c>
      <c r="CC77" s="530">
        <f t="shared" si="101"/>
        <v>642.6</v>
      </c>
      <c r="CD77" s="530">
        <f t="shared" si="102"/>
        <v>642.6</v>
      </c>
      <c r="CE77" s="530">
        <f t="shared" si="103"/>
        <v>642.6</v>
      </c>
      <c r="CF77" s="530">
        <f t="shared" si="104"/>
        <v>0</v>
      </c>
      <c r="CG77" s="530">
        <f t="shared" si="105"/>
        <v>0</v>
      </c>
      <c r="CH77" s="530">
        <f t="shared" si="106"/>
        <v>642.6</v>
      </c>
      <c r="CI77" s="998" t="s">
        <v>281</v>
      </c>
      <c r="CJ77" s="685" t="s">
        <v>505</v>
      </c>
      <c r="CK77" s="686">
        <v>106343627</v>
      </c>
      <c r="CL77" s="686">
        <f t="shared" si="107"/>
        <v>106343.62699999999</v>
      </c>
      <c r="CN77" s="685" t="s">
        <v>492</v>
      </c>
      <c r="CO77" s="686">
        <v>3000000</v>
      </c>
      <c r="CP77" s="686">
        <v>1447754</v>
      </c>
      <c r="CQ77" s="686">
        <v>1447754</v>
      </c>
      <c r="CR77" s="686">
        <v>1552246</v>
      </c>
      <c r="CS77" s="686">
        <v>1447754</v>
      </c>
      <c r="CT77" s="686">
        <v>0</v>
      </c>
      <c r="CU77" s="686">
        <f t="shared" si="108"/>
        <v>3000</v>
      </c>
      <c r="CV77" s="686">
        <f t="shared" si="109"/>
        <v>1447.7539999999999</v>
      </c>
      <c r="CW77" s="686">
        <f t="shared" si="110"/>
        <v>1447.7539999999999</v>
      </c>
      <c r="CX77" s="686">
        <f t="shared" si="111"/>
        <v>1552.2460000000001</v>
      </c>
      <c r="CY77" s="686">
        <f t="shared" si="112"/>
        <v>1447.7539999999999</v>
      </c>
      <c r="CZ77" s="686">
        <f t="shared" si="113"/>
        <v>0</v>
      </c>
      <c r="DC77" s="687" t="s">
        <v>341</v>
      </c>
      <c r="DD77" s="688">
        <v>37438507</v>
      </c>
      <c r="DE77" s="529">
        <f t="shared" si="114"/>
        <v>37438.506999999998</v>
      </c>
      <c r="DG77" s="687" t="s">
        <v>492</v>
      </c>
      <c r="DH77" s="688">
        <v>3000000</v>
      </c>
      <c r="DI77" s="688">
        <v>1447754</v>
      </c>
      <c r="DJ77" s="688">
        <v>1447754</v>
      </c>
      <c r="DK77" s="688">
        <v>1552246</v>
      </c>
      <c r="DL77" s="688">
        <v>1447754</v>
      </c>
      <c r="DM77" s="688">
        <v>0</v>
      </c>
      <c r="DN77" s="688">
        <f t="shared" si="115"/>
        <v>3000</v>
      </c>
      <c r="DO77" s="688">
        <f t="shared" si="116"/>
        <v>1447.7539999999999</v>
      </c>
      <c r="DP77" s="688">
        <f t="shared" si="117"/>
        <v>1447.7539999999999</v>
      </c>
      <c r="DQ77" s="688">
        <f t="shared" si="118"/>
        <v>1552.2460000000001</v>
      </c>
      <c r="DR77" s="688">
        <f t="shared" si="119"/>
        <v>1447.7539999999999</v>
      </c>
      <c r="DS77" s="688">
        <f t="shared" si="120"/>
        <v>0</v>
      </c>
      <c r="DT77" s="683" t="s">
        <v>281</v>
      </c>
      <c r="DW77" s="787"/>
      <c r="DZ77" s="786" t="s">
        <v>492</v>
      </c>
      <c r="EA77" s="787">
        <v>3000000</v>
      </c>
      <c r="EB77" s="787">
        <v>1447754</v>
      </c>
      <c r="EC77" s="787">
        <v>1447754</v>
      </c>
      <c r="ED77" s="787">
        <v>1552246</v>
      </c>
      <c r="EE77" s="787">
        <v>0</v>
      </c>
      <c r="EF77" s="787">
        <v>1447754</v>
      </c>
      <c r="EG77" s="787">
        <v>0</v>
      </c>
      <c r="EH77" s="787">
        <f t="shared" si="122"/>
        <v>3000</v>
      </c>
      <c r="EI77" s="787">
        <f t="shared" si="123"/>
        <v>1447.7539999999999</v>
      </c>
      <c r="EJ77" s="787">
        <f t="shared" si="124"/>
        <v>1447.7539999999999</v>
      </c>
      <c r="EK77" s="787">
        <f t="shared" si="125"/>
        <v>1552.2460000000001</v>
      </c>
      <c r="EL77" s="787">
        <f t="shared" si="126"/>
        <v>0</v>
      </c>
      <c r="EM77" s="787">
        <f t="shared" si="127"/>
        <v>1447.7539999999999</v>
      </c>
      <c r="EN77" s="787">
        <f t="shared" si="128"/>
        <v>0</v>
      </c>
      <c r="EP77" s="998" t="s">
        <v>500</v>
      </c>
      <c r="EQ77" s="529">
        <v>3893647</v>
      </c>
      <c r="ER77" s="529">
        <f t="shared" si="129"/>
        <v>3893.6469999999999</v>
      </c>
      <c r="ET77" s="786" t="s">
        <v>492</v>
      </c>
      <c r="EU77" s="787">
        <v>3000000</v>
      </c>
      <c r="EV77" s="787">
        <v>1447754</v>
      </c>
      <c r="EW77" s="787">
        <v>1447754</v>
      </c>
      <c r="EX77" s="787">
        <v>1552246</v>
      </c>
      <c r="EY77" s="787">
        <v>0</v>
      </c>
      <c r="EZ77" s="787">
        <v>1447754</v>
      </c>
      <c r="FA77" s="787">
        <v>0</v>
      </c>
      <c r="FB77" s="529">
        <f t="shared" si="130"/>
        <v>3000</v>
      </c>
      <c r="FC77" s="529">
        <f t="shared" si="131"/>
        <v>1447.7539999999999</v>
      </c>
      <c r="FD77" s="529">
        <f t="shared" si="132"/>
        <v>1447.7539999999999</v>
      </c>
      <c r="FE77" s="529">
        <f t="shared" si="133"/>
        <v>1552.2460000000001</v>
      </c>
      <c r="FF77" s="529">
        <f t="shared" si="134"/>
        <v>0</v>
      </c>
      <c r="FG77" s="529">
        <f t="shared" si="135"/>
        <v>1447.7539999999999</v>
      </c>
      <c r="FH77" s="529">
        <f t="shared" si="136"/>
        <v>0</v>
      </c>
    </row>
    <row r="78" spans="1:164" x14ac:dyDescent="0.2">
      <c r="A78" s="998" t="s">
        <v>327</v>
      </c>
      <c r="B78" s="1000">
        <v>73500000</v>
      </c>
      <c r="C78" s="1000">
        <v>0</v>
      </c>
      <c r="D78" s="1000">
        <v>0</v>
      </c>
      <c r="E78" s="1000">
        <v>73500000</v>
      </c>
      <c r="F78" s="1000">
        <v>0</v>
      </c>
      <c r="G78" s="1000">
        <v>0</v>
      </c>
      <c r="H78" s="1000">
        <f t="shared" si="73"/>
        <v>73500</v>
      </c>
      <c r="I78" s="1000">
        <f t="shared" si="74"/>
        <v>0</v>
      </c>
      <c r="J78" s="1000">
        <f t="shared" si="75"/>
        <v>0</v>
      </c>
      <c r="K78" s="1000">
        <f t="shared" si="76"/>
        <v>73500</v>
      </c>
      <c r="L78" s="1000">
        <f t="shared" si="77"/>
        <v>0</v>
      </c>
      <c r="M78" s="1000">
        <f t="shared" si="78"/>
        <v>0</v>
      </c>
      <c r="N78" s="998" t="s">
        <v>281</v>
      </c>
      <c r="P78" s="528" t="s">
        <v>501</v>
      </c>
      <c r="Q78" s="529">
        <v>96810</v>
      </c>
      <c r="R78" s="529">
        <f t="shared" si="79"/>
        <v>96.81</v>
      </c>
      <c r="S78" s="998"/>
      <c r="T78" s="528" t="s">
        <v>322</v>
      </c>
      <c r="U78" s="530">
        <v>118376666</v>
      </c>
      <c r="V78" s="530">
        <v>14447003</v>
      </c>
      <c r="W78" s="530">
        <v>97703988</v>
      </c>
      <c r="X78" s="530">
        <v>20672678</v>
      </c>
      <c r="Y78" s="530">
        <v>3670680</v>
      </c>
      <c r="Z78" s="530">
        <v>10776323</v>
      </c>
      <c r="AA78" s="530">
        <f t="shared" si="80"/>
        <v>118376.666</v>
      </c>
      <c r="AB78" s="530">
        <f t="shared" si="81"/>
        <v>14447.003000000001</v>
      </c>
      <c r="AC78" s="530">
        <f t="shared" si="82"/>
        <v>97703.987999999998</v>
      </c>
      <c r="AD78" s="530">
        <f t="shared" si="83"/>
        <v>20672.678</v>
      </c>
      <c r="AE78" s="530">
        <f t="shared" si="84"/>
        <v>3670.68</v>
      </c>
      <c r="AF78" s="530">
        <f t="shared" si="85"/>
        <v>10776.323</v>
      </c>
      <c r="AG78" s="998" t="s">
        <v>281</v>
      </c>
      <c r="AH78" s="998" t="s">
        <v>418</v>
      </c>
      <c r="AI78" s="529">
        <v>2388858</v>
      </c>
      <c r="AJ78" s="529">
        <f t="shared" si="86"/>
        <v>2388.8580000000002</v>
      </c>
      <c r="AL78" s="998" t="s">
        <v>323</v>
      </c>
      <c r="AM78" s="529">
        <v>17300000</v>
      </c>
      <c r="AN78" s="529">
        <v>3789590</v>
      </c>
      <c r="AO78" s="529">
        <v>17300000</v>
      </c>
      <c r="AP78" s="529">
        <v>0</v>
      </c>
      <c r="AQ78" s="529">
        <v>3789590</v>
      </c>
      <c r="AR78" s="529">
        <v>0</v>
      </c>
      <c r="AS78" s="529">
        <f t="shared" si="87"/>
        <v>17300</v>
      </c>
      <c r="AT78" s="529">
        <f t="shared" si="88"/>
        <v>3789.59</v>
      </c>
      <c r="AU78" s="529">
        <f t="shared" si="89"/>
        <v>17300</v>
      </c>
      <c r="AV78" s="529">
        <f t="shared" si="90"/>
        <v>0</v>
      </c>
      <c r="AW78" s="529">
        <f t="shared" si="91"/>
        <v>3789.59</v>
      </c>
      <c r="AX78" s="529">
        <f t="shared" si="92"/>
        <v>0</v>
      </c>
      <c r="AZ78" s="998" t="s">
        <v>794</v>
      </c>
      <c r="BA78" s="529">
        <v>2302000</v>
      </c>
      <c r="BB78" s="529">
        <f t="shared" si="93"/>
        <v>2302</v>
      </c>
      <c r="BD78" s="998" t="s">
        <v>323</v>
      </c>
      <c r="BE78" s="529">
        <v>17300000</v>
      </c>
      <c r="BF78" s="529">
        <v>5086120</v>
      </c>
      <c r="BG78" s="529">
        <v>17300000</v>
      </c>
      <c r="BH78" s="529">
        <v>0</v>
      </c>
      <c r="BI78" s="529">
        <v>4985220</v>
      </c>
      <c r="BJ78" s="529">
        <v>100900</v>
      </c>
      <c r="BK78" s="529">
        <f t="shared" si="94"/>
        <v>17300</v>
      </c>
      <c r="BL78" s="529">
        <f t="shared" si="95"/>
        <v>5086.12</v>
      </c>
      <c r="BM78" s="529">
        <f t="shared" si="96"/>
        <v>17300</v>
      </c>
      <c r="BN78" s="529">
        <f t="shared" si="97"/>
        <v>0</v>
      </c>
      <c r="BO78" s="529">
        <f t="shared" si="98"/>
        <v>4985.22</v>
      </c>
      <c r="BP78" s="529">
        <f t="shared" si="99"/>
        <v>100.9</v>
      </c>
      <c r="BR78" s="528"/>
      <c r="BS78" s="530"/>
      <c r="BT78" s="530"/>
      <c r="BV78" s="528" t="s">
        <v>322</v>
      </c>
      <c r="BW78" s="530">
        <v>174541943</v>
      </c>
      <c r="BX78" s="530">
        <v>44585086</v>
      </c>
      <c r="BY78" s="530">
        <v>170038921</v>
      </c>
      <c r="BZ78" s="530">
        <v>4503022</v>
      </c>
      <c r="CA78" s="530">
        <v>38919570</v>
      </c>
      <c r="CB78" s="530">
        <v>5665516</v>
      </c>
      <c r="CC78" s="530">
        <f t="shared" si="101"/>
        <v>174541.943</v>
      </c>
      <c r="CD78" s="530">
        <f t="shared" si="102"/>
        <v>44585.086000000003</v>
      </c>
      <c r="CE78" s="530">
        <f t="shared" si="103"/>
        <v>170038.921</v>
      </c>
      <c r="CF78" s="530">
        <f t="shared" si="104"/>
        <v>4503.0219999999999</v>
      </c>
      <c r="CG78" s="530">
        <f t="shared" si="105"/>
        <v>38919.57</v>
      </c>
      <c r="CH78" s="530">
        <f t="shared" si="106"/>
        <v>5665.5159999999996</v>
      </c>
      <c r="CI78" s="998" t="s">
        <v>281</v>
      </c>
      <c r="CJ78" s="685" t="s">
        <v>341</v>
      </c>
      <c r="CK78" s="686">
        <v>91999999</v>
      </c>
      <c r="CL78" s="686">
        <f t="shared" si="107"/>
        <v>91999.998999999996</v>
      </c>
      <c r="CN78" s="685" t="s">
        <v>320</v>
      </c>
      <c r="CO78" s="686">
        <v>356846208</v>
      </c>
      <c r="CP78" s="686">
        <v>2337511</v>
      </c>
      <c r="CQ78" s="686">
        <v>2337511</v>
      </c>
      <c r="CR78" s="686">
        <v>354508697</v>
      </c>
      <c r="CS78" s="686">
        <v>2337511</v>
      </c>
      <c r="CT78" s="686">
        <v>0</v>
      </c>
      <c r="CU78" s="686">
        <f t="shared" si="108"/>
        <v>356846.20799999998</v>
      </c>
      <c r="CV78" s="686">
        <f t="shared" si="109"/>
        <v>2337.511</v>
      </c>
      <c r="CW78" s="686">
        <f t="shared" si="110"/>
        <v>2337.511</v>
      </c>
      <c r="CX78" s="686">
        <f t="shared" si="111"/>
        <v>354508.69699999999</v>
      </c>
      <c r="CY78" s="686">
        <f t="shared" si="112"/>
        <v>2337.511</v>
      </c>
      <c r="CZ78" s="686">
        <f t="shared" si="113"/>
        <v>0</v>
      </c>
      <c r="DC78" s="687" t="s">
        <v>343</v>
      </c>
      <c r="DD78" s="688">
        <v>924317</v>
      </c>
      <c r="DE78" s="529">
        <f t="shared" si="114"/>
        <v>924.31700000000001</v>
      </c>
      <c r="DG78" s="687" t="s">
        <v>320</v>
      </c>
      <c r="DH78" s="688">
        <v>50188038</v>
      </c>
      <c r="DI78" s="688">
        <v>2337511</v>
      </c>
      <c r="DJ78" s="688">
        <v>2337511</v>
      </c>
      <c r="DK78" s="688">
        <v>47850527</v>
      </c>
      <c r="DL78" s="688">
        <v>2337511</v>
      </c>
      <c r="DM78" s="688">
        <v>0</v>
      </c>
      <c r="DN78" s="688">
        <f t="shared" si="115"/>
        <v>50188.038</v>
      </c>
      <c r="DO78" s="688">
        <f t="shared" si="116"/>
        <v>2337.511</v>
      </c>
      <c r="DP78" s="688">
        <f t="shared" si="117"/>
        <v>2337.511</v>
      </c>
      <c r="DQ78" s="688">
        <f t="shared" si="118"/>
        <v>47850.527000000002</v>
      </c>
      <c r="DR78" s="688">
        <f t="shared" si="119"/>
        <v>2337.511</v>
      </c>
      <c r="DS78" s="688">
        <f t="shared" si="120"/>
        <v>0</v>
      </c>
      <c r="DT78" s="683" t="s">
        <v>281</v>
      </c>
      <c r="DW78" s="787"/>
      <c r="DZ78" s="786" t="s">
        <v>320</v>
      </c>
      <c r="EA78" s="787">
        <v>3111808</v>
      </c>
      <c r="EB78" s="787">
        <v>2337511</v>
      </c>
      <c r="EC78" s="787">
        <v>2718263</v>
      </c>
      <c r="ED78" s="787">
        <v>393545</v>
      </c>
      <c r="EE78" s="787">
        <v>380752</v>
      </c>
      <c r="EF78" s="787">
        <v>2337511</v>
      </c>
      <c r="EG78" s="787">
        <v>0</v>
      </c>
      <c r="EH78" s="787">
        <f t="shared" si="122"/>
        <v>3111.808</v>
      </c>
      <c r="EI78" s="787">
        <f t="shared" si="123"/>
        <v>2337.511</v>
      </c>
      <c r="EJ78" s="787">
        <f t="shared" si="124"/>
        <v>2718.2629999999999</v>
      </c>
      <c r="EK78" s="787">
        <f t="shared" si="125"/>
        <v>393.54500000000002</v>
      </c>
      <c r="EL78" s="787">
        <f t="shared" si="126"/>
        <v>380.75200000000001</v>
      </c>
      <c r="EM78" s="787">
        <f t="shared" si="127"/>
        <v>2337.511</v>
      </c>
      <c r="EN78" s="787">
        <f t="shared" si="128"/>
        <v>0</v>
      </c>
      <c r="EP78" s="998" t="s">
        <v>337</v>
      </c>
      <c r="EQ78" s="529">
        <v>1795353</v>
      </c>
      <c r="ER78" s="529">
        <f t="shared" si="129"/>
        <v>1795.3530000000001</v>
      </c>
      <c r="ET78" s="786" t="s">
        <v>320</v>
      </c>
      <c r="EU78" s="787">
        <v>3111808</v>
      </c>
      <c r="EV78" s="787">
        <v>2718263</v>
      </c>
      <c r="EW78" s="787">
        <v>2718263</v>
      </c>
      <c r="EX78" s="787">
        <v>393545</v>
      </c>
      <c r="EY78" s="787">
        <v>0</v>
      </c>
      <c r="EZ78" s="787">
        <v>2337511</v>
      </c>
      <c r="FA78" s="787">
        <v>380752</v>
      </c>
      <c r="FB78" s="529">
        <f t="shared" si="130"/>
        <v>3111.808</v>
      </c>
      <c r="FC78" s="529">
        <f t="shared" si="131"/>
        <v>2718.2629999999999</v>
      </c>
      <c r="FD78" s="529">
        <f t="shared" si="132"/>
        <v>2718.2629999999999</v>
      </c>
      <c r="FE78" s="529">
        <f t="shared" si="133"/>
        <v>393.54500000000002</v>
      </c>
      <c r="FF78" s="529">
        <f t="shared" si="134"/>
        <v>0</v>
      </c>
      <c r="FG78" s="529">
        <f t="shared" si="135"/>
        <v>2337.511</v>
      </c>
      <c r="FH78" s="529">
        <f t="shared" si="136"/>
        <v>380.75200000000001</v>
      </c>
    </row>
    <row r="79" spans="1:164" x14ac:dyDescent="0.2">
      <c r="A79" s="998" t="s">
        <v>328</v>
      </c>
      <c r="B79" s="1000">
        <v>1000000</v>
      </c>
      <c r="C79" s="1000">
        <v>0</v>
      </c>
      <c r="D79" s="1000">
        <v>300400</v>
      </c>
      <c r="E79" s="1000">
        <v>699600</v>
      </c>
      <c r="F79" s="1000">
        <v>0</v>
      </c>
      <c r="G79" s="1000">
        <v>0</v>
      </c>
      <c r="H79" s="1000">
        <f t="shared" si="73"/>
        <v>1000</v>
      </c>
      <c r="I79" s="1000">
        <f t="shared" si="74"/>
        <v>0</v>
      </c>
      <c r="J79" s="1000">
        <f t="shared" si="75"/>
        <v>300.39999999999998</v>
      </c>
      <c r="K79" s="1000">
        <f t="shared" si="76"/>
        <v>699.6</v>
      </c>
      <c r="L79" s="1000">
        <f t="shared" si="77"/>
        <v>0</v>
      </c>
      <c r="M79" s="1000">
        <f t="shared" si="78"/>
        <v>0</v>
      </c>
      <c r="N79" s="998" t="s">
        <v>281</v>
      </c>
      <c r="P79" s="528" t="s">
        <v>337</v>
      </c>
      <c r="Q79" s="529">
        <v>1011381</v>
      </c>
      <c r="R79" s="529">
        <f t="shared" si="79"/>
        <v>1011.381</v>
      </c>
      <c r="S79" s="998"/>
      <c r="T79" s="528" t="s">
        <v>323</v>
      </c>
      <c r="U79" s="530">
        <v>17300000</v>
      </c>
      <c r="V79" s="530">
        <v>2166936</v>
      </c>
      <c r="W79" s="530">
        <v>17300000</v>
      </c>
      <c r="X79" s="530">
        <v>0</v>
      </c>
      <c r="Y79" s="530">
        <v>2019636</v>
      </c>
      <c r="Z79" s="530">
        <v>147300</v>
      </c>
      <c r="AA79" s="530">
        <f t="shared" si="80"/>
        <v>17300</v>
      </c>
      <c r="AB79" s="530">
        <f t="shared" si="81"/>
        <v>2166.9360000000001</v>
      </c>
      <c r="AC79" s="530">
        <f t="shared" si="82"/>
        <v>17300</v>
      </c>
      <c r="AD79" s="530">
        <f t="shared" si="83"/>
        <v>0</v>
      </c>
      <c r="AE79" s="530">
        <f t="shared" si="84"/>
        <v>2019.636</v>
      </c>
      <c r="AF79" s="530">
        <f t="shared" si="85"/>
        <v>147.30000000000001</v>
      </c>
      <c r="AG79" s="998" t="s">
        <v>281</v>
      </c>
      <c r="AH79" s="998" t="s">
        <v>504</v>
      </c>
      <c r="AI79" s="529">
        <v>82074</v>
      </c>
      <c r="AJ79" s="529">
        <f t="shared" si="86"/>
        <v>82.073999999999998</v>
      </c>
      <c r="AL79" s="998" t="s">
        <v>324</v>
      </c>
      <c r="AM79" s="529">
        <v>18850000</v>
      </c>
      <c r="AN79" s="529">
        <v>4153934</v>
      </c>
      <c r="AO79" s="529">
        <v>15550018</v>
      </c>
      <c r="AP79" s="529">
        <v>3299982</v>
      </c>
      <c r="AQ79" s="529">
        <v>3417086</v>
      </c>
      <c r="AR79" s="529">
        <v>736848</v>
      </c>
      <c r="AS79" s="529">
        <f t="shared" si="87"/>
        <v>18850</v>
      </c>
      <c r="AT79" s="529">
        <f t="shared" si="88"/>
        <v>4153.9340000000002</v>
      </c>
      <c r="AU79" s="529">
        <f t="shared" si="89"/>
        <v>15550.018</v>
      </c>
      <c r="AV79" s="529">
        <f t="shared" si="90"/>
        <v>3299.982</v>
      </c>
      <c r="AW79" s="529">
        <f t="shared" si="91"/>
        <v>3417.0859999999998</v>
      </c>
      <c r="AX79" s="529">
        <f t="shared" si="92"/>
        <v>736.84799999999996</v>
      </c>
      <c r="AZ79" s="998" t="s">
        <v>795</v>
      </c>
      <c r="BA79" s="529">
        <v>2302000</v>
      </c>
      <c r="BB79" s="529">
        <f t="shared" si="93"/>
        <v>2302</v>
      </c>
      <c r="BD79" s="998" t="s">
        <v>324</v>
      </c>
      <c r="BE79" s="529">
        <v>18850000</v>
      </c>
      <c r="BF79" s="529">
        <v>5900971</v>
      </c>
      <c r="BG79" s="529">
        <v>15550018</v>
      </c>
      <c r="BH79" s="529">
        <v>3299982</v>
      </c>
      <c r="BI79" s="529">
        <v>5000379</v>
      </c>
      <c r="BJ79" s="529">
        <v>900592</v>
      </c>
      <c r="BK79" s="529">
        <f t="shared" si="94"/>
        <v>18850</v>
      </c>
      <c r="BL79" s="529">
        <f t="shared" si="95"/>
        <v>5900.9709999999995</v>
      </c>
      <c r="BM79" s="529">
        <f t="shared" si="96"/>
        <v>15550.018</v>
      </c>
      <c r="BN79" s="529">
        <f t="shared" si="97"/>
        <v>3299.982</v>
      </c>
      <c r="BO79" s="529">
        <f t="shared" si="98"/>
        <v>5000.3789999999999</v>
      </c>
      <c r="BP79" s="529">
        <f t="shared" si="99"/>
        <v>900.59199999999998</v>
      </c>
      <c r="BR79" s="528"/>
      <c r="BS79" s="530"/>
      <c r="BT79" s="530"/>
      <c r="BV79" s="528" t="s">
        <v>323</v>
      </c>
      <c r="BW79" s="530">
        <v>17300000</v>
      </c>
      <c r="BX79" s="530">
        <v>6566197</v>
      </c>
      <c r="BY79" s="530">
        <v>17300000</v>
      </c>
      <c r="BZ79" s="530">
        <v>0</v>
      </c>
      <c r="CA79" s="530">
        <v>6321997</v>
      </c>
      <c r="CB79" s="530">
        <v>244200</v>
      </c>
      <c r="CC79" s="530">
        <f t="shared" si="101"/>
        <v>17300</v>
      </c>
      <c r="CD79" s="530">
        <f t="shared" si="102"/>
        <v>6566.1970000000001</v>
      </c>
      <c r="CE79" s="530">
        <f t="shared" si="103"/>
        <v>17300</v>
      </c>
      <c r="CF79" s="530">
        <f t="shared" si="104"/>
        <v>0</v>
      </c>
      <c r="CG79" s="530">
        <f t="shared" si="105"/>
        <v>6321.9970000000003</v>
      </c>
      <c r="CH79" s="530">
        <f t="shared" si="106"/>
        <v>244.2</v>
      </c>
      <c r="CI79" s="998" t="s">
        <v>281</v>
      </c>
      <c r="CJ79" s="685" t="s">
        <v>343</v>
      </c>
      <c r="CK79" s="686">
        <v>14343628</v>
      </c>
      <c r="CL79" s="686">
        <f t="shared" si="107"/>
        <v>14343.628000000001</v>
      </c>
      <c r="CN79" s="685" t="s">
        <v>321</v>
      </c>
      <c r="CO79" s="686">
        <v>642600</v>
      </c>
      <c r="CP79" s="686">
        <v>642600</v>
      </c>
      <c r="CQ79" s="686">
        <v>642600</v>
      </c>
      <c r="CR79" s="686">
        <v>0</v>
      </c>
      <c r="CS79" s="686">
        <v>642600</v>
      </c>
      <c r="CT79" s="686">
        <v>0</v>
      </c>
      <c r="CU79" s="686">
        <f t="shared" si="108"/>
        <v>642.6</v>
      </c>
      <c r="CV79" s="686">
        <f t="shared" si="109"/>
        <v>642.6</v>
      </c>
      <c r="CW79" s="686">
        <f t="shared" si="110"/>
        <v>642.6</v>
      </c>
      <c r="CX79" s="686">
        <f t="shared" si="111"/>
        <v>0</v>
      </c>
      <c r="CY79" s="686">
        <f t="shared" si="112"/>
        <v>642.6</v>
      </c>
      <c r="CZ79" s="686">
        <f t="shared" si="113"/>
        <v>0</v>
      </c>
      <c r="DC79" s="687" t="s">
        <v>506</v>
      </c>
      <c r="DD79" s="688">
        <v>993420</v>
      </c>
      <c r="DE79" s="529">
        <f t="shared" si="114"/>
        <v>993.42</v>
      </c>
      <c r="DG79" s="687" t="s">
        <v>321</v>
      </c>
      <c r="DH79" s="688">
        <v>642600</v>
      </c>
      <c r="DI79" s="688">
        <v>642600</v>
      </c>
      <c r="DJ79" s="688">
        <v>642600</v>
      </c>
      <c r="DK79" s="688">
        <v>0</v>
      </c>
      <c r="DL79" s="688">
        <v>642600</v>
      </c>
      <c r="DM79" s="688">
        <v>0</v>
      </c>
      <c r="DN79" s="688">
        <f t="shared" si="115"/>
        <v>642.6</v>
      </c>
      <c r="DO79" s="688">
        <f t="shared" si="116"/>
        <v>642.6</v>
      </c>
      <c r="DP79" s="688">
        <f t="shared" si="117"/>
        <v>642.6</v>
      </c>
      <c r="DQ79" s="688">
        <f t="shared" si="118"/>
        <v>0</v>
      </c>
      <c r="DR79" s="688">
        <f t="shared" si="119"/>
        <v>642.6</v>
      </c>
      <c r="DS79" s="688">
        <f t="shared" si="120"/>
        <v>0</v>
      </c>
      <c r="DT79" s="683" t="s">
        <v>281</v>
      </c>
      <c r="DW79" s="787"/>
      <c r="DZ79" s="786" t="s">
        <v>321</v>
      </c>
      <c r="EA79" s="787">
        <v>642600</v>
      </c>
      <c r="EB79" s="787">
        <v>642600</v>
      </c>
      <c r="EC79" s="787">
        <v>642600</v>
      </c>
      <c r="ED79" s="787">
        <v>0</v>
      </c>
      <c r="EE79" s="787">
        <v>0</v>
      </c>
      <c r="EF79" s="787">
        <v>642600</v>
      </c>
      <c r="EG79" s="787">
        <v>0</v>
      </c>
      <c r="EH79" s="787">
        <f t="shared" si="122"/>
        <v>642.6</v>
      </c>
      <c r="EI79" s="787">
        <f t="shared" si="123"/>
        <v>642.6</v>
      </c>
      <c r="EJ79" s="787">
        <f t="shared" si="124"/>
        <v>642.6</v>
      </c>
      <c r="EK79" s="787">
        <f t="shared" si="125"/>
        <v>0</v>
      </c>
      <c r="EL79" s="787">
        <f t="shared" si="126"/>
        <v>0</v>
      </c>
      <c r="EM79" s="787">
        <f t="shared" si="127"/>
        <v>642.6</v>
      </c>
      <c r="EN79" s="787">
        <f t="shared" si="128"/>
        <v>0</v>
      </c>
      <c r="EP79" s="998" t="s">
        <v>338</v>
      </c>
      <c r="EQ79" s="529">
        <v>120492402</v>
      </c>
      <c r="ER79" s="529">
        <f t="shared" si="129"/>
        <v>120492.402</v>
      </c>
      <c r="ET79" s="786" t="s">
        <v>321</v>
      </c>
      <c r="EU79" s="787">
        <v>642600</v>
      </c>
      <c r="EV79" s="787">
        <v>642600</v>
      </c>
      <c r="EW79" s="787">
        <v>642600</v>
      </c>
      <c r="EX79" s="787">
        <v>0</v>
      </c>
      <c r="EY79" s="787">
        <v>0</v>
      </c>
      <c r="EZ79" s="787">
        <v>642600</v>
      </c>
      <c r="FA79" s="787">
        <v>0</v>
      </c>
      <c r="FB79" s="529">
        <f t="shared" si="130"/>
        <v>642.6</v>
      </c>
      <c r="FC79" s="529">
        <f t="shared" si="131"/>
        <v>642.6</v>
      </c>
      <c r="FD79" s="529">
        <f t="shared" si="132"/>
        <v>642.6</v>
      </c>
      <c r="FE79" s="529">
        <f t="shared" si="133"/>
        <v>0</v>
      </c>
      <c r="FF79" s="529">
        <f t="shared" si="134"/>
        <v>0</v>
      </c>
      <c r="FG79" s="529">
        <f t="shared" si="135"/>
        <v>642.6</v>
      </c>
      <c r="FH79" s="529">
        <f t="shared" si="136"/>
        <v>0</v>
      </c>
    </row>
    <row r="80" spans="1:164" x14ac:dyDescent="0.2">
      <c r="A80" s="998" t="s">
        <v>329</v>
      </c>
      <c r="B80" s="1000">
        <v>6773000</v>
      </c>
      <c r="C80" s="1000">
        <v>0</v>
      </c>
      <c r="D80" s="1000">
        <v>0</v>
      </c>
      <c r="E80" s="1000">
        <v>6773000</v>
      </c>
      <c r="F80" s="1000">
        <v>0</v>
      </c>
      <c r="G80" s="1000">
        <v>0</v>
      </c>
      <c r="H80" s="1000">
        <f t="shared" si="73"/>
        <v>6773</v>
      </c>
      <c r="I80" s="1000">
        <f t="shared" si="74"/>
        <v>0</v>
      </c>
      <c r="J80" s="1000">
        <f t="shared" si="75"/>
        <v>0</v>
      </c>
      <c r="K80" s="1000">
        <f t="shared" si="76"/>
        <v>6773</v>
      </c>
      <c r="L80" s="1000">
        <f t="shared" si="77"/>
        <v>0</v>
      </c>
      <c r="M80" s="1000">
        <f t="shared" si="78"/>
        <v>0</v>
      </c>
      <c r="N80" s="998" t="s">
        <v>281</v>
      </c>
      <c r="P80" s="528" t="s">
        <v>338</v>
      </c>
      <c r="Q80" s="529">
        <v>24347079</v>
      </c>
      <c r="R80" s="529">
        <f t="shared" si="79"/>
        <v>24347.079000000002</v>
      </c>
      <c r="S80" s="998"/>
      <c r="T80" s="528" t="s">
        <v>324</v>
      </c>
      <c r="U80" s="530">
        <v>18850000</v>
      </c>
      <c r="V80" s="530">
        <v>2727000</v>
      </c>
      <c r="W80" s="530">
        <v>15550018</v>
      </c>
      <c r="X80" s="530">
        <v>3299982</v>
      </c>
      <c r="Y80" s="530">
        <v>1417524</v>
      </c>
      <c r="Z80" s="530">
        <v>1309476</v>
      </c>
      <c r="AA80" s="530">
        <f t="shared" si="80"/>
        <v>18850</v>
      </c>
      <c r="AB80" s="530">
        <f t="shared" si="81"/>
        <v>2727</v>
      </c>
      <c r="AC80" s="530">
        <f t="shared" si="82"/>
        <v>15550.018</v>
      </c>
      <c r="AD80" s="530">
        <f t="shared" si="83"/>
        <v>3299.982</v>
      </c>
      <c r="AE80" s="530">
        <f t="shared" si="84"/>
        <v>1417.5239999999999</v>
      </c>
      <c r="AF80" s="530">
        <f t="shared" si="85"/>
        <v>1309.4760000000001</v>
      </c>
      <c r="AG80" s="998" t="s">
        <v>281</v>
      </c>
      <c r="AH80" s="998" t="s">
        <v>340</v>
      </c>
      <c r="AI80" s="529">
        <v>82074</v>
      </c>
      <c r="AJ80" s="529">
        <f t="shared" si="86"/>
        <v>82.073999999999998</v>
      </c>
      <c r="AL80" s="998" t="s">
        <v>325</v>
      </c>
      <c r="AM80" s="529">
        <v>2500000</v>
      </c>
      <c r="AN80" s="529">
        <v>79950</v>
      </c>
      <c r="AO80" s="529">
        <v>1600000</v>
      </c>
      <c r="AP80" s="529">
        <v>900000</v>
      </c>
      <c r="AQ80" s="529">
        <v>79950</v>
      </c>
      <c r="AR80" s="529">
        <v>0</v>
      </c>
      <c r="AS80" s="529">
        <f t="shared" si="87"/>
        <v>2500</v>
      </c>
      <c r="AT80" s="529">
        <f t="shared" si="88"/>
        <v>79.95</v>
      </c>
      <c r="AU80" s="529">
        <f t="shared" si="89"/>
        <v>1600</v>
      </c>
      <c r="AV80" s="529">
        <f t="shared" si="90"/>
        <v>900</v>
      </c>
      <c r="AW80" s="529">
        <f t="shared" si="91"/>
        <v>79.95</v>
      </c>
      <c r="AX80" s="529">
        <f t="shared" si="92"/>
        <v>0</v>
      </c>
      <c r="AZ80" s="998" t="s">
        <v>526</v>
      </c>
      <c r="BA80" s="529">
        <v>36832415</v>
      </c>
      <c r="BB80" s="529">
        <f t="shared" si="93"/>
        <v>36832.415000000001</v>
      </c>
      <c r="BD80" s="998" t="s">
        <v>325</v>
      </c>
      <c r="BE80" s="529">
        <v>2501090</v>
      </c>
      <c r="BF80" s="529">
        <v>223950</v>
      </c>
      <c r="BG80" s="529">
        <v>2081861</v>
      </c>
      <c r="BH80" s="529">
        <v>419229</v>
      </c>
      <c r="BI80" s="529">
        <v>223950</v>
      </c>
      <c r="BJ80" s="529">
        <v>0</v>
      </c>
      <c r="BK80" s="529">
        <f t="shared" si="94"/>
        <v>2501.09</v>
      </c>
      <c r="BL80" s="529">
        <f t="shared" si="95"/>
        <v>223.95</v>
      </c>
      <c r="BM80" s="529">
        <f t="shared" si="96"/>
        <v>2081.8609999999999</v>
      </c>
      <c r="BN80" s="529">
        <f t="shared" si="97"/>
        <v>419.22899999999998</v>
      </c>
      <c r="BO80" s="529">
        <f t="shared" si="98"/>
        <v>223.95</v>
      </c>
      <c r="BP80" s="529">
        <f t="shared" si="99"/>
        <v>0</v>
      </c>
      <c r="BR80" s="528"/>
      <c r="BS80" s="530"/>
      <c r="BT80" s="530"/>
      <c r="BV80" s="528" t="s">
        <v>324</v>
      </c>
      <c r="BW80" s="530">
        <v>18850000</v>
      </c>
      <c r="BX80" s="530">
        <v>7533840</v>
      </c>
      <c r="BY80" s="530">
        <v>15550018</v>
      </c>
      <c r="BZ80" s="530">
        <v>3299982</v>
      </c>
      <c r="CA80" s="530">
        <v>6686560</v>
      </c>
      <c r="CB80" s="530">
        <v>847280</v>
      </c>
      <c r="CC80" s="530">
        <f t="shared" si="101"/>
        <v>18850</v>
      </c>
      <c r="CD80" s="530">
        <f t="shared" si="102"/>
        <v>7533.84</v>
      </c>
      <c r="CE80" s="530">
        <f t="shared" si="103"/>
        <v>15550.018</v>
      </c>
      <c r="CF80" s="530">
        <f t="shared" si="104"/>
        <v>3299.982</v>
      </c>
      <c r="CG80" s="530">
        <f t="shared" si="105"/>
        <v>6686.56</v>
      </c>
      <c r="CH80" s="530">
        <f t="shared" si="106"/>
        <v>847.28</v>
      </c>
      <c r="CI80" s="998" t="s">
        <v>281</v>
      </c>
      <c r="CJ80" s="685" t="s">
        <v>506</v>
      </c>
      <c r="CK80" s="686">
        <v>689155</v>
      </c>
      <c r="CL80" s="686">
        <f t="shared" si="107"/>
        <v>689.15499999999997</v>
      </c>
      <c r="CN80" s="685" t="s">
        <v>322</v>
      </c>
      <c r="CO80" s="686">
        <v>174551943</v>
      </c>
      <c r="CP80" s="686">
        <v>70799634</v>
      </c>
      <c r="CQ80" s="686">
        <v>170048921</v>
      </c>
      <c r="CR80" s="686">
        <v>4503022</v>
      </c>
      <c r="CS80" s="686">
        <v>47244224</v>
      </c>
      <c r="CT80" s="686">
        <v>23555410</v>
      </c>
      <c r="CU80" s="686">
        <f t="shared" si="108"/>
        <v>174551.943</v>
      </c>
      <c r="CV80" s="686">
        <f t="shared" si="109"/>
        <v>70799.634000000005</v>
      </c>
      <c r="CW80" s="686">
        <f t="shared" si="110"/>
        <v>170048.921</v>
      </c>
      <c r="CX80" s="686">
        <f t="shared" si="111"/>
        <v>4503.0219999999999</v>
      </c>
      <c r="CY80" s="686">
        <f t="shared" si="112"/>
        <v>47244.224000000002</v>
      </c>
      <c r="CZ80" s="686">
        <f t="shared" si="113"/>
        <v>23555.41</v>
      </c>
      <c r="DC80" s="687" t="s">
        <v>345</v>
      </c>
      <c r="DD80" s="688">
        <v>993420</v>
      </c>
      <c r="DE80" s="529">
        <f t="shared" si="114"/>
        <v>993.42</v>
      </c>
      <c r="DG80" s="687" t="s">
        <v>322</v>
      </c>
      <c r="DH80" s="688">
        <v>174551943</v>
      </c>
      <c r="DI80" s="688">
        <v>91907299</v>
      </c>
      <c r="DJ80" s="688">
        <v>170048921</v>
      </c>
      <c r="DK80" s="688">
        <v>4503022</v>
      </c>
      <c r="DL80" s="688">
        <v>74545699</v>
      </c>
      <c r="DM80" s="688">
        <v>17361600</v>
      </c>
      <c r="DN80" s="688">
        <f t="shared" si="115"/>
        <v>174551.943</v>
      </c>
      <c r="DO80" s="688">
        <f t="shared" si="116"/>
        <v>91907.298999999999</v>
      </c>
      <c r="DP80" s="688">
        <f t="shared" si="117"/>
        <v>170048.921</v>
      </c>
      <c r="DQ80" s="688">
        <f t="shared" si="118"/>
        <v>4503.0219999999999</v>
      </c>
      <c r="DR80" s="688">
        <f t="shared" si="119"/>
        <v>74545.698999999993</v>
      </c>
      <c r="DS80" s="688">
        <f t="shared" si="120"/>
        <v>17361.599999999999</v>
      </c>
      <c r="DT80" s="683" t="s">
        <v>281</v>
      </c>
      <c r="DW80" s="787"/>
      <c r="DZ80" s="786" t="s">
        <v>322</v>
      </c>
      <c r="EA80" s="787">
        <v>176352714</v>
      </c>
      <c r="EB80" s="787">
        <v>107008689</v>
      </c>
      <c r="EC80" s="787">
        <v>174856293</v>
      </c>
      <c r="ED80" s="787">
        <v>1496421</v>
      </c>
      <c r="EE80" s="787">
        <v>67847604</v>
      </c>
      <c r="EF80" s="787">
        <v>95055356</v>
      </c>
      <c r="EG80" s="787">
        <v>11953333</v>
      </c>
      <c r="EH80" s="787">
        <f t="shared" si="122"/>
        <v>176352.71400000001</v>
      </c>
      <c r="EI80" s="787">
        <f t="shared" si="123"/>
        <v>107008.689</v>
      </c>
      <c r="EJ80" s="787">
        <f t="shared" si="124"/>
        <v>174856.29300000001</v>
      </c>
      <c r="EK80" s="787">
        <f t="shared" si="125"/>
        <v>1496.421</v>
      </c>
      <c r="EL80" s="787">
        <f t="shared" si="126"/>
        <v>67847.604000000007</v>
      </c>
      <c r="EM80" s="787">
        <f t="shared" si="127"/>
        <v>95055.356</v>
      </c>
      <c r="EN80" s="787">
        <f t="shared" si="128"/>
        <v>11953.333000000001</v>
      </c>
      <c r="EP80" s="998" t="s">
        <v>339</v>
      </c>
      <c r="EQ80" s="529">
        <v>113127679</v>
      </c>
      <c r="ER80" s="529">
        <f t="shared" si="129"/>
        <v>113127.679</v>
      </c>
      <c r="ET80" s="786" t="s">
        <v>322</v>
      </c>
      <c r="EU80" s="787">
        <v>190162104</v>
      </c>
      <c r="EV80" s="787">
        <v>125906486</v>
      </c>
      <c r="EW80" s="787">
        <v>176478293</v>
      </c>
      <c r="EX80" s="787">
        <v>13683811</v>
      </c>
      <c r="EY80" s="787">
        <v>50571807</v>
      </c>
      <c r="EZ80" s="787">
        <v>109126502</v>
      </c>
      <c r="FA80" s="787">
        <v>16779984</v>
      </c>
      <c r="FB80" s="529">
        <f t="shared" si="130"/>
        <v>190162.10399999999</v>
      </c>
      <c r="FC80" s="529">
        <f t="shared" si="131"/>
        <v>125906.486</v>
      </c>
      <c r="FD80" s="529">
        <f t="shared" si="132"/>
        <v>176478.29300000001</v>
      </c>
      <c r="FE80" s="529">
        <f t="shared" si="133"/>
        <v>13683.811</v>
      </c>
      <c r="FF80" s="529">
        <f t="shared" si="134"/>
        <v>50571.807000000001</v>
      </c>
      <c r="FG80" s="529">
        <f t="shared" si="135"/>
        <v>109126.50199999999</v>
      </c>
      <c r="FH80" s="529">
        <f t="shared" si="136"/>
        <v>16779.984</v>
      </c>
    </row>
    <row r="81" spans="1:164" x14ac:dyDescent="0.2">
      <c r="A81" s="998" t="s">
        <v>493</v>
      </c>
      <c r="B81" s="1000">
        <v>44800000</v>
      </c>
      <c r="C81" s="1000">
        <v>0</v>
      </c>
      <c r="D81" s="1000">
        <v>44800000</v>
      </c>
      <c r="E81" s="1000">
        <v>0</v>
      </c>
      <c r="F81" s="1000">
        <v>0</v>
      </c>
      <c r="G81" s="1000">
        <v>0</v>
      </c>
      <c r="H81" s="1000">
        <f t="shared" si="73"/>
        <v>44800</v>
      </c>
      <c r="I81" s="1000">
        <f t="shared" si="74"/>
        <v>0</v>
      </c>
      <c r="J81" s="1000">
        <f t="shared" si="75"/>
        <v>44800</v>
      </c>
      <c r="K81" s="1000">
        <f t="shared" si="76"/>
        <v>0</v>
      </c>
      <c r="L81" s="1000">
        <f t="shared" si="77"/>
        <v>0</v>
      </c>
      <c r="M81" s="1000">
        <f t="shared" si="78"/>
        <v>0</v>
      </c>
      <c r="N81" s="998" t="s">
        <v>281</v>
      </c>
      <c r="P81" s="528" t="s">
        <v>339</v>
      </c>
      <c r="Q81" s="529">
        <v>19666555</v>
      </c>
      <c r="R81" s="529">
        <f t="shared" si="79"/>
        <v>19666.555</v>
      </c>
      <c r="S81" s="998"/>
      <c r="T81" s="528" t="s">
        <v>325</v>
      </c>
      <c r="U81" s="530">
        <v>2500000</v>
      </c>
      <c r="V81" s="530">
        <v>79950</v>
      </c>
      <c r="W81" s="530">
        <v>1600000</v>
      </c>
      <c r="X81" s="530">
        <v>900000</v>
      </c>
      <c r="Y81" s="530">
        <v>79950</v>
      </c>
      <c r="Z81" s="530">
        <v>0</v>
      </c>
      <c r="AA81" s="530">
        <f t="shared" si="80"/>
        <v>2500</v>
      </c>
      <c r="AB81" s="530">
        <f t="shared" si="81"/>
        <v>79.95</v>
      </c>
      <c r="AC81" s="530">
        <f t="shared" si="82"/>
        <v>1600</v>
      </c>
      <c r="AD81" s="530">
        <f t="shared" si="83"/>
        <v>900</v>
      </c>
      <c r="AE81" s="530">
        <f t="shared" si="84"/>
        <v>79.95</v>
      </c>
      <c r="AF81" s="530">
        <f t="shared" si="85"/>
        <v>0</v>
      </c>
      <c r="AG81" s="998" t="s">
        <v>281</v>
      </c>
      <c r="AH81" s="998" t="s">
        <v>505</v>
      </c>
      <c r="AI81" s="529">
        <v>59040478</v>
      </c>
      <c r="AJ81" s="529">
        <f t="shared" si="86"/>
        <v>59040.478000000003</v>
      </c>
      <c r="AL81" s="998" t="s">
        <v>326</v>
      </c>
      <c r="AM81" s="529">
        <v>18153570</v>
      </c>
      <c r="AN81" s="529">
        <v>1931351</v>
      </c>
      <c r="AO81" s="529">
        <v>18153570</v>
      </c>
      <c r="AP81" s="529">
        <v>0</v>
      </c>
      <c r="AQ81" s="529">
        <v>1931351</v>
      </c>
      <c r="AR81" s="529">
        <v>0</v>
      </c>
      <c r="AS81" s="529">
        <f t="shared" si="87"/>
        <v>18153.57</v>
      </c>
      <c r="AT81" s="529">
        <f t="shared" si="88"/>
        <v>1931.3510000000001</v>
      </c>
      <c r="AU81" s="529">
        <f t="shared" si="89"/>
        <v>18153.57</v>
      </c>
      <c r="AV81" s="529">
        <f t="shared" si="90"/>
        <v>0</v>
      </c>
      <c r="AW81" s="529">
        <f t="shared" si="91"/>
        <v>1931.3510000000001</v>
      </c>
      <c r="AX81" s="529">
        <f t="shared" si="92"/>
        <v>0</v>
      </c>
      <c r="AZ81" s="998" t="s">
        <v>527</v>
      </c>
      <c r="BA81" s="529">
        <v>36832415</v>
      </c>
      <c r="BB81" s="529">
        <f t="shared" si="93"/>
        <v>36832.415000000001</v>
      </c>
      <c r="BD81" s="998" t="s">
        <v>326</v>
      </c>
      <c r="BE81" s="529">
        <v>18153570</v>
      </c>
      <c r="BF81" s="529">
        <v>4390475</v>
      </c>
      <c r="BG81" s="529">
        <v>18153570</v>
      </c>
      <c r="BH81" s="529">
        <v>0</v>
      </c>
      <c r="BI81" s="529">
        <v>2495393</v>
      </c>
      <c r="BJ81" s="529">
        <v>1895082</v>
      </c>
      <c r="BK81" s="529">
        <f t="shared" si="94"/>
        <v>18153.57</v>
      </c>
      <c r="BL81" s="529">
        <f t="shared" si="95"/>
        <v>4390.4750000000004</v>
      </c>
      <c r="BM81" s="529">
        <f t="shared" si="96"/>
        <v>18153.57</v>
      </c>
      <c r="BN81" s="529">
        <f t="shared" si="97"/>
        <v>0</v>
      </c>
      <c r="BO81" s="529">
        <f t="shared" si="98"/>
        <v>2495.393</v>
      </c>
      <c r="BP81" s="529">
        <f t="shared" si="99"/>
        <v>1895.0820000000001</v>
      </c>
      <c r="BR81" s="528"/>
      <c r="BS81" s="530"/>
      <c r="BT81" s="530"/>
      <c r="BV81" s="528" t="s">
        <v>325</v>
      </c>
      <c r="BW81" s="530">
        <v>2501090</v>
      </c>
      <c r="BX81" s="530">
        <v>374150</v>
      </c>
      <c r="BY81" s="530">
        <v>2081861</v>
      </c>
      <c r="BZ81" s="530">
        <v>419229</v>
      </c>
      <c r="CA81" s="530">
        <v>374150</v>
      </c>
      <c r="CB81" s="530">
        <v>0</v>
      </c>
      <c r="CC81" s="530">
        <f t="shared" si="101"/>
        <v>2501.09</v>
      </c>
      <c r="CD81" s="530">
        <f t="shared" si="102"/>
        <v>374.15</v>
      </c>
      <c r="CE81" s="530">
        <f t="shared" si="103"/>
        <v>2081.8609999999999</v>
      </c>
      <c r="CF81" s="530">
        <f t="shared" si="104"/>
        <v>419.22899999999998</v>
      </c>
      <c r="CG81" s="530">
        <f t="shared" si="105"/>
        <v>374.15</v>
      </c>
      <c r="CH81" s="530">
        <f t="shared" si="106"/>
        <v>0</v>
      </c>
      <c r="CI81" s="998" t="s">
        <v>281</v>
      </c>
      <c r="CJ81" s="685" t="s">
        <v>345</v>
      </c>
      <c r="CK81" s="686">
        <v>689155</v>
      </c>
      <c r="CL81" s="686">
        <f t="shared" si="107"/>
        <v>689.15499999999997</v>
      </c>
      <c r="CN81" s="685" t="s">
        <v>323</v>
      </c>
      <c r="CO81" s="686">
        <v>17300000</v>
      </c>
      <c r="CP81" s="686">
        <v>8626304</v>
      </c>
      <c r="CQ81" s="686">
        <v>17300000</v>
      </c>
      <c r="CR81" s="686">
        <v>0</v>
      </c>
      <c r="CS81" s="686">
        <v>8362904</v>
      </c>
      <c r="CT81" s="686">
        <v>263400</v>
      </c>
      <c r="CU81" s="686">
        <f t="shared" si="108"/>
        <v>17300</v>
      </c>
      <c r="CV81" s="686">
        <f t="shared" si="109"/>
        <v>8626.3040000000001</v>
      </c>
      <c r="CW81" s="686">
        <f t="shared" si="110"/>
        <v>17300</v>
      </c>
      <c r="CX81" s="686">
        <f t="shared" si="111"/>
        <v>0</v>
      </c>
      <c r="CY81" s="686">
        <f t="shared" si="112"/>
        <v>8362.9040000000005</v>
      </c>
      <c r="CZ81" s="686">
        <f t="shared" si="113"/>
        <v>263.39999999999998</v>
      </c>
      <c r="DC81" s="687" t="s">
        <v>526</v>
      </c>
      <c r="DD81" s="688">
        <v>37174047</v>
      </c>
      <c r="DE81" s="529">
        <f t="shared" si="114"/>
        <v>37174.046999999999</v>
      </c>
      <c r="DG81" s="687" t="s">
        <v>323</v>
      </c>
      <c r="DH81" s="688">
        <v>17300000</v>
      </c>
      <c r="DI81" s="688">
        <v>10968404</v>
      </c>
      <c r="DJ81" s="688">
        <v>17300000</v>
      </c>
      <c r="DK81" s="688">
        <v>0</v>
      </c>
      <c r="DL81" s="688">
        <v>10968404</v>
      </c>
      <c r="DM81" s="688">
        <v>0</v>
      </c>
      <c r="DN81" s="688">
        <f t="shared" si="115"/>
        <v>17300</v>
      </c>
      <c r="DO81" s="688">
        <f t="shared" si="116"/>
        <v>10968.404</v>
      </c>
      <c r="DP81" s="688">
        <f t="shared" si="117"/>
        <v>17300</v>
      </c>
      <c r="DQ81" s="688">
        <f t="shared" si="118"/>
        <v>0</v>
      </c>
      <c r="DR81" s="688">
        <f t="shared" si="119"/>
        <v>10968.404</v>
      </c>
      <c r="DS81" s="688">
        <f t="shared" si="120"/>
        <v>0</v>
      </c>
      <c r="DT81" s="683" t="s">
        <v>281</v>
      </c>
      <c r="DW81" s="787"/>
      <c r="DZ81" s="786" t="s">
        <v>323</v>
      </c>
      <c r="EA81" s="787">
        <v>18800000</v>
      </c>
      <c r="EB81" s="787">
        <v>13164804</v>
      </c>
      <c r="EC81" s="787">
        <v>18800000</v>
      </c>
      <c r="ED81" s="787">
        <v>0</v>
      </c>
      <c r="EE81" s="787">
        <v>5635196</v>
      </c>
      <c r="EF81" s="787">
        <v>13164804</v>
      </c>
      <c r="EG81" s="787">
        <v>0</v>
      </c>
      <c r="EH81" s="787">
        <f t="shared" si="122"/>
        <v>18800</v>
      </c>
      <c r="EI81" s="787">
        <f t="shared" si="123"/>
        <v>13164.804</v>
      </c>
      <c r="EJ81" s="787">
        <f t="shared" si="124"/>
        <v>18800</v>
      </c>
      <c r="EK81" s="787">
        <f t="shared" si="125"/>
        <v>0</v>
      </c>
      <c r="EL81" s="787">
        <f t="shared" si="126"/>
        <v>5635.1959999999999</v>
      </c>
      <c r="EM81" s="787">
        <f t="shared" si="127"/>
        <v>13164.804</v>
      </c>
      <c r="EN81" s="787">
        <f t="shared" si="128"/>
        <v>0</v>
      </c>
      <c r="EP81" s="998" t="s">
        <v>502</v>
      </c>
      <c r="EQ81" s="529">
        <v>5073060</v>
      </c>
      <c r="ER81" s="529">
        <f t="shared" si="129"/>
        <v>5073.0600000000004</v>
      </c>
      <c r="ET81" s="786" t="s">
        <v>323</v>
      </c>
      <c r="EU81" s="787">
        <v>20314000</v>
      </c>
      <c r="EV81" s="787">
        <v>14943704</v>
      </c>
      <c r="EW81" s="787">
        <v>20314000</v>
      </c>
      <c r="EX81" s="787">
        <v>0</v>
      </c>
      <c r="EY81" s="787">
        <v>5370296</v>
      </c>
      <c r="EZ81" s="787">
        <v>14943704</v>
      </c>
      <c r="FA81" s="787">
        <v>0</v>
      </c>
      <c r="FB81" s="529">
        <f t="shared" si="130"/>
        <v>20314</v>
      </c>
      <c r="FC81" s="529">
        <f t="shared" si="131"/>
        <v>14943.704</v>
      </c>
      <c r="FD81" s="529">
        <f t="shared" si="132"/>
        <v>20314</v>
      </c>
      <c r="FE81" s="529">
        <f t="shared" si="133"/>
        <v>0</v>
      </c>
      <c r="FF81" s="529">
        <f t="shared" si="134"/>
        <v>5370.2960000000003</v>
      </c>
      <c r="FG81" s="529">
        <f t="shared" si="135"/>
        <v>14943.704</v>
      </c>
      <c r="FH81" s="529">
        <f t="shared" si="136"/>
        <v>0</v>
      </c>
    </row>
    <row r="82" spans="1:164" x14ac:dyDescent="0.2">
      <c r="A82" s="998" t="s">
        <v>330</v>
      </c>
      <c r="B82" s="1000">
        <v>26201150</v>
      </c>
      <c r="C82" s="1000">
        <v>101150</v>
      </c>
      <c r="D82" s="1000">
        <v>1088493</v>
      </c>
      <c r="E82" s="1000">
        <v>25112657</v>
      </c>
      <c r="F82" s="1000">
        <v>101150</v>
      </c>
      <c r="G82" s="1000">
        <v>0</v>
      </c>
      <c r="H82" s="1000">
        <f t="shared" si="73"/>
        <v>26201.15</v>
      </c>
      <c r="I82" s="1000">
        <f t="shared" si="74"/>
        <v>101.15</v>
      </c>
      <c r="J82" s="1000">
        <f t="shared" si="75"/>
        <v>1088.4929999999999</v>
      </c>
      <c r="K82" s="1000">
        <f t="shared" si="76"/>
        <v>25112.656999999999</v>
      </c>
      <c r="L82" s="1000">
        <f t="shared" si="77"/>
        <v>101.15</v>
      </c>
      <c r="M82" s="1000">
        <f t="shared" si="78"/>
        <v>0</v>
      </c>
      <c r="N82" s="998" t="s">
        <v>281</v>
      </c>
      <c r="P82" s="528" t="s">
        <v>503</v>
      </c>
      <c r="Q82" s="529">
        <v>2291666</v>
      </c>
      <c r="R82" s="529">
        <f t="shared" si="79"/>
        <v>2291.6660000000002</v>
      </c>
      <c r="S82" s="998"/>
      <c r="T82" s="528" t="s">
        <v>326</v>
      </c>
      <c r="U82" s="530">
        <v>18153570</v>
      </c>
      <c r="V82" s="530">
        <v>1931351</v>
      </c>
      <c r="W82" s="530">
        <v>18153570</v>
      </c>
      <c r="X82" s="530">
        <v>0</v>
      </c>
      <c r="Y82" s="530">
        <v>153570</v>
      </c>
      <c r="Z82" s="530">
        <v>1777781</v>
      </c>
      <c r="AA82" s="530">
        <f t="shared" si="80"/>
        <v>18153.57</v>
      </c>
      <c r="AB82" s="530">
        <f t="shared" si="81"/>
        <v>1931.3510000000001</v>
      </c>
      <c r="AC82" s="530">
        <f t="shared" si="82"/>
        <v>18153.57</v>
      </c>
      <c r="AD82" s="530">
        <f t="shared" si="83"/>
        <v>0</v>
      </c>
      <c r="AE82" s="530">
        <f t="shared" si="84"/>
        <v>153.57</v>
      </c>
      <c r="AF82" s="530">
        <f t="shared" si="85"/>
        <v>1777.7809999999999</v>
      </c>
      <c r="AG82" s="998" t="s">
        <v>281</v>
      </c>
      <c r="AH82" s="998" t="s">
        <v>341</v>
      </c>
      <c r="AI82" s="529">
        <v>56157761</v>
      </c>
      <c r="AJ82" s="529">
        <f t="shared" si="86"/>
        <v>56157.760999999999</v>
      </c>
      <c r="AL82" s="998" t="s">
        <v>327</v>
      </c>
      <c r="AM82" s="529">
        <v>71853072</v>
      </c>
      <c r="AN82" s="529">
        <v>5987756</v>
      </c>
      <c r="AO82" s="529">
        <v>71853072</v>
      </c>
      <c r="AP82" s="529">
        <v>0</v>
      </c>
      <c r="AQ82" s="529">
        <v>0</v>
      </c>
      <c r="AR82" s="529">
        <v>5987756</v>
      </c>
      <c r="AS82" s="529">
        <f t="shared" si="87"/>
        <v>71853.072</v>
      </c>
      <c r="AT82" s="529">
        <f t="shared" si="88"/>
        <v>5987.7560000000003</v>
      </c>
      <c r="AU82" s="529">
        <f t="shared" si="89"/>
        <v>71853.072</v>
      </c>
      <c r="AV82" s="529">
        <f t="shared" si="90"/>
        <v>0</v>
      </c>
      <c r="AW82" s="529">
        <f t="shared" si="91"/>
        <v>0</v>
      </c>
      <c r="AX82" s="529">
        <f t="shared" si="92"/>
        <v>5987.7560000000003</v>
      </c>
      <c r="AZ82" s="998" t="s">
        <v>718</v>
      </c>
      <c r="BA82" s="529">
        <v>36832415</v>
      </c>
      <c r="BB82" s="529">
        <f t="shared" si="93"/>
        <v>36832.415000000001</v>
      </c>
      <c r="BD82" s="998" t="s">
        <v>327</v>
      </c>
      <c r="BE82" s="529">
        <v>71853072</v>
      </c>
      <c r="BF82" s="529">
        <v>5987756</v>
      </c>
      <c r="BG82" s="529">
        <v>71853072</v>
      </c>
      <c r="BH82" s="529">
        <v>0</v>
      </c>
      <c r="BI82" s="529">
        <v>5987756</v>
      </c>
      <c r="BJ82" s="529">
        <v>0</v>
      </c>
      <c r="BK82" s="529">
        <f t="shared" si="94"/>
        <v>71853.072</v>
      </c>
      <c r="BL82" s="529">
        <f t="shared" si="95"/>
        <v>5987.7560000000003</v>
      </c>
      <c r="BM82" s="529">
        <f t="shared" si="96"/>
        <v>71853.072</v>
      </c>
      <c r="BN82" s="529">
        <f t="shared" si="97"/>
        <v>0</v>
      </c>
      <c r="BO82" s="529">
        <f t="shared" si="98"/>
        <v>5987.7560000000003</v>
      </c>
      <c r="BP82" s="529">
        <f t="shared" si="99"/>
        <v>0</v>
      </c>
      <c r="BR82" s="528"/>
      <c r="BS82" s="530"/>
      <c r="BT82" s="530"/>
      <c r="BV82" s="528" t="s">
        <v>326</v>
      </c>
      <c r="BW82" s="530">
        <v>18153570</v>
      </c>
      <c r="BX82" s="530">
        <v>5156078</v>
      </c>
      <c r="BY82" s="530">
        <v>18153570</v>
      </c>
      <c r="BZ82" s="530">
        <v>0</v>
      </c>
      <c r="CA82" s="530">
        <v>4390475</v>
      </c>
      <c r="CB82" s="530">
        <v>765603</v>
      </c>
      <c r="CC82" s="530">
        <f t="shared" si="101"/>
        <v>18153.57</v>
      </c>
      <c r="CD82" s="530">
        <f t="shared" si="102"/>
        <v>5156.0780000000004</v>
      </c>
      <c r="CE82" s="530">
        <f t="shared" si="103"/>
        <v>18153.57</v>
      </c>
      <c r="CF82" s="530">
        <f t="shared" si="104"/>
        <v>0</v>
      </c>
      <c r="CG82" s="530">
        <f t="shared" si="105"/>
        <v>4390.4750000000004</v>
      </c>
      <c r="CH82" s="530">
        <f t="shared" si="106"/>
        <v>765.60299999999995</v>
      </c>
      <c r="CI82" s="998" t="s">
        <v>281</v>
      </c>
      <c r="CJ82" s="685" t="s">
        <v>526</v>
      </c>
      <c r="CK82" s="686">
        <v>38274720</v>
      </c>
      <c r="CL82" s="686">
        <f t="shared" si="107"/>
        <v>38274.720000000001</v>
      </c>
      <c r="CN82" s="685" t="s">
        <v>324</v>
      </c>
      <c r="CO82" s="686">
        <v>18860000</v>
      </c>
      <c r="CP82" s="686">
        <v>8942575</v>
      </c>
      <c r="CQ82" s="686">
        <v>15560018</v>
      </c>
      <c r="CR82" s="686">
        <v>3299982</v>
      </c>
      <c r="CS82" s="686">
        <v>8235571</v>
      </c>
      <c r="CT82" s="686">
        <v>707004</v>
      </c>
      <c r="CU82" s="686">
        <f t="shared" si="108"/>
        <v>18860</v>
      </c>
      <c r="CV82" s="686">
        <f t="shared" si="109"/>
        <v>8942.5750000000007</v>
      </c>
      <c r="CW82" s="686">
        <f t="shared" si="110"/>
        <v>15560.018</v>
      </c>
      <c r="CX82" s="686">
        <f t="shared" si="111"/>
        <v>3299.982</v>
      </c>
      <c r="CY82" s="686">
        <f t="shared" si="112"/>
        <v>8235.5709999999999</v>
      </c>
      <c r="CZ82" s="686">
        <f t="shared" si="113"/>
        <v>707.00400000000002</v>
      </c>
      <c r="DC82" s="687" t="s">
        <v>527</v>
      </c>
      <c r="DD82" s="688">
        <v>37174047</v>
      </c>
      <c r="DE82" s="529">
        <f t="shared" si="114"/>
        <v>37174.046999999999</v>
      </c>
      <c r="DG82" s="687" t="s">
        <v>324</v>
      </c>
      <c r="DH82" s="688">
        <v>18860000</v>
      </c>
      <c r="DI82" s="688">
        <v>10366855</v>
      </c>
      <c r="DJ82" s="688">
        <v>15560018</v>
      </c>
      <c r="DK82" s="688">
        <v>3299982</v>
      </c>
      <c r="DL82" s="688">
        <v>9664279</v>
      </c>
      <c r="DM82" s="688">
        <v>702576</v>
      </c>
      <c r="DN82" s="688">
        <f t="shared" si="115"/>
        <v>18860</v>
      </c>
      <c r="DO82" s="688">
        <f t="shared" si="116"/>
        <v>10366.855</v>
      </c>
      <c r="DP82" s="688">
        <f t="shared" si="117"/>
        <v>15560.018</v>
      </c>
      <c r="DQ82" s="688">
        <f t="shared" si="118"/>
        <v>3299.982</v>
      </c>
      <c r="DR82" s="688">
        <f t="shared" si="119"/>
        <v>9664.2790000000005</v>
      </c>
      <c r="DS82" s="688">
        <f t="shared" si="120"/>
        <v>702.57600000000002</v>
      </c>
      <c r="DT82" s="683" t="s">
        <v>281</v>
      </c>
      <c r="DW82" s="787"/>
      <c r="DZ82" s="786" t="s">
        <v>324</v>
      </c>
      <c r="EA82" s="787">
        <v>19180000</v>
      </c>
      <c r="EB82" s="787">
        <v>11318512</v>
      </c>
      <c r="EC82" s="787">
        <v>18867390</v>
      </c>
      <c r="ED82" s="787">
        <v>312610</v>
      </c>
      <c r="EE82" s="787">
        <v>7548878</v>
      </c>
      <c r="EF82" s="787">
        <v>11318512</v>
      </c>
      <c r="EG82" s="787">
        <v>0</v>
      </c>
      <c r="EH82" s="787">
        <f t="shared" si="122"/>
        <v>19180</v>
      </c>
      <c r="EI82" s="787">
        <f t="shared" si="123"/>
        <v>11318.512000000001</v>
      </c>
      <c r="EJ82" s="787">
        <f t="shared" si="124"/>
        <v>18867.39</v>
      </c>
      <c r="EK82" s="787">
        <f t="shared" si="125"/>
        <v>312.61</v>
      </c>
      <c r="EL82" s="787">
        <f t="shared" si="126"/>
        <v>7548.8779999999997</v>
      </c>
      <c r="EM82" s="787">
        <f t="shared" si="127"/>
        <v>11318.512000000001</v>
      </c>
      <c r="EN82" s="787">
        <f t="shared" si="128"/>
        <v>0</v>
      </c>
      <c r="EP82" s="998" t="s">
        <v>503</v>
      </c>
      <c r="EQ82" s="529">
        <v>2291663</v>
      </c>
      <c r="ER82" s="529">
        <f t="shared" si="129"/>
        <v>2291.663</v>
      </c>
      <c r="ET82" s="786" t="s">
        <v>324</v>
      </c>
      <c r="EU82" s="787">
        <v>31475390</v>
      </c>
      <c r="EV82" s="787">
        <v>13256597</v>
      </c>
      <c r="EW82" s="787">
        <v>18975390</v>
      </c>
      <c r="EX82" s="787">
        <v>12500000</v>
      </c>
      <c r="EY82" s="787">
        <v>5718793</v>
      </c>
      <c r="EZ82" s="787">
        <v>11484925</v>
      </c>
      <c r="FA82" s="787">
        <v>1771672</v>
      </c>
      <c r="FB82" s="529">
        <f t="shared" si="130"/>
        <v>31475.39</v>
      </c>
      <c r="FC82" s="529">
        <f t="shared" si="131"/>
        <v>13256.597</v>
      </c>
      <c r="FD82" s="529">
        <f t="shared" si="132"/>
        <v>18975.39</v>
      </c>
      <c r="FE82" s="529">
        <f t="shared" si="133"/>
        <v>12500</v>
      </c>
      <c r="FF82" s="529">
        <f t="shared" si="134"/>
        <v>5718.7929999999997</v>
      </c>
      <c r="FG82" s="529">
        <f t="shared" si="135"/>
        <v>11484.924999999999</v>
      </c>
      <c r="FH82" s="529">
        <f t="shared" si="136"/>
        <v>1771.672</v>
      </c>
    </row>
    <row r="83" spans="1:164" x14ac:dyDescent="0.2">
      <c r="A83" s="998" t="s">
        <v>494</v>
      </c>
      <c r="B83" s="1000">
        <v>101150</v>
      </c>
      <c r="C83" s="1000">
        <v>101150</v>
      </c>
      <c r="D83" s="1000">
        <v>101150</v>
      </c>
      <c r="E83" s="1000">
        <v>0</v>
      </c>
      <c r="F83" s="1000">
        <v>101150</v>
      </c>
      <c r="G83" s="1000">
        <v>0</v>
      </c>
      <c r="H83" s="1000">
        <f t="shared" si="73"/>
        <v>101.15</v>
      </c>
      <c r="I83" s="1000">
        <f t="shared" si="74"/>
        <v>101.15</v>
      </c>
      <c r="J83" s="1000">
        <f t="shared" si="75"/>
        <v>101.15</v>
      </c>
      <c r="K83" s="1000">
        <f t="shared" si="76"/>
        <v>0</v>
      </c>
      <c r="L83" s="1000">
        <f t="shared" si="77"/>
        <v>101.15</v>
      </c>
      <c r="M83" s="1000">
        <f t="shared" si="78"/>
        <v>0</v>
      </c>
      <c r="N83" s="998" t="s">
        <v>281</v>
      </c>
      <c r="P83" s="528" t="s">
        <v>418</v>
      </c>
      <c r="Q83" s="529">
        <v>2388858</v>
      </c>
      <c r="R83" s="529">
        <f t="shared" si="79"/>
        <v>2388.8580000000002</v>
      </c>
      <c r="S83" s="998"/>
      <c r="T83" s="528" t="s">
        <v>327</v>
      </c>
      <c r="U83" s="530">
        <v>9000096</v>
      </c>
      <c r="V83" s="530">
        <v>0</v>
      </c>
      <c r="W83" s="530">
        <v>0</v>
      </c>
      <c r="X83" s="530">
        <v>9000096</v>
      </c>
      <c r="Y83" s="530">
        <v>0</v>
      </c>
      <c r="Z83" s="530">
        <v>0</v>
      </c>
      <c r="AA83" s="530">
        <f t="shared" si="80"/>
        <v>9000.0959999999995</v>
      </c>
      <c r="AB83" s="530">
        <f t="shared" si="81"/>
        <v>0</v>
      </c>
      <c r="AC83" s="530">
        <f t="shared" si="82"/>
        <v>0</v>
      </c>
      <c r="AD83" s="530">
        <f t="shared" si="83"/>
        <v>9000.0959999999995</v>
      </c>
      <c r="AE83" s="530">
        <f t="shared" si="84"/>
        <v>0</v>
      </c>
      <c r="AF83" s="530">
        <f t="shared" si="85"/>
        <v>0</v>
      </c>
      <c r="AG83" s="998" t="s">
        <v>281</v>
      </c>
      <c r="AH83" s="998" t="s">
        <v>343</v>
      </c>
      <c r="AI83" s="529">
        <v>2882717</v>
      </c>
      <c r="AJ83" s="529">
        <f t="shared" si="86"/>
        <v>2882.7170000000001</v>
      </c>
      <c r="AL83" s="998" t="s">
        <v>328</v>
      </c>
      <c r="AM83" s="529">
        <v>1782748</v>
      </c>
      <c r="AN83" s="529">
        <v>150200</v>
      </c>
      <c r="AO83" s="529">
        <v>300400</v>
      </c>
      <c r="AP83" s="529">
        <v>1482348</v>
      </c>
      <c r="AQ83" s="529">
        <v>75100</v>
      </c>
      <c r="AR83" s="529">
        <v>75100</v>
      </c>
      <c r="AS83" s="529">
        <f t="shared" si="87"/>
        <v>1782.748</v>
      </c>
      <c r="AT83" s="529">
        <f t="shared" si="88"/>
        <v>150.19999999999999</v>
      </c>
      <c r="AU83" s="529">
        <f t="shared" si="89"/>
        <v>300.39999999999998</v>
      </c>
      <c r="AV83" s="529">
        <f t="shared" si="90"/>
        <v>1482.348</v>
      </c>
      <c r="AW83" s="529">
        <f t="shared" si="91"/>
        <v>75.099999999999994</v>
      </c>
      <c r="AX83" s="529">
        <f t="shared" si="92"/>
        <v>75.099999999999994</v>
      </c>
      <c r="AZ83" s="998" t="s">
        <v>511</v>
      </c>
      <c r="BA83" s="529">
        <v>474810</v>
      </c>
      <c r="BB83" s="529">
        <f t="shared" si="93"/>
        <v>474.81</v>
      </c>
      <c r="BD83" s="998" t="s">
        <v>328</v>
      </c>
      <c r="BE83" s="529">
        <v>1084211</v>
      </c>
      <c r="BF83" s="529">
        <v>225300</v>
      </c>
      <c r="BG83" s="529">
        <v>300400</v>
      </c>
      <c r="BH83" s="529">
        <v>783811</v>
      </c>
      <c r="BI83" s="529">
        <v>150200</v>
      </c>
      <c r="BJ83" s="529">
        <v>75100</v>
      </c>
      <c r="BK83" s="529">
        <f t="shared" si="94"/>
        <v>1084.211</v>
      </c>
      <c r="BL83" s="529">
        <f t="shared" si="95"/>
        <v>225.3</v>
      </c>
      <c r="BM83" s="529">
        <f t="shared" si="96"/>
        <v>300.39999999999998</v>
      </c>
      <c r="BN83" s="529">
        <f t="shared" si="97"/>
        <v>783.81100000000004</v>
      </c>
      <c r="BO83" s="529">
        <f t="shared" si="98"/>
        <v>150.19999999999999</v>
      </c>
      <c r="BP83" s="529">
        <f t="shared" si="99"/>
        <v>75.099999999999994</v>
      </c>
      <c r="BR83" s="528"/>
      <c r="BS83" s="530"/>
      <c r="BT83" s="530"/>
      <c r="BV83" s="528" t="s">
        <v>327</v>
      </c>
      <c r="BW83" s="530">
        <v>71853072</v>
      </c>
      <c r="BX83" s="530">
        <v>5987756</v>
      </c>
      <c r="BY83" s="530">
        <v>71853072</v>
      </c>
      <c r="BZ83" s="530">
        <v>0</v>
      </c>
      <c r="CA83" s="530">
        <v>5987756</v>
      </c>
      <c r="CB83" s="530">
        <v>0</v>
      </c>
      <c r="CC83" s="530">
        <f t="shared" si="101"/>
        <v>71853.072</v>
      </c>
      <c r="CD83" s="530">
        <f t="shared" si="102"/>
        <v>5987.7560000000003</v>
      </c>
      <c r="CE83" s="530">
        <f t="shared" si="103"/>
        <v>71853.072</v>
      </c>
      <c r="CF83" s="530">
        <f t="shared" si="104"/>
        <v>0</v>
      </c>
      <c r="CG83" s="530">
        <f t="shared" si="105"/>
        <v>5987.7560000000003</v>
      </c>
      <c r="CH83" s="530">
        <f t="shared" si="106"/>
        <v>0</v>
      </c>
      <c r="CI83" s="998" t="s">
        <v>281</v>
      </c>
      <c r="CJ83" s="685" t="s">
        <v>527</v>
      </c>
      <c r="CK83" s="686">
        <v>38274720</v>
      </c>
      <c r="CL83" s="686">
        <f t="shared" si="107"/>
        <v>38274.720000000001</v>
      </c>
      <c r="CN83" s="685" t="s">
        <v>325</v>
      </c>
      <c r="CO83" s="686">
        <v>2501090</v>
      </c>
      <c r="CP83" s="686">
        <v>684100</v>
      </c>
      <c r="CQ83" s="686">
        <v>2081861</v>
      </c>
      <c r="CR83" s="686">
        <v>419229</v>
      </c>
      <c r="CS83" s="686">
        <v>534850</v>
      </c>
      <c r="CT83" s="686">
        <v>149250</v>
      </c>
      <c r="CU83" s="686">
        <f t="shared" si="108"/>
        <v>2501.09</v>
      </c>
      <c r="CV83" s="686">
        <f t="shared" si="109"/>
        <v>684.1</v>
      </c>
      <c r="CW83" s="686">
        <f t="shared" si="110"/>
        <v>2081.8609999999999</v>
      </c>
      <c r="CX83" s="686">
        <f t="shared" si="111"/>
        <v>419.22899999999998</v>
      </c>
      <c r="CY83" s="686">
        <f t="shared" si="112"/>
        <v>534.85</v>
      </c>
      <c r="CZ83" s="686">
        <f t="shared" si="113"/>
        <v>149.25</v>
      </c>
      <c r="DC83" s="687" t="s">
        <v>718</v>
      </c>
      <c r="DD83" s="688">
        <v>37058723</v>
      </c>
      <c r="DE83" s="529">
        <f t="shared" si="114"/>
        <v>37058.722999999998</v>
      </c>
      <c r="DG83" s="687" t="s">
        <v>325</v>
      </c>
      <c r="DH83" s="688">
        <v>2501090</v>
      </c>
      <c r="DI83" s="688">
        <v>1366361</v>
      </c>
      <c r="DJ83" s="688">
        <v>2081861</v>
      </c>
      <c r="DK83" s="688">
        <v>419229</v>
      </c>
      <c r="DL83" s="688">
        <v>1366361</v>
      </c>
      <c r="DM83" s="688">
        <v>0</v>
      </c>
      <c r="DN83" s="688">
        <f t="shared" si="115"/>
        <v>2501.09</v>
      </c>
      <c r="DO83" s="688">
        <f t="shared" si="116"/>
        <v>1366.3610000000001</v>
      </c>
      <c r="DP83" s="688">
        <f t="shared" si="117"/>
        <v>2081.8609999999999</v>
      </c>
      <c r="DQ83" s="688">
        <f t="shared" si="118"/>
        <v>419.22899999999998</v>
      </c>
      <c r="DR83" s="688">
        <f t="shared" si="119"/>
        <v>1366.3610000000001</v>
      </c>
      <c r="DS83" s="688">
        <f t="shared" si="120"/>
        <v>0</v>
      </c>
      <c r="DT83" s="683" t="s">
        <v>281</v>
      </c>
      <c r="DW83" s="787"/>
      <c r="DZ83" s="786" t="s">
        <v>325</v>
      </c>
      <c r="EA83" s="787">
        <v>2481861</v>
      </c>
      <c r="EB83" s="787">
        <v>1366361</v>
      </c>
      <c r="EC83" s="787">
        <v>2081861</v>
      </c>
      <c r="ED83" s="787">
        <v>400000</v>
      </c>
      <c r="EE83" s="787">
        <v>715500</v>
      </c>
      <c r="EF83" s="787">
        <v>1366361</v>
      </c>
      <c r="EG83" s="787">
        <v>0</v>
      </c>
      <c r="EH83" s="787">
        <f t="shared" si="122"/>
        <v>2481.8609999999999</v>
      </c>
      <c r="EI83" s="787">
        <f t="shared" si="123"/>
        <v>1366.3610000000001</v>
      </c>
      <c r="EJ83" s="787">
        <f t="shared" si="124"/>
        <v>2081.8609999999999</v>
      </c>
      <c r="EK83" s="787">
        <f t="shared" si="125"/>
        <v>400</v>
      </c>
      <c r="EL83" s="787">
        <f t="shared" si="126"/>
        <v>715.5</v>
      </c>
      <c r="EM83" s="787">
        <f t="shared" si="127"/>
        <v>1366.3610000000001</v>
      </c>
      <c r="EN83" s="787">
        <f t="shared" si="128"/>
        <v>0</v>
      </c>
      <c r="EP83" s="998" t="s">
        <v>504</v>
      </c>
      <c r="EQ83" s="529">
        <v>8675720</v>
      </c>
      <c r="ER83" s="529">
        <f t="shared" si="129"/>
        <v>8675.7199999999993</v>
      </c>
      <c r="ET83" s="786" t="s">
        <v>325</v>
      </c>
      <c r="EU83" s="787">
        <v>2481861</v>
      </c>
      <c r="EV83" s="787">
        <v>1538861</v>
      </c>
      <c r="EW83" s="787">
        <v>2081861</v>
      </c>
      <c r="EX83" s="787">
        <v>400000</v>
      </c>
      <c r="EY83" s="787">
        <v>543000</v>
      </c>
      <c r="EZ83" s="787">
        <v>1538861</v>
      </c>
      <c r="FA83" s="787">
        <v>0</v>
      </c>
      <c r="FB83" s="529">
        <f t="shared" si="130"/>
        <v>2481.8609999999999</v>
      </c>
      <c r="FC83" s="529">
        <f t="shared" si="131"/>
        <v>1538.8610000000001</v>
      </c>
      <c r="FD83" s="529">
        <f t="shared" si="132"/>
        <v>2081.8609999999999</v>
      </c>
      <c r="FE83" s="529">
        <f t="shared" si="133"/>
        <v>400</v>
      </c>
      <c r="FF83" s="529">
        <f t="shared" si="134"/>
        <v>543</v>
      </c>
      <c r="FG83" s="529">
        <f t="shared" si="135"/>
        <v>1538.8610000000001</v>
      </c>
      <c r="FH83" s="529">
        <f t="shared" si="136"/>
        <v>0</v>
      </c>
    </row>
    <row r="84" spans="1:164" x14ac:dyDescent="0.2">
      <c r="A84" s="998" t="s">
        <v>495</v>
      </c>
      <c r="B84" s="1000">
        <v>17350000</v>
      </c>
      <c r="C84" s="1000">
        <v>0</v>
      </c>
      <c r="D84" s="1000">
        <v>987343</v>
      </c>
      <c r="E84" s="1000">
        <v>16362657</v>
      </c>
      <c r="F84" s="1000">
        <v>0</v>
      </c>
      <c r="G84" s="1000">
        <v>0</v>
      </c>
      <c r="H84" s="1000">
        <f t="shared" si="73"/>
        <v>17350</v>
      </c>
      <c r="I84" s="1000">
        <f t="shared" si="74"/>
        <v>0</v>
      </c>
      <c r="J84" s="1000">
        <f t="shared" si="75"/>
        <v>987.34299999999996</v>
      </c>
      <c r="K84" s="1000">
        <f t="shared" si="76"/>
        <v>16362.656999999999</v>
      </c>
      <c r="L84" s="1000">
        <f t="shared" si="77"/>
        <v>0</v>
      </c>
      <c r="M84" s="1000">
        <f t="shared" si="78"/>
        <v>0</v>
      </c>
      <c r="N84" s="998" t="s">
        <v>281</v>
      </c>
      <c r="P84" s="528" t="s">
        <v>504</v>
      </c>
      <c r="Q84" s="529">
        <v>124219</v>
      </c>
      <c r="R84" s="529">
        <f t="shared" si="79"/>
        <v>124.21899999999999</v>
      </c>
      <c r="S84" s="998"/>
      <c r="T84" s="528" t="s">
        <v>328</v>
      </c>
      <c r="U84" s="530">
        <v>1000000</v>
      </c>
      <c r="V84" s="530">
        <v>75100</v>
      </c>
      <c r="W84" s="530">
        <v>300400</v>
      </c>
      <c r="X84" s="530">
        <v>699600</v>
      </c>
      <c r="Y84" s="530">
        <v>0</v>
      </c>
      <c r="Z84" s="530">
        <v>75100</v>
      </c>
      <c r="AA84" s="530">
        <f t="shared" si="80"/>
        <v>1000</v>
      </c>
      <c r="AB84" s="530">
        <f t="shared" si="81"/>
        <v>75.099999999999994</v>
      </c>
      <c r="AC84" s="530">
        <f t="shared" si="82"/>
        <v>300.39999999999998</v>
      </c>
      <c r="AD84" s="530">
        <f t="shared" si="83"/>
        <v>699.6</v>
      </c>
      <c r="AE84" s="530">
        <f t="shared" si="84"/>
        <v>0</v>
      </c>
      <c r="AF84" s="530">
        <f t="shared" si="85"/>
        <v>75.099999999999994</v>
      </c>
      <c r="AG84" s="998" t="s">
        <v>281</v>
      </c>
      <c r="AH84" s="998" t="s">
        <v>506</v>
      </c>
      <c r="AI84" s="529">
        <v>474460</v>
      </c>
      <c r="AJ84" s="529">
        <f t="shared" si="86"/>
        <v>474.46</v>
      </c>
      <c r="AL84" s="998" t="s">
        <v>329</v>
      </c>
      <c r="AM84" s="529">
        <v>6773000</v>
      </c>
      <c r="AN84" s="529">
        <v>0</v>
      </c>
      <c r="AO84" s="529">
        <v>0</v>
      </c>
      <c r="AP84" s="529">
        <v>6773000</v>
      </c>
      <c r="AQ84" s="529">
        <v>0</v>
      </c>
      <c r="AR84" s="529">
        <v>0</v>
      </c>
      <c r="AS84" s="529">
        <f t="shared" si="87"/>
        <v>6773</v>
      </c>
      <c r="AT84" s="529">
        <f t="shared" si="88"/>
        <v>0</v>
      </c>
      <c r="AU84" s="529">
        <f t="shared" si="89"/>
        <v>0</v>
      </c>
      <c r="AV84" s="529">
        <f t="shared" si="90"/>
        <v>6773</v>
      </c>
      <c r="AW84" s="529">
        <f t="shared" si="91"/>
        <v>0</v>
      </c>
      <c r="AX84" s="529">
        <f t="shared" si="92"/>
        <v>0</v>
      </c>
      <c r="AZ84" s="998" t="s">
        <v>350</v>
      </c>
      <c r="BA84" s="529">
        <v>474810</v>
      </c>
      <c r="BB84" s="529">
        <f t="shared" si="93"/>
        <v>474.81</v>
      </c>
      <c r="BD84" s="998" t="s">
        <v>493</v>
      </c>
      <c r="BE84" s="529">
        <v>44800000</v>
      </c>
      <c r="BF84" s="529">
        <v>14933332</v>
      </c>
      <c r="BG84" s="529">
        <v>44800000</v>
      </c>
      <c r="BH84" s="529">
        <v>0</v>
      </c>
      <c r="BI84" s="529">
        <v>14933332</v>
      </c>
      <c r="BJ84" s="529">
        <v>0</v>
      </c>
      <c r="BK84" s="529">
        <f t="shared" si="94"/>
        <v>44800</v>
      </c>
      <c r="BL84" s="529">
        <f t="shared" si="95"/>
        <v>14933.332</v>
      </c>
      <c r="BM84" s="529">
        <f t="shared" si="96"/>
        <v>44800</v>
      </c>
      <c r="BN84" s="529">
        <f t="shared" si="97"/>
        <v>0</v>
      </c>
      <c r="BO84" s="529">
        <f t="shared" si="98"/>
        <v>14933.332</v>
      </c>
      <c r="BP84" s="529">
        <f t="shared" si="99"/>
        <v>0</v>
      </c>
      <c r="BR84" s="528"/>
      <c r="BS84" s="530"/>
      <c r="BT84" s="530"/>
      <c r="BV84" s="528" t="s">
        <v>328</v>
      </c>
      <c r="BW84" s="530">
        <v>1084211</v>
      </c>
      <c r="BX84" s="530">
        <v>300400</v>
      </c>
      <c r="BY84" s="530">
        <v>300400</v>
      </c>
      <c r="BZ84" s="530">
        <v>783811</v>
      </c>
      <c r="CA84" s="530">
        <v>225300</v>
      </c>
      <c r="CB84" s="530">
        <v>75100</v>
      </c>
      <c r="CC84" s="530">
        <f t="shared" si="101"/>
        <v>1084.211</v>
      </c>
      <c r="CD84" s="530">
        <f t="shared" si="102"/>
        <v>300.39999999999998</v>
      </c>
      <c r="CE84" s="530">
        <f t="shared" si="103"/>
        <v>300.39999999999998</v>
      </c>
      <c r="CF84" s="530">
        <f t="shared" si="104"/>
        <v>783.81100000000004</v>
      </c>
      <c r="CG84" s="530">
        <f t="shared" si="105"/>
        <v>225.3</v>
      </c>
      <c r="CH84" s="530">
        <f t="shared" si="106"/>
        <v>75.099999999999994</v>
      </c>
      <c r="CI84" s="998" t="s">
        <v>281</v>
      </c>
      <c r="CJ84" s="685" t="s">
        <v>718</v>
      </c>
      <c r="CK84" s="686">
        <v>38274720</v>
      </c>
      <c r="CL84" s="686">
        <f t="shared" si="107"/>
        <v>38274.720000000001</v>
      </c>
      <c r="CN84" s="685" t="s">
        <v>326</v>
      </c>
      <c r="CO84" s="686">
        <v>18153570</v>
      </c>
      <c r="CP84" s="686">
        <v>5895233</v>
      </c>
      <c r="CQ84" s="686">
        <v>18153570</v>
      </c>
      <c r="CR84" s="686">
        <v>0</v>
      </c>
      <c r="CS84" s="686">
        <v>5156078</v>
      </c>
      <c r="CT84" s="686">
        <v>739155</v>
      </c>
      <c r="CU84" s="686">
        <f t="shared" si="108"/>
        <v>18153.57</v>
      </c>
      <c r="CV84" s="686">
        <f t="shared" si="109"/>
        <v>5895.2330000000002</v>
      </c>
      <c r="CW84" s="686">
        <f t="shared" si="110"/>
        <v>18153.57</v>
      </c>
      <c r="CX84" s="686">
        <f t="shared" si="111"/>
        <v>0</v>
      </c>
      <c r="CY84" s="686">
        <f t="shared" si="112"/>
        <v>5156.0780000000004</v>
      </c>
      <c r="CZ84" s="686">
        <f t="shared" si="113"/>
        <v>739.15499999999997</v>
      </c>
      <c r="DC84" s="687" t="s">
        <v>722</v>
      </c>
      <c r="DD84" s="688">
        <v>115324</v>
      </c>
      <c r="DE84" s="529">
        <f t="shared" si="114"/>
        <v>115.324</v>
      </c>
      <c r="DG84" s="687" t="s">
        <v>326</v>
      </c>
      <c r="DH84" s="688">
        <v>18153570</v>
      </c>
      <c r="DI84" s="688">
        <v>6845412</v>
      </c>
      <c r="DJ84" s="688">
        <v>18153570</v>
      </c>
      <c r="DK84" s="688">
        <v>0</v>
      </c>
      <c r="DL84" s="688">
        <v>5895233</v>
      </c>
      <c r="DM84" s="688">
        <v>950179</v>
      </c>
      <c r="DN84" s="688">
        <f t="shared" si="115"/>
        <v>18153.57</v>
      </c>
      <c r="DO84" s="688">
        <f t="shared" si="116"/>
        <v>6845.4120000000003</v>
      </c>
      <c r="DP84" s="688">
        <f t="shared" si="117"/>
        <v>18153.57</v>
      </c>
      <c r="DQ84" s="688">
        <f t="shared" si="118"/>
        <v>0</v>
      </c>
      <c r="DR84" s="688">
        <f t="shared" si="119"/>
        <v>5895.2330000000002</v>
      </c>
      <c r="DS84" s="688">
        <f t="shared" si="120"/>
        <v>950.17899999999997</v>
      </c>
      <c r="DT84" s="683" t="s">
        <v>281</v>
      </c>
      <c r="DW84" s="787"/>
      <c r="DZ84" s="786" t="s">
        <v>326</v>
      </c>
      <c r="EA84" s="787">
        <v>18153570</v>
      </c>
      <c r="EB84" s="787">
        <v>9077656</v>
      </c>
      <c r="EC84" s="787">
        <v>18153570</v>
      </c>
      <c r="ED84" s="787">
        <v>0</v>
      </c>
      <c r="EE84" s="787">
        <v>9075914</v>
      </c>
      <c r="EF84" s="787">
        <v>6845412</v>
      </c>
      <c r="EG84" s="787">
        <v>2232244</v>
      </c>
      <c r="EH84" s="787">
        <f t="shared" si="122"/>
        <v>18153.57</v>
      </c>
      <c r="EI84" s="787">
        <f t="shared" si="123"/>
        <v>9077.6560000000009</v>
      </c>
      <c r="EJ84" s="787">
        <f t="shared" si="124"/>
        <v>18153.57</v>
      </c>
      <c r="EK84" s="787">
        <f t="shared" si="125"/>
        <v>0</v>
      </c>
      <c r="EL84" s="787">
        <f t="shared" si="126"/>
        <v>9075.9140000000007</v>
      </c>
      <c r="EM84" s="787">
        <f t="shared" si="127"/>
        <v>6845.4120000000003</v>
      </c>
      <c r="EN84" s="787">
        <f t="shared" si="128"/>
        <v>2232.2440000000001</v>
      </c>
      <c r="EP84" s="998" t="s">
        <v>340</v>
      </c>
      <c r="EQ84" s="529">
        <v>8675720</v>
      </c>
      <c r="ER84" s="529">
        <f t="shared" si="129"/>
        <v>8675.7199999999993</v>
      </c>
      <c r="ET84" s="786" t="s">
        <v>326</v>
      </c>
      <c r="EU84" s="787">
        <v>18153570</v>
      </c>
      <c r="EV84" s="787">
        <v>10631546</v>
      </c>
      <c r="EW84" s="787">
        <v>18153570</v>
      </c>
      <c r="EX84" s="787">
        <v>0</v>
      </c>
      <c r="EY84" s="787">
        <v>7522024</v>
      </c>
      <c r="EZ84" s="787">
        <v>9077656</v>
      </c>
      <c r="FA84" s="787">
        <v>1553890</v>
      </c>
      <c r="FB84" s="529">
        <f t="shared" si="130"/>
        <v>18153.57</v>
      </c>
      <c r="FC84" s="529">
        <f t="shared" si="131"/>
        <v>10631.546</v>
      </c>
      <c r="FD84" s="529">
        <f t="shared" si="132"/>
        <v>18153.57</v>
      </c>
      <c r="FE84" s="529">
        <f t="shared" si="133"/>
        <v>0</v>
      </c>
      <c r="FF84" s="529">
        <f t="shared" si="134"/>
        <v>7522.0240000000003</v>
      </c>
      <c r="FG84" s="529">
        <f t="shared" si="135"/>
        <v>9077.6560000000009</v>
      </c>
      <c r="FH84" s="529">
        <f t="shared" si="136"/>
        <v>1553.89</v>
      </c>
    </row>
    <row r="85" spans="1:164" x14ac:dyDescent="0.2">
      <c r="A85" s="998" t="s">
        <v>498</v>
      </c>
      <c r="B85" s="1000">
        <v>8750000</v>
      </c>
      <c r="C85" s="1000">
        <v>0</v>
      </c>
      <c r="D85" s="1000">
        <v>0</v>
      </c>
      <c r="E85" s="1000">
        <v>8750000</v>
      </c>
      <c r="F85" s="1000">
        <v>0</v>
      </c>
      <c r="G85" s="1000">
        <v>0</v>
      </c>
      <c r="H85" s="1000">
        <f t="shared" si="73"/>
        <v>8750</v>
      </c>
      <c r="I85" s="1000">
        <f t="shared" si="74"/>
        <v>0</v>
      </c>
      <c r="J85" s="1000">
        <f t="shared" si="75"/>
        <v>0</v>
      </c>
      <c r="K85" s="1000">
        <f t="shared" si="76"/>
        <v>8750</v>
      </c>
      <c r="L85" s="1000">
        <f t="shared" si="77"/>
        <v>0</v>
      </c>
      <c r="M85" s="1000">
        <f t="shared" si="78"/>
        <v>0</v>
      </c>
      <c r="N85" s="998" t="s">
        <v>281</v>
      </c>
      <c r="P85" s="528" t="s">
        <v>340</v>
      </c>
      <c r="Q85" s="529">
        <v>124219</v>
      </c>
      <c r="R85" s="529">
        <f t="shared" si="79"/>
        <v>124.21899999999999</v>
      </c>
      <c r="S85" s="998"/>
      <c r="T85" s="528" t="s">
        <v>329</v>
      </c>
      <c r="U85" s="530">
        <v>6773000</v>
      </c>
      <c r="V85" s="530">
        <v>0</v>
      </c>
      <c r="W85" s="530">
        <v>0</v>
      </c>
      <c r="X85" s="530">
        <v>6773000</v>
      </c>
      <c r="Y85" s="530">
        <v>0</v>
      </c>
      <c r="Z85" s="530">
        <v>0</v>
      </c>
      <c r="AA85" s="530">
        <f t="shared" si="80"/>
        <v>6773</v>
      </c>
      <c r="AB85" s="530">
        <f t="shared" si="81"/>
        <v>0</v>
      </c>
      <c r="AC85" s="530">
        <f t="shared" si="82"/>
        <v>0</v>
      </c>
      <c r="AD85" s="530">
        <f t="shared" si="83"/>
        <v>6773</v>
      </c>
      <c r="AE85" s="530">
        <f t="shared" si="84"/>
        <v>0</v>
      </c>
      <c r="AF85" s="530">
        <f t="shared" si="85"/>
        <v>0</v>
      </c>
      <c r="AG85" s="998" t="s">
        <v>281</v>
      </c>
      <c r="AH85" s="998" t="s">
        <v>345</v>
      </c>
      <c r="AI85" s="529">
        <v>87710</v>
      </c>
      <c r="AJ85" s="529">
        <f t="shared" si="86"/>
        <v>87.71</v>
      </c>
      <c r="AL85" s="998" t="s">
        <v>493</v>
      </c>
      <c r="AM85" s="529">
        <v>44800000</v>
      </c>
      <c r="AN85" s="529">
        <v>11199999</v>
      </c>
      <c r="AO85" s="529">
        <v>44800000</v>
      </c>
      <c r="AP85" s="529">
        <v>0</v>
      </c>
      <c r="AQ85" s="529">
        <v>11199999</v>
      </c>
      <c r="AR85" s="529">
        <v>0</v>
      </c>
      <c r="AS85" s="529">
        <f t="shared" si="87"/>
        <v>44800</v>
      </c>
      <c r="AT85" s="529">
        <f t="shared" si="88"/>
        <v>11199.999</v>
      </c>
      <c r="AU85" s="529">
        <f t="shared" si="89"/>
        <v>44800</v>
      </c>
      <c r="AV85" s="529">
        <f t="shared" si="90"/>
        <v>0</v>
      </c>
      <c r="AW85" s="529">
        <f t="shared" si="91"/>
        <v>11199.999</v>
      </c>
      <c r="AX85" s="529">
        <f t="shared" si="92"/>
        <v>0</v>
      </c>
      <c r="AZ85" s="998" t="s">
        <v>513</v>
      </c>
      <c r="BA85" s="529">
        <v>474810</v>
      </c>
      <c r="BB85" s="529">
        <f t="shared" si="93"/>
        <v>474.81</v>
      </c>
      <c r="BD85" s="998" t="s">
        <v>330</v>
      </c>
      <c r="BE85" s="529">
        <v>18039719</v>
      </c>
      <c r="BF85" s="529">
        <v>8569828</v>
      </c>
      <c r="BG85" s="529">
        <v>13119111</v>
      </c>
      <c r="BH85" s="529">
        <v>4920608</v>
      </c>
      <c r="BI85" s="529">
        <v>7770828</v>
      </c>
      <c r="BJ85" s="529">
        <v>799000</v>
      </c>
      <c r="BK85" s="529">
        <f t="shared" si="94"/>
        <v>18039.719000000001</v>
      </c>
      <c r="BL85" s="529">
        <f t="shared" si="95"/>
        <v>8569.8279999999995</v>
      </c>
      <c r="BM85" s="529">
        <f t="shared" si="96"/>
        <v>13119.111000000001</v>
      </c>
      <c r="BN85" s="529">
        <f t="shared" si="97"/>
        <v>4920.6080000000002</v>
      </c>
      <c r="BO85" s="529">
        <f t="shared" si="98"/>
        <v>7770.8280000000004</v>
      </c>
      <c r="BP85" s="529">
        <f t="shared" si="99"/>
        <v>799</v>
      </c>
      <c r="BR85" s="528"/>
      <c r="BS85" s="530"/>
      <c r="BT85" s="530"/>
      <c r="BV85" s="528" t="s">
        <v>493</v>
      </c>
      <c r="BW85" s="530">
        <v>44800000</v>
      </c>
      <c r="BX85" s="530">
        <v>18666665</v>
      </c>
      <c r="BY85" s="530">
        <v>44800000</v>
      </c>
      <c r="BZ85" s="530">
        <v>0</v>
      </c>
      <c r="CA85" s="530">
        <v>14933332</v>
      </c>
      <c r="CB85" s="530">
        <v>3733333</v>
      </c>
      <c r="CC85" s="530">
        <f t="shared" si="101"/>
        <v>44800</v>
      </c>
      <c r="CD85" s="530">
        <f t="shared" si="102"/>
        <v>18666.665000000001</v>
      </c>
      <c r="CE85" s="530">
        <f t="shared" si="103"/>
        <v>44800</v>
      </c>
      <c r="CF85" s="530">
        <f t="shared" si="104"/>
        <v>0</v>
      </c>
      <c r="CG85" s="530">
        <f t="shared" si="105"/>
        <v>14933.332</v>
      </c>
      <c r="CH85" s="530">
        <f t="shared" si="106"/>
        <v>3733.3330000000001</v>
      </c>
      <c r="CI85" s="998" t="s">
        <v>281</v>
      </c>
      <c r="CJ85" s="685" t="s">
        <v>511</v>
      </c>
      <c r="CK85" s="686">
        <v>899980</v>
      </c>
      <c r="CL85" s="686">
        <f t="shared" si="107"/>
        <v>899.98</v>
      </c>
      <c r="CN85" s="685" t="s">
        <v>327</v>
      </c>
      <c r="CO85" s="686">
        <v>71853072</v>
      </c>
      <c r="CP85" s="686">
        <v>23951024</v>
      </c>
      <c r="CQ85" s="686">
        <v>71853072</v>
      </c>
      <c r="CR85" s="686">
        <v>0</v>
      </c>
      <c r="CS85" s="686">
        <v>5987756</v>
      </c>
      <c r="CT85" s="686">
        <v>17963268</v>
      </c>
      <c r="CU85" s="686">
        <f t="shared" si="108"/>
        <v>71853.072</v>
      </c>
      <c r="CV85" s="686">
        <f t="shared" si="109"/>
        <v>23951.024000000001</v>
      </c>
      <c r="CW85" s="686">
        <f t="shared" si="110"/>
        <v>71853.072</v>
      </c>
      <c r="CX85" s="686">
        <f t="shared" si="111"/>
        <v>0</v>
      </c>
      <c r="CY85" s="686">
        <f t="shared" si="112"/>
        <v>5987.7560000000003</v>
      </c>
      <c r="CZ85" s="686">
        <f t="shared" si="113"/>
        <v>17963.268</v>
      </c>
      <c r="DC85" s="687" t="s">
        <v>511</v>
      </c>
      <c r="DD85" s="688">
        <v>3603251</v>
      </c>
      <c r="DE85" s="529">
        <f t="shared" si="114"/>
        <v>3603.2510000000002</v>
      </c>
      <c r="DG85" s="687" t="s">
        <v>327</v>
      </c>
      <c r="DH85" s="688">
        <v>71853072</v>
      </c>
      <c r="DI85" s="688">
        <v>35926536</v>
      </c>
      <c r="DJ85" s="688">
        <v>71853072</v>
      </c>
      <c r="DK85" s="688">
        <v>0</v>
      </c>
      <c r="DL85" s="688">
        <v>23951024</v>
      </c>
      <c r="DM85" s="688">
        <v>11975512</v>
      </c>
      <c r="DN85" s="688">
        <f t="shared" si="115"/>
        <v>71853.072</v>
      </c>
      <c r="DO85" s="688">
        <f t="shared" si="116"/>
        <v>35926.536</v>
      </c>
      <c r="DP85" s="688">
        <f t="shared" si="117"/>
        <v>71853.072</v>
      </c>
      <c r="DQ85" s="688">
        <f t="shared" si="118"/>
        <v>0</v>
      </c>
      <c r="DR85" s="688">
        <f t="shared" si="119"/>
        <v>23951.024000000001</v>
      </c>
      <c r="DS85" s="688">
        <f t="shared" si="120"/>
        <v>11975.512000000001</v>
      </c>
      <c r="DT85" s="683" t="s">
        <v>281</v>
      </c>
      <c r="DW85" s="787"/>
      <c r="DZ85" s="786" t="s">
        <v>327</v>
      </c>
      <c r="EA85" s="787">
        <v>71853072</v>
      </c>
      <c r="EB85" s="787">
        <v>41914292</v>
      </c>
      <c r="EC85" s="787">
        <v>71853072</v>
      </c>
      <c r="ED85" s="787">
        <v>0</v>
      </c>
      <c r="EE85" s="787">
        <v>29938780</v>
      </c>
      <c r="EF85" s="787">
        <v>35926536</v>
      </c>
      <c r="EG85" s="787">
        <v>5987756</v>
      </c>
      <c r="EH85" s="787">
        <f t="shared" si="122"/>
        <v>71853.072</v>
      </c>
      <c r="EI85" s="787">
        <f t="shared" si="123"/>
        <v>41914.292000000001</v>
      </c>
      <c r="EJ85" s="787">
        <f t="shared" si="124"/>
        <v>71853.072</v>
      </c>
      <c r="EK85" s="787">
        <f t="shared" si="125"/>
        <v>0</v>
      </c>
      <c r="EL85" s="787">
        <f t="shared" si="126"/>
        <v>29938.78</v>
      </c>
      <c r="EM85" s="787">
        <f t="shared" si="127"/>
        <v>35926.536</v>
      </c>
      <c r="EN85" s="787">
        <f t="shared" si="128"/>
        <v>5987.7560000000003</v>
      </c>
      <c r="EP85" s="998" t="s">
        <v>505</v>
      </c>
      <c r="EQ85" s="529">
        <v>71381441</v>
      </c>
      <c r="ER85" s="529">
        <f t="shared" si="129"/>
        <v>71381.441000000006</v>
      </c>
      <c r="ET85" s="786" t="s">
        <v>327</v>
      </c>
      <c r="EU85" s="787">
        <v>71853072</v>
      </c>
      <c r="EV85" s="787">
        <v>47902048</v>
      </c>
      <c r="EW85" s="787">
        <v>71853072</v>
      </c>
      <c r="EX85" s="787">
        <v>0</v>
      </c>
      <c r="EY85" s="787">
        <v>23951024</v>
      </c>
      <c r="EZ85" s="787">
        <v>41914292</v>
      </c>
      <c r="FA85" s="787">
        <v>5987756</v>
      </c>
      <c r="FB85" s="529">
        <f t="shared" si="130"/>
        <v>71853.072</v>
      </c>
      <c r="FC85" s="529">
        <f t="shared" si="131"/>
        <v>47902.048000000003</v>
      </c>
      <c r="FD85" s="529">
        <f t="shared" si="132"/>
        <v>71853.072</v>
      </c>
      <c r="FE85" s="529">
        <f t="shared" si="133"/>
        <v>0</v>
      </c>
      <c r="FF85" s="529">
        <f t="shared" si="134"/>
        <v>23951.024000000001</v>
      </c>
      <c r="FG85" s="529">
        <f t="shared" si="135"/>
        <v>41914.292000000001</v>
      </c>
      <c r="FH85" s="529">
        <f t="shared" si="136"/>
        <v>5987.7560000000003</v>
      </c>
    </row>
    <row r="86" spans="1:164" x14ac:dyDescent="0.2">
      <c r="A86" s="998" t="s">
        <v>332</v>
      </c>
      <c r="B86" s="1000">
        <v>17827700</v>
      </c>
      <c r="C86" s="1000">
        <v>0</v>
      </c>
      <c r="D86" s="1000">
        <v>2529607</v>
      </c>
      <c r="E86" s="1000">
        <v>15298093</v>
      </c>
      <c r="F86" s="1000">
        <v>0</v>
      </c>
      <c r="G86" s="1000">
        <v>0</v>
      </c>
      <c r="H86" s="1000">
        <f t="shared" si="73"/>
        <v>17827.7</v>
      </c>
      <c r="I86" s="1000">
        <f t="shared" si="74"/>
        <v>0</v>
      </c>
      <c r="J86" s="1000">
        <f t="shared" si="75"/>
        <v>2529.607</v>
      </c>
      <c r="K86" s="1000">
        <f t="shared" si="76"/>
        <v>15298.093000000001</v>
      </c>
      <c r="L86" s="1000">
        <f t="shared" si="77"/>
        <v>0</v>
      </c>
      <c r="M86" s="1000">
        <f t="shared" si="78"/>
        <v>0</v>
      </c>
      <c r="N86" s="998" t="s">
        <v>281</v>
      </c>
      <c r="P86" s="528" t="s">
        <v>505</v>
      </c>
      <c r="Q86" s="529">
        <v>192237349</v>
      </c>
      <c r="R86" s="529">
        <f t="shared" si="79"/>
        <v>192237.34899999999</v>
      </c>
      <c r="S86" s="998"/>
      <c r="T86" s="528" t="s">
        <v>493</v>
      </c>
      <c r="U86" s="530">
        <v>44800000</v>
      </c>
      <c r="V86" s="530">
        <v>7466666</v>
      </c>
      <c r="W86" s="530">
        <v>44800000</v>
      </c>
      <c r="X86" s="530">
        <v>0</v>
      </c>
      <c r="Y86" s="530">
        <v>0</v>
      </c>
      <c r="Z86" s="530">
        <v>7466666</v>
      </c>
      <c r="AA86" s="530">
        <f t="shared" si="80"/>
        <v>44800</v>
      </c>
      <c r="AB86" s="530">
        <f t="shared" si="81"/>
        <v>7466.6660000000002</v>
      </c>
      <c r="AC86" s="530">
        <f t="shared" si="82"/>
        <v>44800</v>
      </c>
      <c r="AD86" s="530">
        <f t="shared" si="83"/>
        <v>0</v>
      </c>
      <c r="AE86" s="530">
        <f t="shared" si="84"/>
        <v>0</v>
      </c>
      <c r="AF86" s="530">
        <f t="shared" si="85"/>
        <v>7466.6660000000002</v>
      </c>
      <c r="AG86" s="998" t="s">
        <v>281</v>
      </c>
      <c r="AH86" s="998" t="s">
        <v>346</v>
      </c>
      <c r="AI86" s="529">
        <v>386750</v>
      </c>
      <c r="AJ86" s="529">
        <f t="shared" si="86"/>
        <v>386.75</v>
      </c>
      <c r="AL86" s="998" t="s">
        <v>330</v>
      </c>
      <c r="AM86" s="529">
        <v>27502200</v>
      </c>
      <c r="AN86" s="529">
        <v>7266692</v>
      </c>
      <c r="AO86" s="529">
        <v>13051580</v>
      </c>
      <c r="AP86" s="529">
        <v>14450620</v>
      </c>
      <c r="AQ86" s="529">
        <v>2127082</v>
      </c>
      <c r="AR86" s="529">
        <v>5139610</v>
      </c>
      <c r="AS86" s="529">
        <f t="shared" si="87"/>
        <v>27502.2</v>
      </c>
      <c r="AT86" s="529">
        <f t="shared" si="88"/>
        <v>7266.692</v>
      </c>
      <c r="AU86" s="529">
        <f t="shared" si="89"/>
        <v>13051.58</v>
      </c>
      <c r="AV86" s="529">
        <f t="shared" si="90"/>
        <v>14450.62</v>
      </c>
      <c r="AW86" s="529">
        <f t="shared" si="91"/>
        <v>2127.0819999999999</v>
      </c>
      <c r="AX86" s="529">
        <f t="shared" si="92"/>
        <v>5139.6099999999997</v>
      </c>
      <c r="BD86" s="998" t="s">
        <v>494</v>
      </c>
      <c r="BE86" s="529">
        <v>5995360</v>
      </c>
      <c r="BF86" s="529">
        <v>5401550</v>
      </c>
      <c r="BG86" s="529">
        <v>5401550</v>
      </c>
      <c r="BH86" s="529">
        <v>593810</v>
      </c>
      <c r="BI86" s="529">
        <v>5051550</v>
      </c>
      <c r="BJ86" s="529">
        <v>350000</v>
      </c>
      <c r="BK86" s="529">
        <f t="shared" si="94"/>
        <v>5995.36</v>
      </c>
      <c r="BL86" s="529">
        <f t="shared" si="95"/>
        <v>5401.55</v>
      </c>
      <c r="BM86" s="529">
        <f t="shared" si="96"/>
        <v>5401.55</v>
      </c>
      <c r="BN86" s="529">
        <f t="shared" si="97"/>
        <v>593.80999999999995</v>
      </c>
      <c r="BO86" s="529">
        <f t="shared" si="98"/>
        <v>5051.55</v>
      </c>
      <c r="BP86" s="529">
        <f t="shared" si="99"/>
        <v>350</v>
      </c>
      <c r="BR86" s="528"/>
      <c r="BS86" s="530"/>
      <c r="BT86" s="530"/>
      <c r="BV86" s="528" t="s">
        <v>330</v>
      </c>
      <c r="BW86" s="530">
        <v>19116694</v>
      </c>
      <c r="BX86" s="530">
        <v>10013669</v>
      </c>
      <c r="BY86" s="530">
        <v>14770311</v>
      </c>
      <c r="BZ86" s="530">
        <v>4346383</v>
      </c>
      <c r="CA86" s="530">
        <v>8867328</v>
      </c>
      <c r="CB86" s="530">
        <v>1146341</v>
      </c>
      <c r="CC86" s="530">
        <f t="shared" si="101"/>
        <v>19116.694</v>
      </c>
      <c r="CD86" s="530">
        <f t="shared" si="102"/>
        <v>10013.669</v>
      </c>
      <c r="CE86" s="530">
        <f t="shared" si="103"/>
        <v>14770.311</v>
      </c>
      <c r="CF86" s="530">
        <f t="shared" si="104"/>
        <v>4346.3829999999998</v>
      </c>
      <c r="CG86" s="530">
        <f t="shared" si="105"/>
        <v>8867.3279999999995</v>
      </c>
      <c r="CH86" s="530">
        <f t="shared" si="106"/>
        <v>1146.3409999999999</v>
      </c>
      <c r="CI86" s="998" t="s">
        <v>281</v>
      </c>
      <c r="CJ86" s="685" t="s">
        <v>350</v>
      </c>
      <c r="CK86" s="686">
        <v>899980</v>
      </c>
      <c r="CL86" s="686">
        <f t="shared" si="107"/>
        <v>899.98</v>
      </c>
      <c r="CN86" s="685" t="s">
        <v>328</v>
      </c>
      <c r="CO86" s="686">
        <v>1084211</v>
      </c>
      <c r="CP86" s="686">
        <v>300400</v>
      </c>
      <c r="CQ86" s="686">
        <v>300400</v>
      </c>
      <c r="CR86" s="686">
        <v>783811</v>
      </c>
      <c r="CS86" s="686">
        <v>300400</v>
      </c>
      <c r="CT86" s="686">
        <v>0</v>
      </c>
      <c r="CU86" s="686">
        <f t="shared" si="108"/>
        <v>1084.211</v>
      </c>
      <c r="CV86" s="686">
        <f t="shared" si="109"/>
        <v>300.39999999999998</v>
      </c>
      <c r="CW86" s="686">
        <f t="shared" si="110"/>
        <v>300.39999999999998</v>
      </c>
      <c r="CX86" s="686">
        <f t="shared" si="111"/>
        <v>783.81100000000004</v>
      </c>
      <c r="CY86" s="686">
        <f t="shared" si="112"/>
        <v>300.39999999999998</v>
      </c>
      <c r="CZ86" s="686">
        <f t="shared" si="113"/>
        <v>0</v>
      </c>
      <c r="DC86" s="687" t="s">
        <v>350</v>
      </c>
      <c r="DD86" s="688">
        <v>3603251</v>
      </c>
      <c r="DE86" s="529">
        <f t="shared" si="114"/>
        <v>3603.2510000000002</v>
      </c>
      <c r="DG86" s="687" t="s">
        <v>328</v>
      </c>
      <c r="DH86" s="688">
        <v>1084211</v>
      </c>
      <c r="DI86" s="688">
        <v>300400</v>
      </c>
      <c r="DJ86" s="688">
        <v>300400</v>
      </c>
      <c r="DK86" s="688">
        <v>783811</v>
      </c>
      <c r="DL86" s="688">
        <v>300400</v>
      </c>
      <c r="DM86" s="688">
        <v>0</v>
      </c>
      <c r="DN86" s="688">
        <f t="shared" si="115"/>
        <v>1084.211</v>
      </c>
      <c r="DO86" s="688">
        <f t="shared" si="116"/>
        <v>300.39999999999998</v>
      </c>
      <c r="DP86" s="688">
        <f t="shared" si="117"/>
        <v>300.39999999999998</v>
      </c>
      <c r="DQ86" s="688">
        <f t="shared" si="118"/>
        <v>783.81100000000004</v>
      </c>
      <c r="DR86" s="688">
        <f t="shared" si="119"/>
        <v>300.39999999999998</v>
      </c>
      <c r="DS86" s="688">
        <f t="shared" si="120"/>
        <v>0</v>
      </c>
      <c r="DT86" s="683" t="s">
        <v>281</v>
      </c>
      <c r="DW86" s="787"/>
      <c r="DZ86" s="786" t="s">
        <v>328</v>
      </c>
      <c r="EA86" s="787">
        <v>1084211</v>
      </c>
      <c r="EB86" s="787">
        <v>300400</v>
      </c>
      <c r="EC86" s="787">
        <v>300400</v>
      </c>
      <c r="ED86" s="787">
        <v>783811</v>
      </c>
      <c r="EE86" s="787">
        <v>0</v>
      </c>
      <c r="EF86" s="787">
        <v>300400</v>
      </c>
      <c r="EG86" s="787">
        <v>0</v>
      </c>
      <c r="EH86" s="787">
        <f t="shared" si="122"/>
        <v>1084.211</v>
      </c>
      <c r="EI86" s="787">
        <f t="shared" si="123"/>
        <v>300.39999999999998</v>
      </c>
      <c r="EJ86" s="787">
        <f t="shared" si="124"/>
        <v>300.39999999999998</v>
      </c>
      <c r="EK86" s="787">
        <f t="shared" si="125"/>
        <v>783.81100000000004</v>
      </c>
      <c r="EL86" s="787">
        <f t="shared" si="126"/>
        <v>0</v>
      </c>
      <c r="EM86" s="787">
        <f t="shared" si="127"/>
        <v>300.39999999999998</v>
      </c>
      <c r="EN86" s="787">
        <f t="shared" si="128"/>
        <v>0</v>
      </c>
      <c r="EP86" s="998" t="s">
        <v>341</v>
      </c>
      <c r="EQ86" s="529">
        <v>66600000</v>
      </c>
      <c r="ER86" s="529">
        <f t="shared" si="129"/>
        <v>66600</v>
      </c>
      <c r="ET86" s="786" t="s">
        <v>328</v>
      </c>
      <c r="EU86" s="787">
        <v>1084211</v>
      </c>
      <c r="EV86" s="787">
        <v>300400</v>
      </c>
      <c r="EW86" s="787">
        <v>300400</v>
      </c>
      <c r="EX86" s="787">
        <v>783811</v>
      </c>
      <c r="EY86" s="787">
        <v>0</v>
      </c>
      <c r="EZ86" s="787">
        <v>300400</v>
      </c>
      <c r="FA86" s="787">
        <v>0</v>
      </c>
      <c r="FB86" s="529">
        <f t="shared" si="130"/>
        <v>1084.211</v>
      </c>
      <c r="FC86" s="529">
        <f t="shared" si="131"/>
        <v>300.39999999999998</v>
      </c>
      <c r="FD86" s="529">
        <f t="shared" si="132"/>
        <v>300.39999999999998</v>
      </c>
      <c r="FE86" s="529">
        <f t="shared" si="133"/>
        <v>783.81100000000004</v>
      </c>
      <c r="FF86" s="529">
        <f t="shared" si="134"/>
        <v>0</v>
      </c>
      <c r="FG86" s="529">
        <f t="shared" si="135"/>
        <v>300.39999999999998</v>
      </c>
      <c r="FH86" s="529">
        <f t="shared" si="136"/>
        <v>0</v>
      </c>
    </row>
    <row r="87" spans="1:164" x14ac:dyDescent="0.2">
      <c r="A87" s="998" t="s">
        <v>333</v>
      </c>
      <c r="B87" s="1000">
        <v>10827700</v>
      </c>
      <c r="C87" s="1000">
        <v>0</v>
      </c>
      <c r="D87" s="1000">
        <v>2529607</v>
      </c>
      <c r="E87" s="1000">
        <v>8298093</v>
      </c>
      <c r="F87" s="1000">
        <v>0</v>
      </c>
      <c r="G87" s="1000">
        <v>0</v>
      </c>
      <c r="H87" s="1000">
        <f t="shared" si="73"/>
        <v>10827.7</v>
      </c>
      <c r="I87" s="1000">
        <f t="shared" si="74"/>
        <v>0</v>
      </c>
      <c r="J87" s="1000">
        <f t="shared" si="75"/>
        <v>2529.607</v>
      </c>
      <c r="K87" s="1000">
        <f t="shared" si="76"/>
        <v>8298.0930000000008</v>
      </c>
      <c r="L87" s="1000">
        <f t="shared" si="77"/>
        <v>0</v>
      </c>
      <c r="M87" s="1000">
        <f t="shared" si="78"/>
        <v>0</v>
      </c>
      <c r="N87" s="998" t="s">
        <v>281</v>
      </c>
      <c r="P87" s="528" t="s">
        <v>341</v>
      </c>
      <c r="Q87" s="529">
        <v>192237349</v>
      </c>
      <c r="R87" s="529">
        <f t="shared" si="79"/>
        <v>192237.34899999999</v>
      </c>
      <c r="S87" s="998"/>
      <c r="T87" s="528" t="s">
        <v>330</v>
      </c>
      <c r="U87" s="530">
        <v>26081090</v>
      </c>
      <c r="V87" s="530">
        <v>1513825</v>
      </c>
      <c r="W87" s="530">
        <v>10332975</v>
      </c>
      <c r="X87" s="530">
        <v>15748115</v>
      </c>
      <c r="Y87" s="530">
        <v>764539</v>
      </c>
      <c r="Z87" s="530">
        <v>749286</v>
      </c>
      <c r="AA87" s="530">
        <f t="shared" si="80"/>
        <v>26081.09</v>
      </c>
      <c r="AB87" s="530">
        <f t="shared" si="81"/>
        <v>1513.825</v>
      </c>
      <c r="AC87" s="530">
        <f t="shared" si="82"/>
        <v>10332.975</v>
      </c>
      <c r="AD87" s="530">
        <f t="shared" si="83"/>
        <v>15748.115</v>
      </c>
      <c r="AE87" s="530">
        <f t="shared" si="84"/>
        <v>764.53899999999999</v>
      </c>
      <c r="AF87" s="530">
        <f t="shared" si="85"/>
        <v>749.28599999999994</v>
      </c>
      <c r="AG87" s="998" t="s">
        <v>281</v>
      </c>
      <c r="AH87" s="998" t="s">
        <v>347</v>
      </c>
      <c r="AI87" s="529">
        <v>2302000</v>
      </c>
      <c r="AJ87" s="529">
        <f t="shared" si="86"/>
        <v>2302</v>
      </c>
      <c r="AL87" s="998" t="s">
        <v>494</v>
      </c>
      <c r="AM87" s="529">
        <v>5995360</v>
      </c>
      <c r="AN87" s="529">
        <v>5051550</v>
      </c>
      <c r="AO87" s="529">
        <v>5995360</v>
      </c>
      <c r="AP87" s="529">
        <v>0</v>
      </c>
      <c r="AQ87" s="529">
        <v>101150</v>
      </c>
      <c r="AR87" s="529">
        <v>4950400</v>
      </c>
      <c r="AS87" s="529">
        <f t="shared" si="87"/>
        <v>5995.36</v>
      </c>
      <c r="AT87" s="529">
        <f t="shared" si="88"/>
        <v>5051.55</v>
      </c>
      <c r="AU87" s="529">
        <f t="shared" si="89"/>
        <v>5995.36</v>
      </c>
      <c r="AV87" s="529">
        <f t="shared" si="90"/>
        <v>0</v>
      </c>
      <c r="AW87" s="529">
        <f t="shared" si="91"/>
        <v>101.15</v>
      </c>
      <c r="AX87" s="529">
        <f t="shared" si="92"/>
        <v>4950.3999999999996</v>
      </c>
      <c r="BD87" s="998" t="s">
        <v>495</v>
      </c>
      <c r="BE87" s="529">
        <v>8364819</v>
      </c>
      <c r="BF87" s="529">
        <v>2555021</v>
      </c>
      <c r="BG87" s="529">
        <v>4038021</v>
      </c>
      <c r="BH87" s="529">
        <v>4326798</v>
      </c>
      <c r="BI87" s="529">
        <v>2106021</v>
      </c>
      <c r="BJ87" s="529">
        <v>449000</v>
      </c>
      <c r="BK87" s="529">
        <f t="shared" si="94"/>
        <v>8364.8189999999995</v>
      </c>
      <c r="BL87" s="529">
        <f t="shared" si="95"/>
        <v>2555.0210000000002</v>
      </c>
      <c r="BM87" s="529">
        <f t="shared" si="96"/>
        <v>4038.0210000000002</v>
      </c>
      <c r="BN87" s="529">
        <f t="shared" si="97"/>
        <v>4326.7979999999998</v>
      </c>
      <c r="BO87" s="529">
        <f t="shared" si="98"/>
        <v>2106.0210000000002</v>
      </c>
      <c r="BP87" s="529">
        <f t="shared" si="99"/>
        <v>449</v>
      </c>
      <c r="BR87" s="528"/>
      <c r="BS87" s="530"/>
      <c r="BT87" s="530"/>
      <c r="BV87" s="528" t="s">
        <v>494</v>
      </c>
      <c r="BW87" s="530">
        <v>6634550</v>
      </c>
      <c r="BX87" s="530">
        <v>5401550</v>
      </c>
      <c r="BY87" s="530">
        <v>6567750</v>
      </c>
      <c r="BZ87" s="530">
        <v>66800</v>
      </c>
      <c r="CA87" s="530">
        <v>5401550</v>
      </c>
      <c r="CB87" s="530">
        <v>0</v>
      </c>
      <c r="CC87" s="530">
        <f t="shared" si="101"/>
        <v>6634.55</v>
      </c>
      <c r="CD87" s="530">
        <f t="shared" si="102"/>
        <v>5401.55</v>
      </c>
      <c r="CE87" s="530">
        <f t="shared" si="103"/>
        <v>6567.75</v>
      </c>
      <c r="CF87" s="530">
        <f t="shared" si="104"/>
        <v>66.8</v>
      </c>
      <c r="CG87" s="530">
        <f t="shared" si="105"/>
        <v>5401.55</v>
      </c>
      <c r="CH87" s="530">
        <f t="shared" si="106"/>
        <v>0</v>
      </c>
      <c r="CI87" s="998" t="s">
        <v>281</v>
      </c>
      <c r="CJ87" s="685" t="s">
        <v>513</v>
      </c>
      <c r="CK87" s="686">
        <v>899980</v>
      </c>
      <c r="CL87" s="686">
        <f t="shared" si="107"/>
        <v>899.98</v>
      </c>
      <c r="CN87" s="685" t="s">
        <v>493</v>
      </c>
      <c r="CO87" s="686">
        <v>44800000</v>
      </c>
      <c r="CP87" s="686">
        <v>22399998</v>
      </c>
      <c r="CQ87" s="686">
        <v>44800000</v>
      </c>
      <c r="CR87" s="686">
        <v>0</v>
      </c>
      <c r="CS87" s="686">
        <v>18666665</v>
      </c>
      <c r="CT87" s="686">
        <v>3733333</v>
      </c>
      <c r="CU87" s="686">
        <f t="shared" si="108"/>
        <v>44800</v>
      </c>
      <c r="CV87" s="686">
        <f t="shared" si="109"/>
        <v>22399.998</v>
      </c>
      <c r="CW87" s="686">
        <f t="shared" si="110"/>
        <v>44800</v>
      </c>
      <c r="CX87" s="686">
        <f t="shared" si="111"/>
        <v>0</v>
      </c>
      <c r="CY87" s="686">
        <f t="shared" si="112"/>
        <v>18666.665000000001</v>
      </c>
      <c r="CZ87" s="686">
        <f t="shared" si="113"/>
        <v>3733.3330000000001</v>
      </c>
      <c r="DC87" s="687" t="s">
        <v>513</v>
      </c>
      <c r="DD87" s="688">
        <v>3603251</v>
      </c>
      <c r="DE87" s="529">
        <f t="shared" si="114"/>
        <v>3603.2510000000002</v>
      </c>
      <c r="DG87" s="687" t="s">
        <v>493</v>
      </c>
      <c r="DH87" s="688">
        <v>44800000</v>
      </c>
      <c r="DI87" s="688">
        <v>26133331</v>
      </c>
      <c r="DJ87" s="688">
        <v>44800000</v>
      </c>
      <c r="DK87" s="688">
        <v>0</v>
      </c>
      <c r="DL87" s="688">
        <v>22399998</v>
      </c>
      <c r="DM87" s="688">
        <v>3733333</v>
      </c>
      <c r="DN87" s="688">
        <f t="shared" si="115"/>
        <v>44800</v>
      </c>
      <c r="DO87" s="688">
        <f t="shared" si="116"/>
        <v>26133.330999999998</v>
      </c>
      <c r="DP87" s="688">
        <f t="shared" si="117"/>
        <v>44800</v>
      </c>
      <c r="DQ87" s="688">
        <f t="shared" si="118"/>
        <v>0</v>
      </c>
      <c r="DR87" s="688">
        <f t="shared" si="119"/>
        <v>22399.998</v>
      </c>
      <c r="DS87" s="688">
        <f t="shared" si="120"/>
        <v>3733.3330000000001</v>
      </c>
      <c r="DT87" s="683" t="s">
        <v>281</v>
      </c>
      <c r="DW87" s="787"/>
      <c r="DZ87" s="786" t="s">
        <v>493</v>
      </c>
      <c r="EA87" s="787">
        <v>44800000</v>
      </c>
      <c r="EB87" s="787">
        <v>29866664</v>
      </c>
      <c r="EC87" s="787">
        <v>44800000</v>
      </c>
      <c r="ED87" s="787">
        <v>0</v>
      </c>
      <c r="EE87" s="787">
        <v>14933336</v>
      </c>
      <c r="EF87" s="787">
        <v>26133331</v>
      </c>
      <c r="EG87" s="787">
        <v>3733333</v>
      </c>
      <c r="EH87" s="787">
        <f t="shared" si="122"/>
        <v>44800</v>
      </c>
      <c r="EI87" s="787">
        <f t="shared" si="123"/>
        <v>29866.664000000001</v>
      </c>
      <c r="EJ87" s="787">
        <f t="shared" si="124"/>
        <v>44800</v>
      </c>
      <c r="EK87" s="787">
        <f t="shared" si="125"/>
        <v>0</v>
      </c>
      <c r="EL87" s="787">
        <f t="shared" si="126"/>
        <v>14933.335999999999</v>
      </c>
      <c r="EM87" s="787">
        <f t="shared" si="127"/>
        <v>26133.330999999998</v>
      </c>
      <c r="EN87" s="787">
        <f t="shared" si="128"/>
        <v>3733.3330000000001</v>
      </c>
      <c r="EP87" s="998" t="s">
        <v>343</v>
      </c>
      <c r="EQ87" s="529">
        <v>4781441</v>
      </c>
      <c r="ER87" s="529">
        <f t="shared" si="129"/>
        <v>4781.4409999999998</v>
      </c>
      <c r="ET87" s="786" t="s">
        <v>493</v>
      </c>
      <c r="EU87" s="787">
        <v>44800000</v>
      </c>
      <c r="EV87" s="787">
        <v>37333330</v>
      </c>
      <c r="EW87" s="787">
        <v>44800000</v>
      </c>
      <c r="EX87" s="787">
        <v>0</v>
      </c>
      <c r="EY87" s="787">
        <v>7466670</v>
      </c>
      <c r="EZ87" s="787">
        <v>29866664</v>
      </c>
      <c r="FA87" s="787">
        <v>7466666</v>
      </c>
      <c r="FB87" s="529">
        <f t="shared" si="130"/>
        <v>44800</v>
      </c>
      <c r="FC87" s="529">
        <f t="shared" si="131"/>
        <v>37333.33</v>
      </c>
      <c r="FD87" s="529">
        <f t="shared" si="132"/>
        <v>44800</v>
      </c>
      <c r="FE87" s="529">
        <f t="shared" si="133"/>
        <v>0</v>
      </c>
      <c r="FF87" s="529">
        <f t="shared" si="134"/>
        <v>7466.67</v>
      </c>
      <c r="FG87" s="529">
        <f t="shared" si="135"/>
        <v>29866.664000000001</v>
      </c>
      <c r="FH87" s="529">
        <f t="shared" si="136"/>
        <v>7466.6660000000002</v>
      </c>
    </row>
    <row r="88" spans="1:164" x14ac:dyDescent="0.2">
      <c r="A88" s="998" t="s">
        <v>334</v>
      </c>
      <c r="B88" s="1000">
        <v>7000000</v>
      </c>
      <c r="C88" s="1000">
        <v>0</v>
      </c>
      <c r="D88" s="1000">
        <v>0</v>
      </c>
      <c r="E88" s="1000">
        <v>7000000</v>
      </c>
      <c r="F88" s="1000">
        <v>0</v>
      </c>
      <c r="G88" s="1000">
        <v>0</v>
      </c>
      <c r="H88" s="1000">
        <f t="shared" si="73"/>
        <v>7000</v>
      </c>
      <c r="I88" s="1000">
        <f t="shared" si="74"/>
        <v>0</v>
      </c>
      <c r="J88" s="1000">
        <f t="shared" si="75"/>
        <v>0</v>
      </c>
      <c r="K88" s="1000">
        <f t="shared" si="76"/>
        <v>7000</v>
      </c>
      <c r="L88" s="1000">
        <f t="shared" si="77"/>
        <v>0</v>
      </c>
      <c r="M88" s="1000">
        <f t="shared" si="78"/>
        <v>0</v>
      </c>
      <c r="N88" s="998" t="s">
        <v>281</v>
      </c>
      <c r="P88" s="528" t="s">
        <v>506</v>
      </c>
      <c r="Q88" s="529">
        <v>64060</v>
      </c>
      <c r="R88" s="529">
        <f t="shared" si="79"/>
        <v>64.06</v>
      </c>
      <c r="S88" s="998"/>
      <c r="T88" s="528" t="s">
        <v>494</v>
      </c>
      <c r="U88" s="530">
        <v>5051550</v>
      </c>
      <c r="V88" s="530">
        <v>101150</v>
      </c>
      <c r="W88" s="530">
        <v>5051550</v>
      </c>
      <c r="X88" s="530">
        <v>0</v>
      </c>
      <c r="Y88" s="530">
        <v>101150</v>
      </c>
      <c r="Z88" s="530">
        <v>0</v>
      </c>
      <c r="AA88" s="530">
        <f t="shared" si="80"/>
        <v>5051.55</v>
      </c>
      <c r="AB88" s="530">
        <f t="shared" si="81"/>
        <v>101.15</v>
      </c>
      <c r="AC88" s="530">
        <f t="shared" si="82"/>
        <v>5051.55</v>
      </c>
      <c r="AD88" s="530">
        <f t="shared" si="83"/>
        <v>0</v>
      </c>
      <c r="AE88" s="530">
        <f t="shared" si="84"/>
        <v>101.15</v>
      </c>
      <c r="AF88" s="530">
        <f t="shared" si="85"/>
        <v>0</v>
      </c>
      <c r="AG88" s="998" t="s">
        <v>281</v>
      </c>
      <c r="AH88" s="998" t="s">
        <v>794</v>
      </c>
      <c r="AI88" s="529">
        <v>2302000</v>
      </c>
      <c r="AJ88" s="529">
        <f t="shared" si="86"/>
        <v>2302</v>
      </c>
      <c r="AL88" s="998" t="s">
        <v>495</v>
      </c>
      <c r="AM88" s="529">
        <v>17827300</v>
      </c>
      <c r="AN88" s="529">
        <v>1601885</v>
      </c>
      <c r="AO88" s="529">
        <v>3376680</v>
      </c>
      <c r="AP88" s="529">
        <v>14450620</v>
      </c>
      <c r="AQ88" s="529">
        <v>1412675</v>
      </c>
      <c r="AR88" s="529">
        <v>189210</v>
      </c>
      <c r="AS88" s="529">
        <f t="shared" si="87"/>
        <v>17827.3</v>
      </c>
      <c r="AT88" s="529">
        <f t="shared" si="88"/>
        <v>1601.885</v>
      </c>
      <c r="AU88" s="529">
        <f t="shared" si="89"/>
        <v>3376.68</v>
      </c>
      <c r="AV88" s="529">
        <f t="shared" si="90"/>
        <v>14450.62</v>
      </c>
      <c r="AW88" s="529">
        <f t="shared" si="91"/>
        <v>1412.675</v>
      </c>
      <c r="AX88" s="529">
        <f t="shared" si="92"/>
        <v>189.21</v>
      </c>
      <c r="BD88" s="998" t="s">
        <v>498</v>
      </c>
      <c r="BE88" s="529">
        <v>3679540</v>
      </c>
      <c r="BF88" s="529">
        <v>613257</v>
      </c>
      <c r="BG88" s="529">
        <v>3679540</v>
      </c>
      <c r="BH88" s="529">
        <v>0</v>
      </c>
      <c r="BI88" s="529">
        <v>613257</v>
      </c>
      <c r="BJ88" s="529">
        <v>0</v>
      </c>
      <c r="BK88" s="529">
        <f t="shared" si="94"/>
        <v>3679.54</v>
      </c>
      <c r="BL88" s="529">
        <f t="shared" si="95"/>
        <v>613.25699999999995</v>
      </c>
      <c r="BM88" s="529">
        <f t="shared" si="96"/>
        <v>3679.54</v>
      </c>
      <c r="BN88" s="529">
        <f t="shared" si="97"/>
        <v>0</v>
      </c>
      <c r="BO88" s="529">
        <f t="shared" si="98"/>
        <v>613.25699999999995</v>
      </c>
      <c r="BP88" s="529">
        <f t="shared" si="99"/>
        <v>0</v>
      </c>
      <c r="BR88" s="528"/>
      <c r="BS88" s="530"/>
      <c r="BT88" s="530"/>
      <c r="BV88" s="528" t="s">
        <v>495</v>
      </c>
      <c r="BW88" s="530">
        <v>8802604</v>
      </c>
      <c r="BX88" s="530">
        <v>3998862</v>
      </c>
      <c r="BY88" s="530">
        <v>4523021</v>
      </c>
      <c r="BZ88" s="530">
        <v>4279583</v>
      </c>
      <c r="CA88" s="530">
        <v>2852521</v>
      </c>
      <c r="CB88" s="530">
        <v>1146341</v>
      </c>
      <c r="CC88" s="530">
        <f t="shared" si="101"/>
        <v>8802.6039999999994</v>
      </c>
      <c r="CD88" s="530">
        <f t="shared" si="102"/>
        <v>3998.8620000000001</v>
      </c>
      <c r="CE88" s="530">
        <f t="shared" si="103"/>
        <v>4523.0209999999997</v>
      </c>
      <c r="CF88" s="530">
        <f t="shared" si="104"/>
        <v>4279.5829999999996</v>
      </c>
      <c r="CG88" s="530">
        <f t="shared" si="105"/>
        <v>2852.5210000000002</v>
      </c>
      <c r="CH88" s="530">
        <f t="shared" si="106"/>
        <v>1146.3409999999999</v>
      </c>
      <c r="CI88" s="998" t="s">
        <v>281</v>
      </c>
      <c r="CJ88" s="685" t="s">
        <v>351</v>
      </c>
      <c r="CK88" s="686">
        <v>305778633</v>
      </c>
      <c r="CL88" s="686">
        <f t="shared" si="107"/>
        <v>305778.63299999997</v>
      </c>
      <c r="CN88" s="685" t="s">
        <v>330</v>
      </c>
      <c r="CO88" s="686">
        <v>22211809</v>
      </c>
      <c r="CP88" s="686">
        <v>12317285</v>
      </c>
      <c r="CQ88" s="686">
        <v>16775885</v>
      </c>
      <c r="CR88" s="686">
        <v>5435924</v>
      </c>
      <c r="CS88" s="686">
        <v>10013669</v>
      </c>
      <c r="CT88" s="686">
        <v>2303616</v>
      </c>
      <c r="CU88" s="686">
        <f t="shared" si="108"/>
        <v>22211.809000000001</v>
      </c>
      <c r="CV88" s="686">
        <f t="shared" si="109"/>
        <v>12317.285</v>
      </c>
      <c r="CW88" s="686">
        <f t="shared" si="110"/>
        <v>16775.884999999998</v>
      </c>
      <c r="CX88" s="686">
        <f t="shared" si="111"/>
        <v>5435.924</v>
      </c>
      <c r="CY88" s="686">
        <f t="shared" si="112"/>
        <v>10013.669</v>
      </c>
      <c r="CZ88" s="686">
        <f t="shared" si="113"/>
        <v>2303.616</v>
      </c>
      <c r="DC88" s="687" t="s">
        <v>351</v>
      </c>
      <c r="DD88" s="688">
        <v>30172692088</v>
      </c>
      <c r="DE88" s="529">
        <f t="shared" si="114"/>
        <v>30172692.088</v>
      </c>
      <c r="DG88" s="687" t="s">
        <v>330</v>
      </c>
      <c r="DH88" s="688">
        <v>33652053</v>
      </c>
      <c r="DI88" s="688">
        <v>14596559</v>
      </c>
      <c r="DJ88" s="688">
        <v>19480160</v>
      </c>
      <c r="DK88" s="688">
        <v>14171893</v>
      </c>
      <c r="DL88" s="688">
        <v>13051801</v>
      </c>
      <c r="DM88" s="688">
        <v>1544758</v>
      </c>
      <c r="DN88" s="688">
        <f t="shared" si="115"/>
        <v>33652.053</v>
      </c>
      <c r="DO88" s="688">
        <f t="shared" si="116"/>
        <v>14596.558999999999</v>
      </c>
      <c r="DP88" s="688">
        <f t="shared" si="117"/>
        <v>19480.16</v>
      </c>
      <c r="DQ88" s="688">
        <f t="shared" si="118"/>
        <v>14171.893</v>
      </c>
      <c r="DR88" s="688">
        <f t="shared" si="119"/>
        <v>13051.800999999999</v>
      </c>
      <c r="DS88" s="688">
        <f t="shared" si="120"/>
        <v>1544.758</v>
      </c>
      <c r="DT88" s="683" t="s">
        <v>281</v>
      </c>
      <c r="DW88" s="787"/>
      <c r="DZ88" s="786" t="s">
        <v>330</v>
      </c>
      <c r="EA88" s="787">
        <v>34584193</v>
      </c>
      <c r="EB88" s="787">
        <v>15334359</v>
      </c>
      <c r="EC88" s="787">
        <v>21991119</v>
      </c>
      <c r="ED88" s="787">
        <v>12593074</v>
      </c>
      <c r="EE88" s="787">
        <v>6656760</v>
      </c>
      <c r="EF88" s="787">
        <v>14596559</v>
      </c>
      <c r="EG88" s="787">
        <v>737800</v>
      </c>
      <c r="EH88" s="787">
        <f t="shared" si="122"/>
        <v>34584.192999999999</v>
      </c>
      <c r="EI88" s="787">
        <f t="shared" si="123"/>
        <v>15334.359</v>
      </c>
      <c r="EJ88" s="787">
        <f t="shared" si="124"/>
        <v>21991.118999999999</v>
      </c>
      <c r="EK88" s="787">
        <f t="shared" si="125"/>
        <v>12593.074000000001</v>
      </c>
      <c r="EL88" s="787">
        <f t="shared" si="126"/>
        <v>6656.76</v>
      </c>
      <c r="EM88" s="787">
        <f t="shared" si="127"/>
        <v>14596.558999999999</v>
      </c>
      <c r="EN88" s="787">
        <f t="shared" si="128"/>
        <v>737.8</v>
      </c>
      <c r="EP88" s="998" t="s">
        <v>506</v>
      </c>
      <c r="EQ88" s="529">
        <v>860960</v>
      </c>
      <c r="ER88" s="529">
        <f t="shared" si="129"/>
        <v>860.96</v>
      </c>
      <c r="ET88" s="786" t="s">
        <v>330</v>
      </c>
      <c r="EU88" s="787">
        <v>38002791</v>
      </c>
      <c r="EV88" s="787">
        <v>19616960</v>
      </c>
      <c r="EW88" s="787">
        <v>25705384</v>
      </c>
      <c r="EX88" s="787">
        <v>12297407</v>
      </c>
      <c r="EY88" s="787">
        <v>6088424</v>
      </c>
      <c r="EZ88" s="787">
        <v>15781252</v>
      </c>
      <c r="FA88" s="787">
        <v>3835708</v>
      </c>
      <c r="FB88" s="529">
        <f t="shared" si="130"/>
        <v>38002.790999999997</v>
      </c>
      <c r="FC88" s="529">
        <f t="shared" si="131"/>
        <v>19616.96</v>
      </c>
      <c r="FD88" s="529">
        <f t="shared" si="132"/>
        <v>25705.383999999998</v>
      </c>
      <c r="FE88" s="529">
        <f t="shared" si="133"/>
        <v>12297.406999999999</v>
      </c>
      <c r="FF88" s="529">
        <f t="shared" si="134"/>
        <v>6088.424</v>
      </c>
      <c r="FG88" s="529">
        <f t="shared" si="135"/>
        <v>15781.252</v>
      </c>
      <c r="FH88" s="529">
        <f t="shared" si="136"/>
        <v>3835.7080000000001</v>
      </c>
    </row>
    <row r="89" spans="1:164" x14ac:dyDescent="0.2">
      <c r="A89" s="998" t="s">
        <v>335</v>
      </c>
      <c r="B89" s="1000">
        <v>392041742</v>
      </c>
      <c r="C89" s="1000">
        <v>14278989</v>
      </c>
      <c r="D89" s="1000">
        <v>124485118</v>
      </c>
      <c r="E89" s="1000">
        <v>267556624</v>
      </c>
      <c r="F89" s="1000">
        <v>2834555</v>
      </c>
      <c r="G89" s="1000">
        <v>11444434</v>
      </c>
      <c r="H89" s="1000">
        <f t="shared" si="73"/>
        <v>392041.74200000003</v>
      </c>
      <c r="I89" s="1000">
        <f t="shared" si="74"/>
        <v>14278.989</v>
      </c>
      <c r="J89" s="1000">
        <f t="shared" si="75"/>
        <v>124485.118</v>
      </c>
      <c r="K89" s="1000">
        <f t="shared" si="76"/>
        <v>267556.62400000001</v>
      </c>
      <c r="L89" s="1000">
        <f t="shared" si="77"/>
        <v>2834.5549999999998</v>
      </c>
      <c r="M89" s="1000">
        <f t="shared" si="78"/>
        <v>11444.433999999999</v>
      </c>
      <c r="N89" s="998" t="s">
        <v>281</v>
      </c>
      <c r="P89" s="528" t="s">
        <v>345</v>
      </c>
      <c r="Q89" s="529">
        <v>64060</v>
      </c>
      <c r="R89" s="529">
        <f t="shared" si="79"/>
        <v>64.06</v>
      </c>
      <c r="S89" s="998"/>
      <c r="T89" s="528" t="s">
        <v>495</v>
      </c>
      <c r="U89" s="530">
        <v>17350000</v>
      </c>
      <c r="V89" s="530">
        <v>1412675</v>
      </c>
      <c r="W89" s="530">
        <v>1601885</v>
      </c>
      <c r="X89" s="530">
        <v>15748115</v>
      </c>
      <c r="Y89" s="530">
        <v>663389</v>
      </c>
      <c r="Z89" s="530">
        <v>749286</v>
      </c>
      <c r="AA89" s="530">
        <f t="shared" si="80"/>
        <v>17350</v>
      </c>
      <c r="AB89" s="530">
        <f t="shared" si="81"/>
        <v>1412.675</v>
      </c>
      <c r="AC89" s="530">
        <f t="shared" si="82"/>
        <v>1601.885</v>
      </c>
      <c r="AD89" s="530">
        <f t="shared" si="83"/>
        <v>15748.115</v>
      </c>
      <c r="AE89" s="530">
        <f t="shared" si="84"/>
        <v>663.38900000000001</v>
      </c>
      <c r="AF89" s="530">
        <f t="shared" si="85"/>
        <v>749.28599999999994</v>
      </c>
      <c r="AG89" s="998" t="s">
        <v>281</v>
      </c>
      <c r="AH89" s="998" t="s">
        <v>795</v>
      </c>
      <c r="AI89" s="529">
        <v>2302000</v>
      </c>
      <c r="AJ89" s="529">
        <f t="shared" si="86"/>
        <v>2302</v>
      </c>
      <c r="AL89" s="998" t="s">
        <v>498</v>
      </c>
      <c r="AM89" s="529">
        <v>3679540</v>
      </c>
      <c r="AN89" s="529">
        <v>613257</v>
      </c>
      <c r="AO89" s="529">
        <v>3679540</v>
      </c>
      <c r="AP89" s="529">
        <v>0</v>
      </c>
      <c r="AQ89" s="529">
        <v>613257</v>
      </c>
      <c r="AR89" s="529">
        <v>0</v>
      </c>
      <c r="AS89" s="529">
        <f t="shared" si="87"/>
        <v>3679.54</v>
      </c>
      <c r="AT89" s="529">
        <f t="shared" si="88"/>
        <v>613.25699999999995</v>
      </c>
      <c r="AU89" s="529">
        <f t="shared" si="89"/>
        <v>3679.54</v>
      </c>
      <c r="AV89" s="529">
        <f t="shared" si="90"/>
        <v>0</v>
      </c>
      <c r="AW89" s="529">
        <f t="shared" si="91"/>
        <v>613.25699999999995</v>
      </c>
      <c r="AX89" s="529">
        <f t="shared" si="92"/>
        <v>0</v>
      </c>
      <c r="BD89" s="998" t="s">
        <v>332</v>
      </c>
      <c r="BE89" s="529">
        <v>5944588</v>
      </c>
      <c r="BF89" s="529">
        <v>3470500</v>
      </c>
      <c r="BG89" s="529">
        <v>5944588</v>
      </c>
      <c r="BH89" s="529">
        <v>0</v>
      </c>
      <c r="BI89" s="529">
        <v>3470500</v>
      </c>
      <c r="BJ89" s="529">
        <v>0</v>
      </c>
      <c r="BK89" s="529">
        <f t="shared" si="94"/>
        <v>5944.5879999999997</v>
      </c>
      <c r="BL89" s="529">
        <f t="shared" si="95"/>
        <v>3470.5</v>
      </c>
      <c r="BM89" s="529">
        <f t="shared" si="96"/>
        <v>5944.5879999999997</v>
      </c>
      <c r="BN89" s="529">
        <f t="shared" si="97"/>
        <v>0</v>
      </c>
      <c r="BO89" s="529">
        <f t="shared" si="98"/>
        <v>3470.5</v>
      </c>
      <c r="BP89" s="529">
        <f t="shared" si="99"/>
        <v>0</v>
      </c>
      <c r="BR89" s="528"/>
      <c r="BS89" s="530"/>
      <c r="BT89" s="530"/>
      <c r="BV89" s="528" t="s">
        <v>498</v>
      </c>
      <c r="BW89" s="530">
        <v>3679540</v>
      </c>
      <c r="BX89" s="530">
        <v>613257</v>
      </c>
      <c r="BY89" s="530">
        <v>3679540</v>
      </c>
      <c r="BZ89" s="530">
        <v>0</v>
      </c>
      <c r="CA89" s="530">
        <v>613257</v>
      </c>
      <c r="CB89" s="530">
        <v>0</v>
      </c>
      <c r="CC89" s="530">
        <f t="shared" si="101"/>
        <v>3679.54</v>
      </c>
      <c r="CD89" s="530">
        <f t="shared" si="102"/>
        <v>613.25699999999995</v>
      </c>
      <c r="CE89" s="530">
        <f t="shared" si="103"/>
        <v>3679.54</v>
      </c>
      <c r="CF89" s="530">
        <f t="shared" si="104"/>
        <v>0</v>
      </c>
      <c r="CG89" s="530">
        <f t="shared" si="105"/>
        <v>613.25699999999995</v>
      </c>
      <c r="CH89" s="530">
        <f t="shared" si="106"/>
        <v>0</v>
      </c>
      <c r="CI89" s="998" t="s">
        <v>281</v>
      </c>
      <c r="CJ89" s="685" t="s">
        <v>352</v>
      </c>
      <c r="CK89" s="686">
        <v>127134663</v>
      </c>
      <c r="CL89" s="686">
        <f t="shared" si="107"/>
        <v>127134.663</v>
      </c>
      <c r="CN89" s="685" t="s">
        <v>494</v>
      </c>
      <c r="CO89" s="686">
        <v>7434550</v>
      </c>
      <c r="CP89" s="686">
        <v>6567750</v>
      </c>
      <c r="CQ89" s="686">
        <v>7281750</v>
      </c>
      <c r="CR89" s="686">
        <v>152800</v>
      </c>
      <c r="CS89" s="686">
        <v>5401550</v>
      </c>
      <c r="CT89" s="686">
        <v>1166200</v>
      </c>
      <c r="CU89" s="686">
        <f t="shared" si="108"/>
        <v>7434.55</v>
      </c>
      <c r="CV89" s="686">
        <f t="shared" si="109"/>
        <v>6567.75</v>
      </c>
      <c r="CW89" s="686">
        <f t="shared" si="110"/>
        <v>7281.75</v>
      </c>
      <c r="CX89" s="686">
        <f t="shared" si="111"/>
        <v>152.80000000000001</v>
      </c>
      <c r="CY89" s="686">
        <f t="shared" si="112"/>
        <v>5401.55</v>
      </c>
      <c r="CZ89" s="686">
        <f t="shared" si="113"/>
        <v>1166.2</v>
      </c>
      <c r="DC89" s="687" t="s">
        <v>352</v>
      </c>
      <c r="DD89" s="688">
        <v>29463319614</v>
      </c>
      <c r="DE89" s="529">
        <f t="shared" si="114"/>
        <v>29463319.614</v>
      </c>
      <c r="DG89" s="687" t="s">
        <v>494</v>
      </c>
      <c r="DH89" s="688">
        <v>7434550</v>
      </c>
      <c r="DI89" s="688">
        <v>7281750</v>
      </c>
      <c r="DJ89" s="688">
        <v>7281750</v>
      </c>
      <c r="DK89" s="688">
        <v>152800</v>
      </c>
      <c r="DL89" s="688">
        <v>6567750</v>
      </c>
      <c r="DM89" s="688">
        <v>714000</v>
      </c>
      <c r="DN89" s="688">
        <f t="shared" si="115"/>
        <v>7434.55</v>
      </c>
      <c r="DO89" s="688">
        <f t="shared" si="116"/>
        <v>7281.75</v>
      </c>
      <c r="DP89" s="688">
        <f t="shared" si="117"/>
        <v>7281.75</v>
      </c>
      <c r="DQ89" s="688">
        <f t="shared" si="118"/>
        <v>152.80000000000001</v>
      </c>
      <c r="DR89" s="688">
        <f t="shared" si="119"/>
        <v>6567.75</v>
      </c>
      <c r="DS89" s="688">
        <f t="shared" si="120"/>
        <v>714</v>
      </c>
      <c r="DT89" s="683" t="s">
        <v>281</v>
      </c>
      <c r="DW89" s="787"/>
      <c r="DZ89" s="786" t="s">
        <v>494</v>
      </c>
      <c r="EA89" s="787">
        <v>8147690</v>
      </c>
      <c r="EB89" s="787">
        <v>7281750</v>
      </c>
      <c r="EC89" s="787">
        <v>8046790</v>
      </c>
      <c r="ED89" s="787">
        <v>100900</v>
      </c>
      <c r="EE89" s="787">
        <v>765040</v>
      </c>
      <c r="EF89" s="787">
        <v>7281750</v>
      </c>
      <c r="EG89" s="787">
        <v>0</v>
      </c>
      <c r="EH89" s="787">
        <f t="shared" si="122"/>
        <v>8147.69</v>
      </c>
      <c r="EI89" s="787">
        <f t="shared" si="123"/>
        <v>7281.75</v>
      </c>
      <c r="EJ89" s="787">
        <f t="shared" si="124"/>
        <v>8046.79</v>
      </c>
      <c r="EK89" s="787">
        <f t="shared" si="125"/>
        <v>100.9</v>
      </c>
      <c r="EL89" s="787">
        <f t="shared" si="126"/>
        <v>765.04</v>
      </c>
      <c r="EM89" s="787">
        <f t="shared" si="127"/>
        <v>7281.75</v>
      </c>
      <c r="EN89" s="787">
        <f t="shared" si="128"/>
        <v>0</v>
      </c>
      <c r="EP89" s="998" t="s">
        <v>345</v>
      </c>
      <c r="EQ89" s="529">
        <v>860960</v>
      </c>
      <c r="ER89" s="529">
        <f t="shared" si="129"/>
        <v>860.96</v>
      </c>
      <c r="ET89" s="786" t="s">
        <v>494</v>
      </c>
      <c r="EU89" s="787">
        <v>9765388</v>
      </c>
      <c r="EV89" s="787">
        <v>7810150</v>
      </c>
      <c r="EW89" s="787">
        <v>9265390</v>
      </c>
      <c r="EX89" s="787">
        <v>499998</v>
      </c>
      <c r="EY89" s="787">
        <v>1455240</v>
      </c>
      <c r="EZ89" s="787">
        <v>7381750</v>
      </c>
      <c r="FA89" s="787">
        <v>428400</v>
      </c>
      <c r="FB89" s="529">
        <f t="shared" si="130"/>
        <v>9765.3880000000008</v>
      </c>
      <c r="FC89" s="529">
        <f t="shared" si="131"/>
        <v>7810.15</v>
      </c>
      <c r="FD89" s="529">
        <f t="shared" si="132"/>
        <v>9265.39</v>
      </c>
      <c r="FE89" s="529">
        <f t="shared" si="133"/>
        <v>499.99799999999999</v>
      </c>
      <c r="FF89" s="529">
        <f t="shared" si="134"/>
        <v>1455.24</v>
      </c>
      <c r="FG89" s="529">
        <f t="shared" si="135"/>
        <v>7381.75</v>
      </c>
      <c r="FH89" s="529">
        <f t="shared" si="136"/>
        <v>428.4</v>
      </c>
    </row>
    <row r="90" spans="1:164" x14ac:dyDescent="0.2">
      <c r="A90" s="998" t="s">
        <v>336</v>
      </c>
      <c r="B90" s="1000">
        <v>130074625</v>
      </c>
      <c r="C90" s="1000">
        <v>2960083</v>
      </c>
      <c r="D90" s="1000">
        <v>62089013</v>
      </c>
      <c r="E90" s="1000">
        <v>67985612</v>
      </c>
      <c r="F90" s="1000">
        <v>812187</v>
      </c>
      <c r="G90" s="1000">
        <v>2147896</v>
      </c>
      <c r="H90" s="1000">
        <f t="shared" si="73"/>
        <v>130074.625</v>
      </c>
      <c r="I90" s="1000">
        <f t="shared" si="74"/>
        <v>2960.0830000000001</v>
      </c>
      <c r="J90" s="1000">
        <f t="shared" si="75"/>
        <v>62089.012999999999</v>
      </c>
      <c r="K90" s="1000">
        <f t="shared" si="76"/>
        <v>67985.611999999994</v>
      </c>
      <c r="L90" s="1000">
        <f t="shared" si="77"/>
        <v>812.18700000000001</v>
      </c>
      <c r="M90" s="1000">
        <f t="shared" si="78"/>
        <v>2147.8960000000002</v>
      </c>
      <c r="N90" s="998" t="s">
        <v>281</v>
      </c>
      <c r="P90" s="528" t="s">
        <v>347</v>
      </c>
      <c r="Q90" s="529">
        <v>2302000</v>
      </c>
      <c r="R90" s="529">
        <f t="shared" si="79"/>
        <v>2302</v>
      </c>
      <c r="S90" s="998"/>
      <c r="T90" s="528" t="s">
        <v>498</v>
      </c>
      <c r="U90" s="530">
        <v>3679540</v>
      </c>
      <c r="V90" s="530">
        <v>0</v>
      </c>
      <c r="W90" s="530">
        <v>3679540</v>
      </c>
      <c r="X90" s="530">
        <v>0</v>
      </c>
      <c r="Y90" s="530">
        <v>0</v>
      </c>
      <c r="Z90" s="530">
        <v>0</v>
      </c>
      <c r="AA90" s="530">
        <f t="shared" si="80"/>
        <v>3679.54</v>
      </c>
      <c r="AB90" s="530">
        <f t="shared" si="81"/>
        <v>0</v>
      </c>
      <c r="AC90" s="530">
        <f t="shared" si="82"/>
        <v>3679.54</v>
      </c>
      <c r="AD90" s="530">
        <f t="shared" si="83"/>
        <v>0</v>
      </c>
      <c r="AE90" s="530">
        <f t="shared" si="84"/>
        <v>0</v>
      </c>
      <c r="AF90" s="530">
        <f t="shared" si="85"/>
        <v>0</v>
      </c>
      <c r="AG90" s="998" t="s">
        <v>281</v>
      </c>
      <c r="AH90" s="998" t="s">
        <v>526</v>
      </c>
      <c r="AI90" s="529">
        <v>153721909</v>
      </c>
      <c r="AJ90" s="529">
        <f t="shared" si="86"/>
        <v>153721.90900000001</v>
      </c>
      <c r="AL90" s="998" t="s">
        <v>332</v>
      </c>
      <c r="AM90" s="529">
        <v>10970500</v>
      </c>
      <c r="AN90" s="529">
        <v>3470500</v>
      </c>
      <c r="AO90" s="529">
        <v>3470500</v>
      </c>
      <c r="AP90" s="529">
        <v>7500000</v>
      </c>
      <c r="AQ90" s="529">
        <v>3470500</v>
      </c>
      <c r="AR90" s="529">
        <v>0</v>
      </c>
      <c r="AS90" s="529">
        <f t="shared" si="87"/>
        <v>10970.5</v>
      </c>
      <c r="AT90" s="529">
        <f t="shared" si="88"/>
        <v>3470.5</v>
      </c>
      <c r="AU90" s="529">
        <f t="shared" si="89"/>
        <v>3470.5</v>
      </c>
      <c r="AV90" s="529">
        <f t="shared" si="90"/>
        <v>7500</v>
      </c>
      <c r="AW90" s="529">
        <f t="shared" si="91"/>
        <v>3470.5</v>
      </c>
      <c r="AX90" s="529">
        <f t="shared" si="92"/>
        <v>0</v>
      </c>
      <c r="BD90" s="998" t="s">
        <v>333</v>
      </c>
      <c r="BE90" s="529">
        <v>5944588</v>
      </c>
      <c r="BF90" s="529">
        <v>3470500</v>
      </c>
      <c r="BG90" s="529">
        <v>5944588</v>
      </c>
      <c r="BH90" s="529">
        <v>0</v>
      </c>
      <c r="BI90" s="529">
        <v>3470500</v>
      </c>
      <c r="BJ90" s="529">
        <v>0</v>
      </c>
      <c r="BK90" s="529">
        <f t="shared" si="94"/>
        <v>5944.5879999999997</v>
      </c>
      <c r="BL90" s="529">
        <f t="shared" si="95"/>
        <v>3470.5</v>
      </c>
      <c r="BM90" s="529">
        <f t="shared" si="96"/>
        <v>5944.5879999999997</v>
      </c>
      <c r="BN90" s="529">
        <f t="shared" si="97"/>
        <v>0</v>
      </c>
      <c r="BO90" s="529">
        <f t="shared" si="98"/>
        <v>3470.5</v>
      </c>
      <c r="BP90" s="529">
        <f t="shared" si="99"/>
        <v>0</v>
      </c>
      <c r="BR90" s="528"/>
      <c r="BS90" s="530"/>
      <c r="BT90" s="530"/>
      <c r="BV90" s="528" t="s">
        <v>332</v>
      </c>
      <c r="BW90" s="530">
        <v>5944588</v>
      </c>
      <c r="BX90" s="530">
        <v>5944588</v>
      </c>
      <c r="BY90" s="530">
        <v>5944588</v>
      </c>
      <c r="BZ90" s="530">
        <v>0</v>
      </c>
      <c r="CA90" s="530">
        <v>5944588</v>
      </c>
      <c r="CB90" s="530">
        <v>0</v>
      </c>
      <c r="CC90" s="530">
        <f t="shared" si="101"/>
        <v>5944.5879999999997</v>
      </c>
      <c r="CD90" s="530">
        <f t="shared" si="102"/>
        <v>5944.5879999999997</v>
      </c>
      <c r="CE90" s="530">
        <f t="shared" si="103"/>
        <v>5944.5879999999997</v>
      </c>
      <c r="CF90" s="530">
        <f t="shared" si="104"/>
        <v>0</v>
      </c>
      <c r="CG90" s="530">
        <f t="shared" si="105"/>
        <v>5944.5879999999997</v>
      </c>
      <c r="CH90" s="530">
        <f t="shared" si="106"/>
        <v>0</v>
      </c>
      <c r="CI90" s="998" t="s">
        <v>281</v>
      </c>
      <c r="CJ90" s="685" t="s">
        <v>354</v>
      </c>
      <c r="CK90" s="686">
        <v>20641951</v>
      </c>
      <c r="CL90" s="686">
        <f>+CK90/$CK$1*$CL$1</f>
        <v>20641.951000000001</v>
      </c>
      <c r="CN90" s="685" t="s">
        <v>495</v>
      </c>
      <c r="CO90" s="686">
        <v>8909756</v>
      </c>
      <c r="CP90" s="686">
        <v>4523021</v>
      </c>
      <c r="CQ90" s="686">
        <v>5814595</v>
      </c>
      <c r="CR90" s="686">
        <v>3095161</v>
      </c>
      <c r="CS90" s="686">
        <v>3998862</v>
      </c>
      <c r="CT90" s="686">
        <v>524159</v>
      </c>
      <c r="CU90" s="686">
        <f t="shared" si="108"/>
        <v>8909.7559999999994</v>
      </c>
      <c r="CV90" s="686">
        <f t="shared" si="109"/>
        <v>4523.0209999999997</v>
      </c>
      <c r="CW90" s="686">
        <f t="shared" si="110"/>
        <v>5814.5950000000003</v>
      </c>
      <c r="CX90" s="686">
        <f t="shared" si="111"/>
        <v>3095.1610000000001</v>
      </c>
      <c r="CY90" s="686">
        <f t="shared" si="112"/>
        <v>3998.8620000000001</v>
      </c>
      <c r="CZ90" s="686">
        <f t="shared" si="113"/>
        <v>524.15899999999999</v>
      </c>
      <c r="DC90" s="687" t="s">
        <v>354</v>
      </c>
      <c r="DD90" s="688">
        <v>709372474</v>
      </c>
      <c r="DE90" s="529">
        <f t="shared" si="114"/>
        <v>709372.47400000005</v>
      </c>
      <c r="DG90" s="687" t="s">
        <v>495</v>
      </c>
      <c r="DH90" s="688">
        <v>20350000</v>
      </c>
      <c r="DI90" s="688">
        <v>6088295</v>
      </c>
      <c r="DJ90" s="688">
        <v>8518870</v>
      </c>
      <c r="DK90" s="688">
        <v>11831130</v>
      </c>
      <c r="DL90" s="688">
        <v>5257537</v>
      </c>
      <c r="DM90" s="688">
        <v>830758</v>
      </c>
      <c r="DN90" s="688">
        <f t="shared" si="115"/>
        <v>20350</v>
      </c>
      <c r="DO90" s="688">
        <f t="shared" si="116"/>
        <v>6088.2950000000001</v>
      </c>
      <c r="DP90" s="688">
        <f t="shared" si="117"/>
        <v>8518.8700000000008</v>
      </c>
      <c r="DQ90" s="688">
        <f t="shared" si="118"/>
        <v>11831.13</v>
      </c>
      <c r="DR90" s="688">
        <f t="shared" si="119"/>
        <v>5257.5370000000003</v>
      </c>
      <c r="DS90" s="688">
        <f t="shared" si="120"/>
        <v>830.75800000000004</v>
      </c>
      <c r="DT90" s="683" t="s">
        <v>281</v>
      </c>
      <c r="DW90" s="787"/>
      <c r="DZ90" s="786" t="s">
        <v>495</v>
      </c>
      <c r="EA90" s="787">
        <v>20350000</v>
      </c>
      <c r="EB90" s="787">
        <v>6826095</v>
      </c>
      <c r="EC90" s="787">
        <v>10264789</v>
      </c>
      <c r="ED90" s="787">
        <v>10085211</v>
      </c>
      <c r="EE90" s="787">
        <v>3438694</v>
      </c>
      <c r="EF90" s="787">
        <v>6088295</v>
      </c>
      <c r="EG90" s="787">
        <v>737800</v>
      </c>
      <c r="EH90" s="787">
        <f t="shared" si="122"/>
        <v>20350</v>
      </c>
      <c r="EI90" s="787">
        <f t="shared" si="123"/>
        <v>6826.0950000000003</v>
      </c>
      <c r="EJ90" s="787">
        <f t="shared" si="124"/>
        <v>10264.789000000001</v>
      </c>
      <c r="EK90" s="787">
        <f t="shared" si="125"/>
        <v>10085.210999999999</v>
      </c>
      <c r="EL90" s="787">
        <f t="shared" si="126"/>
        <v>3438.694</v>
      </c>
      <c r="EM90" s="787">
        <f t="shared" si="127"/>
        <v>6088.2950000000001</v>
      </c>
      <c r="EN90" s="787">
        <f t="shared" si="128"/>
        <v>737.8</v>
      </c>
      <c r="EP90" s="1008" t="s">
        <v>507</v>
      </c>
      <c r="EQ90" s="1009">
        <v>84698078</v>
      </c>
      <c r="ER90" s="1009">
        <f t="shared" si="129"/>
        <v>84698.077999999994</v>
      </c>
      <c r="ET90" s="786" t="s">
        <v>495</v>
      </c>
      <c r="EU90" s="787">
        <v>20350000</v>
      </c>
      <c r="EV90" s="787">
        <v>9747139</v>
      </c>
      <c r="EW90" s="787">
        <v>12540554</v>
      </c>
      <c r="EX90" s="787">
        <v>7809446</v>
      </c>
      <c r="EY90" s="787">
        <v>2793415</v>
      </c>
      <c r="EZ90" s="787">
        <v>7172988</v>
      </c>
      <c r="FA90" s="787">
        <v>2574151</v>
      </c>
      <c r="FB90" s="529">
        <f t="shared" si="130"/>
        <v>20350</v>
      </c>
      <c r="FC90" s="529">
        <f t="shared" si="131"/>
        <v>9747.1389999999992</v>
      </c>
      <c r="FD90" s="529">
        <f t="shared" si="132"/>
        <v>12540.554</v>
      </c>
      <c r="FE90" s="529">
        <f t="shared" si="133"/>
        <v>7809.4459999999999</v>
      </c>
      <c r="FF90" s="529">
        <f t="shared" si="134"/>
        <v>2793.415</v>
      </c>
      <c r="FG90" s="529">
        <f t="shared" si="135"/>
        <v>7172.9880000000003</v>
      </c>
      <c r="FH90" s="529">
        <f t="shared" si="136"/>
        <v>2574.1509999999998</v>
      </c>
    </row>
    <row r="91" spans="1:164" x14ac:dyDescent="0.2">
      <c r="A91" s="998" t="s">
        <v>417</v>
      </c>
      <c r="B91" s="1000">
        <v>22500000</v>
      </c>
      <c r="C91" s="1000">
        <v>972055</v>
      </c>
      <c r="D91" s="1000">
        <v>972055</v>
      </c>
      <c r="E91" s="1000">
        <v>21527945</v>
      </c>
      <c r="F91" s="1000">
        <v>0</v>
      </c>
      <c r="G91" s="1000">
        <v>972055</v>
      </c>
      <c r="H91" s="1000">
        <f t="shared" si="73"/>
        <v>22500</v>
      </c>
      <c r="I91" s="1000">
        <f t="shared" si="74"/>
        <v>972.05499999999995</v>
      </c>
      <c r="J91" s="1000">
        <f t="shared" si="75"/>
        <v>972.05499999999995</v>
      </c>
      <c r="K91" s="1000">
        <f t="shared" si="76"/>
        <v>21527.945</v>
      </c>
      <c r="L91" s="1000">
        <f t="shared" si="77"/>
        <v>0</v>
      </c>
      <c r="M91" s="1000">
        <f t="shared" si="78"/>
        <v>972.05499999999995</v>
      </c>
      <c r="N91" s="998" t="s">
        <v>281</v>
      </c>
      <c r="P91" s="528" t="s">
        <v>794</v>
      </c>
      <c r="Q91" s="529">
        <v>2302000</v>
      </c>
      <c r="R91" s="529">
        <f t="shared" si="79"/>
        <v>2302</v>
      </c>
      <c r="S91" s="998"/>
      <c r="T91" s="528" t="s">
        <v>332</v>
      </c>
      <c r="U91" s="530">
        <v>18113300</v>
      </c>
      <c r="V91" s="530">
        <v>3327700</v>
      </c>
      <c r="W91" s="530">
        <v>3470500</v>
      </c>
      <c r="X91" s="530">
        <v>14642800</v>
      </c>
      <c r="Y91" s="530">
        <v>3327700</v>
      </c>
      <c r="Z91" s="530">
        <v>0</v>
      </c>
      <c r="AA91" s="530">
        <f t="shared" si="80"/>
        <v>18113.3</v>
      </c>
      <c r="AB91" s="530">
        <f t="shared" si="81"/>
        <v>3327.7</v>
      </c>
      <c r="AC91" s="530">
        <f t="shared" si="82"/>
        <v>3470.5</v>
      </c>
      <c r="AD91" s="530">
        <f t="shared" si="83"/>
        <v>14642.8</v>
      </c>
      <c r="AE91" s="530">
        <f t="shared" si="84"/>
        <v>3327.7</v>
      </c>
      <c r="AF91" s="530">
        <f t="shared" si="85"/>
        <v>0</v>
      </c>
      <c r="AG91" s="998" t="s">
        <v>281</v>
      </c>
      <c r="AH91" s="998" t="s">
        <v>527</v>
      </c>
      <c r="AI91" s="529">
        <v>153721909</v>
      </c>
      <c r="AJ91" s="529">
        <f t="shared" si="86"/>
        <v>153721.90900000001</v>
      </c>
      <c r="AL91" s="998" t="s">
        <v>333</v>
      </c>
      <c r="AM91" s="529">
        <v>10970500</v>
      </c>
      <c r="AN91" s="529">
        <v>3470500</v>
      </c>
      <c r="AO91" s="529">
        <v>3470500</v>
      </c>
      <c r="AP91" s="529">
        <v>7500000</v>
      </c>
      <c r="AQ91" s="529">
        <v>3470500</v>
      </c>
      <c r="AR91" s="529">
        <v>0</v>
      </c>
      <c r="AS91" s="529">
        <f t="shared" si="87"/>
        <v>10970.5</v>
      </c>
      <c r="AT91" s="529">
        <f t="shared" si="88"/>
        <v>3470.5</v>
      </c>
      <c r="AU91" s="529">
        <f t="shared" si="89"/>
        <v>3470.5</v>
      </c>
      <c r="AV91" s="529">
        <f t="shared" si="90"/>
        <v>7500</v>
      </c>
      <c r="AW91" s="529">
        <f t="shared" si="91"/>
        <v>3470.5</v>
      </c>
      <c r="AX91" s="529">
        <f t="shared" si="92"/>
        <v>0</v>
      </c>
      <c r="BD91" s="998" t="s">
        <v>335</v>
      </c>
      <c r="BE91" s="529">
        <v>346188208</v>
      </c>
      <c r="BF91" s="529">
        <v>87868016</v>
      </c>
      <c r="BG91" s="529">
        <v>262719824</v>
      </c>
      <c r="BH91" s="529">
        <v>83468384</v>
      </c>
      <c r="BI91" s="529">
        <v>76944284</v>
      </c>
      <c r="BJ91" s="529">
        <v>10923732</v>
      </c>
      <c r="BK91" s="529">
        <f t="shared" si="94"/>
        <v>346188.20799999998</v>
      </c>
      <c r="BL91" s="529">
        <f t="shared" si="95"/>
        <v>87868.016000000003</v>
      </c>
      <c r="BM91" s="529">
        <f t="shared" si="96"/>
        <v>262719.82400000002</v>
      </c>
      <c r="BN91" s="529">
        <f t="shared" si="97"/>
        <v>83468.384000000005</v>
      </c>
      <c r="BO91" s="529">
        <f t="shared" si="98"/>
        <v>76944.284</v>
      </c>
      <c r="BP91" s="529">
        <f t="shared" si="99"/>
        <v>10923.732</v>
      </c>
      <c r="BR91" s="528"/>
      <c r="BS91" s="530"/>
      <c r="BT91" s="530"/>
      <c r="BV91" s="528" t="s">
        <v>333</v>
      </c>
      <c r="BW91" s="530">
        <v>5944588</v>
      </c>
      <c r="BX91" s="530">
        <v>5944588</v>
      </c>
      <c r="BY91" s="530">
        <v>5944588</v>
      </c>
      <c r="BZ91" s="530">
        <v>0</v>
      </c>
      <c r="CA91" s="530">
        <v>5944588</v>
      </c>
      <c r="CB91" s="530">
        <v>0</v>
      </c>
      <c r="CC91" s="530">
        <f t="shared" si="101"/>
        <v>5944.5879999999997</v>
      </c>
      <c r="CD91" s="530">
        <f t="shared" si="102"/>
        <v>5944.5879999999997</v>
      </c>
      <c r="CE91" s="530">
        <f t="shared" si="103"/>
        <v>5944.5879999999997</v>
      </c>
      <c r="CF91" s="530">
        <f t="shared" si="104"/>
        <v>0</v>
      </c>
      <c r="CG91" s="530">
        <f t="shared" si="105"/>
        <v>5944.5879999999997</v>
      </c>
      <c r="CH91" s="530">
        <f t="shared" si="106"/>
        <v>0</v>
      </c>
      <c r="CI91" s="998" t="s">
        <v>281</v>
      </c>
      <c r="CJ91" s="685" t="s">
        <v>775</v>
      </c>
      <c r="CK91" s="686">
        <v>158002019</v>
      </c>
      <c r="CL91" s="686">
        <f>+CK91/$CK$1*$CL$1</f>
        <v>158002.019</v>
      </c>
      <c r="CN91" s="685" t="s">
        <v>498</v>
      </c>
      <c r="CO91" s="686">
        <v>5867503</v>
      </c>
      <c r="CP91" s="686">
        <v>1226514</v>
      </c>
      <c r="CQ91" s="686">
        <v>3679540</v>
      </c>
      <c r="CR91" s="686">
        <v>2187963</v>
      </c>
      <c r="CS91" s="686">
        <v>613257</v>
      </c>
      <c r="CT91" s="686">
        <v>613257</v>
      </c>
      <c r="CU91" s="686">
        <f t="shared" si="108"/>
        <v>5867.5029999999997</v>
      </c>
      <c r="CV91" s="686">
        <f t="shared" si="109"/>
        <v>1226.5139999999999</v>
      </c>
      <c r="CW91" s="686">
        <f t="shared" si="110"/>
        <v>3679.54</v>
      </c>
      <c r="CX91" s="686">
        <f t="shared" si="111"/>
        <v>2187.9630000000002</v>
      </c>
      <c r="CY91" s="686">
        <f t="shared" si="112"/>
        <v>613.25699999999995</v>
      </c>
      <c r="CZ91" s="686">
        <f t="shared" si="113"/>
        <v>613.25699999999995</v>
      </c>
      <c r="DC91" s="687"/>
      <c r="DD91" s="688"/>
      <c r="DE91" s="529"/>
      <c r="DG91" s="687" t="s">
        <v>498</v>
      </c>
      <c r="DH91" s="688">
        <v>5867503</v>
      </c>
      <c r="DI91" s="688">
        <v>1226514</v>
      </c>
      <c r="DJ91" s="688">
        <v>3679540</v>
      </c>
      <c r="DK91" s="688">
        <v>2187963</v>
      </c>
      <c r="DL91" s="688">
        <v>1226514</v>
      </c>
      <c r="DM91" s="688">
        <v>0</v>
      </c>
      <c r="DN91" s="688">
        <f t="shared" si="115"/>
        <v>5867.5029999999997</v>
      </c>
      <c r="DO91" s="688">
        <f t="shared" si="116"/>
        <v>1226.5139999999999</v>
      </c>
      <c r="DP91" s="688">
        <f t="shared" si="117"/>
        <v>3679.54</v>
      </c>
      <c r="DQ91" s="688">
        <f t="shared" si="118"/>
        <v>2187.9630000000002</v>
      </c>
      <c r="DR91" s="688">
        <f t="shared" si="119"/>
        <v>1226.5139999999999</v>
      </c>
      <c r="DS91" s="688">
        <f t="shared" si="120"/>
        <v>0</v>
      </c>
      <c r="DT91" s="683" t="s">
        <v>281</v>
      </c>
      <c r="DW91" s="787"/>
      <c r="DZ91" s="786" t="s">
        <v>498</v>
      </c>
      <c r="EA91" s="787">
        <v>5867503</v>
      </c>
      <c r="EB91" s="787">
        <v>1226514</v>
      </c>
      <c r="EC91" s="787">
        <v>3679540</v>
      </c>
      <c r="ED91" s="787">
        <v>2187963</v>
      </c>
      <c r="EE91" s="787">
        <v>2453026</v>
      </c>
      <c r="EF91" s="787">
        <v>1226514</v>
      </c>
      <c r="EG91" s="787">
        <v>0</v>
      </c>
      <c r="EH91" s="787">
        <f t="shared" si="122"/>
        <v>5867.5029999999997</v>
      </c>
      <c r="EI91" s="787">
        <f t="shared" si="123"/>
        <v>1226.5139999999999</v>
      </c>
      <c r="EJ91" s="787">
        <f t="shared" si="124"/>
        <v>3679.54</v>
      </c>
      <c r="EK91" s="787">
        <f t="shared" si="125"/>
        <v>2187.9630000000002</v>
      </c>
      <c r="EL91" s="787">
        <f t="shared" si="126"/>
        <v>2453.0259999999998</v>
      </c>
      <c r="EM91" s="787">
        <f t="shared" si="127"/>
        <v>1226.5139999999999</v>
      </c>
      <c r="EN91" s="787">
        <f t="shared" si="128"/>
        <v>0</v>
      </c>
      <c r="EP91" s="998" t="s">
        <v>508</v>
      </c>
      <c r="EQ91" s="529">
        <v>84698078</v>
      </c>
      <c r="ER91" s="529">
        <f t="shared" si="129"/>
        <v>84698.077999999994</v>
      </c>
      <c r="ET91" s="786" t="s">
        <v>498</v>
      </c>
      <c r="EU91" s="787">
        <v>7667503</v>
      </c>
      <c r="EV91" s="787">
        <v>1839771</v>
      </c>
      <c r="EW91" s="787">
        <v>3679540</v>
      </c>
      <c r="EX91" s="787">
        <v>3987963</v>
      </c>
      <c r="EY91" s="787">
        <v>1839769</v>
      </c>
      <c r="EZ91" s="787">
        <v>1226514</v>
      </c>
      <c r="FA91" s="787">
        <v>613257</v>
      </c>
      <c r="FB91" s="529">
        <f t="shared" si="130"/>
        <v>7667.5029999999997</v>
      </c>
      <c r="FC91" s="529">
        <f t="shared" si="131"/>
        <v>1839.771</v>
      </c>
      <c r="FD91" s="529">
        <f t="shared" si="132"/>
        <v>3679.54</v>
      </c>
      <c r="FE91" s="529">
        <f t="shared" si="133"/>
        <v>3987.9630000000002</v>
      </c>
      <c r="FF91" s="529">
        <f t="shared" si="134"/>
        <v>1839.769</v>
      </c>
      <c r="FG91" s="529">
        <f t="shared" si="135"/>
        <v>1226.5139999999999</v>
      </c>
      <c r="FH91" s="529">
        <f t="shared" si="136"/>
        <v>613.25699999999995</v>
      </c>
    </row>
    <row r="92" spans="1:164" x14ac:dyDescent="0.2">
      <c r="A92" s="998" t="s">
        <v>499</v>
      </c>
      <c r="B92" s="1000">
        <v>63686117</v>
      </c>
      <c r="C92" s="1000">
        <v>9115611</v>
      </c>
      <c r="D92" s="1000">
        <v>36814810</v>
      </c>
      <c r="E92" s="1000">
        <v>26871307</v>
      </c>
      <c r="F92" s="1000">
        <v>1974368</v>
      </c>
      <c r="G92" s="1000">
        <v>7141243</v>
      </c>
      <c r="H92" s="1000">
        <f t="shared" si="73"/>
        <v>63686.116999999998</v>
      </c>
      <c r="I92" s="1000">
        <f t="shared" si="74"/>
        <v>9115.6110000000008</v>
      </c>
      <c r="J92" s="1000">
        <f t="shared" si="75"/>
        <v>36814.81</v>
      </c>
      <c r="K92" s="1000">
        <f t="shared" si="76"/>
        <v>26871.307000000001</v>
      </c>
      <c r="L92" s="1000">
        <f t="shared" si="77"/>
        <v>1974.3679999999999</v>
      </c>
      <c r="M92" s="1000">
        <f t="shared" si="78"/>
        <v>7141.2430000000004</v>
      </c>
      <c r="N92" s="998" t="s">
        <v>281</v>
      </c>
      <c r="P92" s="528" t="s">
        <v>795</v>
      </c>
      <c r="Q92" s="529">
        <v>2302000</v>
      </c>
      <c r="R92" s="529">
        <f t="shared" si="79"/>
        <v>2302</v>
      </c>
      <c r="S92" s="998"/>
      <c r="T92" s="528" t="s">
        <v>333</v>
      </c>
      <c r="U92" s="530">
        <v>10970500</v>
      </c>
      <c r="V92" s="530">
        <v>3327700</v>
      </c>
      <c r="W92" s="530">
        <v>3470500</v>
      </c>
      <c r="X92" s="530">
        <v>7500000</v>
      </c>
      <c r="Y92" s="530">
        <v>3327700</v>
      </c>
      <c r="Z92" s="530">
        <v>0</v>
      </c>
      <c r="AA92" s="530">
        <f t="shared" si="80"/>
        <v>10970.5</v>
      </c>
      <c r="AB92" s="530">
        <f t="shared" si="81"/>
        <v>3327.7</v>
      </c>
      <c r="AC92" s="530">
        <f t="shared" si="82"/>
        <v>3470.5</v>
      </c>
      <c r="AD92" s="530">
        <f t="shared" si="83"/>
        <v>7500</v>
      </c>
      <c r="AE92" s="530">
        <f t="shared" si="84"/>
        <v>3327.7</v>
      </c>
      <c r="AF92" s="530">
        <f t="shared" si="85"/>
        <v>0</v>
      </c>
      <c r="AG92" s="998" t="s">
        <v>281</v>
      </c>
      <c r="AH92" s="998" t="s">
        <v>718</v>
      </c>
      <c r="AI92" s="529">
        <v>25680399</v>
      </c>
      <c r="AJ92" s="529">
        <f t="shared" si="86"/>
        <v>25680.399000000001</v>
      </c>
      <c r="AL92" s="998" t="s">
        <v>335</v>
      </c>
      <c r="AM92" s="529">
        <v>407117090</v>
      </c>
      <c r="AN92" s="529">
        <v>67603483</v>
      </c>
      <c r="AO92" s="529">
        <v>314567022</v>
      </c>
      <c r="AP92" s="529">
        <v>92550068</v>
      </c>
      <c r="AQ92" s="529">
        <v>55637316</v>
      </c>
      <c r="AR92" s="529">
        <v>11966167</v>
      </c>
      <c r="AS92" s="529">
        <f t="shared" si="87"/>
        <v>407117.09</v>
      </c>
      <c r="AT92" s="529">
        <f t="shared" si="88"/>
        <v>67603.482999999993</v>
      </c>
      <c r="AU92" s="529">
        <f t="shared" si="89"/>
        <v>314567.022</v>
      </c>
      <c r="AV92" s="529">
        <f t="shared" si="90"/>
        <v>92550.067999999999</v>
      </c>
      <c r="AW92" s="529">
        <f t="shared" si="91"/>
        <v>55637.315999999999</v>
      </c>
      <c r="AX92" s="529">
        <f t="shared" si="92"/>
        <v>11966.166999999999</v>
      </c>
      <c r="BD92" s="998" t="s">
        <v>336</v>
      </c>
      <c r="BE92" s="529">
        <v>114192433</v>
      </c>
      <c r="BF92" s="529">
        <v>32428314</v>
      </c>
      <c r="BG92" s="529">
        <v>99754691</v>
      </c>
      <c r="BH92" s="529">
        <v>14437742</v>
      </c>
      <c r="BI92" s="529">
        <v>26832897</v>
      </c>
      <c r="BJ92" s="529">
        <v>5595417</v>
      </c>
      <c r="BK92" s="529">
        <f t="shared" si="94"/>
        <v>114192.433</v>
      </c>
      <c r="BL92" s="529">
        <f t="shared" si="95"/>
        <v>32428.313999999998</v>
      </c>
      <c r="BM92" s="529">
        <f t="shared" si="96"/>
        <v>99754.691000000006</v>
      </c>
      <c r="BN92" s="529">
        <f t="shared" si="97"/>
        <v>14437.742</v>
      </c>
      <c r="BO92" s="529">
        <f t="shared" si="98"/>
        <v>26832.897000000001</v>
      </c>
      <c r="BP92" s="529">
        <f t="shared" si="99"/>
        <v>5595.4170000000004</v>
      </c>
      <c r="BR92" s="528"/>
      <c r="BS92" s="530"/>
      <c r="BT92" s="530"/>
      <c r="BV92" s="528" t="s">
        <v>335</v>
      </c>
      <c r="BW92" s="530">
        <v>346188208</v>
      </c>
      <c r="BX92" s="530">
        <v>112779039</v>
      </c>
      <c r="BY92" s="530">
        <v>265455536</v>
      </c>
      <c r="BZ92" s="530">
        <v>80732672</v>
      </c>
      <c r="CA92" s="530">
        <v>98056722</v>
      </c>
      <c r="CB92" s="530">
        <v>14722317</v>
      </c>
      <c r="CC92" s="530">
        <f t="shared" si="101"/>
        <v>346188.20799999998</v>
      </c>
      <c r="CD92" s="530">
        <f t="shared" si="102"/>
        <v>112779.039</v>
      </c>
      <c r="CE92" s="530">
        <f t="shared" si="103"/>
        <v>265455.53600000002</v>
      </c>
      <c r="CF92" s="530">
        <f t="shared" si="104"/>
        <v>80732.672000000006</v>
      </c>
      <c r="CG92" s="530">
        <f t="shared" si="105"/>
        <v>98056.721999999994</v>
      </c>
      <c r="CH92" s="530">
        <f t="shared" si="106"/>
        <v>14722.316999999999</v>
      </c>
      <c r="CI92" s="998" t="s">
        <v>281</v>
      </c>
      <c r="CJ92" s="685"/>
      <c r="CK92" s="686"/>
      <c r="CL92" s="686"/>
      <c r="CN92" s="685" t="s">
        <v>332</v>
      </c>
      <c r="CO92" s="686">
        <v>5992188</v>
      </c>
      <c r="CP92" s="686">
        <v>5944588</v>
      </c>
      <c r="CQ92" s="686">
        <v>5992188</v>
      </c>
      <c r="CR92" s="686">
        <v>0</v>
      </c>
      <c r="CS92" s="686">
        <v>5944588</v>
      </c>
      <c r="CT92" s="686">
        <v>0</v>
      </c>
      <c r="CU92" s="686">
        <f t="shared" si="108"/>
        <v>5992.1880000000001</v>
      </c>
      <c r="CV92" s="686">
        <f t="shared" si="109"/>
        <v>5944.5879999999997</v>
      </c>
      <c r="CW92" s="686">
        <f t="shared" si="110"/>
        <v>5992.1880000000001</v>
      </c>
      <c r="CX92" s="686">
        <f t="shared" si="111"/>
        <v>0</v>
      </c>
      <c r="CY92" s="686">
        <f t="shared" si="112"/>
        <v>5944.5879999999997</v>
      </c>
      <c r="CZ92" s="686">
        <f t="shared" si="113"/>
        <v>0</v>
      </c>
      <c r="DC92" s="687"/>
      <c r="DD92" s="688"/>
      <c r="DE92" s="529"/>
      <c r="DG92" s="687" t="s">
        <v>332</v>
      </c>
      <c r="DH92" s="688">
        <v>5992188</v>
      </c>
      <c r="DI92" s="688">
        <v>5992188</v>
      </c>
      <c r="DJ92" s="688">
        <v>5992188</v>
      </c>
      <c r="DK92" s="688">
        <v>0</v>
      </c>
      <c r="DL92" s="688">
        <v>5944588</v>
      </c>
      <c r="DM92" s="688">
        <v>47600</v>
      </c>
      <c r="DN92" s="688">
        <f t="shared" si="115"/>
        <v>5992.1880000000001</v>
      </c>
      <c r="DO92" s="688">
        <f t="shared" si="116"/>
        <v>5992.1880000000001</v>
      </c>
      <c r="DP92" s="688">
        <f t="shared" si="117"/>
        <v>5992.1880000000001</v>
      </c>
      <c r="DQ92" s="688">
        <f t="shared" si="118"/>
        <v>0</v>
      </c>
      <c r="DR92" s="688">
        <f t="shared" si="119"/>
        <v>5944.5879999999997</v>
      </c>
      <c r="DS92" s="688">
        <f t="shared" si="120"/>
        <v>47.6</v>
      </c>
      <c r="DT92" s="683" t="s">
        <v>281</v>
      </c>
      <c r="DW92" s="787"/>
      <c r="DZ92" s="786" t="s">
        <v>331</v>
      </c>
      <c r="EA92" s="787">
        <v>219000</v>
      </c>
      <c r="EB92" s="787">
        <v>0</v>
      </c>
      <c r="EC92" s="787">
        <v>0</v>
      </c>
      <c r="ED92" s="787">
        <v>219000</v>
      </c>
      <c r="EE92" s="787">
        <v>0</v>
      </c>
      <c r="EF92" s="787">
        <v>0</v>
      </c>
      <c r="EG92" s="787">
        <v>0</v>
      </c>
      <c r="EH92" s="787">
        <f t="shared" si="122"/>
        <v>219</v>
      </c>
      <c r="EI92" s="787">
        <f t="shared" si="123"/>
        <v>0</v>
      </c>
      <c r="EJ92" s="787">
        <f t="shared" si="124"/>
        <v>0</v>
      </c>
      <c r="EK92" s="787">
        <f t="shared" si="125"/>
        <v>219</v>
      </c>
      <c r="EL92" s="787">
        <f t="shared" si="126"/>
        <v>0</v>
      </c>
      <c r="EM92" s="787">
        <f t="shared" si="127"/>
        <v>0</v>
      </c>
      <c r="EN92" s="787">
        <f t="shared" si="128"/>
        <v>0</v>
      </c>
      <c r="EP92" s="998" t="s">
        <v>793</v>
      </c>
      <c r="EQ92" s="529">
        <v>44476732</v>
      </c>
      <c r="ER92" s="529">
        <f t="shared" si="129"/>
        <v>44476.732000000004</v>
      </c>
      <c r="ET92" s="786" t="s">
        <v>331</v>
      </c>
      <c r="EU92" s="787">
        <v>219900</v>
      </c>
      <c r="EV92" s="787">
        <v>219900</v>
      </c>
      <c r="EW92" s="787">
        <v>219900</v>
      </c>
      <c r="EX92" s="787">
        <v>0</v>
      </c>
      <c r="EY92" s="787">
        <v>0</v>
      </c>
      <c r="EZ92" s="787">
        <v>0</v>
      </c>
      <c r="FA92" s="787">
        <v>219900</v>
      </c>
      <c r="FB92" s="529">
        <f t="shared" si="130"/>
        <v>219.9</v>
      </c>
      <c r="FC92" s="529">
        <f t="shared" si="131"/>
        <v>219.9</v>
      </c>
      <c r="FD92" s="529">
        <f t="shared" si="132"/>
        <v>219.9</v>
      </c>
      <c r="FE92" s="529">
        <f t="shared" si="133"/>
        <v>0</v>
      </c>
      <c r="FF92" s="529">
        <f t="shared" si="134"/>
        <v>0</v>
      </c>
      <c r="FG92" s="529">
        <f t="shared" si="135"/>
        <v>0</v>
      </c>
      <c r="FH92" s="529">
        <f t="shared" si="136"/>
        <v>219.9</v>
      </c>
    </row>
    <row r="93" spans="1:164" x14ac:dyDescent="0.2">
      <c r="A93" s="998" t="s">
        <v>500</v>
      </c>
      <c r="B93" s="1000">
        <v>149351000</v>
      </c>
      <c r="C93" s="1000">
        <v>498000</v>
      </c>
      <c r="D93" s="1000">
        <v>15308000</v>
      </c>
      <c r="E93" s="1000">
        <v>134043000</v>
      </c>
      <c r="F93" s="1000">
        <v>48000</v>
      </c>
      <c r="G93" s="1000">
        <v>450000</v>
      </c>
      <c r="H93" s="1000">
        <f t="shared" si="73"/>
        <v>149351</v>
      </c>
      <c r="I93" s="1000">
        <f t="shared" si="74"/>
        <v>498</v>
      </c>
      <c r="J93" s="1000">
        <f t="shared" si="75"/>
        <v>15308</v>
      </c>
      <c r="K93" s="1000">
        <f t="shared" si="76"/>
        <v>134043</v>
      </c>
      <c r="L93" s="1000">
        <f t="shared" si="77"/>
        <v>48</v>
      </c>
      <c r="M93" s="1000">
        <f t="shared" si="78"/>
        <v>450</v>
      </c>
      <c r="N93" s="998" t="s">
        <v>281</v>
      </c>
      <c r="P93" s="528" t="s">
        <v>526</v>
      </c>
      <c r="Q93" s="529">
        <v>364086000</v>
      </c>
      <c r="R93" s="529">
        <f t="shared" si="79"/>
        <v>364086</v>
      </c>
      <c r="S93" s="998"/>
      <c r="T93" s="528" t="s">
        <v>334</v>
      </c>
      <c r="U93" s="530">
        <v>7142800</v>
      </c>
      <c r="V93" s="530">
        <v>0</v>
      </c>
      <c r="W93" s="530">
        <v>0</v>
      </c>
      <c r="X93" s="530">
        <v>7142800</v>
      </c>
      <c r="Y93" s="530">
        <v>0</v>
      </c>
      <c r="Z93" s="530">
        <v>0</v>
      </c>
      <c r="AA93" s="530">
        <f t="shared" si="80"/>
        <v>7142.8</v>
      </c>
      <c r="AB93" s="530">
        <f t="shared" si="81"/>
        <v>0</v>
      </c>
      <c r="AC93" s="530">
        <f t="shared" si="82"/>
        <v>0</v>
      </c>
      <c r="AD93" s="530">
        <f t="shared" si="83"/>
        <v>7142.8</v>
      </c>
      <c r="AE93" s="530">
        <f t="shared" si="84"/>
        <v>0</v>
      </c>
      <c r="AF93" s="530">
        <f t="shared" si="85"/>
        <v>0</v>
      </c>
      <c r="AG93" s="998" t="s">
        <v>281</v>
      </c>
      <c r="AH93" s="998" t="s">
        <v>724</v>
      </c>
      <c r="AI93" s="529">
        <v>128041510</v>
      </c>
      <c r="AJ93" s="529">
        <f t="shared" si="86"/>
        <v>128041.51</v>
      </c>
      <c r="AL93" s="998" t="s">
        <v>336</v>
      </c>
      <c r="AM93" s="529">
        <v>130074625</v>
      </c>
      <c r="AN93" s="529">
        <v>24018556</v>
      </c>
      <c r="AO93" s="529">
        <v>95922179</v>
      </c>
      <c r="AP93" s="529">
        <v>34152446</v>
      </c>
      <c r="AQ93" s="529">
        <v>18800772</v>
      </c>
      <c r="AR93" s="529">
        <v>5217784</v>
      </c>
      <c r="AS93" s="529">
        <f t="shared" si="87"/>
        <v>130074.625</v>
      </c>
      <c r="AT93" s="529">
        <f t="shared" si="88"/>
        <v>24018.556</v>
      </c>
      <c r="AU93" s="529">
        <f t="shared" si="89"/>
        <v>95922.179000000004</v>
      </c>
      <c r="AV93" s="529">
        <f t="shared" si="90"/>
        <v>34152.446000000004</v>
      </c>
      <c r="AW93" s="529">
        <f t="shared" si="91"/>
        <v>18800.772000000001</v>
      </c>
      <c r="AX93" s="529">
        <f t="shared" si="92"/>
        <v>5217.7839999999997</v>
      </c>
      <c r="BD93" s="998" t="s">
        <v>417</v>
      </c>
      <c r="BE93" s="529">
        <v>17003287</v>
      </c>
      <c r="BF93" s="529">
        <v>2753303</v>
      </c>
      <c r="BG93" s="529">
        <v>17003287</v>
      </c>
      <c r="BH93" s="529">
        <v>0</v>
      </c>
      <c r="BI93" s="529">
        <v>972055</v>
      </c>
      <c r="BJ93" s="529">
        <v>1781248</v>
      </c>
      <c r="BK93" s="529">
        <f t="shared" si="94"/>
        <v>17003.287</v>
      </c>
      <c r="BL93" s="529">
        <f t="shared" si="95"/>
        <v>2753.3029999999999</v>
      </c>
      <c r="BM93" s="529">
        <f t="shared" si="96"/>
        <v>17003.287</v>
      </c>
      <c r="BN93" s="529">
        <f t="shared" si="97"/>
        <v>0</v>
      </c>
      <c r="BO93" s="529">
        <f t="shared" si="98"/>
        <v>972.05499999999995</v>
      </c>
      <c r="BP93" s="529">
        <f t="shared" si="99"/>
        <v>1781.248</v>
      </c>
      <c r="BR93" s="528"/>
      <c r="BS93" s="530"/>
      <c r="BT93" s="530"/>
      <c r="BV93" s="528" t="s">
        <v>336</v>
      </c>
      <c r="BW93" s="530">
        <v>114192433</v>
      </c>
      <c r="BX93" s="530">
        <v>46391267</v>
      </c>
      <c r="BY93" s="530">
        <v>99754691</v>
      </c>
      <c r="BZ93" s="530">
        <v>14437742</v>
      </c>
      <c r="CA93" s="530">
        <v>37250877</v>
      </c>
      <c r="CB93" s="530">
        <v>9140390</v>
      </c>
      <c r="CC93" s="530">
        <f t="shared" si="101"/>
        <v>114192.433</v>
      </c>
      <c r="CD93" s="530">
        <f t="shared" si="102"/>
        <v>46391.267</v>
      </c>
      <c r="CE93" s="530">
        <f t="shared" si="103"/>
        <v>99754.691000000006</v>
      </c>
      <c r="CF93" s="530">
        <f t="shared" si="104"/>
        <v>14437.742</v>
      </c>
      <c r="CG93" s="530">
        <f t="shared" si="105"/>
        <v>37250.877</v>
      </c>
      <c r="CH93" s="530">
        <f t="shared" si="106"/>
        <v>9140.39</v>
      </c>
      <c r="CI93" s="998" t="s">
        <v>281</v>
      </c>
      <c r="CJ93" s="685"/>
      <c r="CK93" s="686"/>
      <c r="CL93" s="686"/>
      <c r="CN93" s="685" t="s">
        <v>333</v>
      </c>
      <c r="CO93" s="686">
        <v>5944588</v>
      </c>
      <c r="CP93" s="686">
        <v>5944588</v>
      </c>
      <c r="CQ93" s="686">
        <v>5944588</v>
      </c>
      <c r="CR93" s="686">
        <v>0</v>
      </c>
      <c r="CS93" s="686">
        <v>5944588</v>
      </c>
      <c r="CT93" s="686">
        <v>0</v>
      </c>
      <c r="CU93" s="686">
        <f t="shared" si="108"/>
        <v>5944.5879999999997</v>
      </c>
      <c r="CV93" s="686">
        <f t="shared" si="109"/>
        <v>5944.5879999999997</v>
      </c>
      <c r="CW93" s="686">
        <f t="shared" si="110"/>
        <v>5944.5879999999997</v>
      </c>
      <c r="CX93" s="686">
        <f t="shared" si="111"/>
        <v>0</v>
      </c>
      <c r="CY93" s="686">
        <f t="shared" si="112"/>
        <v>5944.5879999999997</v>
      </c>
      <c r="CZ93" s="686">
        <f t="shared" si="113"/>
        <v>0</v>
      </c>
      <c r="DC93" s="687"/>
      <c r="DD93" s="688"/>
      <c r="DE93" s="529"/>
      <c r="DG93" s="687" t="s">
        <v>333</v>
      </c>
      <c r="DH93" s="688">
        <v>5944588</v>
      </c>
      <c r="DI93" s="688">
        <v>5944588</v>
      </c>
      <c r="DJ93" s="688">
        <v>5944588</v>
      </c>
      <c r="DK93" s="688">
        <v>0</v>
      </c>
      <c r="DL93" s="688">
        <v>5944588</v>
      </c>
      <c r="DM93" s="688">
        <v>0</v>
      </c>
      <c r="DN93" s="688">
        <f t="shared" si="115"/>
        <v>5944.5879999999997</v>
      </c>
      <c r="DO93" s="688">
        <f t="shared" si="116"/>
        <v>5944.5879999999997</v>
      </c>
      <c r="DP93" s="688">
        <f t="shared" si="117"/>
        <v>5944.5879999999997</v>
      </c>
      <c r="DQ93" s="688">
        <f t="shared" si="118"/>
        <v>0</v>
      </c>
      <c r="DR93" s="688">
        <f t="shared" si="119"/>
        <v>5944.5879999999997</v>
      </c>
      <c r="DS93" s="688">
        <f t="shared" si="120"/>
        <v>0</v>
      </c>
      <c r="DT93" s="683" t="s">
        <v>281</v>
      </c>
      <c r="DW93" s="787"/>
      <c r="DZ93" s="786" t="s">
        <v>332</v>
      </c>
      <c r="EA93" s="787">
        <v>5992188</v>
      </c>
      <c r="EB93" s="787">
        <v>5992188</v>
      </c>
      <c r="EC93" s="787">
        <v>5992188</v>
      </c>
      <c r="ED93" s="787">
        <v>0</v>
      </c>
      <c r="EE93" s="787">
        <v>0</v>
      </c>
      <c r="EF93" s="787">
        <v>5992188</v>
      </c>
      <c r="EG93" s="787">
        <v>0</v>
      </c>
      <c r="EH93" s="787">
        <f t="shared" si="122"/>
        <v>5992.1880000000001</v>
      </c>
      <c r="EI93" s="787">
        <f t="shared" si="123"/>
        <v>5992.1880000000001</v>
      </c>
      <c r="EJ93" s="787">
        <f t="shared" si="124"/>
        <v>5992.1880000000001</v>
      </c>
      <c r="EK93" s="787">
        <f t="shared" si="125"/>
        <v>0</v>
      </c>
      <c r="EL93" s="787">
        <f t="shared" si="126"/>
        <v>0</v>
      </c>
      <c r="EM93" s="787">
        <f t="shared" si="127"/>
        <v>5992.1880000000001</v>
      </c>
      <c r="EN93" s="787">
        <f t="shared" si="128"/>
        <v>0</v>
      </c>
      <c r="EP93" s="998" t="s">
        <v>509</v>
      </c>
      <c r="EQ93" s="529">
        <v>40221346</v>
      </c>
      <c r="ER93" s="529">
        <f t="shared" si="129"/>
        <v>40221.345999999998</v>
      </c>
      <c r="ET93" s="786" t="s">
        <v>332</v>
      </c>
      <c r="EU93" s="787">
        <v>7001948</v>
      </c>
      <c r="EV93" s="787">
        <v>7001948</v>
      </c>
      <c r="EW93" s="787">
        <v>7001948</v>
      </c>
      <c r="EX93" s="787">
        <v>0</v>
      </c>
      <c r="EY93" s="787">
        <v>0</v>
      </c>
      <c r="EZ93" s="787">
        <v>6099757</v>
      </c>
      <c r="FA93" s="787">
        <v>902191</v>
      </c>
      <c r="FB93" s="529">
        <f t="shared" si="130"/>
        <v>7001.9480000000003</v>
      </c>
      <c r="FC93" s="529">
        <f t="shared" si="131"/>
        <v>7001.9480000000003</v>
      </c>
      <c r="FD93" s="529">
        <f t="shared" si="132"/>
        <v>7001.9480000000003</v>
      </c>
      <c r="FE93" s="529">
        <f t="shared" si="133"/>
        <v>0</v>
      </c>
      <c r="FF93" s="529">
        <f t="shared" si="134"/>
        <v>0</v>
      </c>
      <c r="FG93" s="529">
        <f t="shared" si="135"/>
        <v>6099.7569999999996</v>
      </c>
      <c r="FH93" s="529">
        <f t="shared" si="136"/>
        <v>902.19100000000003</v>
      </c>
    </row>
    <row r="94" spans="1:164" x14ac:dyDescent="0.2">
      <c r="A94" s="998" t="s">
        <v>501</v>
      </c>
      <c r="B94" s="1000">
        <v>3262000</v>
      </c>
      <c r="C94" s="1000">
        <v>262000</v>
      </c>
      <c r="D94" s="1000">
        <v>262000</v>
      </c>
      <c r="E94" s="1000">
        <v>3000000</v>
      </c>
      <c r="F94" s="1000">
        <v>0</v>
      </c>
      <c r="G94" s="1000">
        <v>262000</v>
      </c>
      <c r="H94" s="1000">
        <f t="shared" si="73"/>
        <v>3262</v>
      </c>
      <c r="I94" s="1000">
        <f t="shared" si="74"/>
        <v>262</v>
      </c>
      <c r="J94" s="1000">
        <f t="shared" si="75"/>
        <v>262</v>
      </c>
      <c r="K94" s="1000">
        <f t="shared" si="76"/>
        <v>3000</v>
      </c>
      <c r="L94" s="1000">
        <f t="shared" si="77"/>
        <v>0</v>
      </c>
      <c r="M94" s="1000">
        <f t="shared" si="78"/>
        <v>262</v>
      </c>
      <c r="N94" s="998" t="s">
        <v>281</v>
      </c>
      <c r="P94" s="528" t="s">
        <v>527</v>
      </c>
      <c r="Q94" s="529">
        <v>364086000</v>
      </c>
      <c r="R94" s="529">
        <f t="shared" si="79"/>
        <v>364086</v>
      </c>
      <c r="S94" s="998"/>
      <c r="T94" s="528" t="s">
        <v>335</v>
      </c>
      <c r="U94" s="530">
        <v>353444450</v>
      </c>
      <c r="V94" s="530">
        <v>38714169</v>
      </c>
      <c r="W94" s="530">
        <v>288482068</v>
      </c>
      <c r="X94" s="530">
        <v>64962382</v>
      </c>
      <c r="Y94" s="530">
        <v>24590494</v>
      </c>
      <c r="Z94" s="530">
        <v>14123675</v>
      </c>
      <c r="AA94" s="530">
        <f t="shared" si="80"/>
        <v>353444.45</v>
      </c>
      <c r="AB94" s="530">
        <f t="shared" si="81"/>
        <v>38714.169000000002</v>
      </c>
      <c r="AC94" s="530">
        <f t="shared" si="82"/>
        <v>288482.06800000003</v>
      </c>
      <c r="AD94" s="530">
        <f t="shared" si="83"/>
        <v>64962.381999999998</v>
      </c>
      <c r="AE94" s="530">
        <f t="shared" si="84"/>
        <v>24590.493999999999</v>
      </c>
      <c r="AF94" s="530">
        <f t="shared" si="85"/>
        <v>14123.674999999999</v>
      </c>
      <c r="AG94" s="998" t="s">
        <v>281</v>
      </c>
      <c r="AH94" s="998" t="s">
        <v>351</v>
      </c>
      <c r="AI94" s="529">
        <v>7091081228</v>
      </c>
      <c r="AJ94" s="529">
        <f>+AI94/$AI$1*$AJ$1</f>
        <v>7091081.2280000001</v>
      </c>
      <c r="AL94" s="998" t="s">
        <v>417</v>
      </c>
      <c r="AM94" s="529">
        <v>87354905</v>
      </c>
      <c r="AN94" s="529">
        <v>972055</v>
      </c>
      <c r="AO94" s="529">
        <v>86471959</v>
      </c>
      <c r="AP94" s="529">
        <v>882946</v>
      </c>
      <c r="AQ94" s="529">
        <v>972055</v>
      </c>
      <c r="AR94" s="529">
        <v>0</v>
      </c>
      <c r="AS94" s="529">
        <f t="shared" si="87"/>
        <v>87354.904999999999</v>
      </c>
      <c r="AT94" s="529">
        <f t="shared" si="88"/>
        <v>972.05499999999995</v>
      </c>
      <c r="AU94" s="529">
        <f t="shared" si="89"/>
        <v>86471.959000000003</v>
      </c>
      <c r="AV94" s="529">
        <f t="shared" si="90"/>
        <v>882.94600000000003</v>
      </c>
      <c r="AW94" s="529">
        <f t="shared" si="91"/>
        <v>972.05499999999995</v>
      </c>
      <c r="AX94" s="529">
        <f t="shared" si="92"/>
        <v>0</v>
      </c>
      <c r="BD94" s="998" t="s">
        <v>499</v>
      </c>
      <c r="BE94" s="529">
        <v>130195373</v>
      </c>
      <c r="BF94" s="529">
        <v>36225387</v>
      </c>
      <c r="BG94" s="529">
        <v>87685020</v>
      </c>
      <c r="BH94" s="529">
        <v>42510353</v>
      </c>
      <c r="BI94" s="529">
        <v>33745877</v>
      </c>
      <c r="BJ94" s="529">
        <v>2479510</v>
      </c>
      <c r="BK94" s="529">
        <f t="shared" si="94"/>
        <v>130195.37300000001</v>
      </c>
      <c r="BL94" s="529">
        <f t="shared" si="95"/>
        <v>36225.387000000002</v>
      </c>
      <c r="BM94" s="529">
        <f t="shared" si="96"/>
        <v>87685.02</v>
      </c>
      <c r="BN94" s="529">
        <f t="shared" si="97"/>
        <v>42510.353000000003</v>
      </c>
      <c r="BO94" s="529">
        <f t="shared" si="98"/>
        <v>33745.877</v>
      </c>
      <c r="BP94" s="529">
        <f t="shared" si="99"/>
        <v>2479.5100000000002</v>
      </c>
      <c r="BR94" s="528"/>
      <c r="BS94" s="530"/>
      <c r="BT94" s="530"/>
      <c r="BV94" s="528" t="s">
        <v>417</v>
      </c>
      <c r="BW94" s="530">
        <v>17003287</v>
      </c>
      <c r="BX94" s="530">
        <v>2753303</v>
      </c>
      <c r="BY94" s="530">
        <v>17003287</v>
      </c>
      <c r="BZ94" s="530">
        <v>0</v>
      </c>
      <c r="CA94" s="530">
        <v>2753303</v>
      </c>
      <c r="CB94" s="530">
        <v>0</v>
      </c>
      <c r="CC94" s="530">
        <f t="shared" si="101"/>
        <v>17003.287</v>
      </c>
      <c r="CD94" s="530">
        <f t="shared" si="102"/>
        <v>2753.3029999999999</v>
      </c>
      <c r="CE94" s="530">
        <f t="shared" si="103"/>
        <v>17003.287</v>
      </c>
      <c r="CF94" s="530">
        <f t="shared" si="104"/>
        <v>0</v>
      </c>
      <c r="CG94" s="530">
        <f t="shared" si="105"/>
        <v>2753.3029999999999</v>
      </c>
      <c r="CH94" s="530">
        <f t="shared" si="106"/>
        <v>0</v>
      </c>
      <c r="CI94" s="998" t="s">
        <v>281</v>
      </c>
      <c r="CN94" s="685" t="s">
        <v>334</v>
      </c>
      <c r="CO94" s="686">
        <v>47600</v>
      </c>
      <c r="CP94" s="686">
        <v>0</v>
      </c>
      <c r="CQ94" s="686">
        <v>47600</v>
      </c>
      <c r="CR94" s="686">
        <v>0</v>
      </c>
      <c r="CS94" s="686">
        <v>0</v>
      </c>
      <c r="CT94" s="686">
        <v>0</v>
      </c>
      <c r="CU94" s="686">
        <f t="shared" si="108"/>
        <v>47.6</v>
      </c>
      <c r="CV94" s="686">
        <f t="shared" si="109"/>
        <v>0</v>
      </c>
      <c r="CW94" s="686">
        <f t="shared" si="110"/>
        <v>47.6</v>
      </c>
      <c r="CX94" s="686">
        <f t="shared" si="111"/>
        <v>0</v>
      </c>
      <c r="CY94" s="686">
        <f t="shared" si="112"/>
        <v>0</v>
      </c>
      <c r="CZ94" s="686">
        <f t="shared" si="113"/>
        <v>0</v>
      </c>
      <c r="DG94" s="687" t="s">
        <v>334</v>
      </c>
      <c r="DH94" s="688">
        <v>47600</v>
      </c>
      <c r="DI94" s="688">
        <v>47600</v>
      </c>
      <c r="DJ94" s="688">
        <v>47600</v>
      </c>
      <c r="DK94" s="688">
        <v>0</v>
      </c>
      <c r="DL94" s="688">
        <v>0</v>
      </c>
      <c r="DM94" s="688">
        <v>47600</v>
      </c>
      <c r="DN94" s="688">
        <f t="shared" si="115"/>
        <v>47.6</v>
      </c>
      <c r="DO94" s="688">
        <f t="shared" si="116"/>
        <v>47.6</v>
      </c>
      <c r="DP94" s="688">
        <f t="shared" si="117"/>
        <v>47.6</v>
      </c>
      <c r="DQ94" s="688">
        <f t="shared" si="118"/>
        <v>0</v>
      </c>
      <c r="DR94" s="688">
        <f t="shared" si="119"/>
        <v>0</v>
      </c>
      <c r="DS94" s="688">
        <f t="shared" si="120"/>
        <v>47.6</v>
      </c>
      <c r="DT94" s="683" t="s">
        <v>281</v>
      </c>
      <c r="DW94" s="787"/>
      <c r="DZ94" s="786" t="s">
        <v>333</v>
      </c>
      <c r="EA94" s="787">
        <v>5944588</v>
      </c>
      <c r="EB94" s="787">
        <v>5944588</v>
      </c>
      <c r="EC94" s="787">
        <v>5944588</v>
      </c>
      <c r="ED94" s="787">
        <v>0</v>
      </c>
      <c r="EE94" s="787">
        <v>0</v>
      </c>
      <c r="EF94" s="787">
        <v>5944588</v>
      </c>
      <c r="EG94" s="787">
        <v>0</v>
      </c>
      <c r="EH94" s="787">
        <f t="shared" si="122"/>
        <v>5944.5879999999997</v>
      </c>
      <c r="EI94" s="787">
        <f t="shared" si="123"/>
        <v>5944.5879999999997</v>
      </c>
      <c r="EJ94" s="787">
        <f t="shared" si="124"/>
        <v>5944.5879999999997</v>
      </c>
      <c r="EK94" s="787">
        <f t="shared" si="125"/>
        <v>0</v>
      </c>
      <c r="EL94" s="787">
        <f t="shared" si="126"/>
        <v>0</v>
      </c>
      <c r="EM94" s="787">
        <f t="shared" si="127"/>
        <v>5944.5879999999997</v>
      </c>
      <c r="EN94" s="787">
        <f t="shared" si="128"/>
        <v>0</v>
      </c>
      <c r="EP94" s="1008" t="s">
        <v>526</v>
      </c>
      <c r="EQ94" s="1009">
        <v>31940323</v>
      </c>
      <c r="ER94" s="1009">
        <f t="shared" si="129"/>
        <v>31940.323</v>
      </c>
      <c r="ET94" s="786" t="s">
        <v>333</v>
      </c>
      <c r="EU94" s="787">
        <v>6954348</v>
      </c>
      <c r="EV94" s="787">
        <v>6954348</v>
      </c>
      <c r="EW94" s="787">
        <v>6954348</v>
      </c>
      <c r="EX94" s="787">
        <v>0</v>
      </c>
      <c r="EY94" s="787">
        <v>0</v>
      </c>
      <c r="EZ94" s="787">
        <v>6052157</v>
      </c>
      <c r="FA94" s="787">
        <v>902191</v>
      </c>
      <c r="FB94" s="529">
        <f t="shared" si="130"/>
        <v>6954.348</v>
      </c>
      <c r="FC94" s="529">
        <f t="shared" si="131"/>
        <v>6954.348</v>
      </c>
      <c r="FD94" s="529">
        <f t="shared" si="132"/>
        <v>6954.348</v>
      </c>
      <c r="FE94" s="529">
        <f t="shared" si="133"/>
        <v>0</v>
      </c>
      <c r="FF94" s="529">
        <f t="shared" si="134"/>
        <v>0</v>
      </c>
      <c r="FG94" s="529">
        <f t="shared" si="135"/>
        <v>6052.1570000000002</v>
      </c>
      <c r="FH94" s="529">
        <f t="shared" si="136"/>
        <v>902.19100000000003</v>
      </c>
    </row>
    <row r="95" spans="1:164" x14ac:dyDescent="0.2">
      <c r="A95" s="998" t="s">
        <v>337</v>
      </c>
      <c r="B95" s="1000">
        <v>23168000</v>
      </c>
      <c r="C95" s="1000">
        <v>471240</v>
      </c>
      <c r="D95" s="1000">
        <v>9039240</v>
      </c>
      <c r="E95" s="1000">
        <v>14128760</v>
      </c>
      <c r="F95" s="1000">
        <v>0</v>
      </c>
      <c r="G95" s="1000">
        <v>471240</v>
      </c>
      <c r="H95" s="1000">
        <f t="shared" si="73"/>
        <v>23168</v>
      </c>
      <c r="I95" s="1000">
        <f t="shared" si="74"/>
        <v>471.24</v>
      </c>
      <c r="J95" s="1000">
        <f t="shared" si="75"/>
        <v>9039.24</v>
      </c>
      <c r="K95" s="1000">
        <f t="shared" si="76"/>
        <v>14128.76</v>
      </c>
      <c r="L95" s="1000">
        <f t="shared" si="77"/>
        <v>0</v>
      </c>
      <c r="M95" s="1000">
        <f t="shared" si="78"/>
        <v>471.24</v>
      </c>
      <c r="N95" s="998" t="s">
        <v>281</v>
      </c>
      <c r="P95" s="528" t="s">
        <v>718</v>
      </c>
      <c r="Q95" s="529">
        <v>25661745</v>
      </c>
      <c r="R95" s="529">
        <f t="shared" si="79"/>
        <v>25661.744999999999</v>
      </c>
      <c r="S95" s="998"/>
      <c r="T95" s="528" t="s">
        <v>336</v>
      </c>
      <c r="U95" s="530">
        <v>130074625</v>
      </c>
      <c r="V95" s="530">
        <v>14011276</v>
      </c>
      <c r="W95" s="530">
        <v>95922179</v>
      </c>
      <c r="X95" s="530">
        <v>34152446</v>
      </c>
      <c r="Y95" s="530">
        <v>9405693</v>
      </c>
      <c r="Z95" s="530">
        <v>4605583</v>
      </c>
      <c r="AA95" s="530">
        <f t="shared" si="80"/>
        <v>130074.625</v>
      </c>
      <c r="AB95" s="530">
        <f t="shared" si="81"/>
        <v>14011.276</v>
      </c>
      <c r="AC95" s="530">
        <f t="shared" si="82"/>
        <v>95922.179000000004</v>
      </c>
      <c r="AD95" s="530">
        <f t="shared" si="83"/>
        <v>34152.446000000004</v>
      </c>
      <c r="AE95" s="530">
        <f t="shared" si="84"/>
        <v>9405.6929999999993</v>
      </c>
      <c r="AF95" s="530">
        <f t="shared" si="85"/>
        <v>4605.5829999999996</v>
      </c>
      <c r="AG95" s="998" t="s">
        <v>281</v>
      </c>
      <c r="AH95" s="998" t="s">
        <v>352</v>
      </c>
      <c r="AI95" s="529">
        <v>6938303585</v>
      </c>
      <c r="AJ95" s="529">
        <f t="shared" ref="AJ95:AJ96" si="137">+AI95/$AI$1*$AJ$1</f>
        <v>6938303.585</v>
      </c>
      <c r="AL95" s="998" t="s">
        <v>499</v>
      </c>
      <c r="AM95" s="529">
        <v>130770966</v>
      </c>
      <c r="AN95" s="529">
        <v>31864095</v>
      </c>
      <c r="AO95" s="529">
        <v>82856975</v>
      </c>
      <c r="AP95" s="529">
        <v>47913991</v>
      </c>
      <c r="AQ95" s="529">
        <v>28586213</v>
      </c>
      <c r="AR95" s="529">
        <v>3277882</v>
      </c>
      <c r="AS95" s="529">
        <f t="shared" si="87"/>
        <v>130770.966</v>
      </c>
      <c r="AT95" s="529">
        <f t="shared" si="88"/>
        <v>31864.095000000001</v>
      </c>
      <c r="AU95" s="529">
        <f t="shared" si="89"/>
        <v>82856.975000000006</v>
      </c>
      <c r="AV95" s="529">
        <f t="shared" si="90"/>
        <v>47913.991000000002</v>
      </c>
      <c r="AW95" s="529">
        <f t="shared" si="91"/>
        <v>28586.213</v>
      </c>
      <c r="AX95" s="529">
        <f t="shared" si="92"/>
        <v>3277.8820000000001</v>
      </c>
      <c r="BD95" s="998" t="s">
        <v>500</v>
      </c>
      <c r="BE95" s="529">
        <v>60470500</v>
      </c>
      <c r="BF95" s="529">
        <v>9902024</v>
      </c>
      <c r="BG95" s="529">
        <v>42220500</v>
      </c>
      <c r="BH95" s="529">
        <v>18250000</v>
      </c>
      <c r="BI95" s="529">
        <v>9660356</v>
      </c>
      <c r="BJ95" s="529">
        <v>241668</v>
      </c>
      <c r="BK95" s="529">
        <f t="shared" si="94"/>
        <v>60470.5</v>
      </c>
      <c r="BL95" s="529">
        <f t="shared" si="95"/>
        <v>9902.0239999999994</v>
      </c>
      <c r="BM95" s="529">
        <f t="shared" si="96"/>
        <v>42220.5</v>
      </c>
      <c r="BN95" s="529">
        <f t="shared" si="97"/>
        <v>18250</v>
      </c>
      <c r="BO95" s="529">
        <f t="shared" si="98"/>
        <v>9660.3559999999998</v>
      </c>
      <c r="BP95" s="529">
        <f t="shared" si="99"/>
        <v>241.66800000000001</v>
      </c>
      <c r="BR95" s="528"/>
      <c r="BS95" s="530"/>
      <c r="BT95" s="530"/>
      <c r="BV95" s="528" t="s">
        <v>499</v>
      </c>
      <c r="BW95" s="530">
        <v>130195373</v>
      </c>
      <c r="BX95" s="530">
        <v>41468209</v>
      </c>
      <c r="BY95" s="530">
        <v>90752848</v>
      </c>
      <c r="BZ95" s="530">
        <v>39442525</v>
      </c>
      <c r="CA95" s="530">
        <v>37801696</v>
      </c>
      <c r="CB95" s="530">
        <v>3666513</v>
      </c>
      <c r="CC95" s="530">
        <f t="shared" si="101"/>
        <v>130195.37300000001</v>
      </c>
      <c r="CD95" s="530">
        <f t="shared" si="102"/>
        <v>41468.209000000003</v>
      </c>
      <c r="CE95" s="530">
        <f t="shared" si="103"/>
        <v>90752.847999999998</v>
      </c>
      <c r="CF95" s="530">
        <f t="shared" si="104"/>
        <v>39442.525000000001</v>
      </c>
      <c r="CG95" s="530">
        <f t="shared" si="105"/>
        <v>37801.696000000004</v>
      </c>
      <c r="CH95" s="530">
        <f t="shared" si="106"/>
        <v>3666.5129999999999</v>
      </c>
      <c r="CI95" s="998" t="s">
        <v>281</v>
      </c>
      <c r="CJ95" s="685"/>
      <c r="CK95" s="686"/>
      <c r="CL95" s="686"/>
      <c r="CN95" s="685" t="s">
        <v>335</v>
      </c>
      <c r="CO95" s="686">
        <v>347497401</v>
      </c>
      <c r="CP95" s="686">
        <v>137105444</v>
      </c>
      <c r="CQ95" s="686">
        <v>272521259</v>
      </c>
      <c r="CR95" s="686">
        <v>74976142</v>
      </c>
      <c r="CS95" s="686">
        <v>123465902</v>
      </c>
      <c r="CT95" s="686">
        <v>13639542</v>
      </c>
      <c r="CU95" s="686">
        <f t="shared" si="108"/>
        <v>347497.40100000001</v>
      </c>
      <c r="CV95" s="686">
        <f t="shared" si="109"/>
        <v>137105.44399999999</v>
      </c>
      <c r="CW95" s="686">
        <f t="shared" si="110"/>
        <v>272521.25900000002</v>
      </c>
      <c r="CX95" s="686">
        <f t="shared" si="111"/>
        <v>74976.142000000007</v>
      </c>
      <c r="CY95" s="686">
        <f t="shared" si="112"/>
        <v>123465.902</v>
      </c>
      <c r="CZ95" s="686">
        <f t="shared" si="113"/>
        <v>13639.541999999999</v>
      </c>
      <c r="DG95" s="687" t="s">
        <v>335</v>
      </c>
      <c r="DH95" s="688">
        <v>374409898</v>
      </c>
      <c r="DI95" s="688">
        <v>162718633</v>
      </c>
      <c r="DJ95" s="688">
        <v>284738456</v>
      </c>
      <c r="DK95" s="688">
        <v>89671442</v>
      </c>
      <c r="DL95" s="688">
        <v>150124478</v>
      </c>
      <c r="DM95" s="688">
        <v>12594155</v>
      </c>
      <c r="DN95" s="688">
        <f t="shared" si="115"/>
        <v>374409.89799999999</v>
      </c>
      <c r="DO95" s="688">
        <f t="shared" si="116"/>
        <v>162718.633</v>
      </c>
      <c r="DP95" s="688">
        <f t="shared" si="117"/>
        <v>284738.45600000001</v>
      </c>
      <c r="DQ95" s="688">
        <f t="shared" si="118"/>
        <v>89671.441999999995</v>
      </c>
      <c r="DR95" s="688">
        <f t="shared" si="119"/>
        <v>150124.478</v>
      </c>
      <c r="DS95" s="688">
        <f t="shared" si="120"/>
        <v>12594.155000000001</v>
      </c>
      <c r="DT95" s="683" t="s">
        <v>281</v>
      </c>
      <c r="DW95" s="787"/>
      <c r="DZ95" s="786" t="s">
        <v>334</v>
      </c>
      <c r="EA95" s="787">
        <v>47600</v>
      </c>
      <c r="EB95" s="787">
        <v>47600</v>
      </c>
      <c r="EC95" s="787">
        <v>47600</v>
      </c>
      <c r="ED95" s="787">
        <v>0</v>
      </c>
      <c r="EE95" s="787">
        <v>0</v>
      </c>
      <c r="EF95" s="787">
        <v>47600</v>
      </c>
      <c r="EG95" s="787">
        <v>0</v>
      </c>
      <c r="EH95" s="787">
        <f t="shared" si="122"/>
        <v>47.6</v>
      </c>
      <c r="EI95" s="787">
        <f t="shared" si="123"/>
        <v>47.6</v>
      </c>
      <c r="EJ95" s="787">
        <f t="shared" si="124"/>
        <v>47.6</v>
      </c>
      <c r="EK95" s="787">
        <f t="shared" si="125"/>
        <v>0</v>
      </c>
      <c r="EL95" s="787">
        <f t="shared" si="126"/>
        <v>0</v>
      </c>
      <c r="EM95" s="787">
        <f t="shared" si="127"/>
        <v>47.6</v>
      </c>
      <c r="EN95" s="787">
        <f t="shared" si="128"/>
        <v>0</v>
      </c>
      <c r="EP95" s="998" t="s">
        <v>527</v>
      </c>
      <c r="EQ95" s="529">
        <v>31940323</v>
      </c>
      <c r="ER95" s="529">
        <f t="shared" si="129"/>
        <v>31940.323</v>
      </c>
      <c r="ET95" s="786" t="s">
        <v>334</v>
      </c>
      <c r="EU95" s="787">
        <v>47600</v>
      </c>
      <c r="EV95" s="787">
        <v>47600</v>
      </c>
      <c r="EW95" s="787">
        <v>47600</v>
      </c>
      <c r="EX95" s="787">
        <v>0</v>
      </c>
      <c r="EY95" s="787">
        <v>0</v>
      </c>
      <c r="EZ95" s="787">
        <v>47600</v>
      </c>
      <c r="FA95" s="787">
        <v>0</v>
      </c>
      <c r="FB95" s="529">
        <f t="shared" si="130"/>
        <v>47.6</v>
      </c>
      <c r="FC95" s="529">
        <f t="shared" si="131"/>
        <v>47.6</v>
      </c>
      <c r="FD95" s="529">
        <f t="shared" si="132"/>
        <v>47.6</v>
      </c>
      <c r="FE95" s="529">
        <f t="shared" si="133"/>
        <v>0</v>
      </c>
      <c r="FF95" s="529">
        <f t="shared" si="134"/>
        <v>0</v>
      </c>
      <c r="FG95" s="529">
        <f t="shared" si="135"/>
        <v>47.6</v>
      </c>
      <c r="FH95" s="529">
        <f t="shared" si="136"/>
        <v>0</v>
      </c>
    </row>
    <row r="96" spans="1:164" x14ac:dyDescent="0.2">
      <c r="A96" s="998" t="s">
        <v>338</v>
      </c>
      <c r="B96" s="1000">
        <v>1078573000</v>
      </c>
      <c r="C96" s="1000">
        <v>37604114</v>
      </c>
      <c r="D96" s="1000">
        <v>1018221098</v>
      </c>
      <c r="E96" s="1000">
        <v>60351902</v>
      </c>
      <c r="F96" s="1000">
        <v>16807978</v>
      </c>
      <c r="G96" s="1000">
        <v>20796136</v>
      </c>
      <c r="H96" s="1000">
        <f t="shared" si="73"/>
        <v>1078573</v>
      </c>
      <c r="I96" s="1000">
        <f t="shared" si="74"/>
        <v>37604.114000000001</v>
      </c>
      <c r="J96" s="1000">
        <f t="shared" si="75"/>
        <v>1018221.098</v>
      </c>
      <c r="K96" s="1000">
        <f t="shared" si="76"/>
        <v>60351.902000000002</v>
      </c>
      <c r="L96" s="1000">
        <f t="shared" si="77"/>
        <v>16807.977999999999</v>
      </c>
      <c r="M96" s="1000">
        <f t="shared" si="78"/>
        <v>20796.135999999999</v>
      </c>
      <c r="N96" s="998" t="s">
        <v>281</v>
      </c>
      <c r="P96" s="528" t="s">
        <v>724</v>
      </c>
      <c r="Q96" s="529">
        <v>338424255</v>
      </c>
      <c r="R96" s="529">
        <f t="shared" si="79"/>
        <v>338424.255</v>
      </c>
      <c r="S96" s="998"/>
      <c r="T96" s="528" t="s">
        <v>417</v>
      </c>
      <c r="U96" s="530">
        <v>87354905</v>
      </c>
      <c r="V96" s="530">
        <v>972055</v>
      </c>
      <c r="W96" s="530">
        <v>86471959</v>
      </c>
      <c r="X96" s="530">
        <v>882946</v>
      </c>
      <c r="Y96" s="530">
        <v>972055</v>
      </c>
      <c r="Z96" s="530">
        <v>0</v>
      </c>
      <c r="AA96" s="530">
        <f t="shared" si="80"/>
        <v>87354.904999999999</v>
      </c>
      <c r="AB96" s="530">
        <f t="shared" si="81"/>
        <v>972.05499999999995</v>
      </c>
      <c r="AC96" s="530">
        <f t="shared" si="82"/>
        <v>86471.959000000003</v>
      </c>
      <c r="AD96" s="530">
        <f t="shared" si="83"/>
        <v>882.94600000000003</v>
      </c>
      <c r="AE96" s="530">
        <f t="shared" si="84"/>
        <v>972.05499999999995</v>
      </c>
      <c r="AF96" s="530">
        <f t="shared" si="85"/>
        <v>0</v>
      </c>
      <c r="AG96" s="998" t="s">
        <v>281</v>
      </c>
      <c r="AH96" s="998" t="s">
        <v>354</v>
      </c>
      <c r="AI96" s="529">
        <v>152777643</v>
      </c>
      <c r="AJ96" s="529">
        <f t="shared" si="137"/>
        <v>152777.64300000001</v>
      </c>
      <c r="AL96" s="998" t="s">
        <v>500</v>
      </c>
      <c r="AM96" s="529">
        <v>35413903</v>
      </c>
      <c r="AN96" s="529">
        <v>5551178</v>
      </c>
      <c r="AO96" s="529">
        <v>34183000</v>
      </c>
      <c r="AP96" s="529">
        <v>1230903</v>
      </c>
      <c r="AQ96" s="529">
        <v>4722845</v>
      </c>
      <c r="AR96" s="529">
        <v>828333</v>
      </c>
      <c r="AS96" s="529">
        <f t="shared" si="87"/>
        <v>35413.902999999998</v>
      </c>
      <c r="AT96" s="529">
        <f t="shared" si="88"/>
        <v>5551.1779999999999</v>
      </c>
      <c r="AU96" s="529">
        <f t="shared" si="89"/>
        <v>34183</v>
      </c>
      <c r="AV96" s="529">
        <f t="shared" si="90"/>
        <v>1230.903</v>
      </c>
      <c r="AW96" s="529">
        <f t="shared" si="91"/>
        <v>4722.8450000000003</v>
      </c>
      <c r="AX96" s="529">
        <f t="shared" si="92"/>
        <v>828.33299999999997</v>
      </c>
      <c r="BD96" s="998" t="s">
        <v>501</v>
      </c>
      <c r="BE96" s="529">
        <v>3838815</v>
      </c>
      <c r="BF96" s="529">
        <v>1804105</v>
      </c>
      <c r="BG96" s="529">
        <v>2199014</v>
      </c>
      <c r="BH96" s="529">
        <v>1639801</v>
      </c>
      <c r="BI96" s="529">
        <v>1656397</v>
      </c>
      <c r="BJ96" s="529">
        <v>147708</v>
      </c>
      <c r="BK96" s="529">
        <f t="shared" si="94"/>
        <v>3838.8150000000001</v>
      </c>
      <c r="BL96" s="529">
        <f t="shared" si="95"/>
        <v>1804.105</v>
      </c>
      <c r="BM96" s="529">
        <f t="shared" si="96"/>
        <v>2199.0140000000001</v>
      </c>
      <c r="BN96" s="529">
        <f t="shared" si="97"/>
        <v>1639.8009999999999</v>
      </c>
      <c r="BO96" s="529">
        <f t="shared" si="98"/>
        <v>1656.3969999999999</v>
      </c>
      <c r="BP96" s="529">
        <f t="shared" si="99"/>
        <v>147.708</v>
      </c>
      <c r="BR96" s="528"/>
      <c r="BS96" s="530"/>
      <c r="BT96" s="530"/>
      <c r="BV96" s="528" t="s">
        <v>500</v>
      </c>
      <c r="BW96" s="530">
        <v>60470500</v>
      </c>
      <c r="BX96" s="530">
        <v>13757858</v>
      </c>
      <c r="BY96" s="530">
        <v>40845500</v>
      </c>
      <c r="BZ96" s="530">
        <v>19625000</v>
      </c>
      <c r="CA96" s="530">
        <v>12977858</v>
      </c>
      <c r="CB96" s="530">
        <v>780000</v>
      </c>
      <c r="CC96" s="530">
        <f t="shared" si="101"/>
        <v>60470.5</v>
      </c>
      <c r="CD96" s="530">
        <f t="shared" si="102"/>
        <v>13757.858</v>
      </c>
      <c r="CE96" s="530">
        <f t="shared" si="103"/>
        <v>40845.5</v>
      </c>
      <c r="CF96" s="530">
        <f t="shared" si="104"/>
        <v>19625</v>
      </c>
      <c r="CG96" s="530">
        <f t="shared" si="105"/>
        <v>12977.858</v>
      </c>
      <c r="CH96" s="530">
        <f t="shared" si="106"/>
        <v>780</v>
      </c>
      <c r="CI96" s="998" t="s">
        <v>281</v>
      </c>
      <c r="CN96" s="685" t="s">
        <v>336</v>
      </c>
      <c r="CO96" s="686">
        <v>115192433</v>
      </c>
      <c r="CP96" s="686">
        <v>54999068</v>
      </c>
      <c r="CQ96" s="686">
        <v>99754691</v>
      </c>
      <c r="CR96" s="686">
        <v>15437742</v>
      </c>
      <c r="CS96" s="686">
        <v>48641681</v>
      </c>
      <c r="CT96" s="686">
        <v>6357387</v>
      </c>
      <c r="CU96" s="686">
        <f t="shared" si="108"/>
        <v>115192.433</v>
      </c>
      <c r="CV96" s="686">
        <f t="shared" si="109"/>
        <v>54999.067999999999</v>
      </c>
      <c r="CW96" s="686">
        <f t="shared" si="110"/>
        <v>99754.691000000006</v>
      </c>
      <c r="CX96" s="686">
        <f t="shared" si="111"/>
        <v>15437.742</v>
      </c>
      <c r="CY96" s="686">
        <f t="shared" si="112"/>
        <v>48641.680999999997</v>
      </c>
      <c r="CZ96" s="686">
        <f t="shared" si="113"/>
        <v>6357.3869999999997</v>
      </c>
      <c r="DG96" s="687" t="s">
        <v>336</v>
      </c>
      <c r="DH96" s="688">
        <v>114447233</v>
      </c>
      <c r="DI96" s="688">
        <v>66962807</v>
      </c>
      <c r="DJ96" s="688">
        <v>106044191</v>
      </c>
      <c r="DK96" s="688">
        <v>8403042</v>
      </c>
      <c r="DL96" s="688">
        <v>59794888</v>
      </c>
      <c r="DM96" s="688">
        <v>7167919</v>
      </c>
      <c r="DN96" s="688">
        <f t="shared" si="115"/>
        <v>114447.23299999999</v>
      </c>
      <c r="DO96" s="688">
        <f t="shared" si="116"/>
        <v>66962.807000000001</v>
      </c>
      <c r="DP96" s="688">
        <f t="shared" si="117"/>
        <v>106044.19100000001</v>
      </c>
      <c r="DQ96" s="688">
        <f t="shared" si="118"/>
        <v>8403.0419999999995</v>
      </c>
      <c r="DR96" s="688">
        <f t="shared" si="119"/>
        <v>59794.887999999999</v>
      </c>
      <c r="DS96" s="688">
        <f t="shared" si="120"/>
        <v>7167.9189999999999</v>
      </c>
      <c r="DT96" s="683" t="s">
        <v>281</v>
      </c>
      <c r="DW96" s="787"/>
      <c r="DZ96" s="786" t="s">
        <v>335</v>
      </c>
      <c r="EA96" s="787">
        <v>369351913</v>
      </c>
      <c r="EB96" s="787">
        <v>179920249</v>
      </c>
      <c r="EC96" s="787">
        <v>287726685</v>
      </c>
      <c r="ED96" s="787">
        <v>81625228</v>
      </c>
      <c r="EE96" s="787">
        <v>107806436</v>
      </c>
      <c r="EF96" s="787">
        <v>168710387</v>
      </c>
      <c r="EG96" s="787">
        <v>11209862</v>
      </c>
      <c r="EH96" s="787">
        <f t="shared" si="122"/>
        <v>369351.913</v>
      </c>
      <c r="EI96" s="787">
        <f t="shared" si="123"/>
        <v>179920.24900000001</v>
      </c>
      <c r="EJ96" s="787">
        <f t="shared" si="124"/>
        <v>287726.685</v>
      </c>
      <c r="EK96" s="787">
        <f t="shared" si="125"/>
        <v>81625.228000000003</v>
      </c>
      <c r="EL96" s="787">
        <f t="shared" si="126"/>
        <v>107806.436</v>
      </c>
      <c r="EM96" s="787">
        <f t="shared" si="127"/>
        <v>168710.38699999999</v>
      </c>
      <c r="EN96" s="787">
        <f t="shared" si="128"/>
        <v>11209.861999999999</v>
      </c>
      <c r="EP96" s="998" t="s">
        <v>718</v>
      </c>
      <c r="EQ96" s="529">
        <v>31940323</v>
      </c>
      <c r="ER96" s="529">
        <f t="shared" si="129"/>
        <v>31940.323</v>
      </c>
      <c r="ET96" s="786" t="s">
        <v>335</v>
      </c>
      <c r="EU96" s="787">
        <v>519936522</v>
      </c>
      <c r="EV96" s="787">
        <v>197421175</v>
      </c>
      <c r="EW96" s="787">
        <v>344275822</v>
      </c>
      <c r="EX96" s="787">
        <v>175660700</v>
      </c>
      <c r="EY96" s="787">
        <v>146854647</v>
      </c>
      <c r="EZ96" s="787">
        <v>188096476</v>
      </c>
      <c r="FA96" s="787">
        <v>9324699</v>
      </c>
      <c r="FB96" s="529">
        <f t="shared" si="130"/>
        <v>519936.522</v>
      </c>
      <c r="FC96" s="529">
        <f t="shared" si="131"/>
        <v>197421.17499999999</v>
      </c>
      <c r="FD96" s="529">
        <f t="shared" si="132"/>
        <v>344275.82199999999</v>
      </c>
      <c r="FE96" s="529">
        <f t="shared" si="133"/>
        <v>175660.7</v>
      </c>
      <c r="FF96" s="529">
        <f t="shared" si="134"/>
        <v>146854.647</v>
      </c>
      <c r="FG96" s="529">
        <f t="shared" si="135"/>
        <v>188096.476</v>
      </c>
      <c r="FH96" s="529">
        <f t="shared" si="136"/>
        <v>9324.6990000000005</v>
      </c>
    </row>
    <row r="97" spans="1:164" x14ac:dyDescent="0.2">
      <c r="A97" s="998" t="s">
        <v>339</v>
      </c>
      <c r="B97" s="1000">
        <v>923568000</v>
      </c>
      <c r="C97" s="1000">
        <v>30097722</v>
      </c>
      <c r="D97" s="1000">
        <v>882423744</v>
      </c>
      <c r="E97" s="1000">
        <v>41144256</v>
      </c>
      <c r="F97" s="1000">
        <v>16807978</v>
      </c>
      <c r="G97" s="1000">
        <v>13289744</v>
      </c>
      <c r="H97" s="1000">
        <f t="shared" si="73"/>
        <v>923568</v>
      </c>
      <c r="I97" s="1000">
        <f t="shared" si="74"/>
        <v>30097.722000000002</v>
      </c>
      <c r="J97" s="1000">
        <f t="shared" si="75"/>
        <v>882423.74399999995</v>
      </c>
      <c r="K97" s="1000">
        <f t="shared" si="76"/>
        <v>41144.256000000001</v>
      </c>
      <c r="L97" s="1000">
        <f t="shared" si="77"/>
        <v>16807.977999999999</v>
      </c>
      <c r="M97" s="1000">
        <f t="shared" si="78"/>
        <v>13289.744000000001</v>
      </c>
      <c r="N97" s="998" t="s">
        <v>281</v>
      </c>
      <c r="S97" s="998"/>
      <c r="T97" s="528" t="s">
        <v>499</v>
      </c>
      <c r="U97" s="530">
        <v>79110017</v>
      </c>
      <c r="V97" s="530">
        <v>18577239</v>
      </c>
      <c r="W97" s="530">
        <v>72356317</v>
      </c>
      <c r="X97" s="530">
        <v>6753700</v>
      </c>
      <c r="Y97" s="530">
        <v>11228457</v>
      </c>
      <c r="Z97" s="530">
        <v>7348782</v>
      </c>
      <c r="AA97" s="530">
        <f t="shared" si="80"/>
        <v>79110.017000000007</v>
      </c>
      <c r="AB97" s="530">
        <f t="shared" si="81"/>
        <v>18577.239000000001</v>
      </c>
      <c r="AC97" s="530">
        <f t="shared" si="82"/>
        <v>72356.316999999995</v>
      </c>
      <c r="AD97" s="530">
        <f t="shared" si="83"/>
        <v>6753.7</v>
      </c>
      <c r="AE97" s="530">
        <f t="shared" si="84"/>
        <v>11228.457</v>
      </c>
      <c r="AF97" s="530">
        <f t="shared" si="85"/>
        <v>7348.7820000000002</v>
      </c>
      <c r="AG97" s="998" t="s">
        <v>281</v>
      </c>
      <c r="AL97" s="998" t="s">
        <v>501</v>
      </c>
      <c r="AM97" s="529">
        <v>3395691</v>
      </c>
      <c r="AN97" s="529">
        <v>1656397</v>
      </c>
      <c r="AO97" s="529">
        <v>1656397</v>
      </c>
      <c r="AP97" s="529">
        <v>1739294</v>
      </c>
      <c r="AQ97" s="529">
        <v>358810</v>
      </c>
      <c r="AR97" s="529">
        <v>1297587</v>
      </c>
      <c r="AS97" s="529">
        <f t="shared" si="87"/>
        <v>3395.6909999999998</v>
      </c>
      <c r="AT97" s="529">
        <f t="shared" si="88"/>
        <v>1656.3969999999999</v>
      </c>
      <c r="AU97" s="529">
        <f t="shared" si="89"/>
        <v>1656.3969999999999</v>
      </c>
      <c r="AV97" s="529">
        <f t="shared" si="90"/>
        <v>1739.2940000000001</v>
      </c>
      <c r="AW97" s="529">
        <f t="shared" si="91"/>
        <v>358.81</v>
      </c>
      <c r="AX97" s="529">
        <f t="shared" si="92"/>
        <v>1297.587</v>
      </c>
      <c r="BD97" s="998" t="s">
        <v>337</v>
      </c>
      <c r="BE97" s="529">
        <v>20487800</v>
      </c>
      <c r="BF97" s="529">
        <v>4754883</v>
      </c>
      <c r="BG97" s="529">
        <v>13857312</v>
      </c>
      <c r="BH97" s="529">
        <v>6630488</v>
      </c>
      <c r="BI97" s="529">
        <v>4076702</v>
      </c>
      <c r="BJ97" s="529">
        <v>678181</v>
      </c>
      <c r="BK97" s="529">
        <f t="shared" si="94"/>
        <v>20487.8</v>
      </c>
      <c r="BL97" s="529">
        <f t="shared" si="95"/>
        <v>4754.8829999999998</v>
      </c>
      <c r="BM97" s="529">
        <f t="shared" si="96"/>
        <v>13857.312</v>
      </c>
      <c r="BN97" s="529">
        <f t="shared" si="97"/>
        <v>6630.4880000000003</v>
      </c>
      <c r="BO97" s="529">
        <f t="shared" si="98"/>
        <v>4076.7020000000002</v>
      </c>
      <c r="BP97" s="529">
        <f t="shared" si="99"/>
        <v>678.18100000000004</v>
      </c>
      <c r="BR97" s="528"/>
      <c r="BS97" s="530"/>
      <c r="BT97" s="530"/>
      <c r="BV97" s="528" t="s">
        <v>501</v>
      </c>
      <c r="BW97" s="530">
        <v>3838815</v>
      </c>
      <c r="BX97" s="530">
        <v>2642138</v>
      </c>
      <c r="BY97" s="530">
        <v>2642138</v>
      </c>
      <c r="BZ97" s="530">
        <v>1196677</v>
      </c>
      <c r="CA97" s="530">
        <v>1804105</v>
      </c>
      <c r="CB97" s="530">
        <v>838033</v>
      </c>
      <c r="CC97" s="530">
        <f t="shared" si="101"/>
        <v>3838.8150000000001</v>
      </c>
      <c r="CD97" s="530">
        <f t="shared" si="102"/>
        <v>2642.1379999999999</v>
      </c>
      <c r="CE97" s="530">
        <f t="shared" si="103"/>
        <v>2642.1379999999999</v>
      </c>
      <c r="CF97" s="530">
        <f t="shared" si="104"/>
        <v>1196.6769999999999</v>
      </c>
      <c r="CG97" s="530">
        <f t="shared" si="105"/>
        <v>1804.105</v>
      </c>
      <c r="CH97" s="530">
        <f t="shared" si="106"/>
        <v>838.03300000000002</v>
      </c>
      <c r="CI97" s="998" t="s">
        <v>281</v>
      </c>
      <c r="CN97" s="685" t="s">
        <v>417</v>
      </c>
      <c r="CO97" s="686">
        <v>17003287</v>
      </c>
      <c r="CP97" s="686">
        <v>4534551</v>
      </c>
      <c r="CQ97" s="686">
        <v>17003287</v>
      </c>
      <c r="CR97" s="686">
        <v>0</v>
      </c>
      <c r="CS97" s="686">
        <v>2753303</v>
      </c>
      <c r="CT97" s="686">
        <v>1781248</v>
      </c>
      <c r="CU97" s="686">
        <f t="shared" si="108"/>
        <v>17003.287</v>
      </c>
      <c r="CV97" s="686">
        <f t="shared" si="109"/>
        <v>4534.5510000000004</v>
      </c>
      <c r="CW97" s="686">
        <f t="shared" si="110"/>
        <v>17003.287</v>
      </c>
      <c r="CX97" s="686">
        <f t="shared" si="111"/>
        <v>0</v>
      </c>
      <c r="CY97" s="686">
        <f t="shared" si="112"/>
        <v>2753.3029999999999</v>
      </c>
      <c r="CZ97" s="686">
        <f t="shared" si="113"/>
        <v>1781.248</v>
      </c>
      <c r="DG97" s="687" t="s">
        <v>417</v>
      </c>
      <c r="DH97" s="688">
        <v>17003287</v>
      </c>
      <c r="DI97" s="688">
        <v>8097047</v>
      </c>
      <c r="DJ97" s="688">
        <v>17003287</v>
      </c>
      <c r="DK97" s="688">
        <v>0</v>
      </c>
      <c r="DL97" s="688">
        <v>6315799</v>
      </c>
      <c r="DM97" s="688">
        <v>1781248</v>
      </c>
      <c r="DN97" s="688">
        <f t="shared" si="115"/>
        <v>17003.287</v>
      </c>
      <c r="DO97" s="688">
        <f t="shared" si="116"/>
        <v>8097.0469999999996</v>
      </c>
      <c r="DP97" s="688">
        <f t="shared" si="117"/>
        <v>17003.287</v>
      </c>
      <c r="DQ97" s="688">
        <f t="shared" si="118"/>
        <v>0</v>
      </c>
      <c r="DR97" s="688">
        <f t="shared" si="119"/>
        <v>6315.799</v>
      </c>
      <c r="DS97" s="688">
        <f t="shared" si="120"/>
        <v>1781.248</v>
      </c>
      <c r="DT97" s="683" t="s">
        <v>281</v>
      </c>
      <c r="DW97" s="787"/>
      <c r="DZ97" s="786" t="s">
        <v>336</v>
      </c>
      <c r="EA97" s="787">
        <v>114447233</v>
      </c>
      <c r="EB97" s="787">
        <v>74830354</v>
      </c>
      <c r="EC97" s="787">
        <v>106044191</v>
      </c>
      <c r="ED97" s="787">
        <v>8403042</v>
      </c>
      <c r="EE97" s="787">
        <v>31213837</v>
      </c>
      <c r="EF97" s="787">
        <v>67818782</v>
      </c>
      <c r="EG97" s="787">
        <v>7011572</v>
      </c>
      <c r="EH97" s="787">
        <f t="shared" si="122"/>
        <v>114447.23299999999</v>
      </c>
      <c r="EI97" s="787">
        <f t="shared" si="123"/>
        <v>74830.354000000007</v>
      </c>
      <c r="EJ97" s="787">
        <f t="shared" si="124"/>
        <v>106044.19100000001</v>
      </c>
      <c r="EK97" s="787">
        <f t="shared" si="125"/>
        <v>8403.0419999999995</v>
      </c>
      <c r="EL97" s="787">
        <f t="shared" si="126"/>
        <v>31213.837</v>
      </c>
      <c r="EM97" s="787">
        <f t="shared" si="127"/>
        <v>67818.782000000007</v>
      </c>
      <c r="EN97" s="787">
        <f t="shared" si="128"/>
        <v>7011.5720000000001</v>
      </c>
      <c r="EP97" s="1008" t="s">
        <v>511</v>
      </c>
      <c r="EQ97" s="1009">
        <v>8212582</v>
      </c>
      <c r="ER97" s="1009">
        <f t="shared" si="129"/>
        <v>8212.5820000000003</v>
      </c>
      <c r="ET97" s="786" t="s">
        <v>336</v>
      </c>
      <c r="EU97" s="787">
        <v>114447233</v>
      </c>
      <c r="EV97" s="787">
        <v>82744453</v>
      </c>
      <c r="EW97" s="787">
        <v>106044191</v>
      </c>
      <c r="EX97" s="787">
        <v>8403042</v>
      </c>
      <c r="EY97" s="787">
        <v>23299738</v>
      </c>
      <c r="EZ97" s="787">
        <v>78466616</v>
      </c>
      <c r="FA97" s="787">
        <v>4277837</v>
      </c>
      <c r="FB97" s="529">
        <f t="shared" si="130"/>
        <v>114447.23299999999</v>
      </c>
      <c r="FC97" s="529">
        <f t="shared" si="131"/>
        <v>82744.452999999994</v>
      </c>
      <c r="FD97" s="529">
        <f t="shared" si="132"/>
        <v>106044.19100000001</v>
      </c>
      <c r="FE97" s="529">
        <f t="shared" si="133"/>
        <v>8403.0419999999995</v>
      </c>
      <c r="FF97" s="529">
        <f t="shared" si="134"/>
        <v>23299.738000000001</v>
      </c>
      <c r="FG97" s="529">
        <f t="shared" si="135"/>
        <v>78466.615999999995</v>
      </c>
      <c r="FH97" s="529">
        <f t="shared" si="136"/>
        <v>4277.8370000000004</v>
      </c>
    </row>
    <row r="98" spans="1:164" x14ac:dyDescent="0.2">
      <c r="A98" s="998" t="s">
        <v>502</v>
      </c>
      <c r="B98" s="1000">
        <v>43000000</v>
      </c>
      <c r="C98" s="1000">
        <v>0</v>
      </c>
      <c r="D98" s="1000">
        <v>42497354</v>
      </c>
      <c r="E98" s="1000">
        <v>502646</v>
      </c>
      <c r="F98" s="1000">
        <v>0</v>
      </c>
      <c r="G98" s="1000">
        <v>0</v>
      </c>
      <c r="H98" s="1000">
        <f t="shared" si="73"/>
        <v>43000</v>
      </c>
      <c r="I98" s="1000">
        <f t="shared" si="74"/>
        <v>0</v>
      </c>
      <c r="J98" s="1000">
        <f t="shared" si="75"/>
        <v>42497.353999999999</v>
      </c>
      <c r="K98" s="1000">
        <f t="shared" si="76"/>
        <v>502.64600000000002</v>
      </c>
      <c r="L98" s="1000">
        <f t="shared" si="77"/>
        <v>0</v>
      </c>
      <c r="M98" s="1000">
        <f t="shared" si="78"/>
        <v>0</v>
      </c>
      <c r="N98" s="998" t="s">
        <v>281</v>
      </c>
      <c r="S98" s="998"/>
      <c r="T98" s="528" t="s">
        <v>500</v>
      </c>
      <c r="U98" s="530">
        <v>30474903</v>
      </c>
      <c r="V98" s="530">
        <v>3312168</v>
      </c>
      <c r="W98" s="530">
        <v>20183000</v>
      </c>
      <c r="X98" s="530">
        <v>10291903</v>
      </c>
      <c r="Y98" s="530">
        <v>1239668</v>
      </c>
      <c r="Z98" s="530">
        <v>2072500</v>
      </c>
      <c r="AA98" s="530">
        <f t="shared" si="80"/>
        <v>30474.902999999998</v>
      </c>
      <c r="AB98" s="530">
        <f t="shared" si="81"/>
        <v>3312.1680000000001</v>
      </c>
      <c r="AC98" s="530">
        <f t="shared" si="82"/>
        <v>20183</v>
      </c>
      <c r="AD98" s="530">
        <f t="shared" si="83"/>
        <v>10291.903</v>
      </c>
      <c r="AE98" s="530">
        <f t="shared" si="84"/>
        <v>1239.6679999999999</v>
      </c>
      <c r="AF98" s="530">
        <f t="shared" si="85"/>
        <v>2072.5</v>
      </c>
      <c r="AG98" s="998" t="s">
        <v>281</v>
      </c>
      <c r="AJ98" s="529"/>
      <c r="AL98" s="998" t="s">
        <v>337</v>
      </c>
      <c r="AM98" s="529">
        <v>20107000</v>
      </c>
      <c r="AN98" s="529">
        <v>3541202</v>
      </c>
      <c r="AO98" s="529">
        <v>13476512</v>
      </c>
      <c r="AP98" s="529">
        <v>6630488</v>
      </c>
      <c r="AQ98" s="529">
        <v>2196621</v>
      </c>
      <c r="AR98" s="529">
        <v>1344581</v>
      </c>
      <c r="AS98" s="529">
        <f t="shared" si="87"/>
        <v>20107</v>
      </c>
      <c r="AT98" s="529">
        <f t="shared" si="88"/>
        <v>3541.2020000000002</v>
      </c>
      <c r="AU98" s="529">
        <f t="shared" si="89"/>
        <v>13476.512000000001</v>
      </c>
      <c r="AV98" s="529">
        <f t="shared" si="90"/>
        <v>6630.4880000000003</v>
      </c>
      <c r="AW98" s="529">
        <f t="shared" si="91"/>
        <v>2196.6210000000001</v>
      </c>
      <c r="AX98" s="529">
        <f t="shared" si="92"/>
        <v>1344.5809999999999</v>
      </c>
      <c r="BD98" s="998" t="s">
        <v>338</v>
      </c>
      <c r="BE98" s="529">
        <v>1075314524</v>
      </c>
      <c r="BF98" s="529">
        <v>221538378</v>
      </c>
      <c r="BG98" s="529">
        <v>1022869714</v>
      </c>
      <c r="BH98" s="529">
        <v>52444810</v>
      </c>
      <c r="BI98" s="529">
        <v>214165118</v>
      </c>
      <c r="BJ98" s="529">
        <v>7373260</v>
      </c>
      <c r="BK98" s="529">
        <f t="shared" si="94"/>
        <v>1075314.524</v>
      </c>
      <c r="BL98" s="529">
        <f t="shared" si="95"/>
        <v>221538.378</v>
      </c>
      <c r="BM98" s="529">
        <f t="shared" si="96"/>
        <v>1022869.714</v>
      </c>
      <c r="BN98" s="529">
        <f t="shared" si="97"/>
        <v>52444.81</v>
      </c>
      <c r="BO98" s="529">
        <f t="shared" si="98"/>
        <v>214165.11799999999</v>
      </c>
      <c r="BP98" s="529">
        <f t="shared" si="99"/>
        <v>7373.26</v>
      </c>
      <c r="BT98" s="998"/>
      <c r="BV98" s="528" t="s">
        <v>337</v>
      </c>
      <c r="BW98" s="530">
        <v>20487800</v>
      </c>
      <c r="BX98" s="530">
        <v>5766264</v>
      </c>
      <c r="BY98" s="530">
        <v>14457072</v>
      </c>
      <c r="BZ98" s="530">
        <v>6030728</v>
      </c>
      <c r="CA98" s="530">
        <v>5468883</v>
      </c>
      <c r="CB98" s="530">
        <v>297381</v>
      </c>
      <c r="CC98" s="530">
        <f t="shared" si="101"/>
        <v>20487.8</v>
      </c>
      <c r="CD98" s="530">
        <f t="shared" si="102"/>
        <v>5766.2640000000001</v>
      </c>
      <c r="CE98" s="530">
        <f t="shared" si="103"/>
        <v>14457.072</v>
      </c>
      <c r="CF98" s="530">
        <f t="shared" si="104"/>
        <v>6030.7280000000001</v>
      </c>
      <c r="CG98" s="530">
        <f t="shared" si="105"/>
        <v>5468.8829999999998</v>
      </c>
      <c r="CH98" s="530">
        <f t="shared" si="106"/>
        <v>297.38099999999997</v>
      </c>
      <c r="CI98" s="998" t="s">
        <v>281</v>
      </c>
      <c r="CN98" s="685" t="s">
        <v>499</v>
      </c>
      <c r="CO98" s="686">
        <v>130504566</v>
      </c>
      <c r="CP98" s="686">
        <v>49042198</v>
      </c>
      <c r="CQ98" s="686">
        <v>96147851</v>
      </c>
      <c r="CR98" s="686">
        <v>34356715</v>
      </c>
      <c r="CS98" s="686">
        <v>46510672</v>
      </c>
      <c r="CT98" s="686">
        <v>2531526</v>
      </c>
      <c r="CU98" s="686">
        <f t="shared" si="108"/>
        <v>130504.56600000001</v>
      </c>
      <c r="CV98" s="686">
        <f t="shared" si="109"/>
        <v>49042.197999999997</v>
      </c>
      <c r="CW98" s="686">
        <f t="shared" si="110"/>
        <v>96147.850999999995</v>
      </c>
      <c r="CX98" s="686">
        <f t="shared" si="111"/>
        <v>34356.714999999997</v>
      </c>
      <c r="CY98" s="686">
        <f t="shared" si="112"/>
        <v>46510.671999999999</v>
      </c>
      <c r="CZ98" s="686">
        <f t="shared" si="113"/>
        <v>2531.5259999999998</v>
      </c>
      <c r="DG98" s="687" t="s">
        <v>499</v>
      </c>
      <c r="DH98" s="688">
        <v>130787263</v>
      </c>
      <c r="DI98" s="688">
        <v>54489585</v>
      </c>
      <c r="DJ98" s="688">
        <v>100700548</v>
      </c>
      <c r="DK98" s="688">
        <v>30086715</v>
      </c>
      <c r="DL98" s="688">
        <v>51943484</v>
      </c>
      <c r="DM98" s="688">
        <v>2546101</v>
      </c>
      <c r="DN98" s="688">
        <f t="shared" si="115"/>
        <v>130787.26300000001</v>
      </c>
      <c r="DO98" s="688">
        <f t="shared" si="116"/>
        <v>54489.584999999999</v>
      </c>
      <c r="DP98" s="688">
        <f t="shared" si="117"/>
        <v>100700.548</v>
      </c>
      <c r="DQ98" s="688">
        <f t="shared" si="118"/>
        <v>30086.715</v>
      </c>
      <c r="DR98" s="688">
        <f t="shared" si="119"/>
        <v>51943.483999999997</v>
      </c>
      <c r="DS98" s="688">
        <f t="shared" si="120"/>
        <v>2546.1010000000001</v>
      </c>
      <c r="DT98" s="683" t="s">
        <v>281</v>
      </c>
      <c r="DW98" s="787"/>
      <c r="DZ98" s="786" t="s">
        <v>417</v>
      </c>
      <c r="EA98" s="787">
        <v>17003287</v>
      </c>
      <c r="EB98" s="787">
        <v>8097047</v>
      </c>
      <c r="EC98" s="787">
        <v>17003287</v>
      </c>
      <c r="ED98" s="787">
        <v>0</v>
      </c>
      <c r="EE98" s="787">
        <v>8906240</v>
      </c>
      <c r="EF98" s="787">
        <v>8097047</v>
      </c>
      <c r="EG98" s="787">
        <v>0</v>
      </c>
      <c r="EH98" s="787">
        <f t="shared" si="122"/>
        <v>17003.287</v>
      </c>
      <c r="EI98" s="787">
        <f t="shared" si="123"/>
        <v>8097.0469999999996</v>
      </c>
      <c r="EJ98" s="787">
        <f t="shared" si="124"/>
        <v>17003.287</v>
      </c>
      <c r="EK98" s="787">
        <f t="shared" si="125"/>
        <v>0</v>
      </c>
      <c r="EL98" s="787">
        <f t="shared" si="126"/>
        <v>8906.24</v>
      </c>
      <c r="EM98" s="787">
        <f t="shared" si="127"/>
        <v>8097.0469999999996</v>
      </c>
      <c r="EN98" s="787">
        <f t="shared" si="128"/>
        <v>0</v>
      </c>
      <c r="EP98" s="998" t="s">
        <v>349</v>
      </c>
      <c r="EQ98" s="529">
        <v>8212582</v>
      </c>
      <c r="ER98" s="529">
        <f t="shared" si="129"/>
        <v>8212.5820000000003</v>
      </c>
      <c r="ET98" s="786" t="s">
        <v>417</v>
      </c>
      <c r="EU98" s="787">
        <v>17003287</v>
      </c>
      <c r="EV98" s="787">
        <v>8097047</v>
      </c>
      <c r="EW98" s="787">
        <v>17003287</v>
      </c>
      <c r="EX98" s="787">
        <v>0</v>
      </c>
      <c r="EY98" s="787">
        <v>8906240</v>
      </c>
      <c r="EZ98" s="787">
        <v>8097047</v>
      </c>
      <c r="FA98" s="787">
        <v>0</v>
      </c>
      <c r="FB98" s="529">
        <f t="shared" si="130"/>
        <v>17003.287</v>
      </c>
      <c r="FC98" s="529">
        <f t="shared" si="131"/>
        <v>8097.0469999999996</v>
      </c>
      <c r="FD98" s="529">
        <f t="shared" si="132"/>
        <v>17003.287</v>
      </c>
      <c r="FE98" s="529">
        <f t="shared" si="133"/>
        <v>0</v>
      </c>
      <c r="FF98" s="529">
        <f t="shared" si="134"/>
        <v>8906.24</v>
      </c>
      <c r="FG98" s="529">
        <f t="shared" si="135"/>
        <v>8097.0469999999996</v>
      </c>
      <c r="FH98" s="529">
        <f t="shared" si="136"/>
        <v>0</v>
      </c>
    </row>
    <row r="99" spans="1:164" x14ac:dyDescent="0.2">
      <c r="A99" s="998" t="s">
        <v>503</v>
      </c>
      <c r="B99" s="1000">
        <v>112005000</v>
      </c>
      <c r="C99" s="1000">
        <v>7506392</v>
      </c>
      <c r="D99" s="1000">
        <v>93300000</v>
      </c>
      <c r="E99" s="1000">
        <v>18705000</v>
      </c>
      <c r="F99" s="1000">
        <v>0</v>
      </c>
      <c r="G99" s="1000">
        <v>7506392</v>
      </c>
      <c r="H99" s="1000">
        <f t="shared" si="73"/>
        <v>112005</v>
      </c>
      <c r="I99" s="1000">
        <f t="shared" si="74"/>
        <v>7506.3919999999998</v>
      </c>
      <c r="J99" s="1000">
        <f t="shared" si="75"/>
        <v>93300</v>
      </c>
      <c r="K99" s="1000">
        <f t="shared" si="76"/>
        <v>18705</v>
      </c>
      <c r="L99" s="1000">
        <f t="shared" si="77"/>
        <v>0</v>
      </c>
      <c r="M99" s="1000">
        <f t="shared" si="78"/>
        <v>7506.3919999999998</v>
      </c>
      <c r="N99" s="998" t="s">
        <v>281</v>
      </c>
      <c r="S99" s="998"/>
      <c r="T99" s="528" t="s">
        <v>501</v>
      </c>
      <c r="U99" s="530">
        <v>3262000</v>
      </c>
      <c r="V99" s="530">
        <v>358810</v>
      </c>
      <c r="W99" s="530">
        <v>607601</v>
      </c>
      <c r="X99" s="530">
        <v>2654399</v>
      </c>
      <c r="Y99" s="530">
        <v>262000</v>
      </c>
      <c r="Z99" s="530">
        <v>96810</v>
      </c>
      <c r="AA99" s="530">
        <f t="shared" si="80"/>
        <v>3262</v>
      </c>
      <c r="AB99" s="530">
        <f t="shared" si="81"/>
        <v>358.81</v>
      </c>
      <c r="AC99" s="530">
        <f t="shared" si="82"/>
        <v>607.601</v>
      </c>
      <c r="AD99" s="530">
        <f t="shared" si="83"/>
        <v>2654.3989999999999</v>
      </c>
      <c r="AE99" s="530">
        <f t="shared" si="84"/>
        <v>262</v>
      </c>
      <c r="AF99" s="530">
        <f t="shared" si="85"/>
        <v>96.81</v>
      </c>
      <c r="AG99" s="998" t="s">
        <v>281</v>
      </c>
      <c r="AJ99" s="529"/>
      <c r="AL99" s="998" t="s">
        <v>338</v>
      </c>
      <c r="AM99" s="529">
        <v>1143573000</v>
      </c>
      <c r="AN99" s="529">
        <v>137830775</v>
      </c>
      <c r="AO99" s="529">
        <v>1022869714</v>
      </c>
      <c r="AP99" s="529">
        <v>120703286</v>
      </c>
      <c r="AQ99" s="529">
        <v>128080871</v>
      </c>
      <c r="AR99" s="529">
        <v>9749904</v>
      </c>
      <c r="AS99" s="529">
        <f t="shared" si="87"/>
        <v>1143573</v>
      </c>
      <c r="AT99" s="529">
        <f t="shared" si="88"/>
        <v>137830.77499999999</v>
      </c>
      <c r="AU99" s="529">
        <f t="shared" si="89"/>
        <v>1022869.714</v>
      </c>
      <c r="AV99" s="529">
        <f t="shared" si="90"/>
        <v>120703.28599999999</v>
      </c>
      <c r="AW99" s="529">
        <f t="shared" si="91"/>
        <v>128080.871</v>
      </c>
      <c r="AX99" s="529">
        <f t="shared" si="92"/>
        <v>9749.9040000000005</v>
      </c>
      <c r="BD99" s="998" t="s">
        <v>339</v>
      </c>
      <c r="BE99" s="529">
        <v>901309524</v>
      </c>
      <c r="BF99" s="529">
        <v>194921037</v>
      </c>
      <c r="BG99" s="529">
        <v>901309524</v>
      </c>
      <c r="BH99" s="529">
        <v>0</v>
      </c>
      <c r="BI99" s="529">
        <v>192228298</v>
      </c>
      <c r="BJ99" s="529">
        <v>2692739</v>
      </c>
      <c r="BK99" s="529">
        <f t="shared" si="94"/>
        <v>901309.52399999998</v>
      </c>
      <c r="BL99" s="529">
        <f t="shared" si="95"/>
        <v>194921.03700000001</v>
      </c>
      <c r="BM99" s="529">
        <f t="shared" si="96"/>
        <v>901309.52399999998</v>
      </c>
      <c r="BN99" s="529">
        <f t="shared" si="97"/>
        <v>0</v>
      </c>
      <c r="BO99" s="529">
        <f t="shared" si="98"/>
        <v>192228.29800000001</v>
      </c>
      <c r="BP99" s="529">
        <f t="shared" si="99"/>
        <v>2692.739</v>
      </c>
      <c r="BT99" s="998"/>
      <c r="BV99" s="528" t="s">
        <v>338</v>
      </c>
      <c r="BW99" s="530">
        <v>1111314524</v>
      </c>
      <c r="BX99" s="530">
        <v>293108323</v>
      </c>
      <c r="BY99" s="530">
        <v>1058769714</v>
      </c>
      <c r="BZ99" s="530">
        <v>52544810</v>
      </c>
      <c r="CA99" s="530">
        <v>255471675</v>
      </c>
      <c r="CB99" s="530">
        <v>37636648</v>
      </c>
      <c r="CC99" s="530">
        <f t="shared" si="101"/>
        <v>1111314.524</v>
      </c>
      <c r="CD99" s="530">
        <f t="shared" si="102"/>
        <v>293108.32299999997</v>
      </c>
      <c r="CE99" s="530">
        <f t="shared" si="103"/>
        <v>1058769.7139999999</v>
      </c>
      <c r="CF99" s="530">
        <f t="shared" si="104"/>
        <v>52544.81</v>
      </c>
      <c r="CG99" s="530">
        <f t="shared" si="105"/>
        <v>255471.67499999999</v>
      </c>
      <c r="CH99" s="530">
        <f t="shared" si="106"/>
        <v>37636.648000000001</v>
      </c>
      <c r="CI99" s="998" t="s">
        <v>281</v>
      </c>
      <c r="CN99" s="685" t="s">
        <v>500</v>
      </c>
      <c r="CO99" s="686">
        <v>60470500</v>
      </c>
      <c r="CP99" s="686">
        <v>17000364</v>
      </c>
      <c r="CQ99" s="686">
        <v>41720500</v>
      </c>
      <c r="CR99" s="686">
        <v>18750000</v>
      </c>
      <c r="CS99" s="686">
        <v>16470364</v>
      </c>
      <c r="CT99" s="686">
        <v>530000</v>
      </c>
      <c r="CU99" s="686">
        <f t="shared" si="108"/>
        <v>60470.5</v>
      </c>
      <c r="CV99" s="686">
        <f t="shared" si="109"/>
        <v>17000.364000000001</v>
      </c>
      <c r="CW99" s="686">
        <f t="shared" si="110"/>
        <v>41720.5</v>
      </c>
      <c r="CX99" s="686">
        <f t="shared" si="111"/>
        <v>18750</v>
      </c>
      <c r="CY99" s="686">
        <f t="shared" si="112"/>
        <v>16470.364000000001</v>
      </c>
      <c r="CZ99" s="686">
        <f t="shared" si="113"/>
        <v>530</v>
      </c>
      <c r="DG99" s="687" t="s">
        <v>500</v>
      </c>
      <c r="DH99" s="688">
        <v>61845500</v>
      </c>
      <c r="DI99" s="688">
        <v>20628550</v>
      </c>
      <c r="DJ99" s="688">
        <v>43095500</v>
      </c>
      <c r="DK99" s="688">
        <v>18750000</v>
      </c>
      <c r="DL99" s="688">
        <v>20541044</v>
      </c>
      <c r="DM99" s="688">
        <v>87506</v>
      </c>
      <c r="DN99" s="688">
        <f t="shared" si="115"/>
        <v>61845.5</v>
      </c>
      <c r="DO99" s="688">
        <f t="shared" si="116"/>
        <v>20628.55</v>
      </c>
      <c r="DP99" s="688">
        <f t="shared" si="117"/>
        <v>43095.5</v>
      </c>
      <c r="DQ99" s="688">
        <f t="shared" si="118"/>
        <v>18750</v>
      </c>
      <c r="DR99" s="688">
        <f t="shared" si="119"/>
        <v>20541.044000000002</v>
      </c>
      <c r="DS99" s="688">
        <f t="shared" si="120"/>
        <v>87.506</v>
      </c>
      <c r="DT99" s="683" t="s">
        <v>281</v>
      </c>
      <c r="DW99" s="787"/>
      <c r="DZ99" s="786" t="s">
        <v>499</v>
      </c>
      <c r="EA99" s="787">
        <v>130418955</v>
      </c>
      <c r="EB99" s="787">
        <v>59766407</v>
      </c>
      <c r="EC99" s="787">
        <v>103688777</v>
      </c>
      <c r="ED99" s="787">
        <v>26730178</v>
      </c>
      <c r="EE99" s="787">
        <v>43922370</v>
      </c>
      <c r="EF99" s="787">
        <v>56704498</v>
      </c>
      <c r="EG99" s="787">
        <v>3061909</v>
      </c>
      <c r="EH99" s="787">
        <f t="shared" si="122"/>
        <v>130418.955</v>
      </c>
      <c r="EI99" s="787">
        <f t="shared" si="123"/>
        <v>59766.406999999999</v>
      </c>
      <c r="EJ99" s="787">
        <f t="shared" si="124"/>
        <v>103688.777</v>
      </c>
      <c r="EK99" s="787">
        <f t="shared" si="125"/>
        <v>26730.178</v>
      </c>
      <c r="EL99" s="787">
        <f t="shared" si="126"/>
        <v>43922.37</v>
      </c>
      <c r="EM99" s="787">
        <f t="shared" si="127"/>
        <v>56704.498</v>
      </c>
      <c r="EN99" s="787">
        <f t="shared" si="128"/>
        <v>3061.9090000000001</v>
      </c>
      <c r="EP99" s="998" t="s">
        <v>512</v>
      </c>
      <c r="EQ99" s="529">
        <v>8212582</v>
      </c>
      <c r="ER99" s="529">
        <f t="shared" si="129"/>
        <v>8212.5820000000003</v>
      </c>
      <c r="ET99" s="786" t="s">
        <v>499</v>
      </c>
      <c r="EU99" s="787">
        <v>130622535</v>
      </c>
      <c r="EV99" s="787">
        <v>63664234</v>
      </c>
      <c r="EW99" s="787">
        <v>106034591</v>
      </c>
      <c r="EX99" s="787">
        <v>24587944</v>
      </c>
      <c r="EY99" s="787">
        <v>42370357</v>
      </c>
      <c r="EZ99" s="787">
        <v>61514692</v>
      </c>
      <c r="FA99" s="787">
        <v>2149542</v>
      </c>
      <c r="FB99" s="529">
        <f t="shared" si="130"/>
        <v>130622.535</v>
      </c>
      <c r="FC99" s="529">
        <f t="shared" si="131"/>
        <v>63664.233999999997</v>
      </c>
      <c r="FD99" s="529">
        <f t="shared" si="132"/>
        <v>106034.591</v>
      </c>
      <c r="FE99" s="529">
        <f t="shared" si="133"/>
        <v>24587.944</v>
      </c>
      <c r="FF99" s="529">
        <f t="shared" si="134"/>
        <v>42370.357000000004</v>
      </c>
      <c r="FG99" s="529">
        <f t="shared" si="135"/>
        <v>61514.692000000003</v>
      </c>
      <c r="FH99" s="529">
        <f t="shared" si="136"/>
        <v>2149.5419999999999</v>
      </c>
    </row>
    <row r="100" spans="1:164" x14ac:dyDescent="0.2">
      <c r="A100" s="998" t="s">
        <v>504</v>
      </c>
      <c r="B100" s="1000">
        <v>124219</v>
      </c>
      <c r="C100" s="1000">
        <v>0</v>
      </c>
      <c r="D100" s="1000">
        <v>124219</v>
      </c>
      <c r="E100" s="1000">
        <v>0</v>
      </c>
      <c r="F100" s="1000">
        <v>0</v>
      </c>
      <c r="G100" s="1000">
        <v>0</v>
      </c>
      <c r="H100" s="1000">
        <f t="shared" si="73"/>
        <v>124.21899999999999</v>
      </c>
      <c r="I100" s="1000">
        <f t="shared" si="74"/>
        <v>0</v>
      </c>
      <c r="J100" s="1000">
        <f t="shared" si="75"/>
        <v>124.21899999999999</v>
      </c>
      <c r="K100" s="1000">
        <f t="shared" si="76"/>
        <v>0</v>
      </c>
      <c r="L100" s="1000">
        <f t="shared" si="77"/>
        <v>0</v>
      </c>
      <c r="M100" s="1000">
        <f t="shared" si="78"/>
        <v>0</v>
      </c>
      <c r="N100" s="998" t="s">
        <v>281</v>
      </c>
      <c r="S100" s="998"/>
      <c r="T100" s="528" t="s">
        <v>337</v>
      </c>
      <c r="U100" s="530">
        <v>23168000</v>
      </c>
      <c r="V100" s="530">
        <v>1482621</v>
      </c>
      <c r="W100" s="530">
        <v>12941012</v>
      </c>
      <c r="X100" s="530">
        <v>10226988</v>
      </c>
      <c r="Y100" s="530">
        <v>1482621</v>
      </c>
      <c r="Z100" s="530">
        <v>0</v>
      </c>
      <c r="AA100" s="530">
        <f t="shared" si="80"/>
        <v>23168</v>
      </c>
      <c r="AB100" s="530">
        <f t="shared" si="81"/>
        <v>1482.6210000000001</v>
      </c>
      <c r="AC100" s="530">
        <f t="shared" si="82"/>
        <v>12941.012000000001</v>
      </c>
      <c r="AD100" s="530">
        <f t="shared" si="83"/>
        <v>10226.987999999999</v>
      </c>
      <c r="AE100" s="530">
        <f t="shared" si="84"/>
        <v>1482.6210000000001</v>
      </c>
      <c r="AF100" s="530">
        <f t="shared" si="85"/>
        <v>0</v>
      </c>
      <c r="AG100" s="998" t="s">
        <v>281</v>
      </c>
      <c r="AL100" s="998" t="s">
        <v>339</v>
      </c>
      <c r="AM100" s="529">
        <v>923568000</v>
      </c>
      <c r="AN100" s="529">
        <v>115893955</v>
      </c>
      <c r="AO100" s="529">
        <v>901309524</v>
      </c>
      <c r="AP100" s="529">
        <v>22258476</v>
      </c>
      <c r="AQ100" s="529">
        <v>115893955</v>
      </c>
      <c r="AR100" s="529">
        <v>0</v>
      </c>
      <c r="AS100" s="529">
        <f t="shared" si="87"/>
        <v>923568</v>
      </c>
      <c r="AT100" s="529">
        <f t="shared" si="88"/>
        <v>115893.955</v>
      </c>
      <c r="AU100" s="529">
        <f t="shared" si="89"/>
        <v>901309.52399999998</v>
      </c>
      <c r="AV100" s="529">
        <f t="shared" si="90"/>
        <v>22258.475999999999</v>
      </c>
      <c r="AW100" s="529">
        <f t="shared" si="91"/>
        <v>115893.955</v>
      </c>
      <c r="AX100" s="529">
        <f t="shared" si="92"/>
        <v>0</v>
      </c>
      <c r="BD100" s="998" t="s">
        <v>502</v>
      </c>
      <c r="BE100" s="529">
        <v>43000000</v>
      </c>
      <c r="BF100" s="529">
        <v>3509773</v>
      </c>
      <c r="BG100" s="529">
        <v>16315868</v>
      </c>
      <c r="BH100" s="529">
        <v>26684132</v>
      </c>
      <c r="BI100" s="529">
        <v>3509773</v>
      </c>
      <c r="BJ100" s="529">
        <v>0</v>
      </c>
      <c r="BK100" s="529">
        <f t="shared" si="94"/>
        <v>43000</v>
      </c>
      <c r="BL100" s="529">
        <f t="shared" si="95"/>
        <v>3509.7730000000001</v>
      </c>
      <c r="BM100" s="529">
        <f t="shared" si="96"/>
        <v>16315.868</v>
      </c>
      <c r="BN100" s="529">
        <f t="shared" si="97"/>
        <v>26684.132000000001</v>
      </c>
      <c r="BO100" s="529">
        <f t="shared" si="98"/>
        <v>3509.7730000000001</v>
      </c>
      <c r="BP100" s="529">
        <f t="shared" si="99"/>
        <v>0</v>
      </c>
      <c r="BT100" s="998"/>
      <c r="BV100" s="528" t="s">
        <v>339</v>
      </c>
      <c r="BW100" s="530">
        <v>901309524</v>
      </c>
      <c r="BX100" s="530">
        <v>231126536</v>
      </c>
      <c r="BY100" s="530">
        <v>901309524</v>
      </c>
      <c r="BZ100" s="530">
        <v>0</v>
      </c>
      <c r="CA100" s="530">
        <v>227165343</v>
      </c>
      <c r="CB100" s="530">
        <v>3961193</v>
      </c>
      <c r="CC100" s="530">
        <f t="shared" si="101"/>
        <v>901309.52399999998</v>
      </c>
      <c r="CD100" s="530">
        <f t="shared" si="102"/>
        <v>231126.53599999999</v>
      </c>
      <c r="CE100" s="530">
        <f t="shared" si="103"/>
        <v>901309.52399999998</v>
      </c>
      <c r="CF100" s="530">
        <f t="shared" si="104"/>
        <v>0</v>
      </c>
      <c r="CG100" s="530">
        <f t="shared" si="105"/>
        <v>227165.34299999999</v>
      </c>
      <c r="CH100" s="530">
        <f t="shared" si="106"/>
        <v>3961.1930000000002</v>
      </c>
      <c r="CI100" s="998" t="s">
        <v>281</v>
      </c>
      <c r="CN100" s="685" t="s">
        <v>501</v>
      </c>
      <c r="CO100" s="686">
        <v>3838815</v>
      </c>
      <c r="CP100" s="686">
        <v>2642138</v>
      </c>
      <c r="CQ100" s="686">
        <v>2642138</v>
      </c>
      <c r="CR100" s="686">
        <v>1196677</v>
      </c>
      <c r="CS100" s="686">
        <v>2642138</v>
      </c>
      <c r="CT100" s="686">
        <v>0</v>
      </c>
      <c r="CU100" s="686">
        <f t="shared" si="108"/>
        <v>3838.8150000000001</v>
      </c>
      <c r="CV100" s="686">
        <f t="shared" si="109"/>
        <v>2642.1379999999999</v>
      </c>
      <c r="CW100" s="686">
        <f t="shared" si="110"/>
        <v>2642.1379999999999</v>
      </c>
      <c r="CX100" s="686">
        <f t="shared" si="111"/>
        <v>1196.6769999999999</v>
      </c>
      <c r="CY100" s="686">
        <f t="shared" si="112"/>
        <v>2642.1379999999999</v>
      </c>
      <c r="CZ100" s="686">
        <f t="shared" si="113"/>
        <v>0</v>
      </c>
      <c r="DG100" s="687" t="s">
        <v>501</v>
      </c>
      <c r="DH100" s="688">
        <v>3838815</v>
      </c>
      <c r="DI100" s="688">
        <v>2642138</v>
      </c>
      <c r="DJ100" s="688">
        <v>2642138</v>
      </c>
      <c r="DK100" s="688">
        <v>1196677</v>
      </c>
      <c r="DL100" s="688">
        <v>2642138</v>
      </c>
      <c r="DM100" s="688">
        <v>0</v>
      </c>
      <c r="DN100" s="688">
        <f t="shared" si="115"/>
        <v>3838.8150000000001</v>
      </c>
      <c r="DO100" s="688">
        <f t="shared" si="116"/>
        <v>2642.1379999999999</v>
      </c>
      <c r="DP100" s="688">
        <f t="shared" si="117"/>
        <v>2642.1379999999999</v>
      </c>
      <c r="DQ100" s="688">
        <f t="shared" si="118"/>
        <v>1196.6769999999999</v>
      </c>
      <c r="DR100" s="688">
        <f t="shared" si="119"/>
        <v>2642.1379999999999</v>
      </c>
      <c r="DS100" s="688">
        <f t="shared" si="120"/>
        <v>0</v>
      </c>
      <c r="DT100" s="683" t="s">
        <v>281</v>
      </c>
      <c r="DW100" s="787"/>
      <c r="DZ100" s="786" t="s">
        <v>500</v>
      </c>
      <c r="EA100" s="787">
        <v>59220500</v>
      </c>
      <c r="EB100" s="787">
        <v>23674416</v>
      </c>
      <c r="EC100" s="787">
        <v>43095500</v>
      </c>
      <c r="ED100" s="787">
        <v>16125000</v>
      </c>
      <c r="EE100" s="787">
        <v>19421084</v>
      </c>
      <c r="EF100" s="787">
        <v>23549416</v>
      </c>
      <c r="EG100" s="787">
        <v>125000</v>
      </c>
      <c r="EH100" s="787">
        <f t="shared" si="122"/>
        <v>59220.5</v>
      </c>
      <c r="EI100" s="787">
        <f t="shared" si="123"/>
        <v>23674.416000000001</v>
      </c>
      <c r="EJ100" s="787">
        <f t="shared" si="124"/>
        <v>43095.5</v>
      </c>
      <c r="EK100" s="787">
        <f t="shared" si="125"/>
        <v>16125</v>
      </c>
      <c r="EL100" s="787">
        <f t="shared" si="126"/>
        <v>19421.083999999999</v>
      </c>
      <c r="EM100" s="787">
        <f t="shared" si="127"/>
        <v>23549.416000000001</v>
      </c>
      <c r="EN100" s="787">
        <f t="shared" si="128"/>
        <v>125</v>
      </c>
      <c r="EP100" s="1008" t="s">
        <v>351</v>
      </c>
      <c r="EQ100" s="1009">
        <v>-31809</v>
      </c>
      <c r="ER100" s="1009">
        <f t="shared" si="129"/>
        <v>-31.809000000000001</v>
      </c>
      <c r="ET100" s="786" t="s">
        <v>500</v>
      </c>
      <c r="EU100" s="787">
        <v>48601529</v>
      </c>
      <c r="EV100" s="787">
        <v>27568063</v>
      </c>
      <c r="EW100" s="787">
        <v>47541529</v>
      </c>
      <c r="EX100" s="787">
        <v>1060000</v>
      </c>
      <c r="EY100" s="787">
        <v>19973466</v>
      </c>
      <c r="EZ100" s="787">
        <v>26466096</v>
      </c>
      <c r="FA100" s="787">
        <v>1101967</v>
      </c>
      <c r="FB100" s="529">
        <f t="shared" si="130"/>
        <v>48601.529000000002</v>
      </c>
      <c r="FC100" s="529">
        <f t="shared" si="131"/>
        <v>27568.062999999998</v>
      </c>
      <c r="FD100" s="529">
        <f t="shared" si="132"/>
        <v>47541.529000000002</v>
      </c>
      <c r="FE100" s="529">
        <f t="shared" si="133"/>
        <v>1060</v>
      </c>
      <c r="FF100" s="529">
        <f t="shared" si="134"/>
        <v>19973.466</v>
      </c>
      <c r="FG100" s="529">
        <f t="shared" si="135"/>
        <v>26466.096000000001</v>
      </c>
      <c r="FH100" s="529">
        <f t="shared" si="136"/>
        <v>1101.9670000000001</v>
      </c>
    </row>
    <row r="101" spans="1:164" x14ac:dyDescent="0.2">
      <c r="A101" s="998" t="s">
        <v>340</v>
      </c>
      <c r="B101" s="1000">
        <v>124219</v>
      </c>
      <c r="C101" s="1000">
        <v>0</v>
      </c>
      <c r="D101" s="1000">
        <v>124219</v>
      </c>
      <c r="E101" s="1000">
        <v>0</v>
      </c>
      <c r="F101" s="1000">
        <v>0</v>
      </c>
      <c r="G101" s="1000">
        <v>0</v>
      </c>
      <c r="H101" s="1000">
        <f t="shared" si="73"/>
        <v>124.21899999999999</v>
      </c>
      <c r="I101" s="1000">
        <f t="shared" si="74"/>
        <v>0</v>
      </c>
      <c r="J101" s="1000">
        <f t="shared" si="75"/>
        <v>124.21899999999999</v>
      </c>
      <c r="K101" s="1000">
        <f t="shared" si="76"/>
        <v>0</v>
      </c>
      <c r="L101" s="1000">
        <f t="shared" si="77"/>
        <v>0</v>
      </c>
      <c r="M101" s="1000">
        <f t="shared" si="78"/>
        <v>0</v>
      </c>
      <c r="N101" s="998" t="s">
        <v>281</v>
      </c>
      <c r="S101" s="998"/>
      <c r="T101" s="528" t="s">
        <v>338</v>
      </c>
      <c r="U101" s="530">
        <v>1078573000</v>
      </c>
      <c r="V101" s="530">
        <v>61951193</v>
      </c>
      <c r="W101" s="530">
        <v>1049051200</v>
      </c>
      <c r="X101" s="530">
        <v>29521800</v>
      </c>
      <c r="Y101" s="530">
        <v>55226002</v>
      </c>
      <c r="Z101" s="530">
        <v>6725191</v>
      </c>
      <c r="AA101" s="530">
        <f t="shared" si="80"/>
        <v>1078573</v>
      </c>
      <c r="AB101" s="530">
        <f t="shared" si="81"/>
        <v>61951.192999999999</v>
      </c>
      <c r="AC101" s="530">
        <f t="shared" si="82"/>
        <v>1049051.2</v>
      </c>
      <c r="AD101" s="530">
        <f t="shared" si="83"/>
        <v>29521.8</v>
      </c>
      <c r="AE101" s="530">
        <f t="shared" si="84"/>
        <v>55226.002</v>
      </c>
      <c r="AF101" s="530">
        <f t="shared" si="85"/>
        <v>6725.1909999999998</v>
      </c>
      <c r="AG101" s="998" t="s">
        <v>281</v>
      </c>
      <c r="AL101" s="998" t="s">
        <v>502</v>
      </c>
      <c r="AM101" s="529">
        <v>43000000</v>
      </c>
      <c r="AN101" s="529">
        <v>3509773</v>
      </c>
      <c r="AO101" s="529">
        <v>16315868</v>
      </c>
      <c r="AP101" s="529">
        <v>26684132</v>
      </c>
      <c r="AQ101" s="529">
        <v>0</v>
      </c>
      <c r="AR101" s="529">
        <v>3509773</v>
      </c>
      <c r="AS101" s="529">
        <f t="shared" si="87"/>
        <v>43000</v>
      </c>
      <c r="AT101" s="529">
        <f t="shared" si="88"/>
        <v>3509.7730000000001</v>
      </c>
      <c r="AU101" s="529">
        <f t="shared" si="89"/>
        <v>16315.868</v>
      </c>
      <c r="AV101" s="529">
        <f t="shared" si="90"/>
        <v>26684.132000000001</v>
      </c>
      <c r="AW101" s="529">
        <f t="shared" si="91"/>
        <v>0</v>
      </c>
      <c r="AX101" s="529">
        <f t="shared" si="92"/>
        <v>3509.7730000000001</v>
      </c>
      <c r="BD101" s="998" t="s">
        <v>503</v>
      </c>
      <c r="BE101" s="529">
        <v>100060678</v>
      </c>
      <c r="BF101" s="529">
        <v>15940994</v>
      </c>
      <c r="BG101" s="529">
        <v>93300000</v>
      </c>
      <c r="BH101" s="529">
        <v>6760678</v>
      </c>
      <c r="BI101" s="529">
        <v>13649331</v>
      </c>
      <c r="BJ101" s="529">
        <v>2291663</v>
      </c>
      <c r="BK101" s="529">
        <f t="shared" si="94"/>
        <v>100060.678</v>
      </c>
      <c r="BL101" s="529">
        <f t="shared" si="95"/>
        <v>15940.994000000001</v>
      </c>
      <c r="BM101" s="529">
        <f t="shared" si="96"/>
        <v>93300</v>
      </c>
      <c r="BN101" s="529">
        <f t="shared" si="97"/>
        <v>6760.6779999999999</v>
      </c>
      <c r="BO101" s="529">
        <f t="shared" si="98"/>
        <v>13649.331</v>
      </c>
      <c r="BP101" s="529">
        <f t="shared" si="99"/>
        <v>2291.663</v>
      </c>
      <c r="BT101" s="998"/>
      <c r="BV101" s="528" t="s">
        <v>502</v>
      </c>
      <c r="BW101" s="530">
        <v>41760678</v>
      </c>
      <c r="BX101" s="530">
        <v>5198764</v>
      </c>
      <c r="BY101" s="530">
        <v>16315868</v>
      </c>
      <c r="BZ101" s="530">
        <v>25444810</v>
      </c>
      <c r="CA101" s="530">
        <v>5198764</v>
      </c>
      <c r="CB101" s="530">
        <v>0</v>
      </c>
      <c r="CC101" s="530">
        <f t="shared" si="101"/>
        <v>41760.678</v>
      </c>
      <c r="CD101" s="530">
        <f t="shared" si="102"/>
        <v>5198.7640000000001</v>
      </c>
      <c r="CE101" s="530">
        <f t="shared" si="103"/>
        <v>16315.868</v>
      </c>
      <c r="CF101" s="530">
        <f t="shared" si="104"/>
        <v>25444.81</v>
      </c>
      <c r="CG101" s="530">
        <f t="shared" si="105"/>
        <v>5198.7640000000001</v>
      </c>
      <c r="CH101" s="530">
        <f t="shared" si="106"/>
        <v>0</v>
      </c>
      <c r="CI101" s="998" t="s">
        <v>281</v>
      </c>
      <c r="CN101" s="685" t="s">
        <v>337</v>
      </c>
      <c r="CO101" s="686">
        <v>20487800</v>
      </c>
      <c r="CP101" s="686">
        <v>8887125</v>
      </c>
      <c r="CQ101" s="686">
        <v>15252792</v>
      </c>
      <c r="CR101" s="686">
        <v>5235008</v>
      </c>
      <c r="CS101" s="686">
        <v>6447744</v>
      </c>
      <c r="CT101" s="686">
        <v>2439381</v>
      </c>
      <c r="CU101" s="686">
        <f t="shared" si="108"/>
        <v>20487.8</v>
      </c>
      <c r="CV101" s="686">
        <f t="shared" si="109"/>
        <v>8887.125</v>
      </c>
      <c r="CW101" s="686">
        <f t="shared" si="110"/>
        <v>15252.791999999999</v>
      </c>
      <c r="CX101" s="686">
        <f t="shared" si="111"/>
        <v>5235.0079999999998</v>
      </c>
      <c r="CY101" s="686">
        <f t="shared" si="112"/>
        <v>6447.7439999999997</v>
      </c>
      <c r="CZ101" s="686">
        <f t="shared" si="113"/>
        <v>2439.3809999999999</v>
      </c>
      <c r="DG101" s="687" t="s">
        <v>337</v>
      </c>
      <c r="DH101" s="688">
        <v>46487800</v>
      </c>
      <c r="DI101" s="688">
        <v>9898506</v>
      </c>
      <c r="DJ101" s="688">
        <v>15252792</v>
      </c>
      <c r="DK101" s="688">
        <v>31235008</v>
      </c>
      <c r="DL101" s="688">
        <v>8887125</v>
      </c>
      <c r="DM101" s="688">
        <v>1011381</v>
      </c>
      <c r="DN101" s="688">
        <f t="shared" si="115"/>
        <v>46487.8</v>
      </c>
      <c r="DO101" s="688">
        <f t="shared" si="116"/>
        <v>9898.5059999999994</v>
      </c>
      <c r="DP101" s="688">
        <f t="shared" si="117"/>
        <v>15252.791999999999</v>
      </c>
      <c r="DQ101" s="688">
        <f t="shared" si="118"/>
        <v>31235.008000000002</v>
      </c>
      <c r="DR101" s="688">
        <f t="shared" si="119"/>
        <v>8887.125</v>
      </c>
      <c r="DS101" s="688">
        <f t="shared" si="120"/>
        <v>1011.381</v>
      </c>
      <c r="DT101" s="683" t="s">
        <v>281</v>
      </c>
      <c r="DW101" s="787"/>
      <c r="DZ101" s="786" t="s">
        <v>501</v>
      </c>
      <c r="EA101" s="787">
        <v>2642138</v>
      </c>
      <c r="EB101" s="787">
        <v>2642138</v>
      </c>
      <c r="EC101" s="787">
        <v>2642138</v>
      </c>
      <c r="ED101" s="787">
        <v>0</v>
      </c>
      <c r="EE101" s="787">
        <v>0</v>
      </c>
      <c r="EF101" s="787">
        <v>2642138</v>
      </c>
      <c r="EG101" s="787">
        <v>0</v>
      </c>
      <c r="EH101" s="787">
        <f t="shared" si="122"/>
        <v>2642.1379999999999</v>
      </c>
      <c r="EI101" s="787">
        <f t="shared" si="123"/>
        <v>2642.1379999999999</v>
      </c>
      <c r="EJ101" s="787">
        <f t="shared" si="124"/>
        <v>2642.1379999999999</v>
      </c>
      <c r="EK101" s="787">
        <f t="shared" si="125"/>
        <v>0</v>
      </c>
      <c r="EL101" s="787">
        <f t="shared" si="126"/>
        <v>0</v>
      </c>
      <c r="EM101" s="787">
        <f t="shared" si="127"/>
        <v>2642.1379999999999</v>
      </c>
      <c r="EN101" s="787">
        <f t="shared" si="128"/>
        <v>0</v>
      </c>
      <c r="EP101" s="998" t="s">
        <v>356</v>
      </c>
      <c r="EQ101" s="529">
        <v>-31809</v>
      </c>
      <c r="ER101" s="529">
        <f t="shared" si="129"/>
        <v>-31.809000000000001</v>
      </c>
      <c r="ET101" s="786" t="s">
        <v>501</v>
      </c>
      <c r="EU101" s="787">
        <v>2642138</v>
      </c>
      <c r="EV101" s="787">
        <v>2642138</v>
      </c>
      <c r="EW101" s="787">
        <v>2642138</v>
      </c>
      <c r="EX101" s="787">
        <v>0</v>
      </c>
      <c r="EY101" s="787">
        <v>0</v>
      </c>
      <c r="EZ101" s="787">
        <v>2642138</v>
      </c>
      <c r="FA101" s="787">
        <v>0</v>
      </c>
      <c r="FB101" s="529">
        <f t="shared" si="130"/>
        <v>2642.1379999999999</v>
      </c>
      <c r="FC101" s="529">
        <f t="shared" si="131"/>
        <v>2642.1379999999999</v>
      </c>
      <c r="FD101" s="529">
        <f t="shared" si="132"/>
        <v>2642.1379999999999</v>
      </c>
      <c r="FE101" s="529">
        <f t="shared" si="133"/>
        <v>0</v>
      </c>
      <c r="FF101" s="529">
        <f t="shared" si="134"/>
        <v>0</v>
      </c>
      <c r="FG101" s="529">
        <f t="shared" si="135"/>
        <v>2642.1379999999999</v>
      </c>
      <c r="FH101" s="529">
        <f t="shared" si="136"/>
        <v>0</v>
      </c>
    </row>
    <row r="102" spans="1:164" x14ac:dyDescent="0.2">
      <c r="A102" s="998" t="s">
        <v>505</v>
      </c>
      <c r="B102" s="1000">
        <v>345355463</v>
      </c>
      <c r="C102" s="1000">
        <v>2878165</v>
      </c>
      <c r="D102" s="1000">
        <v>176764942</v>
      </c>
      <c r="E102" s="1000">
        <v>168590521</v>
      </c>
      <c r="F102" s="1000">
        <v>0</v>
      </c>
      <c r="G102" s="1000">
        <v>2878165</v>
      </c>
      <c r="H102" s="1000">
        <f t="shared" si="73"/>
        <v>345355.46299999999</v>
      </c>
      <c r="I102" s="1000">
        <f t="shared" si="74"/>
        <v>2878.165</v>
      </c>
      <c r="J102" s="1000">
        <f t="shared" si="75"/>
        <v>176764.94200000001</v>
      </c>
      <c r="K102" s="1000">
        <f t="shared" si="76"/>
        <v>168590.52100000001</v>
      </c>
      <c r="L102" s="1000">
        <f t="shared" si="77"/>
        <v>0</v>
      </c>
      <c r="M102" s="1000">
        <f t="shared" si="78"/>
        <v>2878.165</v>
      </c>
      <c r="N102" s="998" t="s">
        <v>281</v>
      </c>
      <c r="S102" s="998"/>
      <c r="T102" s="528" t="s">
        <v>339</v>
      </c>
      <c r="U102" s="530">
        <v>923568000</v>
      </c>
      <c r="V102" s="530">
        <v>49764277</v>
      </c>
      <c r="W102" s="530">
        <v>901309524</v>
      </c>
      <c r="X102" s="530">
        <v>22258476</v>
      </c>
      <c r="Y102" s="530">
        <v>47719610</v>
      </c>
      <c r="Z102" s="530">
        <v>2044667</v>
      </c>
      <c r="AA102" s="530">
        <f t="shared" si="80"/>
        <v>923568</v>
      </c>
      <c r="AB102" s="530">
        <f t="shared" si="81"/>
        <v>49764.277000000002</v>
      </c>
      <c r="AC102" s="530">
        <f t="shared" si="82"/>
        <v>901309.52399999998</v>
      </c>
      <c r="AD102" s="530">
        <f t="shared" si="83"/>
        <v>22258.475999999999</v>
      </c>
      <c r="AE102" s="530">
        <f t="shared" si="84"/>
        <v>47719.61</v>
      </c>
      <c r="AF102" s="530">
        <f t="shared" si="85"/>
        <v>2044.6669999999999</v>
      </c>
      <c r="AG102" s="998" t="s">
        <v>281</v>
      </c>
      <c r="AL102" s="998" t="s">
        <v>503</v>
      </c>
      <c r="AM102" s="529">
        <v>100060678</v>
      </c>
      <c r="AN102" s="529">
        <v>13649331</v>
      </c>
      <c r="AO102" s="529">
        <v>93300000</v>
      </c>
      <c r="AP102" s="529">
        <v>6760678</v>
      </c>
      <c r="AQ102" s="529">
        <v>9798058</v>
      </c>
      <c r="AR102" s="529">
        <v>3851273</v>
      </c>
      <c r="AS102" s="529">
        <f t="shared" si="87"/>
        <v>100060.678</v>
      </c>
      <c r="AT102" s="529">
        <f t="shared" si="88"/>
        <v>13649.331</v>
      </c>
      <c r="AU102" s="529">
        <f t="shared" si="89"/>
        <v>93300</v>
      </c>
      <c r="AV102" s="529">
        <f t="shared" si="90"/>
        <v>6760.6779999999999</v>
      </c>
      <c r="AW102" s="529">
        <f t="shared" si="91"/>
        <v>9798.0580000000009</v>
      </c>
      <c r="AX102" s="529">
        <f t="shared" si="92"/>
        <v>3851.2730000000001</v>
      </c>
      <c r="BD102" s="998" t="s">
        <v>418</v>
      </c>
      <c r="BE102" s="529">
        <v>30944322</v>
      </c>
      <c r="BF102" s="529">
        <v>7166574</v>
      </c>
      <c r="BG102" s="529">
        <v>11944322</v>
      </c>
      <c r="BH102" s="529">
        <v>19000000</v>
      </c>
      <c r="BI102" s="529">
        <v>4777716</v>
      </c>
      <c r="BJ102" s="529">
        <v>2388858</v>
      </c>
      <c r="BK102" s="529">
        <f t="shared" si="94"/>
        <v>30944.322</v>
      </c>
      <c r="BL102" s="529">
        <f t="shared" si="95"/>
        <v>7166.5739999999996</v>
      </c>
      <c r="BM102" s="529">
        <f t="shared" si="96"/>
        <v>11944.322</v>
      </c>
      <c r="BN102" s="529">
        <f t="shared" si="97"/>
        <v>19000</v>
      </c>
      <c r="BO102" s="529">
        <f t="shared" si="98"/>
        <v>4777.7160000000003</v>
      </c>
      <c r="BP102" s="529">
        <f t="shared" si="99"/>
        <v>2388.8580000000002</v>
      </c>
      <c r="BT102" s="998"/>
      <c r="BV102" s="528" t="s">
        <v>503</v>
      </c>
      <c r="BW102" s="530">
        <v>101300000</v>
      </c>
      <c r="BX102" s="530">
        <v>47227591</v>
      </c>
      <c r="BY102" s="530">
        <v>93300000</v>
      </c>
      <c r="BZ102" s="530">
        <v>8000000</v>
      </c>
      <c r="CA102" s="530">
        <v>15940994</v>
      </c>
      <c r="CB102" s="530">
        <v>31286597</v>
      </c>
      <c r="CC102" s="530">
        <f t="shared" si="101"/>
        <v>101300</v>
      </c>
      <c r="CD102" s="530">
        <f t="shared" si="102"/>
        <v>47227.591</v>
      </c>
      <c r="CE102" s="530">
        <f t="shared" si="103"/>
        <v>93300</v>
      </c>
      <c r="CF102" s="530">
        <f t="shared" si="104"/>
        <v>8000</v>
      </c>
      <c r="CG102" s="530">
        <f t="shared" si="105"/>
        <v>15940.994000000001</v>
      </c>
      <c r="CH102" s="530">
        <f t="shared" si="106"/>
        <v>31286.597000000002</v>
      </c>
      <c r="CI102" s="998" t="s">
        <v>281</v>
      </c>
      <c r="CN102" s="685" t="s">
        <v>338</v>
      </c>
      <c r="CO102" s="686">
        <v>981314524</v>
      </c>
      <c r="CP102" s="686">
        <v>431151678</v>
      </c>
      <c r="CQ102" s="686">
        <v>867900286</v>
      </c>
      <c r="CR102" s="686">
        <v>113414238</v>
      </c>
      <c r="CS102" s="686">
        <v>418722990</v>
      </c>
      <c r="CT102" s="686">
        <v>12428688</v>
      </c>
      <c r="CU102" s="686">
        <f t="shared" si="108"/>
        <v>981314.52399999998</v>
      </c>
      <c r="CV102" s="686">
        <f t="shared" si="109"/>
        <v>431151.67800000001</v>
      </c>
      <c r="CW102" s="686">
        <f t="shared" si="110"/>
        <v>867900.28599999996</v>
      </c>
      <c r="CX102" s="686">
        <f t="shared" si="111"/>
        <v>113414.238</v>
      </c>
      <c r="CY102" s="686">
        <f t="shared" si="112"/>
        <v>418722.99</v>
      </c>
      <c r="CZ102" s="686">
        <f t="shared" si="113"/>
        <v>12428.688</v>
      </c>
      <c r="DG102" s="687" t="s">
        <v>338</v>
      </c>
      <c r="DH102" s="688">
        <v>937314524</v>
      </c>
      <c r="DI102" s="688">
        <v>510430278</v>
      </c>
      <c r="DJ102" s="688">
        <v>887900254</v>
      </c>
      <c r="DK102" s="688">
        <v>49414270</v>
      </c>
      <c r="DL102" s="688">
        <v>498333020</v>
      </c>
      <c r="DM102" s="688">
        <v>12097258</v>
      </c>
      <c r="DN102" s="688">
        <f t="shared" si="115"/>
        <v>937314.52399999998</v>
      </c>
      <c r="DO102" s="688">
        <f t="shared" si="116"/>
        <v>510430.27799999999</v>
      </c>
      <c r="DP102" s="688">
        <f t="shared" si="117"/>
        <v>887900.25399999996</v>
      </c>
      <c r="DQ102" s="688">
        <f t="shared" si="118"/>
        <v>49414.27</v>
      </c>
      <c r="DR102" s="688">
        <f t="shared" si="119"/>
        <v>498333.02</v>
      </c>
      <c r="DS102" s="688">
        <f t="shared" si="120"/>
        <v>12097.258</v>
      </c>
      <c r="DT102" s="683" t="s">
        <v>281</v>
      </c>
      <c r="DW102" s="787"/>
      <c r="DZ102" s="786" t="s">
        <v>337</v>
      </c>
      <c r="EA102" s="787">
        <v>45619800</v>
      </c>
      <c r="EB102" s="787">
        <v>10909887</v>
      </c>
      <c r="EC102" s="787">
        <v>15252792</v>
      </c>
      <c r="ED102" s="787">
        <v>30367008</v>
      </c>
      <c r="EE102" s="787">
        <v>4342905</v>
      </c>
      <c r="EF102" s="787">
        <v>9898506</v>
      </c>
      <c r="EG102" s="787">
        <v>1011381</v>
      </c>
      <c r="EH102" s="787">
        <f t="shared" si="122"/>
        <v>45619.8</v>
      </c>
      <c r="EI102" s="787">
        <f t="shared" si="123"/>
        <v>10909.887000000001</v>
      </c>
      <c r="EJ102" s="787">
        <f t="shared" si="124"/>
        <v>15252.791999999999</v>
      </c>
      <c r="EK102" s="787">
        <f t="shared" si="125"/>
        <v>30367.008000000002</v>
      </c>
      <c r="EL102" s="787">
        <f t="shared" si="126"/>
        <v>4342.9049999999997</v>
      </c>
      <c r="EM102" s="787">
        <f t="shared" si="127"/>
        <v>9898.5059999999994</v>
      </c>
      <c r="EN102" s="787">
        <f t="shared" si="128"/>
        <v>1011.381</v>
      </c>
      <c r="ET102" s="786" t="s">
        <v>337</v>
      </c>
      <c r="EU102" s="787">
        <v>206619800</v>
      </c>
      <c r="EV102" s="787">
        <v>12705240</v>
      </c>
      <c r="EW102" s="787">
        <v>65010086</v>
      </c>
      <c r="EX102" s="787">
        <v>141609714</v>
      </c>
      <c r="EY102" s="787">
        <v>52304846</v>
      </c>
      <c r="EZ102" s="787">
        <v>10909887</v>
      </c>
      <c r="FA102" s="787">
        <v>1795353</v>
      </c>
      <c r="FB102" s="529">
        <f t="shared" si="130"/>
        <v>206619.8</v>
      </c>
      <c r="FC102" s="529">
        <f t="shared" si="131"/>
        <v>12705.24</v>
      </c>
      <c r="FD102" s="529">
        <f t="shared" si="132"/>
        <v>65010.086000000003</v>
      </c>
      <c r="FE102" s="529">
        <f t="shared" si="133"/>
        <v>141609.71400000001</v>
      </c>
      <c r="FF102" s="529">
        <f t="shared" si="134"/>
        <v>52304.845999999998</v>
      </c>
      <c r="FG102" s="529">
        <f t="shared" si="135"/>
        <v>10909.887000000001</v>
      </c>
      <c r="FH102" s="529">
        <f t="shared" si="136"/>
        <v>1795.3530000000001</v>
      </c>
    </row>
    <row r="103" spans="1:164" x14ac:dyDescent="0.2">
      <c r="A103" s="998" t="s">
        <v>341</v>
      </c>
      <c r="B103" s="1000">
        <v>203450000</v>
      </c>
      <c r="C103" s="1000">
        <v>0</v>
      </c>
      <c r="D103" s="1000">
        <v>150250000</v>
      </c>
      <c r="E103" s="1000">
        <v>53200000</v>
      </c>
      <c r="F103" s="1000">
        <v>0</v>
      </c>
      <c r="G103" s="1000">
        <v>0</v>
      </c>
      <c r="H103" s="1000">
        <f t="shared" si="73"/>
        <v>203450</v>
      </c>
      <c r="I103" s="1000">
        <f t="shared" si="74"/>
        <v>0</v>
      </c>
      <c r="J103" s="1000">
        <f t="shared" si="75"/>
        <v>150250</v>
      </c>
      <c r="K103" s="1000">
        <f t="shared" si="76"/>
        <v>53200</v>
      </c>
      <c r="L103" s="1000">
        <f t="shared" si="77"/>
        <v>0</v>
      </c>
      <c r="M103" s="1000">
        <f t="shared" si="78"/>
        <v>0</v>
      </c>
      <c r="N103" s="998" t="s">
        <v>281</v>
      </c>
      <c r="S103" s="998"/>
      <c r="T103" s="528" t="s">
        <v>502</v>
      </c>
      <c r="U103" s="530">
        <v>43000000</v>
      </c>
      <c r="V103" s="530">
        <v>0</v>
      </c>
      <c r="W103" s="530">
        <v>42497354</v>
      </c>
      <c r="X103" s="530">
        <v>502646</v>
      </c>
      <c r="Y103" s="530">
        <v>0</v>
      </c>
      <c r="Z103" s="530">
        <v>0</v>
      </c>
      <c r="AA103" s="530">
        <f t="shared" si="80"/>
        <v>43000</v>
      </c>
      <c r="AB103" s="530">
        <f t="shared" si="81"/>
        <v>0</v>
      </c>
      <c r="AC103" s="530">
        <f t="shared" si="82"/>
        <v>42497.353999999999</v>
      </c>
      <c r="AD103" s="530">
        <f t="shared" si="83"/>
        <v>502.64600000000002</v>
      </c>
      <c r="AE103" s="530">
        <f t="shared" si="84"/>
        <v>0</v>
      </c>
      <c r="AF103" s="530">
        <f t="shared" si="85"/>
        <v>0</v>
      </c>
      <c r="AG103" s="998" t="s">
        <v>281</v>
      </c>
      <c r="AL103" s="998" t="s">
        <v>418</v>
      </c>
      <c r="AM103" s="529">
        <v>76944322</v>
      </c>
      <c r="AN103" s="529">
        <v>4777716</v>
      </c>
      <c r="AO103" s="529">
        <v>11944322</v>
      </c>
      <c r="AP103" s="529">
        <v>65000000</v>
      </c>
      <c r="AQ103" s="529">
        <v>2388858</v>
      </c>
      <c r="AR103" s="529">
        <v>2388858</v>
      </c>
      <c r="AS103" s="529">
        <f t="shared" si="87"/>
        <v>76944.322</v>
      </c>
      <c r="AT103" s="529">
        <f t="shared" si="88"/>
        <v>4777.7160000000003</v>
      </c>
      <c r="AU103" s="529">
        <f t="shared" si="89"/>
        <v>11944.322</v>
      </c>
      <c r="AV103" s="529">
        <f t="shared" si="90"/>
        <v>65000</v>
      </c>
      <c r="AW103" s="529">
        <f t="shared" si="91"/>
        <v>2388.8580000000002</v>
      </c>
      <c r="AX103" s="529">
        <f t="shared" si="92"/>
        <v>2388.8580000000002</v>
      </c>
      <c r="BD103" s="998" t="s">
        <v>504</v>
      </c>
      <c r="BE103" s="529">
        <v>3939970</v>
      </c>
      <c r="BF103" s="529">
        <v>519865</v>
      </c>
      <c r="BG103" s="529">
        <v>3870818</v>
      </c>
      <c r="BH103" s="529">
        <v>69152</v>
      </c>
      <c r="BI103" s="529">
        <v>206293</v>
      </c>
      <c r="BJ103" s="529">
        <v>313572</v>
      </c>
      <c r="BK103" s="529">
        <f t="shared" si="94"/>
        <v>3939.97</v>
      </c>
      <c r="BL103" s="529">
        <f t="shared" si="95"/>
        <v>519.86500000000001</v>
      </c>
      <c r="BM103" s="529">
        <f t="shared" si="96"/>
        <v>3870.8180000000002</v>
      </c>
      <c r="BN103" s="529">
        <f t="shared" si="97"/>
        <v>69.152000000000001</v>
      </c>
      <c r="BO103" s="529">
        <f t="shared" si="98"/>
        <v>206.29300000000001</v>
      </c>
      <c r="BP103" s="529">
        <f t="shared" si="99"/>
        <v>313.572</v>
      </c>
      <c r="BT103" s="998"/>
      <c r="BV103" s="528" t="s">
        <v>418</v>
      </c>
      <c r="BW103" s="530">
        <v>66944322</v>
      </c>
      <c r="BX103" s="530">
        <v>9555432</v>
      </c>
      <c r="BY103" s="530">
        <v>47844322</v>
      </c>
      <c r="BZ103" s="530">
        <v>19100000</v>
      </c>
      <c r="CA103" s="530">
        <v>7166574</v>
      </c>
      <c r="CB103" s="530">
        <v>2388858</v>
      </c>
      <c r="CC103" s="530">
        <f t="shared" si="101"/>
        <v>66944.322</v>
      </c>
      <c r="CD103" s="530">
        <f t="shared" si="102"/>
        <v>9555.4320000000007</v>
      </c>
      <c r="CE103" s="530">
        <f t="shared" si="103"/>
        <v>47844.322</v>
      </c>
      <c r="CF103" s="530">
        <f t="shared" si="104"/>
        <v>19100</v>
      </c>
      <c r="CG103" s="530">
        <f t="shared" si="105"/>
        <v>7166.5739999999996</v>
      </c>
      <c r="CH103" s="530">
        <f t="shared" si="106"/>
        <v>2388.8580000000002</v>
      </c>
      <c r="CI103" s="998" t="s">
        <v>281</v>
      </c>
      <c r="CN103" s="685" t="s">
        <v>339</v>
      </c>
      <c r="CO103" s="686">
        <v>771309524</v>
      </c>
      <c r="CP103" s="686">
        <v>356741203</v>
      </c>
      <c r="CQ103" s="686">
        <v>710440096</v>
      </c>
      <c r="CR103" s="686">
        <v>60869428</v>
      </c>
      <c r="CS103" s="686">
        <v>356741203</v>
      </c>
      <c r="CT103" s="686">
        <v>0</v>
      </c>
      <c r="CU103" s="686">
        <f t="shared" si="108"/>
        <v>771309.52399999998</v>
      </c>
      <c r="CV103" s="686">
        <f t="shared" si="109"/>
        <v>356741.20299999998</v>
      </c>
      <c r="CW103" s="686">
        <f t="shared" si="110"/>
        <v>710440.09600000002</v>
      </c>
      <c r="CX103" s="686">
        <f t="shared" si="111"/>
        <v>60869.428</v>
      </c>
      <c r="CY103" s="686">
        <f t="shared" si="112"/>
        <v>356741.20299999998</v>
      </c>
      <c r="CZ103" s="686">
        <f t="shared" si="113"/>
        <v>0</v>
      </c>
      <c r="DG103" s="687" t="s">
        <v>339</v>
      </c>
      <c r="DH103" s="688">
        <v>751309524</v>
      </c>
      <c r="DI103" s="688">
        <v>425721357</v>
      </c>
      <c r="DJ103" s="688">
        <v>730440096</v>
      </c>
      <c r="DK103" s="688">
        <v>20869428</v>
      </c>
      <c r="DL103" s="688">
        <v>423922545</v>
      </c>
      <c r="DM103" s="688">
        <v>1798812</v>
      </c>
      <c r="DN103" s="688">
        <f t="shared" si="115"/>
        <v>751309.52399999998</v>
      </c>
      <c r="DO103" s="688">
        <f t="shared" si="116"/>
        <v>425721.35700000002</v>
      </c>
      <c r="DP103" s="688">
        <f t="shared" si="117"/>
        <v>730440.09600000002</v>
      </c>
      <c r="DQ103" s="688">
        <f t="shared" si="118"/>
        <v>20869.428</v>
      </c>
      <c r="DR103" s="688">
        <f t="shared" si="119"/>
        <v>423922.54499999998</v>
      </c>
      <c r="DS103" s="688">
        <f t="shared" si="120"/>
        <v>1798.8119999999999</v>
      </c>
      <c r="DT103" s="683" t="s">
        <v>281</v>
      </c>
      <c r="DW103" s="787"/>
      <c r="DZ103" s="786" t="s">
        <v>338</v>
      </c>
      <c r="EA103" s="787">
        <v>904860486</v>
      </c>
      <c r="EB103" s="787">
        <v>603634012</v>
      </c>
      <c r="EC103" s="787">
        <v>896860486</v>
      </c>
      <c r="ED103" s="787">
        <v>8000000</v>
      </c>
      <c r="EE103" s="787">
        <v>293226474</v>
      </c>
      <c r="EF103" s="787">
        <v>587474855</v>
      </c>
      <c r="EG103" s="787">
        <v>16159157</v>
      </c>
      <c r="EH103" s="787">
        <f t="shared" si="122"/>
        <v>904860.48600000003</v>
      </c>
      <c r="EI103" s="787">
        <f t="shared" si="123"/>
        <v>603634.01199999999</v>
      </c>
      <c r="EJ103" s="787">
        <f t="shared" si="124"/>
        <v>896860.48600000003</v>
      </c>
      <c r="EK103" s="787">
        <f t="shared" si="125"/>
        <v>8000</v>
      </c>
      <c r="EL103" s="787">
        <f t="shared" si="126"/>
        <v>293226.47399999999</v>
      </c>
      <c r="EM103" s="787">
        <f t="shared" si="127"/>
        <v>587474.85499999998</v>
      </c>
      <c r="EN103" s="787">
        <f t="shared" si="128"/>
        <v>16159.156999999999</v>
      </c>
      <c r="ET103" s="786" t="s">
        <v>338</v>
      </c>
      <c r="EU103" s="787">
        <v>1074339114</v>
      </c>
      <c r="EV103" s="787">
        <v>724126414</v>
      </c>
      <c r="EW103" s="787">
        <v>1062020486</v>
      </c>
      <c r="EX103" s="787">
        <v>12318628</v>
      </c>
      <c r="EY103" s="787">
        <v>337894072</v>
      </c>
      <c r="EZ103" s="787">
        <v>634411514</v>
      </c>
      <c r="FA103" s="787">
        <v>89714900</v>
      </c>
      <c r="FB103" s="529">
        <f t="shared" si="130"/>
        <v>1074339.1140000001</v>
      </c>
      <c r="FC103" s="529">
        <f t="shared" si="131"/>
        <v>724126.41399999999</v>
      </c>
      <c r="FD103" s="529">
        <f t="shared" si="132"/>
        <v>1062020.486</v>
      </c>
      <c r="FE103" s="529">
        <f t="shared" si="133"/>
        <v>12318.628000000001</v>
      </c>
      <c r="FF103" s="529">
        <f t="shared" si="134"/>
        <v>337894.07199999999</v>
      </c>
      <c r="FG103" s="529">
        <f t="shared" si="135"/>
        <v>634411.51399999997</v>
      </c>
      <c r="FH103" s="529">
        <f t="shared" si="136"/>
        <v>89714.9</v>
      </c>
    </row>
    <row r="104" spans="1:164" x14ac:dyDescent="0.2">
      <c r="A104" s="998" t="s">
        <v>342</v>
      </c>
      <c r="B104" s="1000">
        <v>50065000</v>
      </c>
      <c r="C104" s="1000">
        <v>0</v>
      </c>
      <c r="D104" s="1000">
        <v>0</v>
      </c>
      <c r="E104" s="1000">
        <v>50065000</v>
      </c>
      <c r="F104" s="1000">
        <v>0</v>
      </c>
      <c r="G104" s="1000">
        <v>0</v>
      </c>
      <c r="H104" s="1000">
        <f t="shared" si="73"/>
        <v>50065</v>
      </c>
      <c r="I104" s="1000">
        <f t="shared" si="74"/>
        <v>0</v>
      </c>
      <c r="J104" s="1000">
        <f t="shared" si="75"/>
        <v>0</v>
      </c>
      <c r="K104" s="1000">
        <f t="shared" si="76"/>
        <v>50065</v>
      </c>
      <c r="L104" s="1000">
        <f t="shared" si="77"/>
        <v>0</v>
      </c>
      <c r="M104" s="1000">
        <f t="shared" si="78"/>
        <v>0</v>
      </c>
      <c r="N104" s="998" t="s">
        <v>281</v>
      </c>
      <c r="S104" s="998"/>
      <c r="T104" s="528" t="s">
        <v>503</v>
      </c>
      <c r="U104" s="530">
        <v>100060678</v>
      </c>
      <c r="V104" s="530">
        <v>9798058</v>
      </c>
      <c r="W104" s="530">
        <v>93300000</v>
      </c>
      <c r="X104" s="530">
        <v>6760678</v>
      </c>
      <c r="Y104" s="530">
        <v>7506392</v>
      </c>
      <c r="Z104" s="530">
        <v>2291666</v>
      </c>
      <c r="AA104" s="530">
        <f t="shared" si="80"/>
        <v>100060.678</v>
      </c>
      <c r="AB104" s="530">
        <f t="shared" si="81"/>
        <v>9798.0580000000009</v>
      </c>
      <c r="AC104" s="530">
        <f t="shared" si="82"/>
        <v>93300</v>
      </c>
      <c r="AD104" s="530">
        <f t="shared" si="83"/>
        <v>6760.6779999999999</v>
      </c>
      <c r="AE104" s="530">
        <f t="shared" si="84"/>
        <v>7506.3919999999998</v>
      </c>
      <c r="AF104" s="530">
        <f t="shared" si="85"/>
        <v>2291.6660000000002</v>
      </c>
      <c r="AG104" s="998" t="s">
        <v>281</v>
      </c>
      <c r="AL104" s="998" t="s">
        <v>504</v>
      </c>
      <c r="AM104" s="529">
        <v>3939970</v>
      </c>
      <c r="AN104" s="529">
        <v>206293</v>
      </c>
      <c r="AO104" s="529">
        <v>3870818</v>
      </c>
      <c r="AP104" s="529">
        <v>69152</v>
      </c>
      <c r="AQ104" s="529">
        <v>124219</v>
      </c>
      <c r="AR104" s="529">
        <v>82074</v>
      </c>
      <c r="AS104" s="529">
        <f t="shared" si="87"/>
        <v>3939.97</v>
      </c>
      <c r="AT104" s="529">
        <f t="shared" si="88"/>
        <v>206.29300000000001</v>
      </c>
      <c r="AU104" s="529">
        <f t="shared" si="89"/>
        <v>3870.8180000000002</v>
      </c>
      <c r="AV104" s="529">
        <f t="shared" si="90"/>
        <v>69.152000000000001</v>
      </c>
      <c r="AW104" s="529">
        <f t="shared" si="91"/>
        <v>124.21899999999999</v>
      </c>
      <c r="AX104" s="529">
        <f t="shared" si="92"/>
        <v>82.073999999999998</v>
      </c>
      <c r="BD104" s="998" t="s">
        <v>340</v>
      </c>
      <c r="BE104" s="529">
        <v>3939970</v>
      </c>
      <c r="BF104" s="529">
        <v>519865</v>
      </c>
      <c r="BG104" s="529">
        <v>3870818</v>
      </c>
      <c r="BH104" s="529">
        <v>69152</v>
      </c>
      <c r="BI104" s="529">
        <v>206293</v>
      </c>
      <c r="BJ104" s="529">
        <v>313572</v>
      </c>
      <c r="BK104" s="529">
        <f t="shared" si="94"/>
        <v>3939.97</v>
      </c>
      <c r="BL104" s="529">
        <f t="shared" si="95"/>
        <v>519.86500000000001</v>
      </c>
      <c r="BM104" s="529">
        <f t="shared" si="96"/>
        <v>3870.8180000000002</v>
      </c>
      <c r="BN104" s="529">
        <f t="shared" si="97"/>
        <v>69.152000000000001</v>
      </c>
      <c r="BO104" s="529">
        <f t="shared" si="98"/>
        <v>206.29300000000001</v>
      </c>
      <c r="BP104" s="529">
        <f t="shared" si="99"/>
        <v>313.572</v>
      </c>
      <c r="BT104" s="998"/>
      <c r="BV104" s="528" t="s">
        <v>504</v>
      </c>
      <c r="BW104" s="530">
        <v>3939970</v>
      </c>
      <c r="BX104" s="530">
        <v>753393</v>
      </c>
      <c r="BY104" s="530">
        <v>3870818</v>
      </c>
      <c r="BZ104" s="530">
        <v>69152</v>
      </c>
      <c r="CA104" s="530">
        <v>519865</v>
      </c>
      <c r="CB104" s="530">
        <v>233528</v>
      </c>
      <c r="CC104" s="530">
        <f t="shared" si="101"/>
        <v>3939.97</v>
      </c>
      <c r="CD104" s="530">
        <f t="shared" si="102"/>
        <v>753.39300000000003</v>
      </c>
      <c r="CE104" s="530">
        <f t="shared" si="103"/>
        <v>3870.8180000000002</v>
      </c>
      <c r="CF104" s="530">
        <f t="shared" si="104"/>
        <v>69.152000000000001</v>
      </c>
      <c r="CG104" s="530">
        <f t="shared" si="105"/>
        <v>519.86500000000001</v>
      </c>
      <c r="CH104" s="530">
        <f t="shared" si="106"/>
        <v>233.52799999999999</v>
      </c>
      <c r="CI104" s="998" t="s">
        <v>281</v>
      </c>
      <c r="CN104" s="685" t="s">
        <v>502</v>
      </c>
      <c r="CO104" s="686">
        <v>41760678</v>
      </c>
      <c r="CP104" s="686">
        <v>5198764</v>
      </c>
      <c r="CQ104" s="686">
        <v>16315868</v>
      </c>
      <c r="CR104" s="686">
        <v>25444810</v>
      </c>
      <c r="CS104" s="686">
        <v>5198764</v>
      </c>
      <c r="CT104" s="686">
        <v>0</v>
      </c>
      <c r="CU104" s="686">
        <f t="shared" si="108"/>
        <v>41760.678</v>
      </c>
      <c r="CV104" s="686">
        <f t="shared" si="109"/>
        <v>5198.7640000000001</v>
      </c>
      <c r="CW104" s="686">
        <f t="shared" si="110"/>
        <v>16315.868</v>
      </c>
      <c r="CX104" s="686">
        <f t="shared" si="111"/>
        <v>25444.81</v>
      </c>
      <c r="CY104" s="686">
        <f t="shared" si="112"/>
        <v>5198.7640000000001</v>
      </c>
      <c r="CZ104" s="686">
        <f t="shared" si="113"/>
        <v>0</v>
      </c>
      <c r="DG104" s="687" t="s">
        <v>502</v>
      </c>
      <c r="DH104" s="688">
        <v>26760678</v>
      </c>
      <c r="DI104" s="688">
        <v>5198764</v>
      </c>
      <c r="DJ104" s="688">
        <v>16315868</v>
      </c>
      <c r="DK104" s="688">
        <v>10444810</v>
      </c>
      <c r="DL104" s="688">
        <v>5198764</v>
      </c>
      <c r="DM104" s="688">
        <v>0</v>
      </c>
      <c r="DN104" s="688">
        <f t="shared" si="115"/>
        <v>26760.678</v>
      </c>
      <c r="DO104" s="688">
        <f t="shared" si="116"/>
        <v>5198.7640000000001</v>
      </c>
      <c r="DP104" s="688">
        <f t="shared" si="117"/>
        <v>16315.868</v>
      </c>
      <c r="DQ104" s="688">
        <f t="shared" si="118"/>
        <v>10444.81</v>
      </c>
      <c r="DR104" s="688">
        <f t="shared" si="119"/>
        <v>5198.7640000000001</v>
      </c>
      <c r="DS104" s="688">
        <f t="shared" si="120"/>
        <v>0</v>
      </c>
      <c r="DT104" s="683" t="s">
        <v>281</v>
      </c>
      <c r="DW104" s="787"/>
      <c r="DZ104" s="786" t="s">
        <v>339</v>
      </c>
      <c r="EA104" s="787">
        <v>739400328</v>
      </c>
      <c r="EB104" s="787">
        <v>508081996</v>
      </c>
      <c r="EC104" s="787">
        <v>739400328</v>
      </c>
      <c r="ED104" s="787">
        <v>0</v>
      </c>
      <c r="EE104" s="787">
        <v>231318332</v>
      </c>
      <c r="EF104" s="787">
        <v>502765934</v>
      </c>
      <c r="EG104" s="787">
        <v>5316062</v>
      </c>
      <c r="EH104" s="787">
        <f t="shared" si="122"/>
        <v>739400.32799999998</v>
      </c>
      <c r="EI104" s="787">
        <f t="shared" si="123"/>
        <v>508081.99599999998</v>
      </c>
      <c r="EJ104" s="787">
        <f t="shared" si="124"/>
        <v>739400.32799999998</v>
      </c>
      <c r="EK104" s="787">
        <f t="shared" si="125"/>
        <v>0</v>
      </c>
      <c r="EL104" s="787">
        <f t="shared" si="126"/>
        <v>231318.33199999999</v>
      </c>
      <c r="EM104" s="787">
        <f t="shared" si="127"/>
        <v>502765.93400000001</v>
      </c>
      <c r="EN104" s="787">
        <f t="shared" si="128"/>
        <v>5316.0619999999999</v>
      </c>
      <c r="ET104" s="786" t="s">
        <v>339</v>
      </c>
      <c r="EU104" s="787">
        <v>940460328</v>
      </c>
      <c r="EV104" s="787">
        <v>621209675</v>
      </c>
      <c r="EW104" s="787">
        <v>940460328</v>
      </c>
      <c r="EX104" s="787">
        <v>0</v>
      </c>
      <c r="EY104" s="787">
        <v>319250653</v>
      </c>
      <c r="EZ104" s="787">
        <v>538859498</v>
      </c>
      <c r="FA104" s="787">
        <v>82350177</v>
      </c>
      <c r="FB104" s="529">
        <f t="shared" si="130"/>
        <v>940460.32799999998</v>
      </c>
      <c r="FC104" s="529">
        <f t="shared" si="131"/>
        <v>621209.67500000005</v>
      </c>
      <c r="FD104" s="529">
        <f t="shared" si="132"/>
        <v>940460.32799999998</v>
      </c>
      <c r="FE104" s="529">
        <f t="shared" si="133"/>
        <v>0</v>
      </c>
      <c r="FF104" s="529">
        <f t="shared" si="134"/>
        <v>319250.65299999999</v>
      </c>
      <c r="FG104" s="529">
        <f t="shared" si="135"/>
        <v>538859.49800000002</v>
      </c>
      <c r="FH104" s="529">
        <f t="shared" si="136"/>
        <v>82350.176999999996</v>
      </c>
    </row>
    <row r="105" spans="1:164" x14ac:dyDescent="0.2">
      <c r="A105" s="998" t="s">
        <v>343</v>
      </c>
      <c r="B105" s="1000">
        <v>91840463</v>
      </c>
      <c r="C105" s="1000">
        <v>2878165</v>
      </c>
      <c r="D105" s="1000">
        <v>26514942</v>
      </c>
      <c r="E105" s="1000">
        <v>65325521</v>
      </c>
      <c r="F105" s="1000">
        <v>0</v>
      </c>
      <c r="G105" s="1000">
        <v>2878165</v>
      </c>
      <c r="H105" s="1000">
        <f t="shared" si="73"/>
        <v>91840.463000000003</v>
      </c>
      <c r="I105" s="1000">
        <f t="shared" si="74"/>
        <v>2878.165</v>
      </c>
      <c r="J105" s="1000">
        <f t="shared" si="75"/>
        <v>26514.941999999999</v>
      </c>
      <c r="K105" s="1000">
        <f t="shared" si="76"/>
        <v>65325.521000000001</v>
      </c>
      <c r="L105" s="1000">
        <f t="shared" si="77"/>
        <v>0</v>
      </c>
      <c r="M105" s="1000">
        <f t="shared" si="78"/>
        <v>2878.165</v>
      </c>
      <c r="N105" s="998" t="s">
        <v>281</v>
      </c>
      <c r="S105" s="998"/>
      <c r="T105" s="528" t="s">
        <v>418</v>
      </c>
      <c r="U105" s="530">
        <v>11944322</v>
      </c>
      <c r="V105" s="530">
        <v>2388858</v>
      </c>
      <c r="W105" s="530">
        <v>11944322</v>
      </c>
      <c r="X105" s="530">
        <v>0</v>
      </c>
      <c r="Y105" s="530">
        <v>0</v>
      </c>
      <c r="Z105" s="530">
        <v>2388858</v>
      </c>
      <c r="AA105" s="530">
        <f t="shared" si="80"/>
        <v>11944.322</v>
      </c>
      <c r="AB105" s="530">
        <f t="shared" si="81"/>
        <v>2388.8580000000002</v>
      </c>
      <c r="AC105" s="530">
        <f t="shared" si="82"/>
        <v>11944.322</v>
      </c>
      <c r="AD105" s="530">
        <f t="shared" si="83"/>
        <v>0</v>
      </c>
      <c r="AE105" s="530">
        <f t="shared" si="84"/>
        <v>0</v>
      </c>
      <c r="AF105" s="530">
        <f t="shared" si="85"/>
        <v>2388.8580000000002</v>
      </c>
      <c r="AG105" s="998" t="s">
        <v>281</v>
      </c>
      <c r="AL105" s="998" t="s">
        <v>340</v>
      </c>
      <c r="AM105" s="529">
        <v>3939970</v>
      </c>
      <c r="AN105" s="529">
        <v>206293</v>
      </c>
      <c r="AO105" s="529">
        <v>3870818</v>
      </c>
      <c r="AP105" s="529">
        <v>69152</v>
      </c>
      <c r="AQ105" s="529">
        <v>124219</v>
      </c>
      <c r="AR105" s="529">
        <v>82074</v>
      </c>
      <c r="AS105" s="529">
        <f t="shared" si="87"/>
        <v>3939.97</v>
      </c>
      <c r="AT105" s="529">
        <f t="shared" si="88"/>
        <v>206.29300000000001</v>
      </c>
      <c r="AU105" s="529">
        <f t="shared" si="89"/>
        <v>3870.8180000000002</v>
      </c>
      <c r="AV105" s="529">
        <f t="shared" si="90"/>
        <v>69.152000000000001</v>
      </c>
      <c r="AW105" s="529">
        <f t="shared" si="91"/>
        <v>124.21899999999999</v>
      </c>
      <c r="AX105" s="529">
        <f t="shared" si="92"/>
        <v>82.073999999999998</v>
      </c>
      <c r="BD105" s="998" t="s">
        <v>505</v>
      </c>
      <c r="BE105" s="529">
        <v>406507267</v>
      </c>
      <c r="BF105" s="529">
        <v>282486721</v>
      </c>
      <c r="BG105" s="529">
        <v>342492598</v>
      </c>
      <c r="BH105" s="529">
        <v>64014669</v>
      </c>
      <c r="BI105" s="529">
        <v>264883361</v>
      </c>
      <c r="BJ105" s="529">
        <v>17603360</v>
      </c>
      <c r="BK105" s="529">
        <f t="shared" si="94"/>
        <v>406507.26699999999</v>
      </c>
      <c r="BL105" s="529">
        <f t="shared" si="95"/>
        <v>282486.72100000002</v>
      </c>
      <c r="BM105" s="529">
        <f t="shared" si="96"/>
        <v>342492.598</v>
      </c>
      <c r="BN105" s="529">
        <f t="shared" si="97"/>
        <v>64014.669000000002</v>
      </c>
      <c r="BO105" s="529">
        <f t="shared" si="98"/>
        <v>264883.36099999998</v>
      </c>
      <c r="BP105" s="529">
        <f t="shared" si="99"/>
        <v>17603.36</v>
      </c>
      <c r="BT105" s="998"/>
      <c r="BV105" s="528" t="s">
        <v>340</v>
      </c>
      <c r="BW105" s="530">
        <v>3939970</v>
      </c>
      <c r="BX105" s="530">
        <v>753393</v>
      </c>
      <c r="BY105" s="530">
        <v>3870818</v>
      </c>
      <c r="BZ105" s="530">
        <v>69152</v>
      </c>
      <c r="CA105" s="530">
        <v>519865</v>
      </c>
      <c r="CB105" s="530">
        <v>233528</v>
      </c>
      <c r="CC105" s="530">
        <f t="shared" si="101"/>
        <v>3939.97</v>
      </c>
      <c r="CD105" s="530">
        <f t="shared" si="102"/>
        <v>753.39300000000003</v>
      </c>
      <c r="CE105" s="530">
        <f t="shared" si="103"/>
        <v>3870.8180000000002</v>
      </c>
      <c r="CF105" s="530">
        <f t="shared" si="104"/>
        <v>69.152000000000001</v>
      </c>
      <c r="CG105" s="530">
        <f t="shared" si="105"/>
        <v>519.86500000000001</v>
      </c>
      <c r="CH105" s="530">
        <f t="shared" si="106"/>
        <v>233.52799999999999</v>
      </c>
      <c r="CI105" s="998" t="s">
        <v>281</v>
      </c>
      <c r="CN105" s="685" t="s">
        <v>503</v>
      </c>
      <c r="CO105" s="686">
        <v>101300000</v>
      </c>
      <c r="CP105" s="686">
        <v>57267421</v>
      </c>
      <c r="CQ105" s="686">
        <v>93300000</v>
      </c>
      <c r="CR105" s="686">
        <v>8000000</v>
      </c>
      <c r="CS105" s="686">
        <v>47227591</v>
      </c>
      <c r="CT105" s="686">
        <v>10039830</v>
      </c>
      <c r="CU105" s="686">
        <f t="shared" si="108"/>
        <v>101300</v>
      </c>
      <c r="CV105" s="686">
        <f t="shared" si="109"/>
        <v>57267.421000000002</v>
      </c>
      <c r="CW105" s="686">
        <f t="shared" si="110"/>
        <v>93300</v>
      </c>
      <c r="CX105" s="686">
        <f t="shared" si="111"/>
        <v>8000</v>
      </c>
      <c r="CY105" s="686">
        <f t="shared" si="112"/>
        <v>47227.591</v>
      </c>
      <c r="CZ105" s="686">
        <f t="shared" si="113"/>
        <v>10039.83</v>
      </c>
      <c r="DG105" s="687" t="s">
        <v>503</v>
      </c>
      <c r="DH105" s="688">
        <v>101300000</v>
      </c>
      <c r="DI105" s="688">
        <v>67565867</v>
      </c>
      <c r="DJ105" s="688">
        <v>93300000</v>
      </c>
      <c r="DK105" s="688">
        <v>8000000</v>
      </c>
      <c r="DL105" s="688">
        <v>57267421</v>
      </c>
      <c r="DM105" s="688">
        <v>10298446</v>
      </c>
      <c r="DN105" s="688">
        <f t="shared" si="115"/>
        <v>101300</v>
      </c>
      <c r="DO105" s="688">
        <f t="shared" si="116"/>
        <v>67565.866999999998</v>
      </c>
      <c r="DP105" s="688">
        <f t="shared" si="117"/>
        <v>93300</v>
      </c>
      <c r="DQ105" s="688">
        <f t="shared" si="118"/>
        <v>8000</v>
      </c>
      <c r="DR105" s="688">
        <f t="shared" si="119"/>
        <v>57267.421000000002</v>
      </c>
      <c r="DS105" s="688">
        <f t="shared" si="120"/>
        <v>10298.446</v>
      </c>
      <c r="DT105" s="683" t="s">
        <v>281</v>
      </c>
      <c r="DW105" s="787"/>
      <c r="DZ105" s="786" t="s">
        <v>502</v>
      </c>
      <c r="EA105" s="787">
        <v>16315868</v>
      </c>
      <c r="EB105" s="787">
        <v>5198764</v>
      </c>
      <c r="EC105" s="787">
        <v>16315868</v>
      </c>
      <c r="ED105" s="787">
        <v>0</v>
      </c>
      <c r="EE105" s="787">
        <v>11117104</v>
      </c>
      <c r="EF105" s="787">
        <v>5198764</v>
      </c>
      <c r="EG105" s="787">
        <v>0</v>
      </c>
      <c r="EH105" s="787">
        <f t="shared" si="122"/>
        <v>16315.868</v>
      </c>
      <c r="EI105" s="787">
        <f t="shared" si="123"/>
        <v>5198.7640000000001</v>
      </c>
      <c r="EJ105" s="787">
        <f t="shared" si="124"/>
        <v>16315.868</v>
      </c>
      <c r="EK105" s="787">
        <f t="shared" si="125"/>
        <v>0</v>
      </c>
      <c r="EL105" s="787">
        <f t="shared" si="126"/>
        <v>11117.103999999999</v>
      </c>
      <c r="EM105" s="787">
        <f t="shared" si="127"/>
        <v>5198.7640000000001</v>
      </c>
      <c r="EN105" s="787">
        <f t="shared" si="128"/>
        <v>0</v>
      </c>
      <c r="ET105" s="786" t="s">
        <v>502</v>
      </c>
      <c r="EU105" s="787">
        <v>16315868</v>
      </c>
      <c r="EV105" s="787">
        <v>10271824</v>
      </c>
      <c r="EW105" s="787">
        <v>16315868</v>
      </c>
      <c r="EX105" s="787">
        <v>0</v>
      </c>
      <c r="EY105" s="787">
        <v>6044044</v>
      </c>
      <c r="EZ105" s="787">
        <v>5198764</v>
      </c>
      <c r="FA105" s="787">
        <v>5073060</v>
      </c>
      <c r="FB105" s="529">
        <f t="shared" si="130"/>
        <v>16315.868</v>
      </c>
      <c r="FC105" s="529">
        <f t="shared" si="131"/>
        <v>10271.824000000001</v>
      </c>
      <c r="FD105" s="529">
        <f t="shared" si="132"/>
        <v>16315.868</v>
      </c>
      <c r="FE105" s="529">
        <f t="shared" si="133"/>
        <v>0</v>
      </c>
      <c r="FF105" s="529">
        <f t="shared" si="134"/>
        <v>6044.0439999999999</v>
      </c>
      <c r="FG105" s="529">
        <f t="shared" si="135"/>
        <v>5198.7640000000001</v>
      </c>
      <c r="FH105" s="529">
        <f t="shared" si="136"/>
        <v>5073.0600000000004</v>
      </c>
    </row>
    <row r="106" spans="1:164" x14ac:dyDescent="0.2">
      <c r="A106" s="998" t="s">
        <v>506</v>
      </c>
      <c r="B106" s="1000">
        <v>11509500</v>
      </c>
      <c r="C106" s="1000">
        <v>125740</v>
      </c>
      <c r="D106" s="1000">
        <v>125740</v>
      </c>
      <c r="E106" s="1000">
        <v>11383760</v>
      </c>
      <c r="F106" s="1000">
        <v>81200</v>
      </c>
      <c r="G106" s="1000">
        <v>44540</v>
      </c>
      <c r="H106" s="1000">
        <f t="shared" si="73"/>
        <v>11509.5</v>
      </c>
      <c r="I106" s="1000">
        <f t="shared" si="74"/>
        <v>125.74</v>
      </c>
      <c r="J106" s="1000">
        <f t="shared" si="75"/>
        <v>125.74</v>
      </c>
      <c r="K106" s="1000">
        <f t="shared" si="76"/>
        <v>11383.76</v>
      </c>
      <c r="L106" s="1000">
        <f t="shared" si="77"/>
        <v>81.2</v>
      </c>
      <c r="M106" s="1000">
        <f t="shared" si="78"/>
        <v>44.54</v>
      </c>
      <c r="N106" s="998" t="s">
        <v>281</v>
      </c>
      <c r="S106" s="998"/>
      <c r="T106" s="528" t="s">
        <v>504</v>
      </c>
      <c r="U106" s="530">
        <v>3870967</v>
      </c>
      <c r="V106" s="530">
        <v>124219</v>
      </c>
      <c r="W106" s="530">
        <v>3870818</v>
      </c>
      <c r="X106" s="530">
        <v>149</v>
      </c>
      <c r="Y106" s="530">
        <v>0</v>
      </c>
      <c r="Z106" s="530">
        <v>124219</v>
      </c>
      <c r="AA106" s="530">
        <f t="shared" si="80"/>
        <v>3870.9670000000001</v>
      </c>
      <c r="AB106" s="530">
        <f t="shared" si="81"/>
        <v>124.21899999999999</v>
      </c>
      <c r="AC106" s="530">
        <f t="shared" si="82"/>
        <v>3870.8180000000002</v>
      </c>
      <c r="AD106" s="530">
        <f t="shared" si="83"/>
        <v>0.14899999999999999</v>
      </c>
      <c r="AE106" s="530">
        <f t="shared" si="84"/>
        <v>0</v>
      </c>
      <c r="AF106" s="530">
        <f t="shared" si="85"/>
        <v>124.21899999999999</v>
      </c>
      <c r="AG106" s="998" t="s">
        <v>281</v>
      </c>
      <c r="AL106" s="998" t="s">
        <v>505</v>
      </c>
      <c r="AM106" s="529">
        <v>383307309</v>
      </c>
      <c r="AN106" s="529">
        <v>254155992</v>
      </c>
      <c r="AO106" s="529">
        <v>346492599</v>
      </c>
      <c r="AP106" s="529">
        <v>36814710</v>
      </c>
      <c r="AQ106" s="529">
        <v>197998231</v>
      </c>
      <c r="AR106" s="529">
        <v>56157761</v>
      </c>
      <c r="AS106" s="529">
        <f t="shared" si="87"/>
        <v>383307.30900000001</v>
      </c>
      <c r="AT106" s="529">
        <f t="shared" si="88"/>
        <v>254155.992</v>
      </c>
      <c r="AU106" s="529">
        <f t="shared" si="89"/>
        <v>346492.59899999999</v>
      </c>
      <c r="AV106" s="529">
        <f t="shared" si="90"/>
        <v>36814.71</v>
      </c>
      <c r="AW106" s="529">
        <f t="shared" si="91"/>
        <v>197998.231</v>
      </c>
      <c r="AX106" s="529">
        <f t="shared" si="92"/>
        <v>56157.760999999999</v>
      </c>
      <c r="BD106" s="998" t="s">
        <v>341</v>
      </c>
      <c r="BE106" s="529">
        <v>298176816</v>
      </c>
      <c r="BF106" s="529">
        <v>270795110</v>
      </c>
      <c r="BG106" s="529">
        <v>296795111</v>
      </c>
      <c r="BH106" s="529">
        <v>1381705</v>
      </c>
      <c r="BI106" s="529">
        <v>256235110</v>
      </c>
      <c r="BJ106" s="529">
        <v>14560000</v>
      </c>
      <c r="BK106" s="529">
        <f t="shared" si="94"/>
        <v>298176.81599999999</v>
      </c>
      <c r="BL106" s="529">
        <f t="shared" si="95"/>
        <v>270795.11</v>
      </c>
      <c r="BM106" s="529">
        <f t="shared" si="96"/>
        <v>296795.11099999998</v>
      </c>
      <c r="BN106" s="529">
        <f t="shared" si="97"/>
        <v>1381.7049999999999</v>
      </c>
      <c r="BO106" s="529">
        <f t="shared" si="98"/>
        <v>256235.11</v>
      </c>
      <c r="BP106" s="529">
        <f t="shared" si="99"/>
        <v>14560</v>
      </c>
      <c r="BT106" s="998"/>
      <c r="BV106" s="528" t="s">
        <v>505</v>
      </c>
      <c r="BW106" s="530">
        <v>466490562</v>
      </c>
      <c r="BX106" s="530">
        <v>362680129</v>
      </c>
      <c r="BY106" s="530">
        <v>403983617</v>
      </c>
      <c r="BZ106" s="530">
        <v>62506945</v>
      </c>
      <c r="CA106" s="530">
        <v>286499302</v>
      </c>
      <c r="CB106" s="530">
        <v>76180827</v>
      </c>
      <c r="CC106" s="530">
        <f t="shared" si="101"/>
        <v>466490.56199999998</v>
      </c>
      <c r="CD106" s="530">
        <f t="shared" si="102"/>
        <v>362680.12900000002</v>
      </c>
      <c r="CE106" s="530">
        <f t="shared" si="103"/>
        <v>403983.61700000003</v>
      </c>
      <c r="CF106" s="530">
        <f t="shared" si="104"/>
        <v>62506.945</v>
      </c>
      <c r="CG106" s="530">
        <f t="shared" si="105"/>
        <v>286499.30200000003</v>
      </c>
      <c r="CH106" s="530">
        <f t="shared" si="106"/>
        <v>76180.827000000005</v>
      </c>
      <c r="CI106" s="998" t="s">
        <v>281</v>
      </c>
      <c r="CN106" s="685" t="s">
        <v>418</v>
      </c>
      <c r="CO106" s="686">
        <v>66944322</v>
      </c>
      <c r="CP106" s="686">
        <v>11944290</v>
      </c>
      <c r="CQ106" s="686">
        <v>47844322</v>
      </c>
      <c r="CR106" s="686">
        <v>19100000</v>
      </c>
      <c r="CS106" s="686">
        <v>9555432</v>
      </c>
      <c r="CT106" s="686">
        <v>2388858</v>
      </c>
      <c r="CU106" s="686">
        <f t="shared" si="108"/>
        <v>66944.322</v>
      </c>
      <c r="CV106" s="686">
        <f t="shared" si="109"/>
        <v>11944.29</v>
      </c>
      <c r="CW106" s="686">
        <f t="shared" si="110"/>
        <v>47844.322</v>
      </c>
      <c r="CX106" s="686">
        <f t="shared" si="111"/>
        <v>19100</v>
      </c>
      <c r="CY106" s="686">
        <f t="shared" si="112"/>
        <v>9555.4320000000007</v>
      </c>
      <c r="CZ106" s="686">
        <f t="shared" si="113"/>
        <v>2388.8580000000002</v>
      </c>
      <c r="DG106" s="687" t="s">
        <v>418</v>
      </c>
      <c r="DH106" s="688">
        <v>57944322</v>
      </c>
      <c r="DI106" s="688">
        <v>11944290</v>
      </c>
      <c r="DJ106" s="688">
        <v>47844290</v>
      </c>
      <c r="DK106" s="688">
        <v>10100032</v>
      </c>
      <c r="DL106" s="688">
        <v>11944290</v>
      </c>
      <c r="DM106" s="688">
        <v>0</v>
      </c>
      <c r="DN106" s="688">
        <f t="shared" si="115"/>
        <v>57944.322</v>
      </c>
      <c r="DO106" s="688">
        <f t="shared" si="116"/>
        <v>11944.29</v>
      </c>
      <c r="DP106" s="688">
        <f t="shared" si="117"/>
        <v>47844.29</v>
      </c>
      <c r="DQ106" s="688">
        <f t="shared" si="118"/>
        <v>10100.031999999999</v>
      </c>
      <c r="DR106" s="688">
        <f t="shared" si="119"/>
        <v>11944.29</v>
      </c>
      <c r="DS106" s="688">
        <f t="shared" si="120"/>
        <v>0</v>
      </c>
      <c r="DT106" s="683" t="s">
        <v>281</v>
      </c>
      <c r="DW106" s="787"/>
      <c r="DZ106" s="786" t="s">
        <v>503</v>
      </c>
      <c r="EA106" s="787">
        <v>101300000</v>
      </c>
      <c r="EB106" s="787">
        <v>78408962</v>
      </c>
      <c r="EC106" s="787">
        <v>93300000</v>
      </c>
      <c r="ED106" s="787">
        <v>8000000</v>
      </c>
      <c r="EE106" s="787">
        <v>14891038</v>
      </c>
      <c r="EF106" s="787">
        <v>67565867</v>
      </c>
      <c r="EG106" s="787">
        <v>10843095</v>
      </c>
      <c r="EH106" s="787">
        <f t="shared" si="122"/>
        <v>101300</v>
      </c>
      <c r="EI106" s="787">
        <f t="shared" si="123"/>
        <v>78408.962</v>
      </c>
      <c r="EJ106" s="787">
        <f t="shared" si="124"/>
        <v>93300</v>
      </c>
      <c r="EK106" s="787">
        <f t="shared" si="125"/>
        <v>8000</v>
      </c>
      <c r="EL106" s="787">
        <f t="shared" si="126"/>
        <v>14891.038</v>
      </c>
      <c r="EM106" s="787">
        <f t="shared" si="127"/>
        <v>67565.866999999998</v>
      </c>
      <c r="EN106" s="787">
        <f t="shared" si="128"/>
        <v>10843.094999999999</v>
      </c>
      <c r="ET106" s="786" t="s">
        <v>503</v>
      </c>
      <c r="EU106" s="787">
        <v>101300000</v>
      </c>
      <c r="EV106" s="787">
        <v>80700625</v>
      </c>
      <c r="EW106" s="787">
        <v>93300000</v>
      </c>
      <c r="EX106" s="787">
        <v>8000000</v>
      </c>
      <c r="EY106" s="787">
        <v>12599375</v>
      </c>
      <c r="EZ106" s="787">
        <v>78408962</v>
      </c>
      <c r="FA106" s="787">
        <v>2291663</v>
      </c>
      <c r="FB106" s="529">
        <f t="shared" si="130"/>
        <v>101300</v>
      </c>
      <c r="FC106" s="529">
        <f t="shared" si="131"/>
        <v>80700.625</v>
      </c>
      <c r="FD106" s="529">
        <f t="shared" si="132"/>
        <v>93300</v>
      </c>
      <c r="FE106" s="529">
        <f t="shared" si="133"/>
        <v>8000</v>
      </c>
      <c r="FF106" s="529">
        <f t="shared" si="134"/>
        <v>12599.375</v>
      </c>
      <c r="FG106" s="529">
        <f t="shared" si="135"/>
        <v>78408.962</v>
      </c>
      <c r="FH106" s="529">
        <f t="shared" si="136"/>
        <v>2291.663</v>
      </c>
    </row>
    <row r="107" spans="1:164" x14ac:dyDescent="0.2">
      <c r="A107" s="998" t="s">
        <v>345</v>
      </c>
      <c r="B107" s="1000">
        <v>11509500</v>
      </c>
      <c r="C107" s="1000">
        <v>125740</v>
      </c>
      <c r="D107" s="1000">
        <v>125740</v>
      </c>
      <c r="E107" s="1000">
        <v>11383760</v>
      </c>
      <c r="F107" s="1000">
        <v>81200</v>
      </c>
      <c r="G107" s="1000">
        <v>44540</v>
      </c>
      <c r="H107" s="1000">
        <f t="shared" si="73"/>
        <v>11509.5</v>
      </c>
      <c r="I107" s="1000">
        <f t="shared" si="74"/>
        <v>125.74</v>
      </c>
      <c r="J107" s="1000">
        <f t="shared" si="75"/>
        <v>125.74</v>
      </c>
      <c r="K107" s="1000">
        <f t="shared" si="76"/>
        <v>11383.76</v>
      </c>
      <c r="L107" s="1000">
        <f t="shared" si="77"/>
        <v>81.2</v>
      </c>
      <c r="M107" s="1000">
        <f t="shared" si="78"/>
        <v>44.54</v>
      </c>
      <c r="N107" s="998" t="s">
        <v>281</v>
      </c>
      <c r="S107" s="998"/>
      <c r="T107" s="528" t="s">
        <v>340</v>
      </c>
      <c r="U107" s="530">
        <v>3870967</v>
      </c>
      <c r="V107" s="530">
        <v>124219</v>
      </c>
      <c r="W107" s="530">
        <v>3870818</v>
      </c>
      <c r="X107" s="530">
        <v>149</v>
      </c>
      <c r="Y107" s="530">
        <v>0</v>
      </c>
      <c r="Z107" s="530">
        <v>124219</v>
      </c>
      <c r="AA107" s="530">
        <f t="shared" si="80"/>
        <v>3870.9670000000001</v>
      </c>
      <c r="AB107" s="530">
        <f t="shared" si="81"/>
        <v>124.21899999999999</v>
      </c>
      <c r="AC107" s="530">
        <f t="shared" si="82"/>
        <v>3870.8180000000002</v>
      </c>
      <c r="AD107" s="530">
        <f t="shared" si="83"/>
        <v>0.14899999999999999</v>
      </c>
      <c r="AE107" s="530">
        <f t="shared" si="84"/>
        <v>0</v>
      </c>
      <c r="AF107" s="530">
        <f t="shared" si="85"/>
        <v>124.21899999999999</v>
      </c>
      <c r="AG107" s="998" t="s">
        <v>281</v>
      </c>
      <c r="AL107" s="998" t="s">
        <v>341</v>
      </c>
      <c r="AM107" s="529">
        <v>302176816</v>
      </c>
      <c r="AN107" s="529">
        <v>248395110</v>
      </c>
      <c r="AO107" s="529">
        <v>300795112</v>
      </c>
      <c r="AP107" s="529">
        <v>1381704</v>
      </c>
      <c r="AQ107" s="529">
        <v>192237349</v>
      </c>
      <c r="AR107" s="529">
        <v>56157761</v>
      </c>
      <c r="AS107" s="529">
        <f t="shared" si="87"/>
        <v>302176.81599999999</v>
      </c>
      <c r="AT107" s="529">
        <f t="shared" si="88"/>
        <v>248395.11</v>
      </c>
      <c r="AU107" s="529">
        <f t="shared" si="89"/>
        <v>300795.11200000002</v>
      </c>
      <c r="AV107" s="529">
        <f t="shared" si="90"/>
        <v>1381.704</v>
      </c>
      <c r="AW107" s="529">
        <f t="shared" si="91"/>
        <v>192237.34899999999</v>
      </c>
      <c r="AX107" s="529">
        <f t="shared" si="92"/>
        <v>56157.760999999999</v>
      </c>
      <c r="BD107" s="998" t="s">
        <v>342</v>
      </c>
      <c r="BE107" s="529">
        <v>27200000</v>
      </c>
      <c r="BF107" s="529">
        <v>0</v>
      </c>
      <c r="BG107" s="529">
        <v>0</v>
      </c>
      <c r="BH107" s="529">
        <v>27200000</v>
      </c>
      <c r="BI107" s="529">
        <v>0</v>
      </c>
      <c r="BJ107" s="529">
        <v>0</v>
      </c>
      <c r="BK107" s="529">
        <f t="shared" si="94"/>
        <v>27200</v>
      </c>
      <c r="BL107" s="529">
        <f t="shared" si="95"/>
        <v>0</v>
      </c>
      <c r="BM107" s="529">
        <f t="shared" si="96"/>
        <v>0</v>
      </c>
      <c r="BN107" s="529">
        <f t="shared" si="97"/>
        <v>27200</v>
      </c>
      <c r="BO107" s="529">
        <f t="shared" si="98"/>
        <v>0</v>
      </c>
      <c r="BP107" s="529">
        <f t="shared" si="99"/>
        <v>0</v>
      </c>
      <c r="BT107" s="998"/>
      <c r="BV107" s="528" t="s">
        <v>341</v>
      </c>
      <c r="BW107" s="530">
        <v>335295111</v>
      </c>
      <c r="BX107" s="530">
        <v>335295109</v>
      </c>
      <c r="BY107" s="530">
        <v>335295111</v>
      </c>
      <c r="BZ107" s="530">
        <v>0</v>
      </c>
      <c r="CA107" s="530">
        <v>270795110</v>
      </c>
      <c r="CB107" s="530">
        <v>64499999</v>
      </c>
      <c r="CC107" s="530">
        <f t="shared" si="101"/>
        <v>335295.11099999998</v>
      </c>
      <c r="CD107" s="530">
        <f t="shared" si="102"/>
        <v>335295.109</v>
      </c>
      <c r="CE107" s="530">
        <f t="shared" si="103"/>
        <v>335295.11099999998</v>
      </c>
      <c r="CF107" s="530">
        <f t="shared" si="104"/>
        <v>0</v>
      </c>
      <c r="CG107" s="530">
        <f t="shared" si="105"/>
        <v>270795.11</v>
      </c>
      <c r="CH107" s="530">
        <f t="shared" si="106"/>
        <v>64499.999000000003</v>
      </c>
      <c r="CI107" s="998" t="s">
        <v>281</v>
      </c>
      <c r="CN107" s="685" t="s">
        <v>504</v>
      </c>
      <c r="CO107" s="686">
        <v>3939970</v>
      </c>
      <c r="CP107" s="686">
        <v>753393</v>
      </c>
      <c r="CQ107" s="686">
        <v>3870818</v>
      </c>
      <c r="CR107" s="686">
        <v>69152</v>
      </c>
      <c r="CS107" s="686">
        <v>753393</v>
      </c>
      <c r="CT107" s="686">
        <v>0</v>
      </c>
      <c r="CU107" s="686">
        <f t="shared" si="108"/>
        <v>3939.97</v>
      </c>
      <c r="CV107" s="686">
        <f t="shared" si="109"/>
        <v>753.39300000000003</v>
      </c>
      <c r="CW107" s="686">
        <f t="shared" si="110"/>
        <v>3870.8180000000002</v>
      </c>
      <c r="CX107" s="686">
        <f t="shared" si="111"/>
        <v>69.152000000000001</v>
      </c>
      <c r="CY107" s="686">
        <f t="shared" si="112"/>
        <v>753.39300000000003</v>
      </c>
      <c r="CZ107" s="686">
        <f t="shared" si="113"/>
        <v>0</v>
      </c>
      <c r="DG107" s="687" t="s">
        <v>504</v>
      </c>
      <c r="DH107" s="688">
        <v>16370818</v>
      </c>
      <c r="DI107" s="688">
        <v>1395475</v>
      </c>
      <c r="DJ107" s="688">
        <v>3870818</v>
      </c>
      <c r="DK107" s="688">
        <v>12500000</v>
      </c>
      <c r="DL107" s="688">
        <v>753393</v>
      </c>
      <c r="DM107" s="688">
        <v>642082</v>
      </c>
      <c r="DN107" s="688">
        <f t="shared" si="115"/>
        <v>16370.817999999999</v>
      </c>
      <c r="DO107" s="688">
        <f t="shared" si="116"/>
        <v>1395.4749999999999</v>
      </c>
      <c r="DP107" s="688">
        <f t="shared" si="117"/>
        <v>3870.8180000000002</v>
      </c>
      <c r="DQ107" s="688">
        <f t="shared" si="118"/>
        <v>12500</v>
      </c>
      <c r="DR107" s="688">
        <f t="shared" si="119"/>
        <v>753.39300000000003</v>
      </c>
      <c r="DS107" s="688">
        <f t="shared" si="120"/>
        <v>642.08199999999999</v>
      </c>
      <c r="DT107" s="683" t="s">
        <v>281</v>
      </c>
      <c r="DW107" s="787"/>
      <c r="DZ107" s="786" t="s">
        <v>418</v>
      </c>
      <c r="EA107" s="787">
        <v>47844290</v>
      </c>
      <c r="EB107" s="787">
        <v>11944290</v>
      </c>
      <c r="EC107" s="787">
        <v>47844290</v>
      </c>
      <c r="ED107" s="787">
        <v>0</v>
      </c>
      <c r="EE107" s="787">
        <v>35900000</v>
      </c>
      <c r="EF107" s="787">
        <v>11944290</v>
      </c>
      <c r="EG107" s="787">
        <v>0</v>
      </c>
      <c r="EH107" s="787">
        <f t="shared" si="122"/>
        <v>47844.29</v>
      </c>
      <c r="EI107" s="787">
        <f t="shared" si="123"/>
        <v>11944.29</v>
      </c>
      <c r="EJ107" s="787">
        <f t="shared" si="124"/>
        <v>47844.29</v>
      </c>
      <c r="EK107" s="787">
        <f t="shared" si="125"/>
        <v>0</v>
      </c>
      <c r="EL107" s="787">
        <f t="shared" si="126"/>
        <v>35900</v>
      </c>
      <c r="EM107" s="787">
        <f t="shared" si="127"/>
        <v>11944.29</v>
      </c>
      <c r="EN107" s="787">
        <f t="shared" si="128"/>
        <v>0</v>
      </c>
      <c r="ET107" s="786" t="s">
        <v>418</v>
      </c>
      <c r="EU107" s="787">
        <v>16262918</v>
      </c>
      <c r="EV107" s="787">
        <v>11944290</v>
      </c>
      <c r="EW107" s="787">
        <v>11944290</v>
      </c>
      <c r="EX107" s="787">
        <v>4318628</v>
      </c>
      <c r="EY107" s="787">
        <v>0</v>
      </c>
      <c r="EZ107" s="787">
        <v>11944290</v>
      </c>
      <c r="FA107" s="787">
        <v>0</v>
      </c>
      <c r="FB107" s="529">
        <f t="shared" si="130"/>
        <v>16262.918</v>
      </c>
      <c r="FC107" s="529">
        <f t="shared" si="131"/>
        <v>11944.29</v>
      </c>
      <c r="FD107" s="529">
        <f t="shared" si="132"/>
        <v>11944.29</v>
      </c>
      <c r="FE107" s="529">
        <f t="shared" si="133"/>
        <v>4318.6279999999997</v>
      </c>
      <c r="FF107" s="529">
        <f t="shared" si="134"/>
        <v>0</v>
      </c>
      <c r="FG107" s="529">
        <f t="shared" si="135"/>
        <v>11944.29</v>
      </c>
      <c r="FH107" s="529">
        <f t="shared" si="136"/>
        <v>0</v>
      </c>
    </row>
    <row r="108" spans="1:164" x14ac:dyDescent="0.2">
      <c r="A108" s="998" t="s">
        <v>507</v>
      </c>
      <c r="B108" s="1000">
        <v>10000</v>
      </c>
      <c r="C108" s="1000">
        <v>0</v>
      </c>
      <c r="D108" s="1000">
        <v>0</v>
      </c>
      <c r="E108" s="1000">
        <v>10000</v>
      </c>
      <c r="F108" s="1000">
        <v>0</v>
      </c>
      <c r="G108" s="1000">
        <v>0</v>
      </c>
      <c r="H108" s="1000">
        <f t="shared" si="73"/>
        <v>10</v>
      </c>
      <c r="I108" s="1000">
        <f t="shared" si="74"/>
        <v>0</v>
      </c>
      <c r="J108" s="1000">
        <f t="shared" si="75"/>
        <v>0</v>
      </c>
      <c r="K108" s="1000">
        <f t="shared" si="76"/>
        <v>10</v>
      </c>
      <c r="L108" s="1000">
        <f t="shared" si="77"/>
        <v>0</v>
      </c>
      <c r="M108" s="1000">
        <f t="shared" si="78"/>
        <v>0</v>
      </c>
      <c r="N108" s="998" t="s">
        <v>281</v>
      </c>
      <c r="S108" s="998"/>
      <c r="T108" s="528" t="s">
        <v>505</v>
      </c>
      <c r="U108" s="530">
        <v>522514806</v>
      </c>
      <c r="V108" s="530">
        <v>195115514</v>
      </c>
      <c r="W108" s="530">
        <v>343719738</v>
      </c>
      <c r="X108" s="530">
        <v>178795068</v>
      </c>
      <c r="Y108" s="530">
        <v>10595516</v>
      </c>
      <c r="Z108" s="530">
        <v>184519998</v>
      </c>
      <c r="AA108" s="530">
        <f t="shared" si="80"/>
        <v>522514.80599999998</v>
      </c>
      <c r="AB108" s="530">
        <f t="shared" si="81"/>
        <v>195115.514</v>
      </c>
      <c r="AC108" s="530">
        <f t="shared" si="82"/>
        <v>343719.73800000001</v>
      </c>
      <c r="AD108" s="530">
        <f t="shared" si="83"/>
        <v>178795.068</v>
      </c>
      <c r="AE108" s="530">
        <f t="shared" si="84"/>
        <v>10595.516</v>
      </c>
      <c r="AF108" s="530">
        <f t="shared" si="85"/>
        <v>184519.99799999999</v>
      </c>
      <c r="AG108" s="998" t="s">
        <v>281</v>
      </c>
      <c r="AL108" s="998" t="s">
        <v>343</v>
      </c>
      <c r="AM108" s="529">
        <v>77480493</v>
      </c>
      <c r="AN108" s="529">
        <v>5760882</v>
      </c>
      <c r="AO108" s="529">
        <v>42047487</v>
      </c>
      <c r="AP108" s="529">
        <v>35433006</v>
      </c>
      <c r="AQ108" s="529">
        <v>5760882</v>
      </c>
      <c r="AR108" s="529">
        <v>0</v>
      </c>
      <c r="AS108" s="529">
        <f t="shared" si="87"/>
        <v>77480.493000000002</v>
      </c>
      <c r="AT108" s="529">
        <f t="shared" si="88"/>
        <v>5760.8819999999996</v>
      </c>
      <c r="AU108" s="529">
        <f t="shared" si="89"/>
        <v>42047.487000000001</v>
      </c>
      <c r="AV108" s="529">
        <f t="shared" si="90"/>
        <v>35433.006000000001</v>
      </c>
      <c r="AW108" s="529">
        <f t="shared" si="91"/>
        <v>5760.8819999999996</v>
      </c>
      <c r="AX108" s="529">
        <f t="shared" si="92"/>
        <v>0</v>
      </c>
      <c r="BD108" s="998" t="s">
        <v>343</v>
      </c>
      <c r="BE108" s="529">
        <v>77480451</v>
      </c>
      <c r="BF108" s="529">
        <v>11691611</v>
      </c>
      <c r="BG108" s="529">
        <v>42047487</v>
      </c>
      <c r="BH108" s="529">
        <v>35432964</v>
      </c>
      <c r="BI108" s="529">
        <v>8648251</v>
      </c>
      <c r="BJ108" s="529">
        <v>3043360</v>
      </c>
      <c r="BK108" s="529">
        <f t="shared" si="94"/>
        <v>77480.451000000001</v>
      </c>
      <c r="BL108" s="529">
        <f t="shared" si="95"/>
        <v>11691.611000000001</v>
      </c>
      <c r="BM108" s="529">
        <f t="shared" si="96"/>
        <v>42047.487000000001</v>
      </c>
      <c r="BN108" s="529">
        <f t="shared" si="97"/>
        <v>35432.964</v>
      </c>
      <c r="BO108" s="529">
        <f t="shared" si="98"/>
        <v>8648.2510000000002</v>
      </c>
      <c r="BP108" s="529">
        <f t="shared" si="99"/>
        <v>3043.36</v>
      </c>
      <c r="BT108" s="998"/>
      <c r="BV108" s="528" t="s">
        <v>342</v>
      </c>
      <c r="BW108" s="530">
        <v>50065000</v>
      </c>
      <c r="BX108" s="530">
        <v>0</v>
      </c>
      <c r="BY108" s="530">
        <v>0</v>
      </c>
      <c r="BZ108" s="530">
        <v>50065000</v>
      </c>
      <c r="CA108" s="530">
        <v>0</v>
      </c>
      <c r="CB108" s="530">
        <v>0</v>
      </c>
      <c r="CC108" s="530">
        <f t="shared" si="101"/>
        <v>50065</v>
      </c>
      <c r="CD108" s="530">
        <f t="shared" si="102"/>
        <v>0</v>
      </c>
      <c r="CE108" s="530">
        <f t="shared" si="103"/>
        <v>0</v>
      </c>
      <c r="CF108" s="530">
        <f t="shared" si="104"/>
        <v>50065</v>
      </c>
      <c r="CG108" s="530">
        <f t="shared" si="105"/>
        <v>0</v>
      </c>
      <c r="CH108" s="530">
        <f t="shared" si="106"/>
        <v>0</v>
      </c>
      <c r="CI108" s="998" t="s">
        <v>281</v>
      </c>
      <c r="CN108" s="685" t="s">
        <v>340</v>
      </c>
      <c r="CO108" s="686">
        <v>3939970</v>
      </c>
      <c r="CP108" s="686">
        <v>753393</v>
      </c>
      <c r="CQ108" s="686">
        <v>3870818</v>
      </c>
      <c r="CR108" s="686">
        <v>69152</v>
      </c>
      <c r="CS108" s="686">
        <v>753393</v>
      </c>
      <c r="CT108" s="686">
        <v>0</v>
      </c>
      <c r="CU108" s="686">
        <f t="shared" si="108"/>
        <v>3939.97</v>
      </c>
      <c r="CV108" s="686">
        <f t="shared" si="109"/>
        <v>753.39300000000003</v>
      </c>
      <c r="CW108" s="686">
        <f t="shared" si="110"/>
        <v>3870.8180000000002</v>
      </c>
      <c r="CX108" s="686">
        <f t="shared" si="111"/>
        <v>69.152000000000001</v>
      </c>
      <c r="CY108" s="686">
        <f t="shared" si="112"/>
        <v>753.39300000000003</v>
      </c>
      <c r="CZ108" s="686">
        <f t="shared" si="113"/>
        <v>0</v>
      </c>
      <c r="DG108" s="687" t="s">
        <v>340</v>
      </c>
      <c r="DH108" s="688">
        <v>16370818</v>
      </c>
      <c r="DI108" s="688">
        <v>1395475</v>
      </c>
      <c r="DJ108" s="688">
        <v>3870818</v>
      </c>
      <c r="DK108" s="688">
        <v>12500000</v>
      </c>
      <c r="DL108" s="688">
        <v>753393</v>
      </c>
      <c r="DM108" s="688">
        <v>642082</v>
      </c>
      <c r="DN108" s="688">
        <f t="shared" si="115"/>
        <v>16370.817999999999</v>
      </c>
      <c r="DO108" s="688">
        <f t="shared" si="116"/>
        <v>1395.4749999999999</v>
      </c>
      <c r="DP108" s="688">
        <f t="shared" si="117"/>
        <v>3870.8180000000002</v>
      </c>
      <c r="DQ108" s="688">
        <f t="shared" si="118"/>
        <v>12500</v>
      </c>
      <c r="DR108" s="688">
        <f t="shared" si="119"/>
        <v>753.39300000000003</v>
      </c>
      <c r="DS108" s="688">
        <f t="shared" si="120"/>
        <v>642.08199999999999</v>
      </c>
      <c r="DT108" s="683" t="s">
        <v>281</v>
      </c>
      <c r="DW108" s="787"/>
      <c r="DZ108" s="786" t="s">
        <v>504</v>
      </c>
      <c r="EA108" s="787">
        <v>16370818</v>
      </c>
      <c r="EB108" s="787">
        <v>1716516</v>
      </c>
      <c r="EC108" s="787">
        <v>3870818</v>
      </c>
      <c r="ED108" s="787">
        <v>12500000</v>
      </c>
      <c r="EE108" s="787">
        <v>2154302</v>
      </c>
      <c r="EF108" s="787">
        <v>1716516</v>
      </c>
      <c r="EG108" s="787">
        <v>0</v>
      </c>
      <c r="EH108" s="787">
        <f t="shared" si="122"/>
        <v>16370.817999999999</v>
      </c>
      <c r="EI108" s="787">
        <f t="shared" si="123"/>
        <v>1716.5160000000001</v>
      </c>
      <c r="EJ108" s="787">
        <f t="shared" si="124"/>
        <v>3870.8180000000002</v>
      </c>
      <c r="EK108" s="787">
        <f t="shared" si="125"/>
        <v>12500</v>
      </c>
      <c r="EL108" s="787">
        <f t="shared" si="126"/>
        <v>2154.3020000000001</v>
      </c>
      <c r="EM108" s="787">
        <f t="shared" si="127"/>
        <v>1716.5160000000001</v>
      </c>
      <c r="EN108" s="787">
        <f t="shared" si="128"/>
        <v>0</v>
      </c>
      <c r="ET108" s="786" t="s">
        <v>504</v>
      </c>
      <c r="EU108" s="787">
        <v>16370818</v>
      </c>
      <c r="EV108" s="787">
        <v>10392236</v>
      </c>
      <c r="EW108" s="787">
        <v>12546538</v>
      </c>
      <c r="EX108" s="787">
        <v>3824280</v>
      </c>
      <c r="EY108" s="787">
        <v>2154302</v>
      </c>
      <c r="EZ108" s="787">
        <v>1716516</v>
      </c>
      <c r="FA108" s="787">
        <v>8675720</v>
      </c>
      <c r="FB108" s="529">
        <f t="shared" si="130"/>
        <v>16370.817999999999</v>
      </c>
      <c r="FC108" s="529">
        <f t="shared" si="131"/>
        <v>10392.236000000001</v>
      </c>
      <c r="FD108" s="529">
        <f t="shared" si="132"/>
        <v>12546.538</v>
      </c>
      <c r="FE108" s="529">
        <f t="shared" si="133"/>
        <v>3824.28</v>
      </c>
      <c r="FF108" s="529">
        <f t="shared" si="134"/>
        <v>2154.3020000000001</v>
      </c>
      <c r="FG108" s="529">
        <f t="shared" si="135"/>
        <v>1716.5160000000001</v>
      </c>
      <c r="FH108" s="529">
        <f t="shared" si="136"/>
        <v>8675.7199999999993</v>
      </c>
    </row>
    <row r="109" spans="1:164" x14ac:dyDescent="0.2">
      <c r="A109" s="998" t="s">
        <v>508</v>
      </c>
      <c r="B109" s="1000">
        <v>10000</v>
      </c>
      <c r="C109" s="1000">
        <v>0</v>
      </c>
      <c r="D109" s="1000">
        <v>0</v>
      </c>
      <c r="E109" s="1000">
        <v>10000</v>
      </c>
      <c r="F109" s="1000">
        <v>0</v>
      </c>
      <c r="G109" s="1000">
        <v>0</v>
      </c>
      <c r="H109" s="1000">
        <f t="shared" si="73"/>
        <v>10</v>
      </c>
      <c r="I109" s="1000">
        <f t="shared" si="74"/>
        <v>0</v>
      </c>
      <c r="J109" s="1000">
        <f t="shared" si="75"/>
        <v>0</v>
      </c>
      <c r="K109" s="1000">
        <f t="shared" si="76"/>
        <v>10</v>
      </c>
      <c r="L109" s="1000">
        <f t="shared" si="77"/>
        <v>0</v>
      </c>
      <c r="M109" s="1000">
        <f t="shared" si="78"/>
        <v>0</v>
      </c>
      <c r="N109" s="998" t="s">
        <v>281</v>
      </c>
      <c r="S109" s="998"/>
      <c r="T109" s="528" t="s">
        <v>341</v>
      </c>
      <c r="U109" s="530">
        <v>424029888</v>
      </c>
      <c r="V109" s="530">
        <v>192237349</v>
      </c>
      <c r="W109" s="530">
        <v>300794951</v>
      </c>
      <c r="X109" s="530">
        <v>123234937</v>
      </c>
      <c r="Y109" s="530">
        <v>7717351</v>
      </c>
      <c r="Z109" s="530">
        <v>184519998</v>
      </c>
      <c r="AA109" s="530">
        <f t="shared" si="80"/>
        <v>424029.88799999998</v>
      </c>
      <c r="AB109" s="530">
        <f t="shared" si="81"/>
        <v>192237.34899999999</v>
      </c>
      <c r="AC109" s="530">
        <f t="shared" si="82"/>
        <v>300794.951</v>
      </c>
      <c r="AD109" s="530">
        <f t="shared" si="83"/>
        <v>123234.93700000001</v>
      </c>
      <c r="AE109" s="530">
        <f t="shared" si="84"/>
        <v>7717.3509999999997</v>
      </c>
      <c r="AF109" s="530">
        <f t="shared" si="85"/>
        <v>184519.99799999999</v>
      </c>
      <c r="AG109" s="998" t="s">
        <v>281</v>
      </c>
      <c r="AL109" s="998" t="s">
        <v>344</v>
      </c>
      <c r="AM109" s="529">
        <v>3650000</v>
      </c>
      <c r="AN109" s="529">
        <v>0</v>
      </c>
      <c r="AO109" s="529">
        <v>3650000</v>
      </c>
      <c r="AP109" s="529">
        <v>0</v>
      </c>
      <c r="AQ109" s="529">
        <v>0</v>
      </c>
      <c r="AR109" s="529">
        <v>0</v>
      </c>
      <c r="AS109" s="529">
        <f t="shared" si="87"/>
        <v>3650</v>
      </c>
      <c r="AT109" s="529">
        <f t="shared" si="88"/>
        <v>0</v>
      </c>
      <c r="AU109" s="529">
        <f t="shared" si="89"/>
        <v>3650</v>
      </c>
      <c r="AV109" s="529">
        <f t="shared" si="90"/>
        <v>0</v>
      </c>
      <c r="AW109" s="529">
        <f t="shared" si="91"/>
        <v>0</v>
      </c>
      <c r="AX109" s="529">
        <f t="shared" si="92"/>
        <v>0</v>
      </c>
      <c r="BD109" s="998" t="s">
        <v>344</v>
      </c>
      <c r="BE109" s="529">
        <v>3650000</v>
      </c>
      <c r="BF109" s="529">
        <v>0</v>
      </c>
      <c r="BG109" s="529">
        <v>3650000</v>
      </c>
      <c r="BH109" s="529">
        <v>0</v>
      </c>
      <c r="BI109" s="529">
        <v>0</v>
      </c>
      <c r="BJ109" s="529">
        <v>0</v>
      </c>
      <c r="BK109" s="529">
        <f t="shared" si="94"/>
        <v>3650</v>
      </c>
      <c r="BL109" s="529">
        <f t="shared" si="95"/>
        <v>0</v>
      </c>
      <c r="BM109" s="529">
        <f t="shared" si="96"/>
        <v>3650</v>
      </c>
      <c r="BN109" s="529">
        <f t="shared" si="97"/>
        <v>0</v>
      </c>
      <c r="BO109" s="529">
        <f t="shared" si="98"/>
        <v>0</v>
      </c>
      <c r="BP109" s="529">
        <f t="shared" si="99"/>
        <v>0</v>
      </c>
      <c r="BT109" s="998"/>
      <c r="BV109" s="528" t="s">
        <v>343</v>
      </c>
      <c r="BW109" s="530">
        <v>77480451</v>
      </c>
      <c r="BX109" s="530">
        <v>27385020</v>
      </c>
      <c r="BY109" s="530">
        <v>65038506</v>
      </c>
      <c r="BZ109" s="530">
        <v>12441945</v>
      </c>
      <c r="CA109" s="530">
        <v>15704192</v>
      </c>
      <c r="CB109" s="530">
        <v>11680828</v>
      </c>
      <c r="CC109" s="530">
        <f t="shared" si="101"/>
        <v>77480.451000000001</v>
      </c>
      <c r="CD109" s="530">
        <f t="shared" si="102"/>
        <v>27385.02</v>
      </c>
      <c r="CE109" s="530">
        <f t="shared" si="103"/>
        <v>65038.506000000001</v>
      </c>
      <c r="CF109" s="530">
        <f t="shared" si="104"/>
        <v>12441.945</v>
      </c>
      <c r="CG109" s="530">
        <f t="shared" si="105"/>
        <v>15704.191999999999</v>
      </c>
      <c r="CH109" s="530">
        <f t="shared" si="106"/>
        <v>11680.828</v>
      </c>
      <c r="CI109" s="998" t="s">
        <v>281</v>
      </c>
      <c r="CN109" s="685" t="s">
        <v>505</v>
      </c>
      <c r="CO109" s="686">
        <v>559011638</v>
      </c>
      <c r="CP109" s="686">
        <v>469023756</v>
      </c>
      <c r="CQ109" s="686">
        <v>496504693</v>
      </c>
      <c r="CR109" s="686">
        <v>62506945</v>
      </c>
      <c r="CS109" s="686">
        <v>380680130</v>
      </c>
      <c r="CT109" s="686">
        <v>88343626</v>
      </c>
      <c r="CU109" s="686">
        <f t="shared" si="108"/>
        <v>559011.63800000004</v>
      </c>
      <c r="CV109" s="686">
        <f t="shared" si="109"/>
        <v>469023.75599999999</v>
      </c>
      <c r="CW109" s="686">
        <f t="shared" si="110"/>
        <v>496504.69300000003</v>
      </c>
      <c r="CX109" s="686">
        <f t="shared" si="111"/>
        <v>62506.945</v>
      </c>
      <c r="CY109" s="686">
        <f t="shared" si="112"/>
        <v>380680.13</v>
      </c>
      <c r="CZ109" s="686">
        <f t="shared" si="113"/>
        <v>88343.626000000004</v>
      </c>
      <c r="DG109" s="687" t="s">
        <v>505</v>
      </c>
      <c r="DH109" s="688">
        <v>756375145</v>
      </c>
      <c r="DI109" s="688">
        <v>507386580</v>
      </c>
      <c r="DJ109" s="688">
        <v>533968200</v>
      </c>
      <c r="DK109" s="688">
        <v>222406945</v>
      </c>
      <c r="DL109" s="688">
        <v>469023756</v>
      </c>
      <c r="DM109" s="688">
        <v>38362824</v>
      </c>
      <c r="DN109" s="688">
        <f t="shared" si="115"/>
        <v>756375.14500000002</v>
      </c>
      <c r="DO109" s="688">
        <f t="shared" si="116"/>
        <v>507386.58</v>
      </c>
      <c r="DP109" s="688">
        <f t="shared" si="117"/>
        <v>533968.19999999995</v>
      </c>
      <c r="DQ109" s="688">
        <f t="shared" si="118"/>
        <v>222406.94500000001</v>
      </c>
      <c r="DR109" s="688">
        <f t="shared" si="119"/>
        <v>469023.75599999999</v>
      </c>
      <c r="DS109" s="688">
        <f t="shared" si="120"/>
        <v>38362.824000000001</v>
      </c>
      <c r="DT109" s="683" t="s">
        <v>281</v>
      </c>
      <c r="DW109" s="787"/>
      <c r="DZ109" s="786" t="s">
        <v>340</v>
      </c>
      <c r="EA109" s="787">
        <v>16370818</v>
      </c>
      <c r="EB109" s="787">
        <v>1716516</v>
      </c>
      <c r="EC109" s="787">
        <v>3870818</v>
      </c>
      <c r="ED109" s="787">
        <v>12500000</v>
      </c>
      <c r="EE109" s="787">
        <v>2154302</v>
      </c>
      <c r="EF109" s="787">
        <v>1716516</v>
      </c>
      <c r="EG109" s="787">
        <v>0</v>
      </c>
      <c r="EH109" s="787">
        <f t="shared" si="122"/>
        <v>16370.817999999999</v>
      </c>
      <c r="EI109" s="787">
        <f t="shared" si="123"/>
        <v>1716.5160000000001</v>
      </c>
      <c r="EJ109" s="787">
        <f t="shared" si="124"/>
        <v>3870.8180000000002</v>
      </c>
      <c r="EK109" s="787">
        <f t="shared" si="125"/>
        <v>12500</v>
      </c>
      <c r="EL109" s="787">
        <f t="shared" si="126"/>
        <v>2154.3020000000001</v>
      </c>
      <c r="EM109" s="787">
        <f t="shared" si="127"/>
        <v>1716.5160000000001</v>
      </c>
      <c r="EN109" s="787">
        <f t="shared" si="128"/>
        <v>0</v>
      </c>
      <c r="ET109" s="786" t="s">
        <v>340</v>
      </c>
      <c r="EU109" s="787">
        <v>16370818</v>
      </c>
      <c r="EV109" s="787">
        <v>10392236</v>
      </c>
      <c r="EW109" s="787">
        <v>12546538</v>
      </c>
      <c r="EX109" s="787">
        <v>3824280</v>
      </c>
      <c r="EY109" s="787">
        <v>2154302</v>
      </c>
      <c r="EZ109" s="787">
        <v>1716516</v>
      </c>
      <c r="FA109" s="787">
        <v>8675720</v>
      </c>
      <c r="FB109" s="529">
        <f t="shared" si="130"/>
        <v>16370.817999999999</v>
      </c>
      <c r="FC109" s="529">
        <f t="shared" si="131"/>
        <v>10392.236000000001</v>
      </c>
      <c r="FD109" s="529">
        <f t="shared" si="132"/>
        <v>12546.538</v>
      </c>
      <c r="FE109" s="529">
        <f t="shared" si="133"/>
        <v>3824.28</v>
      </c>
      <c r="FF109" s="529">
        <f t="shared" si="134"/>
        <v>2154.3020000000001</v>
      </c>
      <c r="FG109" s="529">
        <f t="shared" si="135"/>
        <v>1716.5160000000001</v>
      </c>
      <c r="FH109" s="529">
        <f t="shared" si="136"/>
        <v>8675.7199999999993</v>
      </c>
    </row>
    <row r="110" spans="1:164" x14ac:dyDescent="0.2">
      <c r="A110" s="998" t="s">
        <v>509</v>
      </c>
      <c r="B110" s="1000">
        <v>10000</v>
      </c>
      <c r="C110" s="1000">
        <v>0</v>
      </c>
      <c r="D110" s="1000">
        <v>0</v>
      </c>
      <c r="E110" s="1000">
        <v>10000</v>
      </c>
      <c r="F110" s="1000">
        <v>0</v>
      </c>
      <c r="G110" s="1000">
        <v>0</v>
      </c>
      <c r="H110" s="1000">
        <f t="shared" si="73"/>
        <v>10</v>
      </c>
      <c r="I110" s="1000">
        <f t="shared" si="74"/>
        <v>0</v>
      </c>
      <c r="J110" s="1000">
        <f t="shared" si="75"/>
        <v>0</v>
      </c>
      <c r="K110" s="1000">
        <f t="shared" si="76"/>
        <v>10</v>
      </c>
      <c r="L110" s="1000">
        <f t="shared" si="77"/>
        <v>0</v>
      </c>
      <c r="M110" s="1000">
        <f t="shared" si="78"/>
        <v>0</v>
      </c>
      <c r="N110" s="998" t="s">
        <v>281</v>
      </c>
      <c r="S110" s="998"/>
      <c r="T110" s="528" t="s">
        <v>342</v>
      </c>
      <c r="U110" s="530">
        <v>0</v>
      </c>
      <c r="V110" s="530">
        <v>0</v>
      </c>
      <c r="W110" s="530">
        <v>0</v>
      </c>
      <c r="X110" s="530">
        <v>0</v>
      </c>
      <c r="Y110" s="530">
        <v>0</v>
      </c>
      <c r="Z110" s="530">
        <v>0</v>
      </c>
      <c r="AA110" s="530">
        <f t="shared" si="80"/>
        <v>0</v>
      </c>
      <c r="AB110" s="530">
        <f t="shared" si="81"/>
        <v>0</v>
      </c>
      <c r="AC110" s="530">
        <f t="shared" si="82"/>
        <v>0</v>
      </c>
      <c r="AD110" s="530">
        <f t="shared" si="83"/>
        <v>0</v>
      </c>
      <c r="AE110" s="530">
        <f t="shared" si="84"/>
        <v>0</v>
      </c>
      <c r="AF110" s="530">
        <f t="shared" si="85"/>
        <v>0</v>
      </c>
      <c r="AG110" s="998" t="s">
        <v>281</v>
      </c>
      <c r="AL110" s="998" t="s">
        <v>506</v>
      </c>
      <c r="AM110" s="529">
        <v>11826892</v>
      </c>
      <c r="AN110" s="529">
        <v>664260</v>
      </c>
      <c r="AO110" s="529">
        <v>664260</v>
      </c>
      <c r="AP110" s="529">
        <v>11162632</v>
      </c>
      <c r="AQ110" s="529">
        <v>212960</v>
      </c>
      <c r="AR110" s="529">
        <v>451300</v>
      </c>
      <c r="AS110" s="529">
        <f t="shared" si="87"/>
        <v>11826.892</v>
      </c>
      <c r="AT110" s="529">
        <f t="shared" si="88"/>
        <v>664.26</v>
      </c>
      <c r="AU110" s="529">
        <f t="shared" si="89"/>
        <v>664.26</v>
      </c>
      <c r="AV110" s="529">
        <f t="shared" si="90"/>
        <v>11162.632</v>
      </c>
      <c r="AW110" s="529">
        <f t="shared" si="91"/>
        <v>212.96</v>
      </c>
      <c r="AX110" s="529">
        <f t="shared" si="92"/>
        <v>451.3</v>
      </c>
      <c r="BD110" s="998" t="s">
        <v>506</v>
      </c>
      <c r="BE110" s="529">
        <v>96737545</v>
      </c>
      <c r="BF110" s="529">
        <v>1717470</v>
      </c>
      <c r="BG110" s="529">
        <v>1717475</v>
      </c>
      <c r="BH110" s="529">
        <v>95020070</v>
      </c>
      <c r="BI110" s="529">
        <v>1608640</v>
      </c>
      <c r="BJ110" s="529">
        <v>108830</v>
      </c>
      <c r="BK110" s="529">
        <f t="shared" si="94"/>
        <v>96737.544999999998</v>
      </c>
      <c r="BL110" s="529">
        <f t="shared" si="95"/>
        <v>1717.47</v>
      </c>
      <c r="BM110" s="529">
        <f t="shared" si="96"/>
        <v>1717.4749999999999</v>
      </c>
      <c r="BN110" s="529">
        <f t="shared" si="97"/>
        <v>95020.07</v>
      </c>
      <c r="BO110" s="529">
        <f t="shared" si="98"/>
        <v>1608.64</v>
      </c>
      <c r="BP110" s="529">
        <f t="shared" si="99"/>
        <v>108.83</v>
      </c>
      <c r="BT110" s="998"/>
      <c r="BV110" s="528" t="s">
        <v>344</v>
      </c>
      <c r="BW110" s="530">
        <v>3650000</v>
      </c>
      <c r="BX110" s="530">
        <v>0</v>
      </c>
      <c r="BY110" s="530">
        <v>3650000</v>
      </c>
      <c r="BZ110" s="530">
        <v>0</v>
      </c>
      <c r="CA110" s="530">
        <v>0</v>
      </c>
      <c r="CB110" s="530">
        <v>0</v>
      </c>
      <c r="CC110" s="530">
        <f t="shared" si="101"/>
        <v>3650</v>
      </c>
      <c r="CD110" s="530">
        <f t="shared" si="102"/>
        <v>0</v>
      </c>
      <c r="CE110" s="530">
        <f t="shared" si="103"/>
        <v>3650</v>
      </c>
      <c r="CF110" s="530">
        <f t="shared" si="104"/>
        <v>0</v>
      </c>
      <c r="CG110" s="530">
        <f t="shared" si="105"/>
        <v>0</v>
      </c>
      <c r="CH110" s="530">
        <f t="shared" si="106"/>
        <v>0</v>
      </c>
      <c r="CI110" s="998" t="s">
        <v>281</v>
      </c>
      <c r="CN110" s="685" t="s">
        <v>341</v>
      </c>
      <c r="CO110" s="686">
        <v>427295110</v>
      </c>
      <c r="CP110" s="686">
        <v>427295108</v>
      </c>
      <c r="CQ110" s="686">
        <v>427295110</v>
      </c>
      <c r="CR110" s="686">
        <v>0</v>
      </c>
      <c r="CS110" s="686">
        <v>353295110</v>
      </c>
      <c r="CT110" s="686">
        <v>73999998</v>
      </c>
      <c r="CU110" s="686">
        <f t="shared" si="108"/>
        <v>427295.11</v>
      </c>
      <c r="CV110" s="686">
        <f t="shared" si="109"/>
        <v>427295.10800000001</v>
      </c>
      <c r="CW110" s="686">
        <f t="shared" si="110"/>
        <v>427295.11</v>
      </c>
      <c r="CX110" s="686">
        <f t="shared" si="111"/>
        <v>0</v>
      </c>
      <c r="CY110" s="686">
        <f t="shared" si="112"/>
        <v>353295.11</v>
      </c>
      <c r="CZ110" s="686">
        <f t="shared" si="113"/>
        <v>73999.998000000007</v>
      </c>
      <c r="DG110" s="687" t="s">
        <v>341</v>
      </c>
      <c r="DH110" s="688">
        <v>618758617</v>
      </c>
      <c r="DI110" s="688">
        <v>464733615</v>
      </c>
      <c r="DJ110" s="688">
        <v>464758617</v>
      </c>
      <c r="DK110" s="688">
        <v>154000000</v>
      </c>
      <c r="DL110" s="688">
        <v>427295108</v>
      </c>
      <c r="DM110" s="688">
        <v>37438507</v>
      </c>
      <c r="DN110" s="688">
        <f t="shared" si="115"/>
        <v>618758.61699999997</v>
      </c>
      <c r="DO110" s="688">
        <f t="shared" si="116"/>
        <v>464733.61499999999</v>
      </c>
      <c r="DP110" s="688">
        <f t="shared" si="117"/>
        <v>464758.61700000003</v>
      </c>
      <c r="DQ110" s="688">
        <f t="shared" si="118"/>
        <v>154000</v>
      </c>
      <c r="DR110" s="688">
        <f t="shared" si="119"/>
        <v>427295.10800000001</v>
      </c>
      <c r="DS110" s="688">
        <f t="shared" si="120"/>
        <v>37438.506999999998</v>
      </c>
      <c r="DT110" s="683" t="s">
        <v>281</v>
      </c>
      <c r="DW110" s="787"/>
      <c r="DZ110" s="786" t="s">
        <v>505</v>
      </c>
      <c r="EA110" s="787">
        <v>806375145</v>
      </c>
      <c r="EB110" s="787">
        <v>507386580</v>
      </c>
      <c r="EC110" s="787">
        <v>633968200</v>
      </c>
      <c r="ED110" s="787">
        <v>172406945</v>
      </c>
      <c r="EE110" s="787">
        <v>126581620</v>
      </c>
      <c r="EF110" s="787">
        <v>507386580</v>
      </c>
      <c r="EG110" s="787">
        <v>0</v>
      </c>
      <c r="EH110" s="787">
        <f t="shared" si="122"/>
        <v>806375.14500000002</v>
      </c>
      <c r="EI110" s="787">
        <f t="shared" si="123"/>
        <v>507386.58</v>
      </c>
      <c r="EJ110" s="787">
        <f t="shared" si="124"/>
        <v>633968.19999999995</v>
      </c>
      <c r="EK110" s="787">
        <f t="shared" si="125"/>
        <v>172406.94500000001</v>
      </c>
      <c r="EL110" s="787">
        <f t="shared" si="126"/>
        <v>126581.62</v>
      </c>
      <c r="EM110" s="787">
        <f t="shared" si="127"/>
        <v>507386.58</v>
      </c>
      <c r="EN110" s="787">
        <f t="shared" si="128"/>
        <v>0</v>
      </c>
      <c r="ET110" s="786" t="s">
        <v>505</v>
      </c>
      <c r="EU110" s="787">
        <v>773011889</v>
      </c>
      <c r="EV110" s="787">
        <v>578768021</v>
      </c>
      <c r="EW110" s="787">
        <v>700686844</v>
      </c>
      <c r="EX110" s="787">
        <v>72325045</v>
      </c>
      <c r="EY110" s="787">
        <v>121918823</v>
      </c>
      <c r="EZ110" s="787">
        <v>521511553</v>
      </c>
      <c r="FA110" s="787">
        <v>57256468</v>
      </c>
      <c r="FB110" s="529">
        <f t="shared" si="130"/>
        <v>773011.88899999997</v>
      </c>
      <c r="FC110" s="529">
        <f t="shared" si="131"/>
        <v>578768.02099999995</v>
      </c>
      <c r="FD110" s="529">
        <f t="shared" si="132"/>
        <v>700686.84400000004</v>
      </c>
      <c r="FE110" s="529">
        <f t="shared" si="133"/>
        <v>72325.044999999998</v>
      </c>
      <c r="FF110" s="529">
        <f t="shared" si="134"/>
        <v>121918.823</v>
      </c>
      <c r="FG110" s="529">
        <f t="shared" si="135"/>
        <v>521511.55300000001</v>
      </c>
      <c r="FH110" s="529">
        <f t="shared" si="136"/>
        <v>57256.468000000001</v>
      </c>
    </row>
    <row r="111" spans="1:164" x14ac:dyDescent="0.2">
      <c r="A111" s="998" t="s">
        <v>347</v>
      </c>
      <c r="B111" s="1000">
        <v>28490000</v>
      </c>
      <c r="C111" s="1000">
        <v>2302000</v>
      </c>
      <c r="D111" s="1000">
        <v>27624000</v>
      </c>
      <c r="E111" s="1000">
        <v>866000</v>
      </c>
      <c r="F111" s="1000">
        <v>1950945</v>
      </c>
      <c r="G111" s="1000">
        <v>351055</v>
      </c>
      <c r="H111" s="1000">
        <f t="shared" si="73"/>
        <v>28490</v>
      </c>
      <c r="I111" s="1000">
        <f t="shared" si="74"/>
        <v>2302</v>
      </c>
      <c r="J111" s="1000">
        <f t="shared" si="75"/>
        <v>27624</v>
      </c>
      <c r="K111" s="1000">
        <f t="shared" si="76"/>
        <v>866</v>
      </c>
      <c r="L111" s="1000">
        <f t="shared" si="77"/>
        <v>1950.9449999999999</v>
      </c>
      <c r="M111" s="1000">
        <f t="shared" si="78"/>
        <v>351.05500000000001</v>
      </c>
      <c r="N111" s="998" t="s">
        <v>281</v>
      </c>
      <c r="S111" s="998"/>
      <c r="T111" s="528" t="s">
        <v>343</v>
      </c>
      <c r="U111" s="530">
        <v>94834918</v>
      </c>
      <c r="V111" s="530">
        <v>2878165</v>
      </c>
      <c r="W111" s="530">
        <v>39274787</v>
      </c>
      <c r="X111" s="530">
        <v>55560131</v>
      </c>
      <c r="Y111" s="530">
        <v>2878165</v>
      </c>
      <c r="Z111" s="530">
        <v>0</v>
      </c>
      <c r="AA111" s="530">
        <f t="shared" si="80"/>
        <v>94834.918000000005</v>
      </c>
      <c r="AB111" s="530">
        <f t="shared" si="81"/>
        <v>2878.165</v>
      </c>
      <c r="AC111" s="530">
        <f t="shared" si="82"/>
        <v>39274.786999999997</v>
      </c>
      <c r="AD111" s="530">
        <f t="shared" si="83"/>
        <v>55560.131000000001</v>
      </c>
      <c r="AE111" s="530">
        <f t="shared" si="84"/>
        <v>2878.165</v>
      </c>
      <c r="AF111" s="530">
        <f t="shared" si="85"/>
        <v>0</v>
      </c>
      <c r="AG111" s="998" t="s">
        <v>281</v>
      </c>
      <c r="AL111" s="998" t="s">
        <v>345</v>
      </c>
      <c r="AM111" s="529">
        <v>11440142</v>
      </c>
      <c r="AN111" s="529">
        <v>277510</v>
      </c>
      <c r="AO111" s="529">
        <v>277510</v>
      </c>
      <c r="AP111" s="529">
        <v>11162632</v>
      </c>
      <c r="AQ111" s="529">
        <v>212960</v>
      </c>
      <c r="AR111" s="529">
        <v>64550</v>
      </c>
      <c r="AS111" s="529">
        <f t="shared" si="87"/>
        <v>11440.142</v>
      </c>
      <c r="AT111" s="529">
        <f t="shared" si="88"/>
        <v>277.51</v>
      </c>
      <c r="AU111" s="529">
        <f t="shared" si="89"/>
        <v>277.51</v>
      </c>
      <c r="AV111" s="529">
        <f t="shared" si="90"/>
        <v>11162.632</v>
      </c>
      <c r="AW111" s="529">
        <f t="shared" si="91"/>
        <v>212.96</v>
      </c>
      <c r="AX111" s="529">
        <f t="shared" si="92"/>
        <v>64.55</v>
      </c>
      <c r="BD111" s="998" t="s">
        <v>345</v>
      </c>
      <c r="BE111" s="529">
        <v>96025795</v>
      </c>
      <c r="BF111" s="529">
        <v>1005720</v>
      </c>
      <c r="BG111" s="529">
        <v>1005725</v>
      </c>
      <c r="BH111" s="529">
        <v>95020070</v>
      </c>
      <c r="BI111" s="529">
        <v>896890</v>
      </c>
      <c r="BJ111" s="529">
        <v>108830</v>
      </c>
      <c r="BK111" s="529">
        <f t="shared" si="94"/>
        <v>96025.794999999998</v>
      </c>
      <c r="BL111" s="529">
        <f t="shared" si="95"/>
        <v>1005.72</v>
      </c>
      <c r="BM111" s="529">
        <f t="shared" si="96"/>
        <v>1005.725</v>
      </c>
      <c r="BN111" s="529">
        <f t="shared" si="97"/>
        <v>95020.07</v>
      </c>
      <c r="BO111" s="529">
        <f t="shared" si="98"/>
        <v>896.89</v>
      </c>
      <c r="BP111" s="529">
        <f t="shared" si="99"/>
        <v>108.83</v>
      </c>
      <c r="BT111" s="998"/>
      <c r="BV111" s="528" t="s">
        <v>506</v>
      </c>
      <c r="BW111" s="530">
        <v>9482545</v>
      </c>
      <c r="BX111" s="530">
        <v>2485520</v>
      </c>
      <c r="BY111" s="530">
        <v>2762040</v>
      </c>
      <c r="BZ111" s="530">
        <v>6720505</v>
      </c>
      <c r="CA111" s="530">
        <v>2425970</v>
      </c>
      <c r="CB111" s="530">
        <v>59550</v>
      </c>
      <c r="CC111" s="530">
        <f t="shared" si="101"/>
        <v>9482.5450000000001</v>
      </c>
      <c r="CD111" s="530">
        <f t="shared" si="102"/>
        <v>2485.52</v>
      </c>
      <c r="CE111" s="530">
        <f t="shared" si="103"/>
        <v>2762.04</v>
      </c>
      <c r="CF111" s="530">
        <f t="shared" si="104"/>
        <v>6720.5050000000001</v>
      </c>
      <c r="CG111" s="530">
        <f t="shared" si="105"/>
        <v>2425.9699999999998</v>
      </c>
      <c r="CH111" s="530">
        <f t="shared" si="106"/>
        <v>59.55</v>
      </c>
      <c r="CI111" s="998" t="s">
        <v>281</v>
      </c>
      <c r="CN111" s="685" t="s">
        <v>342</v>
      </c>
      <c r="CO111" s="686">
        <v>50065000</v>
      </c>
      <c r="CP111" s="686">
        <v>0</v>
      </c>
      <c r="CQ111" s="686">
        <v>0</v>
      </c>
      <c r="CR111" s="686">
        <v>50065000</v>
      </c>
      <c r="CS111" s="686">
        <v>0</v>
      </c>
      <c r="CT111" s="686">
        <v>0</v>
      </c>
      <c r="CU111" s="686">
        <f t="shared" si="108"/>
        <v>50065</v>
      </c>
      <c r="CV111" s="686">
        <f t="shared" si="109"/>
        <v>0</v>
      </c>
      <c r="CW111" s="686">
        <f t="shared" si="110"/>
        <v>0</v>
      </c>
      <c r="CX111" s="686">
        <f t="shared" si="111"/>
        <v>50065</v>
      </c>
      <c r="CY111" s="686">
        <f t="shared" si="112"/>
        <v>0</v>
      </c>
      <c r="CZ111" s="686">
        <f t="shared" si="113"/>
        <v>0</v>
      </c>
      <c r="DG111" s="687" t="s">
        <v>342</v>
      </c>
      <c r="DH111" s="688">
        <v>50065000</v>
      </c>
      <c r="DI111" s="688">
        <v>0</v>
      </c>
      <c r="DJ111" s="688">
        <v>0</v>
      </c>
      <c r="DK111" s="688">
        <v>50065000</v>
      </c>
      <c r="DL111" s="688">
        <v>0</v>
      </c>
      <c r="DM111" s="688">
        <v>0</v>
      </c>
      <c r="DN111" s="688">
        <f t="shared" si="115"/>
        <v>50065</v>
      </c>
      <c r="DO111" s="688">
        <f t="shared" si="116"/>
        <v>0</v>
      </c>
      <c r="DP111" s="688">
        <f t="shared" si="117"/>
        <v>0</v>
      </c>
      <c r="DQ111" s="688">
        <f t="shared" si="118"/>
        <v>50065</v>
      </c>
      <c r="DR111" s="688">
        <f t="shared" si="119"/>
        <v>0</v>
      </c>
      <c r="DS111" s="688">
        <f t="shared" si="120"/>
        <v>0</v>
      </c>
      <c r="DT111" s="683" t="s">
        <v>281</v>
      </c>
      <c r="DW111" s="787"/>
      <c r="DZ111" s="786" t="s">
        <v>341</v>
      </c>
      <c r="EA111" s="787">
        <v>668758617</v>
      </c>
      <c r="EB111" s="787">
        <v>464733615</v>
      </c>
      <c r="EC111" s="787">
        <v>564758617</v>
      </c>
      <c r="ED111" s="787">
        <v>104000000</v>
      </c>
      <c r="EE111" s="787">
        <v>100025002</v>
      </c>
      <c r="EF111" s="787">
        <v>464733615</v>
      </c>
      <c r="EG111" s="787">
        <v>0</v>
      </c>
      <c r="EH111" s="787">
        <f t="shared" si="122"/>
        <v>668758.61699999997</v>
      </c>
      <c r="EI111" s="787">
        <f t="shared" si="123"/>
        <v>464733.61499999999</v>
      </c>
      <c r="EJ111" s="787">
        <f t="shared" si="124"/>
        <v>564758.61699999997</v>
      </c>
      <c r="EK111" s="787">
        <f t="shared" si="125"/>
        <v>104000</v>
      </c>
      <c r="EL111" s="787">
        <f t="shared" si="126"/>
        <v>100025.00199999999</v>
      </c>
      <c r="EM111" s="787">
        <f t="shared" si="127"/>
        <v>464733.61499999999</v>
      </c>
      <c r="EN111" s="787">
        <f t="shared" si="128"/>
        <v>0</v>
      </c>
      <c r="ET111" s="786" t="s">
        <v>341</v>
      </c>
      <c r="EU111" s="787">
        <v>631358617</v>
      </c>
      <c r="EV111" s="787">
        <v>531333615</v>
      </c>
      <c r="EW111" s="787">
        <v>631358617</v>
      </c>
      <c r="EX111" s="787">
        <v>0</v>
      </c>
      <c r="EY111" s="787">
        <v>100025002</v>
      </c>
      <c r="EZ111" s="787">
        <v>477933615</v>
      </c>
      <c r="FA111" s="787">
        <v>53400000</v>
      </c>
      <c r="FB111" s="529">
        <f t="shared" si="130"/>
        <v>631358.61699999997</v>
      </c>
      <c r="FC111" s="529">
        <f t="shared" si="131"/>
        <v>531333.61499999999</v>
      </c>
      <c r="FD111" s="529">
        <f t="shared" si="132"/>
        <v>631358.61699999997</v>
      </c>
      <c r="FE111" s="529">
        <f t="shared" si="133"/>
        <v>0</v>
      </c>
      <c r="FF111" s="529">
        <f t="shared" si="134"/>
        <v>100025.00199999999</v>
      </c>
      <c r="FG111" s="529">
        <f t="shared" si="135"/>
        <v>477933.61499999999</v>
      </c>
      <c r="FH111" s="529">
        <f t="shared" si="136"/>
        <v>53400</v>
      </c>
    </row>
    <row r="112" spans="1:164" x14ac:dyDescent="0.2">
      <c r="A112" s="998" t="s">
        <v>348</v>
      </c>
      <c r="B112" s="1000">
        <v>10000</v>
      </c>
      <c r="C112" s="1000">
        <v>0</v>
      </c>
      <c r="D112" s="1000">
        <v>0</v>
      </c>
      <c r="E112" s="1000">
        <v>10000</v>
      </c>
      <c r="F112" s="1000">
        <v>0</v>
      </c>
      <c r="G112" s="1000">
        <v>0</v>
      </c>
      <c r="H112" s="1000">
        <f t="shared" si="73"/>
        <v>10</v>
      </c>
      <c r="I112" s="1000">
        <f t="shared" si="74"/>
        <v>0</v>
      </c>
      <c r="J112" s="1000">
        <f t="shared" si="75"/>
        <v>0</v>
      </c>
      <c r="K112" s="1000">
        <f t="shared" si="76"/>
        <v>10</v>
      </c>
      <c r="L112" s="1000">
        <f t="shared" si="77"/>
        <v>0</v>
      </c>
      <c r="M112" s="1000">
        <f t="shared" si="78"/>
        <v>0</v>
      </c>
      <c r="N112" s="998" t="s">
        <v>281</v>
      </c>
      <c r="S112" s="998"/>
      <c r="T112" s="528" t="s">
        <v>344</v>
      </c>
      <c r="U112" s="530">
        <v>3650000</v>
      </c>
      <c r="V112" s="530">
        <v>0</v>
      </c>
      <c r="W112" s="530">
        <v>3650000</v>
      </c>
      <c r="X112" s="530">
        <v>0</v>
      </c>
      <c r="Y112" s="530">
        <v>0</v>
      </c>
      <c r="Z112" s="530">
        <v>0</v>
      </c>
      <c r="AA112" s="530">
        <f t="shared" si="80"/>
        <v>3650</v>
      </c>
      <c r="AB112" s="530">
        <f t="shared" si="81"/>
        <v>0</v>
      </c>
      <c r="AC112" s="530">
        <f t="shared" si="82"/>
        <v>3650</v>
      </c>
      <c r="AD112" s="530">
        <f t="shared" si="83"/>
        <v>0</v>
      </c>
      <c r="AE112" s="530">
        <f t="shared" si="84"/>
        <v>0</v>
      </c>
      <c r="AF112" s="530">
        <f t="shared" si="85"/>
        <v>0</v>
      </c>
      <c r="AG112" s="998" t="s">
        <v>281</v>
      </c>
      <c r="AL112" s="998" t="s">
        <v>346</v>
      </c>
      <c r="AM112" s="529">
        <v>386750</v>
      </c>
      <c r="AN112" s="529">
        <v>386750</v>
      </c>
      <c r="AO112" s="529">
        <v>386750</v>
      </c>
      <c r="AP112" s="529">
        <v>0</v>
      </c>
      <c r="AQ112" s="529">
        <v>0</v>
      </c>
      <c r="AR112" s="529">
        <v>386750</v>
      </c>
      <c r="AS112" s="529">
        <f t="shared" si="87"/>
        <v>386.75</v>
      </c>
      <c r="AT112" s="529">
        <f t="shared" si="88"/>
        <v>386.75</v>
      </c>
      <c r="AU112" s="529">
        <f t="shared" si="89"/>
        <v>386.75</v>
      </c>
      <c r="AV112" s="529">
        <f t="shared" si="90"/>
        <v>0</v>
      </c>
      <c r="AW112" s="529">
        <f t="shared" si="91"/>
        <v>0</v>
      </c>
      <c r="AX112" s="529">
        <f t="shared" si="92"/>
        <v>386.75</v>
      </c>
      <c r="BD112" s="998" t="s">
        <v>346</v>
      </c>
      <c r="BE112" s="529">
        <v>711750</v>
      </c>
      <c r="BF112" s="529">
        <v>711750</v>
      </c>
      <c r="BG112" s="529">
        <v>711750</v>
      </c>
      <c r="BH112" s="529">
        <v>0</v>
      </c>
      <c r="BI112" s="529">
        <v>711750</v>
      </c>
      <c r="BJ112" s="529">
        <v>0</v>
      </c>
      <c r="BK112" s="529">
        <f t="shared" si="94"/>
        <v>711.75</v>
      </c>
      <c r="BL112" s="529">
        <f t="shared" si="95"/>
        <v>711.75</v>
      </c>
      <c r="BM112" s="529">
        <f t="shared" si="96"/>
        <v>711.75</v>
      </c>
      <c r="BN112" s="529">
        <f t="shared" si="97"/>
        <v>0</v>
      </c>
      <c r="BO112" s="529">
        <f t="shared" si="98"/>
        <v>711.75</v>
      </c>
      <c r="BP112" s="529">
        <f t="shared" si="99"/>
        <v>0</v>
      </c>
      <c r="BT112" s="998"/>
      <c r="BV112" s="528" t="s">
        <v>345</v>
      </c>
      <c r="BW112" s="530">
        <v>8770795</v>
      </c>
      <c r="BX112" s="530">
        <v>1773770</v>
      </c>
      <c r="BY112" s="530">
        <v>2050290</v>
      </c>
      <c r="BZ112" s="530">
        <v>6720505</v>
      </c>
      <c r="CA112" s="530">
        <v>1714220</v>
      </c>
      <c r="CB112" s="530">
        <v>59550</v>
      </c>
      <c r="CC112" s="530">
        <f t="shared" si="101"/>
        <v>8770.7950000000001</v>
      </c>
      <c r="CD112" s="530">
        <f t="shared" si="102"/>
        <v>1773.77</v>
      </c>
      <c r="CE112" s="530">
        <f t="shared" si="103"/>
        <v>2050.29</v>
      </c>
      <c r="CF112" s="530">
        <f t="shared" si="104"/>
        <v>6720.5050000000001</v>
      </c>
      <c r="CG112" s="530">
        <f t="shared" si="105"/>
        <v>1714.22</v>
      </c>
      <c r="CH112" s="530">
        <f t="shared" si="106"/>
        <v>59.55</v>
      </c>
      <c r="CI112" s="998" t="s">
        <v>281</v>
      </c>
      <c r="CN112" s="685" t="s">
        <v>343</v>
      </c>
      <c r="CO112" s="686">
        <v>78001528</v>
      </c>
      <c r="CP112" s="686">
        <v>41728648</v>
      </c>
      <c r="CQ112" s="686">
        <v>65559583</v>
      </c>
      <c r="CR112" s="686">
        <v>12441945</v>
      </c>
      <c r="CS112" s="686">
        <v>27385020</v>
      </c>
      <c r="CT112" s="686">
        <v>14343628</v>
      </c>
      <c r="CU112" s="686">
        <f t="shared" si="108"/>
        <v>78001.528000000006</v>
      </c>
      <c r="CV112" s="686">
        <f t="shared" si="109"/>
        <v>41728.648000000001</v>
      </c>
      <c r="CW112" s="686">
        <f t="shared" si="110"/>
        <v>65559.582999999999</v>
      </c>
      <c r="CX112" s="686">
        <f t="shared" si="111"/>
        <v>12441.945</v>
      </c>
      <c r="CY112" s="686">
        <f t="shared" si="112"/>
        <v>27385.02</v>
      </c>
      <c r="CZ112" s="686">
        <f t="shared" si="113"/>
        <v>14343.628000000001</v>
      </c>
      <c r="DG112" s="687" t="s">
        <v>343</v>
      </c>
      <c r="DH112" s="688">
        <v>79001528</v>
      </c>
      <c r="DI112" s="688">
        <v>42652965</v>
      </c>
      <c r="DJ112" s="688">
        <v>65559583</v>
      </c>
      <c r="DK112" s="688">
        <v>13441945</v>
      </c>
      <c r="DL112" s="688">
        <v>41728648</v>
      </c>
      <c r="DM112" s="688">
        <v>924317</v>
      </c>
      <c r="DN112" s="688">
        <f t="shared" si="115"/>
        <v>79001.528000000006</v>
      </c>
      <c r="DO112" s="688">
        <f t="shared" si="116"/>
        <v>42652.964999999997</v>
      </c>
      <c r="DP112" s="688">
        <f t="shared" si="117"/>
        <v>65559.582999999999</v>
      </c>
      <c r="DQ112" s="688">
        <f t="shared" si="118"/>
        <v>13441.945</v>
      </c>
      <c r="DR112" s="688">
        <f t="shared" si="119"/>
        <v>41728.648000000001</v>
      </c>
      <c r="DS112" s="688">
        <f t="shared" si="120"/>
        <v>924.31700000000001</v>
      </c>
      <c r="DT112" s="683" t="s">
        <v>281</v>
      </c>
      <c r="DW112" s="787"/>
      <c r="DZ112" s="786" t="s">
        <v>342</v>
      </c>
      <c r="EA112" s="787">
        <v>50065000</v>
      </c>
      <c r="EB112" s="787">
        <v>0</v>
      </c>
      <c r="EC112" s="787">
        <v>0</v>
      </c>
      <c r="ED112" s="787">
        <v>50065000</v>
      </c>
      <c r="EE112" s="787">
        <v>0</v>
      </c>
      <c r="EF112" s="787">
        <v>0</v>
      </c>
      <c r="EG112" s="787">
        <v>0</v>
      </c>
      <c r="EH112" s="787">
        <f t="shared" si="122"/>
        <v>50065</v>
      </c>
      <c r="EI112" s="787">
        <f t="shared" si="123"/>
        <v>0</v>
      </c>
      <c r="EJ112" s="787">
        <f t="shared" si="124"/>
        <v>0</v>
      </c>
      <c r="EK112" s="787">
        <f t="shared" si="125"/>
        <v>50065</v>
      </c>
      <c r="EL112" s="787">
        <f t="shared" si="126"/>
        <v>0</v>
      </c>
      <c r="EM112" s="787">
        <f t="shared" si="127"/>
        <v>0</v>
      </c>
      <c r="EN112" s="787">
        <f t="shared" si="128"/>
        <v>0</v>
      </c>
      <c r="ET112" s="786" t="s">
        <v>342</v>
      </c>
      <c r="EU112" s="787">
        <v>50065000</v>
      </c>
      <c r="EV112" s="787">
        <v>0</v>
      </c>
      <c r="EW112" s="787">
        <v>0</v>
      </c>
      <c r="EX112" s="787">
        <v>50065000</v>
      </c>
      <c r="EY112" s="787">
        <v>0</v>
      </c>
      <c r="EZ112" s="787">
        <v>0</v>
      </c>
      <c r="FA112" s="787">
        <v>0</v>
      </c>
      <c r="FB112" s="529">
        <f t="shared" si="130"/>
        <v>50065</v>
      </c>
      <c r="FC112" s="529">
        <f t="shared" si="131"/>
        <v>0</v>
      </c>
      <c r="FD112" s="529">
        <f t="shared" si="132"/>
        <v>0</v>
      </c>
      <c r="FE112" s="529">
        <f t="shared" si="133"/>
        <v>50065</v>
      </c>
      <c r="FF112" s="529">
        <f t="shared" si="134"/>
        <v>0</v>
      </c>
      <c r="FG112" s="529">
        <f t="shared" si="135"/>
        <v>0</v>
      </c>
      <c r="FH112" s="529">
        <f t="shared" si="136"/>
        <v>0</v>
      </c>
    </row>
    <row r="113" spans="1:164" x14ac:dyDescent="0.2">
      <c r="A113" s="998" t="s">
        <v>510</v>
      </c>
      <c r="B113" s="1000">
        <v>10000</v>
      </c>
      <c r="C113" s="1000">
        <v>0</v>
      </c>
      <c r="D113" s="1000">
        <v>0</v>
      </c>
      <c r="E113" s="1000">
        <v>10000</v>
      </c>
      <c r="F113" s="1000">
        <v>0</v>
      </c>
      <c r="G113" s="1000">
        <v>0</v>
      </c>
      <c r="H113" s="1000">
        <f t="shared" si="73"/>
        <v>10</v>
      </c>
      <c r="I113" s="1000">
        <f t="shared" si="74"/>
        <v>0</v>
      </c>
      <c r="J113" s="1000">
        <f t="shared" si="75"/>
        <v>0</v>
      </c>
      <c r="K113" s="1000">
        <f t="shared" si="76"/>
        <v>10</v>
      </c>
      <c r="L113" s="1000">
        <f t="shared" si="77"/>
        <v>0</v>
      </c>
      <c r="M113" s="1000">
        <f t="shared" si="78"/>
        <v>0</v>
      </c>
      <c r="N113" s="998" t="s">
        <v>281</v>
      </c>
      <c r="S113" s="998"/>
      <c r="T113" s="528" t="s">
        <v>506</v>
      </c>
      <c r="U113" s="530">
        <v>11826892</v>
      </c>
      <c r="V113" s="530">
        <v>189800</v>
      </c>
      <c r="W113" s="530">
        <v>621420</v>
      </c>
      <c r="X113" s="530">
        <v>11205472</v>
      </c>
      <c r="Y113" s="530">
        <v>125250</v>
      </c>
      <c r="Z113" s="530">
        <v>64550</v>
      </c>
      <c r="AA113" s="530">
        <f t="shared" si="80"/>
        <v>11826.892</v>
      </c>
      <c r="AB113" s="530">
        <f t="shared" si="81"/>
        <v>189.8</v>
      </c>
      <c r="AC113" s="530">
        <f t="shared" si="82"/>
        <v>621.41999999999996</v>
      </c>
      <c r="AD113" s="530">
        <f t="shared" si="83"/>
        <v>11205.472</v>
      </c>
      <c r="AE113" s="530">
        <f t="shared" si="84"/>
        <v>125.25</v>
      </c>
      <c r="AF113" s="530">
        <f t="shared" si="85"/>
        <v>64.55</v>
      </c>
      <c r="AG113" s="998" t="s">
        <v>281</v>
      </c>
      <c r="AL113" s="998" t="s">
        <v>507</v>
      </c>
      <c r="AM113" s="529">
        <v>10000</v>
      </c>
      <c r="AN113" s="529">
        <v>0</v>
      </c>
      <c r="AO113" s="529">
        <v>0</v>
      </c>
      <c r="AP113" s="529">
        <v>10000</v>
      </c>
      <c r="AQ113" s="529">
        <v>0</v>
      </c>
      <c r="AR113" s="529">
        <v>0</v>
      </c>
      <c r="AS113" s="529">
        <f t="shared" si="87"/>
        <v>10</v>
      </c>
      <c r="AT113" s="529">
        <f t="shared" si="88"/>
        <v>0</v>
      </c>
      <c r="AU113" s="529">
        <f t="shared" si="89"/>
        <v>0</v>
      </c>
      <c r="AV113" s="529">
        <f t="shared" si="90"/>
        <v>10</v>
      </c>
      <c r="AW113" s="529">
        <f t="shared" si="91"/>
        <v>0</v>
      </c>
      <c r="AX113" s="529">
        <f t="shared" si="92"/>
        <v>0</v>
      </c>
      <c r="BD113" s="998" t="s">
        <v>507</v>
      </c>
      <c r="BE113" s="529">
        <v>10000</v>
      </c>
      <c r="BF113" s="529">
        <v>0</v>
      </c>
      <c r="BG113" s="529">
        <v>0</v>
      </c>
      <c r="BH113" s="529">
        <v>10000</v>
      </c>
      <c r="BI113" s="529">
        <v>0</v>
      </c>
      <c r="BJ113" s="529">
        <v>0</v>
      </c>
      <c r="BK113" s="529">
        <f t="shared" si="94"/>
        <v>10</v>
      </c>
      <c r="BL113" s="529">
        <f t="shared" si="95"/>
        <v>0</v>
      </c>
      <c r="BM113" s="529">
        <f t="shared" si="96"/>
        <v>0</v>
      </c>
      <c r="BN113" s="529">
        <f t="shared" si="97"/>
        <v>10</v>
      </c>
      <c r="BO113" s="529">
        <f t="shared" si="98"/>
        <v>0</v>
      </c>
      <c r="BP113" s="529">
        <f t="shared" si="99"/>
        <v>0</v>
      </c>
      <c r="BT113" s="998"/>
      <c r="BV113" s="528" t="s">
        <v>346</v>
      </c>
      <c r="BW113" s="530">
        <v>711750</v>
      </c>
      <c r="BX113" s="530">
        <v>711750</v>
      </c>
      <c r="BY113" s="530">
        <v>711750</v>
      </c>
      <c r="BZ113" s="530">
        <v>0</v>
      </c>
      <c r="CA113" s="530">
        <v>711750</v>
      </c>
      <c r="CB113" s="530">
        <v>0</v>
      </c>
      <c r="CC113" s="530">
        <f t="shared" si="101"/>
        <v>711.75</v>
      </c>
      <c r="CD113" s="530">
        <f t="shared" si="102"/>
        <v>711.75</v>
      </c>
      <c r="CE113" s="530">
        <f t="shared" si="103"/>
        <v>711.75</v>
      </c>
      <c r="CF113" s="530">
        <f t="shared" si="104"/>
        <v>0</v>
      </c>
      <c r="CG113" s="530">
        <f t="shared" si="105"/>
        <v>711.75</v>
      </c>
      <c r="CH113" s="530">
        <f t="shared" si="106"/>
        <v>0</v>
      </c>
      <c r="CI113" s="998" t="s">
        <v>281</v>
      </c>
      <c r="CN113" s="685" t="s">
        <v>344</v>
      </c>
      <c r="CO113" s="686">
        <v>3650000</v>
      </c>
      <c r="CP113" s="686">
        <v>0</v>
      </c>
      <c r="CQ113" s="686">
        <v>3650000</v>
      </c>
      <c r="CR113" s="686">
        <v>0</v>
      </c>
      <c r="CS113" s="686">
        <v>0</v>
      </c>
      <c r="CT113" s="686">
        <v>0</v>
      </c>
      <c r="CU113" s="686">
        <f t="shared" si="108"/>
        <v>3650</v>
      </c>
      <c r="CV113" s="686">
        <f t="shared" si="109"/>
        <v>0</v>
      </c>
      <c r="CW113" s="686">
        <f t="shared" si="110"/>
        <v>3650</v>
      </c>
      <c r="CX113" s="686">
        <f t="shared" si="111"/>
        <v>0</v>
      </c>
      <c r="CY113" s="686">
        <f t="shared" si="112"/>
        <v>0</v>
      </c>
      <c r="CZ113" s="686">
        <f t="shared" si="113"/>
        <v>0</v>
      </c>
      <c r="DG113" s="687" t="s">
        <v>344</v>
      </c>
      <c r="DH113" s="688">
        <v>8550000</v>
      </c>
      <c r="DI113" s="688">
        <v>0</v>
      </c>
      <c r="DJ113" s="688">
        <v>3650000</v>
      </c>
      <c r="DK113" s="688">
        <v>4900000</v>
      </c>
      <c r="DL113" s="688">
        <v>0</v>
      </c>
      <c r="DM113" s="688">
        <v>0</v>
      </c>
      <c r="DN113" s="688">
        <f t="shared" si="115"/>
        <v>8550</v>
      </c>
      <c r="DO113" s="688">
        <f t="shared" si="116"/>
        <v>0</v>
      </c>
      <c r="DP113" s="688">
        <f t="shared" si="117"/>
        <v>3650</v>
      </c>
      <c r="DQ113" s="688">
        <f t="shared" si="118"/>
        <v>4900</v>
      </c>
      <c r="DR113" s="688">
        <f t="shared" si="119"/>
        <v>0</v>
      </c>
      <c r="DS113" s="688">
        <f t="shared" si="120"/>
        <v>0</v>
      </c>
      <c r="DT113" s="683" t="s">
        <v>281</v>
      </c>
      <c r="DW113" s="787"/>
      <c r="DZ113" s="786" t="s">
        <v>343</v>
      </c>
      <c r="EA113" s="787">
        <v>79001528</v>
      </c>
      <c r="EB113" s="787">
        <v>42652965</v>
      </c>
      <c r="EC113" s="787">
        <v>65559583</v>
      </c>
      <c r="ED113" s="787">
        <v>13441945</v>
      </c>
      <c r="EE113" s="787">
        <v>22906618</v>
      </c>
      <c r="EF113" s="787">
        <v>42652965</v>
      </c>
      <c r="EG113" s="787">
        <v>0</v>
      </c>
      <c r="EH113" s="787">
        <f t="shared" si="122"/>
        <v>79001.528000000006</v>
      </c>
      <c r="EI113" s="787">
        <f t="shared" si="123"/>
        <v>42652.964999999997</v>
      </c>
      <c r="EJ113" s="787">
        <f t="shared" si="124"/>
        <v>65559.582999999999</v>
      </c>
      <c r="EK113" s="787">
        <f t="shared" si="125"/>
        <v>13441.945</v>
      </c>
      <c r="EL113" s="787">
        <f t="shared" si="126"/>
        <v>22906.617999999999</v>
      </c>
      <c r="EM113" s="787">
        <f t="shared" si="127"/>
        <v>42652.964999999997</v>
      </c>
      <c r="EN113" s="787">
        <f t="shared" si="128"/>
        <v>0</v>
      </c>
      <c r="ET113" s="786" t="s">
        <v>343</v>
      </c>
      <c r="EU113" s="787">
        <v>79120172</v>
      </c>
      <c r="EV113" s="787">
        <v>47434406</v>
      </c>
      <c r="EW113" s="787">
        <v>65678227</v>
      </c>
      <c r="EX113" s="787">
        <v>13441945</v>
      </c>
      <c r="EY113" s="787">
        <v>18243821</v>
      </c>
      <c r="EZ113" s="787">
        <v>43577938</v>
      </c>
      <c r="FA113" s="787">
        <v>3856468</v>
      </c>
      <c r="FB113" s="529">
        <f t="shared" si="130"/>
        <v>79120.172000000006</v>
      </c>
      <c r="FC113" s="529">
        <f t="shared" si="131"/>
        <v>47434.406000000003</v>
      </c>
      <c r="FD113" s="529">
        <f t="shared" si="132"/>
        <v>65678.226999999999</v>
      </c>
      <c r="FE113" s="529">
        <f t="shared" si="133"/>
        <v>13441.945</v>
      </c>
      <c r="FF113" s="529">
        <f t="shared" si="134"/>
        <v>18243.821</v>
      </c>
      <c r="FG113" s="529">
        <f t="shared" si="135"/>
        <v>43577.938000000002</v>
      </c>
      <c r="FH113" s="529">
        <f t="shared" si="136"/>
        <v>3856.4679999999998</v>
      </c>
    </row>
    <row r="114" spans="1:164" x14ac:dyDescent="0.2">
      <c r="A114" s="998" t="s">
        <v>794</v>
      </c>
      <c r="B114" s="1000">
        <v>28480000</v>
      </c>
      <c r="C114" s="1000">
        <v>2302000</v>
      </c>
      <c r="D114" s="1000">
        <v>27624000</v>
      </c>
      <c r="E114" s="1000">
        <v>856000</v>
      </c>
      <c r="F114" s="1000">
        <v>1950945</v>
      </c>
      <c r="G114" s="1000">
        <v>351055</v>
      </c>
      <c r="H114" s="1000">
        <f t="shared" si="73"/>
        <v>28480</v>
      </c>
      <c r="I114" s="1000">
        <f t="shared" si="74"/>
        <v>2302</v>
      </c>
      <c r="J114" s="1000">
        <f t="shared" si="75"/>
        <v>27624</v>
      </c>
      <c r="K114" s="1000">
        <f t="shared" si="76"/>
        <v>856</v>
      </c>
      <c r="L114" s="1000">
        <f t="shared" si="77"/>
        <v>1950.9449999999999</v>
      </c>
      <c r="M114" s="1000">
        <f t="shared" si="78"/>
        <v>351.05500000000001</v>
      </c>
      <c r="N114" s="998" t="s">
        <v>281</v>
      </c>
      <c r="S114" s="998"/>
      <c r="T114" s="528" t="s">
        <v>345</v>
      </c>
      <c r="U114" s="530">
        <v>11440142</v>
      </c>
      <c r="V114" s="530">
        <v>189800</v>
      </c>
      <c r="W114" s="530">
        <v>234670</v>
      </c>
      <c r="X114" s="530">
        <v>11205472</v>
      </c>
      <c r="Y114" s="530">
        <v>125250</v>
      </c>
      <c r="Z114" s="530">
        <v>64550</v>
      </c>
      <c r="AA114" s="530">
        <f t="shared" si="80"/>
        <v>11440.142</v>
      </c>
      <c r="AB114" s="530">
        <f t="shared" si="81"/>
        <v>189.8</v>
      </c>
      <c r="AC114" s="530">
        <f t="shared" si="82"/>
        <v>234.67</v>
      </c>
      <c r="AD114" s="530">
        <f t="shared" si="83"/>
        <v>11205.472</v>
      </c>
      <c r="AE114" s="530">
        <f t="shared" si="84"/>
        <v>125.25</v>
      </c>
      <c r="AF114" s="530">
        <f t="shared" si="85"/>
        <v>64.55</v>
      </c>
      <c r="AG114" s="998" t="s">
        <v>281</v>
      </c>
      <c r="AL114" s="998" t="s">
        <v>508</v>
      </c>
      <c r="AM114" s="529">
        <v>10000</v>
      </c>
      <c r="AN114" s="529">
        <v>0</v>
      </c>
      <c r="AO114" s="529">
        <v>0</v>
      </c>
      <c r="AP114" s="529">
        <v>10000</v>
      </c>
      <c r="AQ114" s="529">
        <v>0</v>
      </c>
      <c r="AR114" s="529">
        <v>0</v>
      </c>
      <c r="AS114" s="529">
        <f t="shared" si="87"/>
        <v>10</v>
      </c>
      <c r="AT114" s="529">
        <f t="shared" si="88"/>
        <v>0</v>
      </c>
      <c r="AU114" s="529">
        <f t="shared" si="89"/>
        <v>0</v>
      </c>
      <c r="AV114" s="529">
        <f t="shared" si="90"/>
        <v>10</v>
      </c>
      <c r="AW114" s="529">
        <f t="shared" si="91"/>
        <v>0</v>
      </c>
      <c r="AX114" s="529">
        <f t="shared" si="92"/>
        <v>0</v>
      </c>
      <c r="BD114" s="998" t="s">
        <v>508</v>
      </c>
      <c r="BE114" s="529">
        <v>10000</v>
      </c>
      <c r="BF114" s="529">
        <v>0</v>
      </c>
      <c r="BG114" s="529">
        <v>0</v>
      </c>
      <c r="BH114" s="529">
        <v>10000</v>
      </c>
      <c r="BI114" s="529">
        <v>0</v>
      </c>
      <c r="BJ114" s="529">
        <v>0</v>
      </c>
      <c r="BK114" s="529">
        <f t="shared" si="94"/>
        <v>10</v>
      </c>
      <c r="BL114" s="529">
        <f t="shared" si="95"/>
        <v>0</v>
      </c>
      <c r="BM114" s="529">
        <f t="shared" si="96"/>
        <v>0</v>
      </c>
      <c r="BN114" s="529">
        <f t="shared" si="97"/>
        <v>10</v>
      </c>
      <c r="BO114" s="529">
        <f t="shared" si="98"/>
        <v>0</v>
      </c>
      <c r="BP114" s="529">
        <f t="shared" si="99"/>
        <v>0</v>
      </c>
      <c r="BT114" s="998"/>
      <c r="BV114" s="528" t="s">
        <v>507</v>
      </c>
      <c r="BW114" s="530">
        <v>10000</v>
      </c>
      <c r="BX114" s="530">
        <v>0</v>
      </c>
      <c r="BY114" s="530">
        <v>0</v>
      </c>
      <c r="BZ114" s="530">
        <v>10000</v>
      </c>
      <c r="CA114" s="530">
        <v>0</v>
      </c>
      <c r="CB114" s="530">
        <v>0</v>
      </c>
      <c r="CC114" s="530">
        <f t="shared" si="101"/>
        <v>10</v>
      </c>
      <c r="CD114" s="530">
        <f t="shared" si="102"/>
        <v>0</v>
      </c>
      <c r="CE114" s="530">
        <f t="shared" si="103"/>
        <v>0</v>
      </c>
      <c r="CF114" s="530">
        <f t="shared" si="104"/>
        <v>10</v>
      </c>
      <c r="CG114" s="530">
        <f t="shared" si="105"/>
        <v>0</v>
      </c>
      <c r="CH114" s="530">
        <f t="shared" si="106"/>
        <v>0</v>
      </c>
      <c r="CI114" s="998" t="s">
        <v>281</v>
      </c>
      <c r="CN114" s="685" t="s">
        <v>506</v>
      </c>
      <c r="CO114" s="686">
        <v>6987155</v>
      </c>
      <c r="CP114" s="686">
        <v>3174675</v>
      </c>
      <c r="CQ114" s="686">
        <v>3374295</v>
      </c>
      <c r="CR114" s="686">
        <v>3612860</v>
      </c>
      <c r="CS114" s="686">
        <v>3119675</v>
      </c>
      <c r="CT114" s="686">
        <v>55000</v>
      </c>
      <c r="CU114" s="686">
        <f t="shared" si="108"/>
        <v>6987.1549999999997</v>
      </c>
      <c r="CV114" s="686">
        <f t="shared" si="109"/>
        <v>3174.6750000000002</v>
      </c>
      <c r="CW114" s="686">
        <f t="shared" si="110"/>
        <v>3374.2950000000001</v>
      </c>
      <c r="CX114" s="686">
        <f t="shared" si="111"/>
        <v>3612.86</v>
      </c>
      <c r="CY114" s="686">
        <f t="shared" si="112"/>
        <v>3119.6750000000002</v>
      </c>
      <c r="CZ114" s="686">
        <f t="shared" si="113"/>
        <v>55</v>
      </c>
      <c r="DG114" s="687" t="s">
        <v>506</v>
      </c>
      <c r="DH114" s="688">
        <v>8054617</v>
      </c>
      <c r="DI114" s="688">
        <v>4168095</v>
      </c>
      <c r="DJ114" s="688">
        <v>4318235</v>
      </c>
      <c r="DK114" s="688">
        <v>3736382</v>
      </c>
      <c r="DL114" s="688">
        <v>4155095</v>
      </c>
      <c r="DM114" s="688">
        <v>13000</v>
      </c>
      <c r="DN114" s="688">
        <f t="shared" si="115"/>
        <v>8054.6170000000002</v>
      </c>
      <c r="DO114" s="688">
        <f t="shared" si="116"/>
        <v>4168.0950000000003</v>
      </c>
      <c r="DP114" s="688">
        <f t="shared" si="117"/>
        <v>4318.2349999999997</v>
      </c>
      <c r="DQ114" s="688">
        <f t="shared" si="118"/>
        <v>3736.3820000000001</v>
      </c>
      <c r="DR114" s="688">
        <f t="shared" si="119"/>
        <v>4155.0950000000003</v>
      </c>
      <c r="DS114" s="688">
        <f t="shared" si="120"/>
        <v>13</v>
      </c>
      <c r="DT114" s="683" t="s">
        <v>281</v>
      </c>
      <c r="DW114" s="787"/>
      <c r="DZ114" s="786" t="s">
        <v>344</v>
      </c>
      <c r="EA114" s="787">
        <v>8550000</v>
      </c>
      <c r="EB114" s="787">
        <v>0</v>
      </c>
      <c r="EC114" s="787">
        <v>3650000</v>
      </c>
      <c r="ED114" s="787">
        <v>4900000</v>
      </c>
      <c r="EE114" s="787">
        <v>3650000</v>
      </c>
      <c r="EF114" s="787">
        <v>0</v>
      </c>
      <c r="EG114" s="787">
        <v>0</v>
      </c>
      <c r="EH114" s="787">
        <f t="shared" si="122"/>
        <v>8550</v>
      </c>
      <c r="EI114" s="787">
        <f t="shared" si="123"/>
        <v>0</v>
      </c>
      <c r="EJ114" s="787">
        <f t="shared" si="124"/>
        <v>3650</v>
      </c>
      <c r="EK114" s="787">
        <f t="shared" si="125"/>
        <v>4900</v>
      </c>
      <c r="EL114" s="787">
        <f t="shared" si="126"/>
        <v>3650</v>
      </c>
      <c r="EM114" s="787">
        <f t="shared" si="127"/>
        <v>0</v>
      </c>
      <c r="EN114" s="787">
        <f t="shared" si="128"/>
        <v>0</v>
      </c>
      <c r="ET114" s="786" t="s">
        <v>344</v>
      </c>
      <c r="EU114" s="787">
        <v>12468100</v>
      </c>
      <c r="EV114" s="787">
        <v>0</v>
      </c>
      <c r="EW114" s="787">
        <v>3650000</v>
      </c>
      <c r="EX114" s="787">
        <v>8818100</v>
      </c>
      <c r="EY114" s="787">
        <v>3650000</v>
      </c>
      <c r="EZ114" s="787">
        <v>0</v>
      </c>
      <c r="FA114" s="787">
        <v>0</v>
      </c>
      <c r="FB114" s="529">
        <f t="shared" si="130"/>
        <v>12468.1</v>
      </c>
      <c r="FC114" s="529">
        <f t="shared" si="131"/>
        <v>0</v>
      </c>
      <c r="FD114" s="529">
        <f t="shared" si="132"/>
        <v>3650</v>
      </c>
      <c r="FE114" s="529">
        <f t="shared" si="133"/>
        <v>8818.1</v>
      </c>
      <c r="FF114" s="529">
        <f t="shared" si="134"/>
        <v>3650</v>
      </c>
      <c r="FG114" s="529">
        <f t="shared" si="135"/>
        <v>0</v>
      </c>
      <c r="FH114" s="529">
        <f t="shared" si="136"/>
        <v>0</v>
      </c>
    </row>
    <row r="115" spans="1:164" x14ac:dyDescent="0.2">
      <c r="A115" s="998" t="s">
        <v>795</v>
      </c>
      <c r="B115" s="1000">
        <v>28480000</v>
      </c>
      <c r="C115" s="1000">
        <v>2302000</v>
      </c>
      <c r="D115" s="1000">
        <v>27624000</v>
      </c>
      <c r="E115" s="1000">
        <v>856000</v>
      </c>
      <c r="F115" s="1000">
        <v>1950945</v>
      </c>
      <c r="G115" s="1000">
        <v>351055</v>
      </c>
      <c r="H115" s="1000">
        <f t="shared" si="73"/>
        <v>28480</v>
      </c>
      <c r="I115" s="1000">
        <f t="shared" si="74"/>
        <v>2302</v>
      </c>
      <c r="J115" s="1000">
        <f t="shared" si="75"/>
        <v>27624</v>
      </c>
      <c r="K115" s="1000">
        <f t="shared" si="76"/>
        <v>856</v>
      </c>
      <c r="L115" s="1000">
        <f t="shared" si="77"/>
        <v>1950.9449999999999</v>
      </c>
      <c r="M115" s="1000">
        <f t="shared" si="78"/>
        <v>351.05500000000001</v>
      </c>
      <c r="N115" s="998" t="s">
        <v>281</v>
      </c>
      <c r="S115" s="998"/>
      <c r="T115" s="528" t="s">
        <v>346</v>
      </c>
      <c r="U115" s="530">
        <v>386750</v>
      </c>
      <c r="V115" s="530">
        <v>0</v>
      </c>
      <c r="W115" s="530">
        <v>386750</v>
      </c>
      <c r="X115" s="530">
        <v>0</v>
      </c>
      <c r="Y115" s="530">
        <v>0</v>
      </c>
      <c r="Z115" s="530">
        <v>0</v>
      </c>
      <c r="AA115" s="530">
        <f t="shared" si="80"/>
        <v>386.75</v>
      </c>
      <c r="AB115" s="530">
        <f t="shared" si="81"/>
        <v>0</v>
      </c>
      <c r="AC115" s="530">
        <f t="shared" si="82"/>
        <v>386.75</v>
      </c>
      <c r="AD115" s="530">
        <f t="shared" si="83"/>
        <v>0</v>
      </c>
      <c r="AE115" s="530">
        <f t="shared" si="84"/>
        <v>0</v>
      </c>
      <c r="AF115" s="530">
        <f t="shared" si="85"/>
        <v>0</v>
      </c>
      <c r="AG115" s="998" t="s">
        <v>281</v>
      </c>
      <c r="AL115" s="998" t="s">
        <v>509</v>
      </c>
      <c r="AM115" s="529">
        <v>10000</v>
      </c>
      <c r="AN115" s="529">
        <v>0</v>
      </c>
      <c r="AO115" s="529">
        <v>0</v>
      </c>
      <c r="AP115" s="529">
        <v>10000</v>
      </c>
      <c r="AQ115" s="529">
        <v>0</v>
      </c>
      <c r="AR115" s="529">
        <v>0</v>
      </c>
      <c r="AS115" s="529">
        <f t="shared" si="87"/>
        <v>10</v>
      </c>
      <c r="AT115" s="529">
        <f t="shared" si="88"/>
        <v>0</v>
      </c>
      <c r="AU115" s="529">
        <f t="shared" si="89"/>
        <v>0</v>
      </c>
      <c r="AV115" s="529">
        <f t="shared" si="90"/>
        <v>10</v>
      </c>
      <c r="AW115" s="529">
        <f t="shared" si="91"/>
        <v>0</v>
      </c>
      <c r="AX115" s="529">
        <f t="shared" si="92"/>
        <v>0</v>
      </c>
      <c r="BD115" s="998" t="s">
        <v>509</v>
      </c>
      <c r="BE115" s="529">
        <v>10000</v>
      </c>
      <c r="BF115" s="529">
        <v>0</v>
      </c>
      <c r="BG115" s="529">
        <v>0</v>
      </c>
      <c r="BH115" s="529">
        <v>10000</v>
      </c>
      <c r="BI115" s="529">
        <v>0</v>
      </c>
      <c r="BJ115" s="529">
        <v>0</v>
      </c>
      <c r="BK115" s="529">
        <f t="shared" si="94"/>
        <v>10</v>
      </c>
      <c r="BL115" s="529">
        <f t="shared" si="95"/>
        <v>0</v>
      </c>
      <c r="BM115" s="529">
        <f t="shared" si="96"/>
        <v>0</v>
      </c>
      <c r="BN115" s="529">
        <f t="shared" si="97"/>
        <v>10</v>
      </c>
      <c r="BO115" s="529">
        <f t="shared" si="98"/>
        <v>0</v>
      </c>
      <c r="BP115" s="529">
        <f t="shared" si="99"/>
        <v>0</v>
      </c>
      <c r="BT115" s="998"/>
      <c r="BV115" s="528" t="s">
        <v>508</v>
      </c>
      <c r="BW115" s="530">
        <v>10000</v>
      </c>
      <c r="BX115" s="530">
        <v>0</v>
      </c>
      <c r="BY115" s="530">
        <v>0</v>
      </c>
      <c r="BZ115" s="530">
        <v>10000</v>
      </c>
      <c r="CA115" s="530">
        <v>0</v>
      </c>
      <c r="CB115" s="530">
        <v>0</v>
      </c>
      <c r="CC115" s="530">
        <f t="shared" si="101"/>
        <v>10</v>
      </c>
      <c r="CD115" s="530">
        <f t="shared" si="102"/>
        <v>0</v>
      </c>
      <c r="CE115" s="530">
        <f t="shared" si="103"/>
        <v>0</v>
      </c>
      <c r="CF115" s="530">
        <f t="shared" si="104"/>
        <v>10</v>
      </c>
      <c r="CG115" s="530">
        <f t="shared" si="105"/>
        <v>0</v>
      </c>
      <c r="CH115" s="530">
        <f t="shared" si="106"/>
        <v>0</v>
      </c>
      <c r="CI115" s="998" t="s">
        <v>281</v>
      </c>
      <c r="CN115" s="685" t="s">
        <v>345</v>
      </c>
      <c r="CO115" s="686">
        <v>6115795</v>
      </c>
      <c r="CP115" s="686">
        <v>2462925</v>
      </c>
      <c r="CQ115" s="686">
        <v>2662545</v>
      </c>
      <c r="CR115" s="686">
        <v>3453250</v>
      </c>
      <c r="CS115" s="686">
        <v>2407925</v>
      </c>
      <c r="CT115" s="686">
        <v>55000</v>
      </c>
      <c r="CU115" s="686">
        <f t="shared" si="108"/>
        <v>6115.7950000000001</v>
      </c>
      <c r="CV115" s="686">
        <f t="shared" si="109"/>
        <v>2462.9250000000002</v>
      </c>
      <c r="CW115" s="686">
        <f t="shared" si="110"/>
        <v>2662.5450000000001</v>
      </c>
      <c r="CX115" s="686">
        <f t="shared" si="111"/>
        <v>3453.25</v>
      </c>
      <c r="CY115" s="686">
        <f t="shared" si="112"/>
        <v>2407.9250000000002</v>
      </c>
      <c r="CZ115" s="686">
        <f t="shared" si="113"/>
        <v>55</v>
      </c>
      <c r="DG115" s="687" t="s">
        <v>345</v>
      </c>
      <c r="DH115" s="688">
        <v>7183257</v>
      </c>
      <c r="DI115" s="688">
        <v>3456345</v>
      </c>
      <c r="DJ115" s="688">
        <v>3606485</v>
      </c>
      <c r="DK115" s="688">
        <v>3576772</v>
      </c>
      <c r="DL115" s="688">
        <v>3443345</v>
      </c>
      <c r="DM115" s="688">
        <v>13000</v>
      </c>
      <c r="DN115" s="688">
        <f t="shared" si="115"/>
        <v>7183.2569999999996</v>
      </c>
      <c r="DO115" s="688">
        <f t="shared" si="116"/>
        <v>3456.3449999999998</v>
      </c>
      <c r="DP115" s="688">
        <f t="shared" si="117"/>
        <v>3606.4850000000001</v>
      </c>
      <c r="DQ115" s="688">
        <f t="shared" si="118"/>
        <v>3576.7719999999999</v>
      </c>
      <c r="DR115" s="688">
        <f t="shared" si="119"/>
        <v>3443.3449999999998</v>
      </c>
      <c r="DS115" s="688">
        <f t="shared" si="120"/>
        <v>13</v>
      </c>
      <c r="DT115" s="683" t="s">
        <v>281</v>
      </c>
      <c r="DW115" s="787"/>
      <c r="DZ115" s="786" t="s">
        <v>506</v>
      </c>
      <c r="EA115" s="787">
        <v>26298539</v>
      </c>
      <c r="EB115" s="787">
        <v>4551995</v>
      </c>
      <c r="EC115" s="787">
        <v>4702135</v>
      </c>
      <c r="ED115" s="787">
        <v>21596404</v>
      </c>
      <c r="EE115" s="787">
        <v>150140</v>
      </c>
      <c r="EF115" s="787">
        <v>4538995</v>
      </c>
      <c r="EG115" s="787">
        <v>13000</v>
      </c>
      <c r="EH115" s="787">
        <f t="shared" si="122"/>
        <v>26298.539000000001</v>
      </c>
      <c r="EI115" s="787">
        <f t="shared" si="123"/>
        <v>4551.9949999999999</v>
      </c>
      <c r="EJ115" s="787">
        <f t="shared" si="124"/>
        <v>4702.1350000000002</v>
      </c>
      <c r="EK115" s="787">
        <f t="shared" si="125"/>
        <v>21596.403999999999</v>
      </c>
      <c r="EL115" s="787">
        <f t="shared" si="126"/>
        <v>150.13999999999999</v>
      </c>
      <c r="EM115" s="787">
        <f t="shared" si="127"/>
        <v>4538.9949999999999</v>
      </c>
      <c r="EN115" s="787">
        <f t="shared" si="128"/>
        <v>13</v>
      </c>
      <c r="ET115" s="786" t="s">
        <v>506</v>
      </c>
      <c r="EU115" s="787">
        <v>8360810</v>
      </c>
      <c r="EV115" s="787">
        <v>5412955</v>
      </c>
      <c r="EW115" s="787">
        <v>5893660</v>
      </c>
      <c r="EX115" s="787">
        <v>2467150</v>
      </c>
      <c r="EY115" s="787">
        <v>480705</v>
      </c>
      <c r="EZ115" s="787">
        <v>5361495</v>
      </c>
      <c r="FA115" s="787">
        <v>51460</v>
      </c>
      <c r="FB115" s="529">
        <f t="shared" si="130"/>
        <v>8360.81</v>
      </c>
      <c r="FC115" s="529">
        <f t="shared" si="131"/>
        <v>5412.9549999999999</v>
      </c>
      <c r="FD115" s="529">
        <f t="shared" si="132"/>
        <v>5893.66</v>
      </c>
      <c r="FE115" s="529">
        <f t="shared" si="133"/>
        <v>2467.15</v>
      </c>
      <c r="FF115" s="529">
        <f t="shared" si="134"/>
        <v>480.70499999999998</v>
      </c>
      <c r="FG115" s="529">
        <f t="shared" si="135"/>
        <v>5361.4949999999999</v>
      </c>
      <c r="FH115" s="529">
        <f t="shared" si="136"/>
        <v>51.46</v>
      </c>
    </row>
    <row r="116" spans="1:164" x14ac:dyDescent="0.2">
      <c r="A116" s="998" t="s">
        <v>526</v>
      </c>
      <c r="B116" s="1000">
        <v>183908000</v>
      </c>
      <c r="C116" s="1000">
        <v>18897868</v>
      </c>
      <c r="D116" s="1000">
        <v>18897868</v>
      </c>
      <c r="E116" s="1000">
        <v>165010132</v>
      </c>
      <c r="F116" s="1000">
        <v>0</v>
      </c>
      <c r="G116" s="1000">
        <v>18897868</v>
      </c>
      <c r="H116" s="1000">
        <f t="shared" si="73"/>
        <v>183908</v>
      </c>
      <c r="I116" s="1000">
        <f t="shared" si="74"/>
        <v>18897.867999999999</v>
      </c>
      <c r="J116" s="1000">
        <f t="shared" si="75"/>
        <v>18897.867999999999</v>
      </c>
      <c r="K116" s="1000">
        <f t="shared" si="76"/>
        <v>165010.13200000001</v>
      </c>
      <c r="L116" s="1000">
        <f t="shared" si="77"/>
        <v>0</v>
      </c>
      <c r="M116" s="1000">
        <f t="shared" si="78"/>
        <v>18897.867999999999</v>
      </c>
      <c r="N116" s="998" t="s">
        <v>281</v>
      </c>
      <c r="S116" s="998"/>
      <c r="T116" s="528" t="s">
        <v>507</v>
      </c>
      <c r="U116" s="530">
        <v>10000</v>
      </c>
      <c r="V116" s="530">
        <v>0</v>
      </c>
      <c r="W116" s="530">
        <v>0</v>
      </c>
      <c r="X116" s="530">
        <v>10000</v>
      </c>
      <c r="Y116" s="530">
        <v>0</v>
      </c>
      <c r="Z116" s="530">
        <v>0</v>
      </c>
      <c r="AA116" s="530">
        <f t="shared" si="80"/>
        <v>10</v>
      </c>
      <c r="AB116" s="530">
        <f t="shared" si="81"/>
        <v>0</v>
      </c>
      <c r="AC116" s="530">
        <f t="shared" si="82"/>
        <v>0</v>
      </c>
      <c r="AD116" s="530">
        <f t="shared" si="83"/>
        <v>10</v>
      </c>
      <c r="AE116" s="530">
        <f t="shared" si="84"/>
        <v>0</v>
      </c>
      <c r="AF116" s="530">
        <f t="shared" si="85"/>
        <v>0</v>
      </c>
      <c r="AG116" s="998" t="s">
        <v>281</v>
      </c>
      <c r="AL116" s="998" t="s">
        <v>347</v>
      </c>
      <c r="AM116" s="529">
        <v>28490000</v>
      </c>
      <c r="AN116" s="529">
        <v>6906000</v>
      </c>
      <c r="AO116" s="529">
        <v>27624000</v>
      </c>
      <c r="AP116" s="529">
        <v>866000</v>
      </c>
      <c r="AQ116" s="529">
        <v>6554945</v>
      </c>
      <c r="AR116" s="529">
        <v>351055</v>
      </c>
      <c r="AS116" s="529">
        <f t="shared" si="87"/>
        <v>28490</v>
      </c>
      <c r="AT116" s="529">
        <f t="shared" si="88"/>
        <v>6906</v>
      </c>
      <c r="AU116" s="529">
        <f t="shared" si="89"/>
        <v>27624</v>
      </c>
      <c r="AV116" s="529">
        <f t="shared" si="90"/>
        <v>866</v>
      </c>
      <c r="AW116" s="529">
        <f t="shared" si="91"/>
        <v>6554.9449999999997</v>
      </c>
      <c r="AX116" s="529">
        <f t="shared" si="92"/>
        <v>351.05500000000001</v>
      </c>
      <c r="BD116" s="998" t="s">
        <v>347</v>
      </c>
      <c r="BE116" s="529">
        <v>28490000</v>
      </c>
      <c r="BF116" s="529">
        <v>9208000</v>
      </c>
      <c r="BG116" s="529">
        <v>27624000</v>
      </c>
      <c r="BH116" s="529">
        <v>866000</v>
      </c>
      <c r="BI116" s="529">
        <v>8856945</v>
      </c>
      <c r="BJ116" s="529">
        <v>351055</v>
      </c>
      <c r="BK116" s="529">
        <f t="shared" si="94"/>
        <v>28490</v>
      </c>
      <c r="BL116" s="529">
        <f t="shared" si="95"/>
        <v>9208</v>
      </c>
      <c r="BM116" s="529">
        <f t="shared" si="96"/>
        <v>27624</v>
      </c>
      <c r="BN116" s="529">
        <f t="shared" si="97"/>
        <v>866</v>
      </c>
      <c r="BO116" s="529">
        <f t="shared" si="98"/>
        <v>8856.9449999999997</v>
      </c>
      <c r="BP116" s="529">
        <f t="shared" si="99"/>
        <v>351.05500000000001</v>
      </c>
      <c r="BT116" s="998"/>
      <c r="BV116" s="528" t="s">
        <v>509</v>
      </c>
      <c r="BW116" s="530">
        <v>10000</v>
      </c>
      <c r="BX116" s="530">
        <v>0</v>
      </c>
      <c r="BY116" s="530">
        <v>0</v>
      </c>
      <c r="BZ116" s="530">
        <v>10000</v>
      </c>
      <c r="CA116" s="530">
        <v>0</v>
      </c>
      <c r="CB116" s="530">
        <v>0</v>
      </c>
      <c r="CC116" s="530">
        <f t="shared" si="101"/>
        <v>10</v>
      </c>
      <c r="CD116" s="530">
        <f t="shared" si="102"/>
        <v>0</v>
      </c>
      <c r="CE116" s="530">
        <f t="shared" si="103"/>
        <v>0</v>
      </c>
      <c r="CF116" s="530">
        <f t="shared" si="104"/>
        <v>10</v>
      </c>
      <c r="CG116" s="530">
        <f t="shared" si="105"/>
        <v>0</v>
      </c>
      <c r="CH116" s="530">
        <f t="shared" si="106"/>
        <v>0</v>
      </c>
      <c r="CI116" s="998" t="s">
        <v>281</v>
      </c>
      <c r="CN116" s="685" t="s">
        <v>1008</v>
      </c>
      <c r="CO116" s="686">
        <v>159610</v>
      </c>
      <c r="CP116" s="686">
        <v>0</v>
      </c>
      <c r="CQ116" s="686">
        <v>0</v>
      </c>
      <c r="CR116" s="686">
        <v>159610</v>
      </c>
      <c r="CS116" s="686">
        <v>0</v>
      </c>
      <c r="CT116" s="686">
        <v>0</v>
      </c>
      <c r="CU116" s="686">
        <f t="shared" si="108"/>
        <v>159.61000000000001</v>
      </c>
      <c r="CV116" s="686">
        <f t="shared" si="109"/>
        <v>0</v>
      </c>
      <c r="CW116" s="686">
        <f t="shared" si="110"/>
        <v>0</v>
      </c>
      <c r="CX116" s="686">
        <f t="shared" si="111"/>
        <v>159.61000000000001</v>
      </c>
      <c r="CY116" s="686">
        <f t="shared" si="112"/>
        <v>0</v>
      </c>
      <c r="CZ116" s="686">
        <f t="shared" si="113"/>
        <v>0</v>
      </c>
      <c r="DG116" s="687" t="s">
        <v>1008</v>
      </c>
      <c r="DH116" s="688">
        <v>159610</v>
      </c>
      <c r="DI116" s="688">
        <v>0</v>
      </c>
      <c r="DJ116" s="688">
        <v>0</v>
      </c>
      <c r="DK116" s="688">
        <v>159610</v>
      </c>
      <c r="DL116" s="688">
        <v>0</v>
      </c>
      <c r="DM116" s="688">
        <v>0</v>
      </c>
      <c r="DN116" s="688">
        <f t="shared" si="115"/>
        <v>159.61000000000001</v>
      </c>
      <c r="DO116" s="688">
        <f t="shared" si="116"/>
        <v>0</v>
      </c>
      <c r="DP116" s="688">
        <f t="shared" si="117"/>
        <v>0</v>
      </c>
      <c r="DQ116" s="688">
        <f t="shared" si="118"/>
        <v>159.61000000000001</v>
      </c>
      <c r="DR116" s="688">
        <f t="shared" si="119"/>
        <v>0</v>
      </c>
      <c r="DS116" s="688">
        <f t="shared" si="120"/>
        <v>0</v>
      </c>
      <c r="DT116" s="683" t="s">
        <v>281</v>
      </c>
      <c r="DW116" s="787"/>
      <c r="DZ116" s="786" t="s">
        <v>345</v>
      </c>
      <c r="EA116" s="787">
        <v>7183257</v>
      </c>
      <c r="EB116" s="787">
        <v>3840245</v>
      </c>
      <c r="EC116" s="787">
        <v>3990385</v>
      </c>
      <c r="ED116" s="787">
        <v>3192872</v>
      </c>
      <c r="EE116" s="787">
        <v>150140</v>
      </c>
      <c r="EF116" s="787">
        <v>3827245</v>
      </c>
      <c r="EG116" s="787">
        <v>13000</v>
      </c>
      <c r="EH116" s="787">
        <f t="shared" si="122"/>
        <v>7183.2569999999996</v>
      </c>
      <c r="EI116" s="787">
        <f t="shared" si="123"/>
        <v>3840.2449999999999</v>
      </c>
      <c r="EJ116" s="787">
        <f t="shared" si="124"/>
        <v>3990.3850000000002</v>
      </c>
      <c r="EK116" s="787">
        <f t="shared" si="125"/>
        <v>3192.8719999999998</v>
      </c>
      <c r="EL116" s="787">
        <f t="shared" si="126"/>
        <v>150.13999999999999</v>
      </c>
      <c r="EM116" s="787">
        <f t="shared" si="127"/>
        <v>3827.2449999999999</v>
      </c>
      <c r="EN116" s="787">
        <f t="shared" si="128"/>
        <v>13</v>
      </c>
      <c r="ET116" s="786" t="s">
        <v>345</v>
      </c>
      <c r="EU116" s="787">
        <v>7183257</v>
      </c>
      <c r="EV116" s="787">
        <v>4701205</v>
      </c>
      <c r="EW116" s="787">
        <v>5181910</v>
      </c>
      <c r="EX116" s="787">
        <v>2001347</v>
      </c>
      <c r="EY116" s="787">
        <v>480705</v>
      </c>
      <c r="EZ116" s="787">
        <v>4649745</v>
      </c>
      <c r="FA116" s="787">
        <v>51460</v>
      </c>
      <c r="FB116" s="529">
        <f t="shared" si="130"/>
        <v>7183.2569999999996</v>
      </c>
      <c r="FC116" s="529">
        <f t="shared" si="131"/>
        <v>4701.2049999999999</v>
      </c>
      <c r="FD116" s="529">
        <f t="shared" si="132"/>
        <v>5181.91</v>
      </c>
      <c r="FE116" s="529">
        <f t="shared" si="133"/>
        <v>2001.347</v>
      </c>
      <c r="FF116" s="529">
        <f t="shared" si="134"/>
        <v>480.70499999999998</v>
      </c>
      <c r="FG116" s="529">
        <f t="shared" si="135"/>
        <v>4649.7449999999999</v>
      </c>
      <c r="FH116" s="529">
        <f t="shared" si="136"/>
        <v>51.46</v>
      </c>
    </row>
    <row r="117" spans="1:164" x14ac:dyDescent="0.2">
      <c r="A117" s="998" t="s">
        <v>527</v>
      </c>
      <c r="B117" s="1000">
        <v>183908000</v>
      </c>
      <c r="C117" s="1000">
        <v>18897868</v>
      </c>
      <c r="D117" s="1000">
        <v>18897868</v>
      </c>
      <c r="E117" s="1000">
        <v>165010132</v>
      </c>
      <c r="F117" s="1000">
        <v>0</v>
      </c>
      <c r="G117" s="1000">
        <v>18897868</v>
      </c>
      <c r="H117" s="1000">
        <f t="shared" si="73"/>
        <v>183908</v>
      </c>
      <c r="I117" s="1000">
        <f t="shared" si="74"/>
        <v>18897.867999999999</v>
      </c>
      <c r="J117" s="1000">
        <f t="shared" si="75"/>
        <v>18897.867999999999</v>
      </c>
      <c r="K117" s="1000">
        <f t="shared" si="76"/>
        <v>165010.13200000001</v>
      </c>
      <c r="L117" s="1000">
        <f t="shared" si="77"/>
        <v>0</v>
      </c>
      <c r="M117" s="1000">
        <f t="shared" si="78"/>
        <v>18897.867999999999</v>
      </c>
      <c r="N117" s="998" t="s">
        <v>281</v>
      </c>
      <c r="S117" s="998"/>
      <c r="T117" s="528" t="s">
        <v>508</v>
      </c>
      <c r="U117" s="530">
        <v>10000</v>
      </c>
      <c r="V117" s="530">
        <v>0</v>
      </c>
      <c r="W117" s="530">
        <v>0</v>
      </c>
      <c r="X117" s="530">
        <v>10000</v>
      </c>
      <c r="Y117" s="530">
        <v>0</v>
      </c>
      <c r="Z117" s="530">
        <v>0</v>
      </c>
      <c r="AA117" s="530">
        <f t="shared" si="80"/>
        <v>10</v>
      </c>
      <c r="AB117" s="530">
        <f t="shared" si="81"/>
        <v>0</v>
      </c>
      <c r="AC117" s="530">
        <f t="shared" si="82"/>
        <v>0</v>
      </c>
      <c r="AD117" s="530">
        <f t="shared" si="83"/>
        <v>10</v>
      </c>
      <c r="AE117" s="530">
        <f t="shared" si="84"/>
        <v>0</v>
      </c>
      <c r="AF117" s="530">
        <f t="shared" si="85"/>
        <v>0</v>
      </c>
      <c r="AG117" s="998" t="s">
        <v>281</v>
      </c>
      <c r="AL117" s="998" t="s">
        <v>348</v>
      </c>
      <c r="AM117" s="529">
        <v>10000</v>
      </c>
      <c r="AN117" s="529">
        <v>0</v>
      </c>
      <c r="AO117" s="529">
        <v>0</v>
      </c>
      <c r="AP117" s="529">
        <v>10000</v>
      </c>
      <c r="AQ117" s="529">
        <v>0</v>
      </c>
      <c r="AR117" s="529">
        <v>0</v>
      </c>
      <c r="AS117" s="529">
        <f t="shared" si="87"/>
        <v>10</v>
      </c>
      <c r="AT117" s="529">
        <f t="shared" si="88"/>
        <v>0</v>
      </c>
      <c r="AU117" s="529">
        <f t="shared" si="89"/>
        <v>0</v>
      </c>
      <c r="AV117" s="529">
        <f t="shared" si="90"/>
        <v>10</v>
      </c>
      <c r="AW117" s="529">
        <f t="shared" si="91"/>
        <v>0</v>
      </c>
      <c r="AX117" s="529">
        <f t="shared" si="92"/>
        <v>0</v>
      </c>
      <c r="BD117" s="998" t="s">
        <v>348</v>
      </c>
      <c r="BE117" s="529">
        <v>10000</v>
      </c>
      <c r="BF117" s="529">
        <v>0</v>
      </c>
      <c r="BG117" s="529">
        <v>0</v>
      </c>
      <c r="BH117" s="529">
        <v>10000</v>
      </c>
      <c r="BI117" s="529">
        <v>0</v>
      </c>
      <c r="BJ117" s="529">
        <v>0</v>
      </c>
      <c r="BK117" s="529">
        <f t="shared" si="94"/>
        <v>10</v>
      </c>
      <c r="BL117" s="529">
        <f t="shared" si="95"/>
        <v>0</v>
      </c>
      <c r="BM117" s="529">
        <f t="shared" si="96"/>
        <v>0</v>
      </c>
      <c r="BN117" s="529">
        <f t="shared" si="97"/>
        <v>10</v>
      </c>
      <c r="BO117" s="529">
        <f t="shared" si="98"/>
        <v>0</v>
      </c>
      <c r="BP117" s="529">
        <f t="shared" si="99"/>
        <v>0</v>
      </c>
      <c r="BT117" s="998"/>
      <c r="BV117" s="528" t="s">
        <v>347</v>
      </c>
      <c r="BW117" s="530">
        <v>28490000</v>
      </c>
      <c r="BX117" s="530">
        <v>9208000</v>
      </c>
      <c r="BY117" s="530">
        <v>27624000</v>
      </c>
      <c r="BZ117" s="530">
        <v>866000</v>
      </c>
      <c r="CA117" s="530">
        <v>9208000</v>
      </c>
      <c r="CB117" s="530">
        <v>0</v>
      </c>
      <c r="CC117" s="530">
        <f t="shared" si="101"/>
        <v>28490</v>
      </c>
      <c r="CD117" s="530">
        <f t="shared" si="102"/>
        <v>9208</v>
      </c>
      <c r="CE117" s="530">
        <f t="shared" si="103"/>
        <v>27624</v>
      </c>
      <c r="CF117" s="530">
        <f t="shared" si="104"/>
        <v>866</v>
      </c>
      <c r="CG117" s="530">
        <f t="shared" si="105"/>
        <v>9208</v>
      </c>
      <c r="CH117" s="530">
        <f t="shared" si="106"/>
        <v>0</v>
      </c>
      <c r="CI117" s="998" t="s">
        <v>281</v>
      </c>
      <c r="CN117" s="685" t="s">
        <v>346</v>
      </c>
      <c r="CO117" s="686">
        <v>711750</v>
      </c>
      <c r="CP117" s="686">
        <v>711750</v>
      </c>
      <c r="CQ117" s="686">
        <v>711750</v>
      </c>
      <c r="CR117" s="686">
        <v>0</v>
      </c>
      <c r="CS117" s="686">
        <v>711750</v>
      </c>
      <c r="CT117" s="686">
        <v>0</v>
      </c>
      <c r="CU117" s="686">
        <f t="shared" si="108"/>
        <v>711.75</v>
      </c>
      <c r="CV117" s="686">
        <f t="shared" si="109"/>
        <v>711.75</v>
      </c>
      <c r="CW117" s="686">
        <f t="shared" si="110"/>
        <v>711.75</v>
      </c>
      <c r="CX117" s="686">
        <f t="shared" si="111"/>
        <v>0</v>
      </c>
      <c r="CY117" s="686">
        <f t="shared" si="112"/>
        <v>711.75</v>
      </c>
      <c r="CZ117" s="686">
        <f t="shared" si="113"/>
        <v>0</v>
      </c>
      <c r="DG117" s="687" t="s">
        <v>346</v>
      </c>
      <c r="DH117" s="688">
        <v>711750</v>
      </c>
      <c r="DI117" s="688">
        <v>711750</v>
      </c>
      <c r="DJ117" s="688">
        <v>711750</v>
      </c>
      <c r="DK117" s="688">
        <v>0</v>
      </c>
      <c r="DL117" s="688">
        <v>711750</v>
      </c>
      <c r="DM117" s="688">
        <v>0</v>
      </c>
      <c r="DN117" s="688">
        <f t="shared" si="115"/>
        <v>711.75</v>
      </c>
      <c r="DO117" s="688">
        <f t="shared" si="116"/>
        <v>711.75</v>
      </c>
      <c r="DP117" s="688">
        <f t="shared" si="117"/>
        <v>711.75</v>
      </c>
      <c r="DQ117" s="688">
        <f t="shared" si="118"/>
        <v>0</v>
      </c>
      <c r="DR117" s="688">
        <f t="shared" si="119"/>
        <v>711.75</v>
      </c>
      <c r="DS117" s="688">
        <f t="shared" si="120"/>
        <v>0</v>
      </c>
      <c r="DT117" s="683" t="s">
        <v>281</v>
      </c>
      <c r="DW117" s="787"/>
      <c r="DZ117" s="786" t="s">
        <v>1008</v>
      </c>
      <c r="EA117" s="787">
        <v>159610</v>
      </c>
      <c r="EB117" s="787">
        <v>0</v>
      </c>
      <c r="EC117" s="787">
        <v>0</v>
      </c>
      <c r="ED117" s="787">
        <v>159610</v>
      </c>
      <c r="EE117" s="787">
        <v>0</v>
      </c>
      <c r="EF117" s="787">
        <v>0</v>
      </c>
      <c r="EG117" s="787">
        <v>0</v>
      </c>
      <c r="EH117" s="787">
        <f t="shared" si="122"/>
        <v>159.61000000000001</v>
      </c>
      <c r="EI117" s="787">
        <f t="shared" si="123"/>
        <v>0</v>
      </c>
      <c r="EJ117" s="787">
        <f t="shared" si="124"/>
        <v>0</v>
      </c>
      <c r="EK117" s="787">
        <f t="shared" si="125"/>
        <v>159.61000000000001</v>
      </c>
      <c r="EL117" s="787">
        <f t="shared" si="126"/>
        <v>0</v>
      </c>
      <c r="EM117" s="787">
        <f t="shared" si="127"/>
        <v>0</v>
      </c>
      <c r="EN117" s="787">
        <f t="shared" si="128"/>
        <v>0</v>
      </c>
      <c r="ET117" s="786" t="s">
        <v>1008</v>
      </c>
      <c r="EU117" s="787">
        <v>159610</v>
      </c>
      <c r="EV117" s="787">
        <v>0</v>
      </c>
      <c r="EW117" s="787">
        <v>0</v>
      </c>
      <c r="EX117" s="787">
        <v>159610</v>
      </c>
      <c r="EY117" s="787">
        <v>0</v>
      </c>
      <c r="EZ117" s="787">
        <v>0</v>
      </c>
      <c r="FA117" s="787">
        <v>0</v>
      </c>
      <c r="FB117" s="529">
        <f t="shared" si="130"/>
        <v>159.61000000000001</v>
      </c>
      <c r="FC117" s="529">
        <f t="shared" si="131"/>
        <v>0</v>
      </c>
      <c r="FD117" s="529">
        <f t="shared" si="132"/>
        <v>0</v>
      </c>
      <c r="FE117" s="529">
        <f t="shared" si="133"/>
        <v>159.61000000000001</v>
      </c>
      <c r="FF117" s="529">
        <f t="shared" si="134"/>
        <v>0</v>
      </c>
      <c r="FG117" s="529">
        <f t="shared" si="135"/>
        <v>0</v>
      </c>
      <c r="FH117" s="529">
        <f t="shared" si="136"/>
        <v>0</v>
      </c>
    </row>
    <row r="118" spans="1:164" x14ac:dyDescent="0.2">
      <c r="A118" s="998" t="s">
        <v>718</v>
      </c>
      <c r="B118" s="1000">
        <v>183900000</v>
      </c>
      <c r="C118" s="1000">
        <v>18897868</v>
      </c>
      <c r="D118" s="1000">
        <v>18897868</v>
      </c>
      <c r="E118" s="1000">
        <v>165002132</v>
      </c>
      <c r="F118" s="1000">
        <v>0</v>
      </c>
      <c r="G118" s="1000">
        <v>18897868</v>
      </c>
      <c r="H118" s="1000">
        <f t="shared" si="73"/>
        <v>183900</v>
      </c>
      <c r="I118" s="1000">
        <f t="shared" si="74"/>
        <v>18897.867999999999</v>
      </c>
      <c r="J118" s="1000">
        <f t="shared" si="75"/>
        <v>18897.867999999999</v>
      </c>
      <c r="K118" s="1000">
        <f t="shared" si="76"/>
        <v>165002.13200000001</v>
      </c>
      <c r="L118" s="1000">
        <f t="shared" si="77"/>
        <v>0</v>
      </c>
      <c r="M118" s="1000">
        <f t="shared" si="78"/>
        <v>18897.867999999999</v>
      </c>
      <c r="N118" s="998" t="s">
        <v>281</v>
      </c>
      <c r="S118" s="998"/>
      <c r="T118" s="528" t="s">
        <v>509</v>
      </c>
      <c r="U118" s="530">
        <v>10000</v>
      </c>
      <c r="V118" s="530">
        <v>0</v>
      </c>
      <c r="W118" s="530">
        <v>0</v>
      </c>
      <c r="X118" s="530">
        <v>10000</v>
      </c>
      <c r="Y118" s="530">
        <v>0</v>
      </c>
      <c r="Z118" s="530">
        <v>0</v>
      </c>
      <c r="AA118" s="530">
        <f t="shared" si="80"/>
        <v>10</v>
      </c>
      <c r="AB118" s="530">
        <f t="shared" si="81"/>
        <v>0</v>
      </c>
      <c r="AC118" s="530">
        <f t="shared" si="82"/>
        <v>0</v>
      </c>
      <c r="AD118" s="530">
        <f t="shared" si="83"/>
        <v>10</v>
      </c>
      <c r="AE118" s="530">
        <f t="shared" si="84"/>
        <v>0</v>
      </c>
      <c r="AF118" s="530">
        <f t="shared" si="85"/>
        <v>0</v>
      </c>
      <c r="AG118" s="998" t="s">
        <v>281</v>
      </c>
      <c r="AL118" s="998" t="s">
        <v>510</v>
      </c>
      <c r="AM118" s="529">
        <v>10000</v>
      </c>
      <c r="AN118" s="529">
        <v>0</v>
      </c>
      <c r="AO118" s="529">
        <v>0</v>
      </c>
      <c r="AP118" s="529">
        <v>10000</v>
      </c>
      <c r="AQ118" s="529">
        <v>0</v>
      </c>
      <c r="AR118" s="529">
        <v>0</v>
      </c>
      <c r="AS118" s="529">
        <f t="shared" si="87"/>
        <v>10</v>
      </c>
      <c r="AT118" s="529">
        <f t="shared" si="88"/>
        <v>0</v>
      </c>
      <c r="AU118" s="529">
        <f t="shared" si="89"/>
        <v>0</v>
      </c>
      <c r="AV118" s="529">
        <f t="shared" si="90"/>
        <v>10</v>
      </c>
      <c r="AW118" s="529">
        <f t="shared" si="91"/>
        <v>0</v>
      </c>
      <c r="AX118" s="529">
        <f t="shared" si="92"/>
        <v>0</v>
      </c>
      <c r="BD118" s="998" t="s">
        <v>510</v>
      </c>
      <c r="BE118" s="529">
        <v>10000</v>
      </c>
      <c r="BF118" s="529">
        <v>0</v>
      </c>
      <c r="BG118" s="529">
        <v>0</v>
      </c>
      <c r="BH118" s="529">
        <v>10000</v>
      </c>
      <c r="BI118" s="529">
        <v>0</v>
      </c>
      <c r="BJ118" s="529">
        <v>0</v>
      </c>
      <c r="BK118" s="529">
        <f t="shared" si="94"/>
        <v>10</v>
      </c>
      <c r="BL118" s="529">
        <f t="shared" si="95"/>
        <v>0</v>
      </c>
      <c r="BM118" s="529">
        <f t="shared" si="96"/>
        <v>0</v>
      </c>
      <c r="BN118" s="529">
        <f t="shared" si="97"/>
        <v>10</v>
      </c>
      <c r="BO118" s="529">
        <f t="shared" si="98"/>
        <v>0</v>
      </c>
      <c r="BP118" s="529">
        <f t="shared" si="99"/>
        <v>0</v>
      </c>
      <c r="BT118" s="998"/>
      <c r="BV118" s="528" t="s">
        <v>348</v>
      </c>
      <c r="BW118" s="530">
        <v>10000</v>
      </c>
      <c r="BX118" s="530">
        <v>0</v>
      </c>
      <c r="BY118" s="530">
        <v>0</v>
      </c>
      <c r="BZ118" s="530">
        <v>10000</v>
      </c>
      <c r="CA118" s="530">
        <v>0</v>
      </c>
      <c r="CB118" s="530">
        <v>0</v>
      </c>
      <c r="CC118" s="530">
        <f t="shared" si="101"/>
        <v>10</v>
      </c>
      <c r="CD118" s="530">
        <f t="shared" si="102"/>
        <v>0</v>
      </c>
      <c r="CE118" s="530">
        <f t="shared" si="103"/>
        <v>0</v>
      </c>
      <c r="CF118" s="530">
        <f t="shared" si="104"/>
        <v>10</v>
      </c>
      <c r="CG118" s="530">
        <f t="shared" si="105"/>
        <v>0</v>
      </c>
      <c r="CH118" s="530">
        <f t="shared" si="106"/>
        <v>0</v>
      </c>
      <c r="CI118" s="998" t="s">
        <v>281</v>
      </c>
      <c r="CN118" s="685" t="s">
        <v>507</v>
      </c>
      <c r="CO118" s="686">
        <v>10000</v>
      </c>
      <c r="CP118" s="686">
        <v>0</v>
      </c>
      <c r="CQ118" s="686">
        <v>0</v>
      </c>
      <c r="CR118" s="686">
        <v>10000</v>
      </c>
      <c r="CS118" s="686">
        <v>0</v>
      </c>
      <c r="CT118" s="686">
        <v>0</v>
      </c>
      <c r="CU118" s="686">
        <f t="shared" si="108"/>
        <v>10</v>
      </c>
      <c r="CV118" s="686">
        <f t="shared" si="109"/>
        <v>0</v>
      </c>
      <c r="CW118" s="686">
        <f t="shared" si="110"/>
        <v>0</v>
      </c>
      <c r="CX118" s="686">
        <f t="shared" si="111"/>
        <v>10</v>
      </c>
      <c r="CY118" s="686">
        <f t="shared" si="112"/>
        <v>0</v>
      </c>
      <c r="CZ118" s="686">
        <f t="shared" si="113"/>
        <v>0</v>
      </c>
      <c r="DG118" s="687" t="s">
        <v>507</v>
      </c>
      <c r="DH118" s="688">
        <v>10000</v>
      </c>
      <c r="DI118" s="688">
        <v>0</v>
      </c>
      <c r="DJ118" s="688">
        <v>0</v>
      </c>
      <c r="DK118" s="688">
        <v>10000</v>
      </c>
      <c r="DL118" s="688">
        <v>0</v>
      </c>
      <c r="DM118" s="688">
        <v>0</v>
      </c>
      <c r="DN118" s="688">
        <f t="shared" si="115"/>
        <v>10</v>
      </c>
      <c r="DO118" s="688">
        <f t="shared" si="116"/>
        <v>0</v>
      </c>
      <c r="DP118" s="688">
        <f t="shared" si="117"/>
        <v>0</v>
      </c>
      <c r="DQ118" s="688">
        <f t="shared" si="118"/>
        <v>10</v>
      </c>
      <c r="DR118" s="688">
        <f t="shared" si="119"/>
        <v>0</v>
      </c>
      <c r="DS118" s="688">
        <f t="shared" si="120"/>
        <v>0</v>
      </c>
      <c r="DT118" s="683" t="s">
        <v>281</v>
      </c>
      <c r="DW118" s="787"/>
      <c r="DZ118" s="786" t="s">
        <v>346</v>
      </c>
      <c r="EA118" s="787">
        <v>18955672</v>
      </c>
      <c r="EB118" s="787">
        <v>711750</v>
      </c>
      <c r="EC118" s="787">
        <v>711750</v>
      </c>
      <c r="ED118" s="787">
        <v>18243922</v>
      </c>
      <c r="EE118" s="787">
        <v>0</v>
      </c>
      <c r="EF118" s="787">
        <v>711750</v>
      </c>
      <c r="EG118" s="787">
        <v>0</v>
      </c>
      <c r="EH118" s="787">
        <f t="shared" si="122"/>
        <v>18955.671999999999</v>
      </c>
      <c r="EI118" s="787">
        <f t="shared" si="123"/>
        <v>711.75</v>
      </c>
      <c r="EJ118" s="787">
        <f t="shared" si="124"/>
        <v>711.75</v>
      </c>
      <c r="EK118" s="787">
        <f t="shared" si="125"/>
        <v>18243.921999999999</v>
      </c>
      <c r="EL118" s="787">
        <f t="shared" si="126"/>
        <v>0</v>
      </c>
      <c r="EM118" s="787">
        <f t="shared" si="127"/>
        <v>711.75</v>
      </c>
      <c r="EN118" s="787">
        <f t="shared" si="128"/>
        <v>0</v>
      </c>
      <c r="ET118" s="786" t="s">
        <v>346</v>
      </c>
      <c r="EU118" s="787">
        <v>1017943</v>
      </c>
      <c r="EV118" s="787">
        <v>711750</v>
      </c>
      <c r="EW118" s="787">
        <v>711750</v>
      </c>
      <c r="EX118" s="787">
        <v>306193</v>
      </c>
      <c r="EY118" s="787">
        <v>0</v>
      </c>
      <c r="EZ118" s="787">
        <v>711750</v>
      </c>
      <c r="FA118" s="787">
        <v>0</v>
      </c>
      <c r="FB118" s="529">
        <f t="shared" si="130"/>
        <v>1017.943</v>
      </c>
      <c r="FC118" s="529">
        <f t="shared" si="131"/>
        <v>711.75</v>
      </c>
      <c r="FD118" s="529">
        <f t="shared" si="132"/>
        <v>711.75</v>
      </c>
      <c r="FE118" s="529">
        <f t="shared" si="133"/>
        <v>306.19299999999998</v>
      </c>
      <c r="FF118" s="529">
        <f t="shared" si="134"/>
        <v>0</v>
      </c>
      <c r="FG118" s="529">
        <f t="shared" si="135"/>
        <v>711.75</v>
      </c>
      <c r="FH118" s="529">
        <f t="shared" si="136"/>
        <v>0</v>
      </c>
    </row>
    <row r="119" spans="1:164" x14ac:dyDescent="0.2">
      <c r="A119" s="998" t="s">
        <v>722</v>
      </c>
      <c r="B119" s="1000">
        <v>8000</v>
      </c>
      <c r="C119" s="1000">
        <v>0</v>
      </c>
      <c r="D119" s="1000">
        <v>0</v>
      </c>
      <c r="E119" s="1000">
        <v>8000</v>
      </c>
      <c r="F119" s="1000">
        <v>0</v>
      </c>
      <c r="G119" s="1000">
        <v>0</v>
      </c>
      <c r="H119" s="1000">
        <f t="shared" si="73"/>
        <v>8</v>
      </c>
      <c r="I119" s="1000">
        <f t="shared" si="74"/>
        <v>0</v>
      </c>
      <c r="J119" s="1000">
        <f t="shared" si="75"/>
        <v>0</v>
      </c>
      <c r="K119" s="1000">
        <f t="shared" si="76"/>
        <v>8</v>
      </c>
      <c r="L119" s="1000">
        <f t="shared" si="77"/>
        <v>0</v>
      </c>
      <c r="M119" s="1000">
        <f t="shared" si="78"/>
        <v>0</v>
      </c>
      <c r="N119" s="998" t="s">
        <v>281</v>
      </c>
      <c r="S119" s="998"/>
      <c r="T119" s="528" t="s">
        <v>347</v>
      </c>
      <c r="U119" s="530">
        <v>28490000</v>
      </c>
      <c r="V119" s="530">
        <v>4604000</v>
      </c>
      <c r="W119" s="530">
        <v>27624000</v>
      </c>
      <c r="X119" s="530">
        <v>866000</v>
      </c>
      <c r="Y119" s="530">
        <v>4252945</v>
      </c>
      <c r="Z119" s="530">
        <v>351055</v>
      </c>
      <c r="AA119" s="530">
        <f t="shared" si="80"/>
        <v>28490</v>
      </c>
      <c r="AB119" s="530">
        <f t="shared" si="81"/>
        <v>4604</v>
      </c>
      <c r="AC119" s="530">
        <f t="shared" si="82"/>
        <v>27624</v>
      </c>
      <c r="AD119" s="530">
        <f t="shared" si="83"/>
        <v>866</v>
      </c>
      <c r="AE119" s="530">
        <f t="shared" si="84"/>
        <v>4252.9449999999997</v>
      </c>
      <c r="AF119" s="530">
        <f t="shared" si="85"/>
        <v>351.05500000000001</v>
      </c>
      <c r="AG119" s="998" t="s">
        <v>281</v>
      </c>
      <c r="AL119" s="998" t="s">
        <v>794</v>
      </c>
      <c r="AM119" s="529">
        <v>28480000</v>
      </c>
      <c r="AN119" s="529">
        <v>6906000</v>
      </c>
      <c r="AO119" s="529">
        <v>27624000</v>
      </c>
      <c r="AP119" s="529">
        <v>856000</v>
      </c>
      <c r="AQ119" s="529">
        <v>6554945</v>
      </c>
      <c r="AR119" s="529">
        <v>351055</v>
      </c>
      <c r="AS119" s="529">
        <f t="shared" si="87"/>
        <v>28480</v>
      </c>
      <c r="AT119" s="529">
        <f t="shared" si="88"/>
        <v>6906</v>
      </c>
      <c r="AU119" s="529">
        <f t="shared" si="89"/>
        <v>27624</v>
      </c>
      <c r="AV119" s="529">
        <f t="shared" si="90"/>
        <v>856</v>
      </c>
      <c r="AW119" s="529">
        <f t="shared" si="91"/>
        <v>6554.9449999999997</v>
      </c>
      <c r="AX119" s="529">
        <f t="shared" si="92"/>
        <v>351.05500000000001</v>
      </c>
      <c r="BD119" s="998" t="s">
        <v>794</v>
      </c>
      <c r="BE119" s="529">
        <v>28480000</v>
      </c>
      <c r="BF119" s="529">
        <v>9208000</v>
      </c>
      <c r="BG119" s="529">
        <v>27624000</v>
      </c>
      <c r="BH119" s="529">
        <v>856000</v>
      </c>
      <c r="BI119" s="529">
        <v>8856945</v>
      </c>
      <c r="BJ119" s="529">
        <v>351055</v>
      </c>
      <c r="BK119" s="529">
        <f t="shared" si="94"/>
        <v>28480</v>
      </c>
      <c r="BL119" s="529">
        <f t="shared" si="95"/>
        <v>9208</v>
      </c>
      <c r="BM119" s="529">
        <f t="shared" si="96"/>
        <v>27624</v>
      </c>
      <c r="BN119" s="529">
        <f t="shared" si="97"/>
        <v>856</v>
      </c>
      <c r="BO119" s="529">
        <f t="shared" si="98"/>
        <v>8856.9449999999997</v>
      </c>
      <c r="BP119" s="529">
        <f t="shared" si="99"/>
        <v>351.05500000000001</v>
      </c>
      <c r="BT119" s="998"/>
      <c r="BV119" s="528" t="s">
        <v>510</v>
      </c>
      <c r="BW119" s="530">
        <v>10000</v>
      </c>
      <c r="BX119" s="530">
        <v>0</v>
      </c>
      <c r="BY119" s="530">
        <v>0</v>
      </c>
      <c r="BZ119" s="530">
        <v>10000</v>
      </c>
      <c r="CA119" s="530">
        <v>0</v>
      </c>
      <c r="CB119" s="530">
        <v>0</v>
      </c>
      <c r="CC119" s="530">
        <f t="shared" si="101"/>
        <v>10</v>
      </c>
      <c r="CD119" s="530">
        <f t="shared" si="102"/>
        <v>0</v>
      </c>
      <c r="CE119" s="530">
        <f t="shared" si="103"/>
        <v>0</v>
      </c>
      <c r="CF119" s="530">
        <f t="shared" si="104"/>
        <v>10</v>
      </c>
      <c r="CG119" s="530">
        <f t="shared" si="105"/>
        <v>0</v>
      </c>
      <c r="CH119" s="530">
        <f t="shared" si="106"/>
        <v>0</v>
      </c>
      <c r="CI119" s="998" t="s">
        <v>281</v>
      </c>
      <c r="CN119" s="685" t="s">
        <v>508</v>
      </c>
      <c r="CO119" s="686">
        <v>10000</v>
      </c>
      <c r="CP119" s="686">
        <v>0</v>
      </c>
      <c r="CQ119" s="686">
        <v>0</v>
      </c>
      <c r="CR119" s="686">
        <v>10000</v>
      </c>
      <c r="CS119" s="686">
        <v>0</v>
      </c>
      <c r="CT119" s="686">
        <v>0</v>
      </c>
      <c r="CU119" s="686">
        <f t="shared" si="108"/>
        <v>10</v>
      </c>
      <c r="CV119" s="686">
        <f t="shared" si="109"/>
        <v>0</v>
      </c>
      <c r="CW119" s="686">
        <f t="shared" si="110"/>
        <v>0</v>
      </c>
      <c r="CX119" s="686">
        <f t="shared" si="111"/>
        <v>10</v>
      </c>
      <c r="CY119" s="686">
        <f t="shared" si="112"/>
        <v>0</v>
      </c>
      <c r="CZ119" s="686">
        <f t="shared" si="113"/>
        <v>0</v>
      </c>
      <c r="DG119" s="687" t="s">
        <v>508</v>
      </c>
      <c r="DH119" s="688">
        <v>10000</v>
      </c>
      <c r="DI119" s="688">
        <v>0</v>
      </c>
      <c r="DJ119" s="688">
        <v>0</v>
      </c>
      <c r="DK119" s="688">
        <v>10000</v>
      </c>
      <c r="DL119" s="688">
        <v>0</v>
      </c>
      <c r="DM119" s="688">
        <v>0</v>
      </c>
      <c r="DN119" s="688">
        <f t="shared" si="115"/>
        <v>10</v>
      </c>
      <c r="DO119" s="688">
        <f t="shared" si="116"/>
        <v>0</v>
      </c>
      <c r="DP119" s="688">
        <f t="shared" si="117"/>
        <v>0</v>
      </c>
      <c r="DQ119" s="688">
        <f t="shared" si="118"/>
        <v>10</v>
      </c>
      <c r="DR119" s="688">
        <f t="shared" si="119"/>
        <v>0</v>
      </c>
      <c r="DS119" s="688">
        <f t="shared" si="120"/>
        <v>0</v>
      </c>
      <c r="DT119" s="683" t="s">
        <v>281</v>
      </c>
      <c r="DW119" s="787"/>
      <c r="DZ119" s="786" t="s">
        <v>507</v>
      </c>
      <c r="EA119" s="787">
        <v>130712000</v>
      </c>
      <c r="EB119" s="787">
        <v>130701009</v>
      </c>
      <c r="EC119" s="787">
        <v>130701009</v>
      </c>
      <c r="ED119" s="787">
        <v>10991</v>
      </c>
      <c r="EE119" s="787">
        <v>0</v>
      </c>
      <c r="EF119" s="787">
        <v>130701009</v>
      </c>
      <c r="EG119" s="787">
        <v>0</v>
      </c>
      <c r="EH119" s="787">
        <f t="shared" si="122"/>
        <v>130712</v>
      </c>
      <c r="EI119" s="787">
        <f t="shared" si="123"/>
        <v>130701.00900000001</v>
      </c>
      <c r="EJ119" s="787">
        <f t="shared" si="124"/>
        <v>130701.00900000001</v>
      </c>
      <c r="EK119" s="787">
        <f t="shared" si="125"/>
        <v>10.991</v>
      </c>
      <c r="EL119" s="787">
        <f t="shared" si="126"/>
        <v>0</v>
      </c>
      <c r="EM119" s="787">
        <f t="shared" si="127"/>
        <v>130701.00900000001</v>
      </c>
      <c r="EN119" s="787">
        <f t="shared" si="128"/>
        <v>0</v>
      </c>
      <c r="ET119" s="1013" t="s">
        <v>507</v>
      </c>
      <c r="EU119" s="1014">
        <v>130712000</v>
      </c>
      <c r="EV119" s="1014">
        <v>215399087</v>
      </c>
      <c r="EW119" s="1014">
        <v>215399087</v>
      </c>
      <c r="EX119" s="1014">
        <v>-84687087</v>
      </c>
      <c r="EY119" s="1014">
        <v>0</v>
      </c>
      <c r="EZ119" s="1014">
        <v>215399087</v>
      </c>
      <c r="FA119" s="1014">
        <v>0</v>
      </c>
      <c r="FB119" s="1015">
        <f t="shared" si="130"/>
        <v>130712</v>
      </c>
      <c r="FC119" s="1015">
        <f t="shared" si="131"/>
        <v>215399.087</v>
      </c>
      <c r="FD119" s="1015">
        <f t="shared" si="132"/>
        <v>215399.087</v>
      </c>
      <c r="FE119" s="1015">
        <f t="shared" si="133"/>
        <v>-84687.087</v>
      </c>
      <c r="FF119" s="1015">
        <f t="shared" si="134"/>
        <v>0</v>
      </c>
      <c r="FG119" s="1015">
        <f t="shared" si="135"/>
        <v>215399.087</v>
      </c>
      <c r="FH119" s="1015">
        <f t="shared" si="136"/>
        <v>0</v>
      </c>
    </row>
    <row r="120" spans="1:164" x14ac:dyDescent="0.2">
      <c r="A120" s="998" t="s">
        <v>511</v>
      </c>
      <c r="B120" s="1000">
        <v>193049000</v>
      </c>
      <c r="C120" s="1000">
        <v>0</v>
      </c>
      <c r="D120" s="1000">
        <v>0</v>
      </c>
      <c r="E120" s="1000">
        <v>193049000</v>
      </c>
      <c r="F120" s="1000">
        <v>0</v>
      </c>
      <c r="G120" s="1000">
        <v>0</v>
      </c>
      <c r="H120" s="1000">
        <f t="shared" si="73"/>
        <v>193049</v>
      </c>
      <c r="I120" s="1000">
        <f t="shared" si="74"/>
        <v>0</v>
      </c>
      <c r="J120" s="1000">
        <f t="shared" si="75"/>
        <v>0</v>
      </c>
      <c r="K120" s="1000">
        <f t="shared" si="76"/>
        <v>193049</v>
      </c>
      <c r="L120" s="1000">
        <f t="shared" si="77"/>
        <v>0</v>
      </c>
      <c r="M120" s="1000">
        <f t="shared" si="78"/>
        <v>0</v>
      </c>
      <c r="N120" s="998" t="s">
        <v>281</v>
      </c>
      <c r="S120" s="998"/>
      <c r="T120" s="528" t="s">
        <v>348</v>
      </c>
      <c r="U120" s="530">
        <v>10000</v>
      </c>
      <c r="V120" s="530">
        <v>0</v>
      </c>
      <c r="W120" s="530">
        <v>0</v>
      </c>
      <c r="X120" s="530">
        <v>10000</v>
      </c>
      <c r="Y120" s="530">
        <v>0</v>
      </c>
      <c r="Z120" s="530">
        <v>0</v>
      </c>
      <c r="AA120" s="530">
        <f t="shared" si="80"/>
        <v>10</v>
      </c>
      <c r="AB120" s="530">
        <f t="shared" si="81"/>
        <v>0</v>
      </c>
      <c r="AC120" s="530">
        <f t="shared" si="82"/>
        <v>0</v>
      </c>
      <c r="AD120" s="530">
        <f t="shared" si="83"/>
        <v>10</v>
      </c>
      <c r="AE120" s="530">
        <f t="shared" si="84"/>
        <v>0</v>
      </c>
      <c r="AF120" s="530">
        <f t="shared" si="85"/>
        <v>0</v>
      </c>
      <c r="AG120" s="998" t="s">
        <v>281</v>
      </c>
      <c r="AL120" s="998" t="s">
        <v>795</v>
      </c>
      <c r="AM120" s="529">
        <v>28480000</v>
      </c>
      <c r="AN120" s="529">
        <v>6906000</v>
      </c>
      <c r="AO120" s="529">
        <v>27624000</v>
      </c>
      <c r="AP120" s="529">
        <v>856000</v>
      </c>
      <c r="AQ120" s="529">
        <v>6554945</v>
      </c>
      <c r="AR120" s="529">
        <v>351055</v>
      </c>
      <c r="AS120" s="529">
        <f t="shared" si="87"/>
        <v>28480</v>
      </c>
      <c r="AT120" s="529">
        <f t="shared" si="88"/>
        <v>6906</v>
      </c>
      <c r="AU120" s="529">
        <f t="shared" si="89"/>
        <v>27624</v>
      </c>
      <c r="AV120" s="529">
        <f t="shared" si="90"/>
        <v>856</v>
      </c>
      <c r="AW120" s="529">
        <f t="shared" si="91"/>
        <v>6554.9449999999997</v>
      </c>
      <c r="AX120" s="529">
        <f t="shared" si="92"/>
        <v>351.05500000000001</v>
      </c>
      <c r="BD120" s="998" t="s">
        <v>795</v>
      </c>
      <c r="BE120" s="529">
        <v>28480000</v>
      </c>
      <c r="BF120" s="529">
        <v>9208000</v>
      </c>
      <c r="BG120" s="529">
        <v>27624000</v>
      </c>
      <c r="BH120" s="529">
        <v>856000</v>
      </c>
      <c r="BI120" s="529">
        <v>8856945</v>
      </c>
      <c r="BJ120" s="529">
        <v>351055</v>
      </c>
      <c r="BK120" s="529">
        <f t="shared" si="94"/>
        <v>28480</v>
      </c>
      <c r="BL120" s="529">
        <f t="shared" si="95"/>
        <v>9208</v>
      </c>
      <c r="BM120" s="529">
        <f t="shared" si="96"/>
        <v>27624</v>
      </c>
      <c r="BN120" s="529">
        <f t="shared" si="97"/>
        <v>856</v>
      </c>
      <c r="BO120" s="529">
        <f t="shared" si="98"/>
        <v>8856.9449999999997</v>
      </c>
      <c r="BP120" s="529">
        <f t="shared" si="99"/>
        <v>351.05500000000001</v>
      </c>
      <c r="BT120" s="998"/>
      <c r="BV120" s="528" t="s">
        <v>794</v>
      </c>
      <c r="BW120" s="530">
        <v>28480000</v>
      </c>
      <c r="BX120" s="530">
        <v>9208000</v>
      </c>
      <c r="BY120" s="530">
        <v>27624000</v>
      </c>
      <c r="BZ120" s="530">
        <v>856000</v>
      </c>
      <c r="CA120" s="530">
        <v>9208000</v>
      </c>
      <c r="CB120" s="530">
        <v>0</v>
      </c>
      <c r="CC120" s="530">
        <f t="shared" si="101"/>
        <v>28480</v>
      </c>
      <c r="CD120" s="530">
        <f t="shared" si="102"/>
        <v>9208</v>
      </c>
      <c r="CE120" s="530">
        <f t="shared" si="103"/>
        <v>27624</v>
      </c>
      <c r="CF120" s="530">
        <f t="shared" si="104"/>
        <v>856</v>
      </c>
      <c r="CG120" s="530">
        <f t="shared" si="105"/>
        <v>9208</v>
      </c>
      <c r="CH120" s="530">
        <f t="shared" si="106"/>
        <v>0</v>
      </c>
      <c r="CI120" s="998" t="s">
        <v>281</v>
      </c>
      <c r="CN120" s="685" t="s">
        <v>509</v>
      </c>
      <c r="CO120" s="686">
        <v>10000</v>
      </c>
      <c r="CP120" s="686">
        <v>0</v>
      </c>
      <c r="CQ120" s="686">
        <v>0</v>
      </c>
      <c r="CR120" s="686">
        <v>10000</v>
      </c>
      <c r="CS120" s="686">
        <v>0</v>
      </c>
      <c r="CT120" s="686">
        <v>0</v>
      </c>
      <c r="CU120" s="686">
        <f t="shared" si="108"/>
        <v>10</v>
      </c>
      <c r="CV120" s="686">
        <f t="shared" si="109"/>
        <v>0</v>
      </c>
      <c r="CW120" s="686">
        <f t="shared" si="110"/>
        <v>0</v>
      </c>
      <c r="CX120" s="686">
        <f t="shared" si="111"/>
        <v>10</v>
      </c>
      <c r="CY120" s="686">
        <f t="shared" si="112"/>
        <v>0</v>
      </c>
      <c r="CZ120" s="686">
        <f t="shared" si="113"/>
        <v>0</v>
      </c>
      <c r="DG120" s="687" t="s">
        <v>509</v>
      </c>
      <c r="DH120" s="688">
        <v>10000</v>
      </c>
      <c r="DI120" s="688">
        <v>0</v>
      </c>
      <c r="DJ120" s="688">
        <v>0</v>
      </c>
      <c r="DK120" s="688">
        <v>10000</v>
      </c>
      <c r="DL120" s="688">
        <v>0</v>
      </c>
      <c r="DM120" s="688">
        <v>0</v>
      </c>
      <c r="DN120" s="688">
        <f t="shared" si="115"/>
        <v>10</v>
      </c>
      <c r="DO120" s="688">
        <f t="shared" si="116"/>
        <v>0</v>
      </c>
      <c r="DP120" s="688">
        <f t="shared" si="117"/>
        <v>0</v>
      </c>
      <c r="DQ120" s="688">
        <f t="shared" si="118"/>
        <v>10</v>
      </c>
      <c r="DR120" s="688">
        <f t="shared" si="119"/>
        <v>0</v>
      </c>
      <c r="DS120" s="688">
        <f t="shared" si="120"/>
        <v>0</v>
      </c>
      <c r="DT120" s="683" t="s">
        <v>281</v>
      </c>
      <c r="DW120" s="787"/>
      <c r="DZ120" s="786" t="s">
        <v>508</v>
      </c>
      <c r="EA120" s="787">
        <v>130712000</v>
      </c>
      <c r="EB120" s="787">
        <v>130701009</v>
      </c>
      <c r="EC120" s="787">
        <v>130701009</v>
      </c>
      <c r="ED120" s="787">
        <v>10991</v>
      </c>
      <c r="EE120" s="787">
        <v>0</v>
      </c>
      <c r="EF120" s="787">
        <v>130701009</v>
      </c>
      <c r="EG120" s="787">
        <v>0</v>
      </c>
      <c r="EH120" s="787">
        <f t="shared" si="122"/>
        <v>130712</v>
      </c>
      <c r="EI120" s="787">
        <f t="shared" si="123"/>
        <v>130701.00900000001</v>
      </c>
      <c r="EJ120" s="787">
        <f t="shared" si="124"/>
        <v>130701.00900000001</v>
      </c>
      <c r="EK120" s="787">
        <f t="shared" si="125"/>
        <v>10.991</v>
      </c>
      <c r="EL120" s="787">
        <f t="shared" si="126"/>
        <v>0</v>
      </c>
      <c r="EM120" s="787">
        <f t="shared" si="127"/>
        <v>130701.00900000001</v>
      </c>
      <c r="EN120" s="787">
        <f t="shared" si="128"/>
        <v>0</v>
      </c>
      <c r="ET120" s="786" t="s">
        <v>508</v>
      </c>
      <c r="EU120" s="787">
        <v>130712000</v>
      </c>
      <c r="EV120" s="787">
        <v>215399087</v>
      </c>
      <c r="EW120" s="787">
        <v>215399087</v>
      </c>
      <c r="EX120" s="787">
        <v>-84687087</v>
      </c>
      <c r="EY120" s="787">
        <v>0</v>
      </c>
      <c r="EZ120" s="787">
        <v>215399087</v>
      </c>
      <c r="FA120" s="787">
        <v>0</v>
      </c>
      <c r="FB120" s="529">
        <f t="shared" si="130"/>
        <v>130712</v>
      </c>
      <c r="FC120" s="529">
        <f t="shared" si="131"/>
        <v>215399.087</v>
      </c>
      <c r="FD120" s="529">
        <f t="shared" si="132"/>
        <v>215399.087</v>
      </c>
      <c r="FE120" s="529">
        <f t="shared" si="133"/>
        <v>-84687.087</v>
      </c>
      <c r="FF120" s="529">
        <f t="shared" si="134"/>
        <v>0</v>
      </c>
      <c r="FG120" s="529">
        <f t="shared" si="135"/>
        <v>215399.087</v>
      </c>
      <c r="FH120" s="529">
        <f t="shared" si="136"/>
        <v>0</v>
      </c>
    </row>
    <row r="121" spans="1:164" x14ac:dyDescent="0.2">
      <c r="A121" s="998" t="s">
        <v>350</v>
      </c>
      <c r="B121" s="1000">
        <v>193049000</v>
      </c>
      <c r="C121" s="1000">
        <v>0</v>
      </c>
      <c r="D121" s="1000">
        <v>0</v>
      </c>
      <c r="E121" s="1000">
        <v>193049000</v>
      </c>
      <c r="F121" s="1000">
        <v>0</v>
      </c>
      <c r="G121" s="1000">
        <v>0</v>
      </c>
      <c r="H121" s="1000">
        <f t="shared" si="73"/>
        <v>193049</v>
      </c>
      <c r="I121" s="1000">
        <f t="shared" si="74"/>
        <v>0</v>
      </c>
      <c r="J121" s="1000">
        <f t="shared" si="75"/>
        <v>0</v>
      </c>
      <c r="K121" s="1000">
        <f t="shared" si="76"/>
        <v>193049</v>
      </c>
      <c r="L121" s="1000">
        <f t="shared" si="77"/>
        <v>0</v>
      </c>
      <c r="M121" s="1000">
        <f t="shared" si="78"/>
        <v>0</v>
      </c>
      <c r="N121" s="998" t="s">
        <v>281</v>
      </c>
      <c r="S121" s="998"/>
      <c r="T121" s="528" t="s">
        <v>510</v>
      </c>
      <c r="U121" s="530">
        <v>10000</v>
      </c>
      <c r="V121" s="530">
        <v>0</v>
      </c>
      <c r="W121" s="530">
        <v>0</v>
      </c>
      <c r="X121" s="530">
        <v>10000</v>
      </c>
      <c r="Y121" s="530">
        <v>0</v>
      </c>
      <c r="Z121" s="530">
        <v>0</v>
      </c>
      <c r="AA121" s="530">
        <f t="shared" si="80"/>
        <v>10</v>
      </c>
      <c r="AB121" s="530">
        <f t="shared" si="81"/>
        <v>0</v>
      </c>
      <c r="AC121" s="530">
        <f t="shared" si="82"/>
        <v>0</v>
      </c>
      <c r="AD121" s="530">
        <f t="shared" si="83"/>
        <v>10</v>
      </c>
      <c r="AE121" s="530">
        <f t="shared" si="84"/>
        <v>0</v>
      </c>
      <c r="AF121" s="530">
        <f t="shared" si="85"/>
        <v>0</v>
      </c>
      <c r="AG121" s="998" t="s">
        <v>281</v>
      </c>
      <c r="AL121" s="998" t="s">
        <v>526</v>
      </c>
      <c r="AM121" s="529">
        <v>183908000</v>
      </c>
      <c r="AN121" s="529">
        <v>536705777</v>
      </c>
      <c r="AO121" s="529">
        <v>536705777</v>
      </c>
      <c r="AP121" s="529">
        <v>-352797777</v>
      </c>
      <c r="AQ121" s="529">
        <v>536705777</v>
      </c>
      <c r="AR121" s="529">
        <v>0</v>
      </c>
      <c r="AS121" s="529">
        <f t="shared" si="87"/>
        <v>183908</v>
      </c>
      <c r="AT121" s="529">
        <f t="shared" si="88"/>
        <v>536705.777</v>
      </c>
      <c r="AU121" s="529">
        <f t="shared" si="89"/>
        <v>536705.777</v>
      </c>
      <c r="AV121" s="529">
        <f t="shared" si="90"/>
        <v>-352797.777</v>
      </c>
      <c r="AW121" s="529">
        <f t="shared" si="91"/>
        <v>536705.777</v>
      </c>
      <c r="AX121" s="529">
        <f t="shared" si="92"/>
        <v>0</v>
      </c>
      <c r="BD121" s="998" t="s">
        <v>526</v>
      </c>
      <c r="BE121" s="529">
        <v>183908000</v>
      </c>
      <c r="BF121" s="529">
        <v>573538192</v>
      </c>
      <c r="BG121" s="529">
        <v>573538192</v>
      </c>
      <c r="BH121" s="529">
        <v>-389630192</v>
      </c>
      <c r="BI121" s="529">
        <v>573538192</v>
      </c>
      <c r="BJ121" s="529">
        <v>0</v>
      </c>
      <c r="BK121" s="529">
        <f t="shared" si="94"/>
        <v>183908</v>
      </c>
      <c r="BL121" s="529">
        <f t="shared" si="95"/>
        <v>573538.19200000004</v>
      </c>
      <c r="BM121" s="529">
        <f t="shared" si="96"/>
        <v>573538.19200000004</v>
      </c>
      <c r="BN121" s="529">
        <f t="shared" si="97"/>
        <v>-389630.19199999998</v>
      </c>
      <c r="BO121" s="529">
        <f t="shared" si="98"/>
        <v>573538.19200000004</v>
      </c>
      <c r="BP121" s="529">
        <f t="shared" si="99"/>
        <v>0</v>
      </c>
      <c r="BT121" s="998"/>
      <c r="BV121" s="528" t="s">
        <v>795</v>
      </c>
      <c r="BW121" s="530">
        <v>28480000</v>
      </c>
      <c r="BX121" s="530">
        <v>9208000</v>
      </c>
      <c r="BY121" s="530">
        <v>27624000</v>
      </c>
      <c r="BZ121" s="530">
        <v>856000</v>
      </c>
      <c r="CA121" s="530">
        <v>9208000</v>
      </c>
      <c r="CB121" s="530">
        <v>0</v>
      </c>
      <c r="CC121" s="530">
        <f t="shared" si="101"/>
        <v>28480</v>
      </c>
      <c r="CD121" s="530">
        <f t="shared" si="102"/>
        <v>9208</v>
      </c>
      <c r="CE121" s="530">
        <f t="shared" si="103"/>
        <v>27624</v>
      </c>
      <c r="CF121" s="530">
        <f t="shared" si="104"/>
        <v>856</v>
      </c>
      <c r="CG121" s="530">
        <f t="shared" si="105"/>
        <v>9208</v>
      </c>
      <c r="CH121" s="530">
        <f t="shared" si="106"/>
        <v>0</v>
      </c>
      <c r="CI121" s="998" t="s">
        <v>281</v>
      </c>
      <c r="CN121" s="685" t="s">
        <v>347</v>
      </c>
      <c r="CO121" s="686">
        <v>637490000</v>
      </c>
      <c r="CP121" s="686">
        <v>9208000</v>
      </c>
      <c r="CQ121" s="686">
        <v>27624000</v>
      </c>
      <c r="CR121" s="686">
        <v>609866000</v>
      </c>
      <c r="CS121" s="686">
        <v>9208000</v>
      </c>
      <c r="CT121" s="686">
        <v>0</v>
      </c>
      <c r="CU121" s="686">
        <f t="shared" si="108"/>
        <v>637490</v>
      </c>
      <c r="CV121" s="686">
        <f t="shared" si="109"/>
        <v>9208</v>
      </c>
      <c r="CW121" s="686">
        <f t="shared" si="110"/>
        <v>27624</v>
      </c>
      <c r="CX121" s="686">
        <f t="shared" si="111"/>
        <v>609866</v>
      </c>
      <c r="CY121" s="686">
        <f t="shared" si="112"/>
        <v>9208</v>
      </c>
      <c r="CZ121" s="686">
        <f t="shared" si="113"/>
        <v>0</v>
      </c>
      <c r="DG121" s="687" t="s">
        <v>347</v>
      </c>
      <c r="DH121" s="688">
        <v>637490000</v>
      </c>
      <c r="DI121" s="688">
        <v>9208000</v>
      </c>
      <c r="DJ121" s="688">
        <v>27624000</v>
      </c>
      <c r="DK121" s="688">
        <v>609866000</v>
      </c>
      <c r="DL121" s="688">
        <v>9208000</v>
      </c>
      <c r="DM121" s="688">
        <v>0</v>
      </c>
      <c r="DN121" s="688">
        <f t="shared" si="115"/>
        <v>637490</v>
      </c>
      <c r="DO121" s="688">
        <f t="shared" si="116"/>
        <v>9208</v>
      </c>
      <c r="DP121" s="688">
        <f t="shared" si="117"/>
        <v>27624</v>
      </c>
      <c r="DQ121" s="688">
        <f t="shared" si="118"/>
        <v>609866</v>
      </c>
      <c r="DR121" s="688">
        <f t="shared" si="119"/>
        <v>9208</v>
      </c>
      <c r="DS121" s="688">
        <f t="shared" si="120"/>
        <v>0</v>
      </c>
      <c r="DT121" s="683" t="s">
        <v>281</v>
      </c>
      <c r="DW121" s="787"/>
      <c r="DZ121" s="786" t="s">
        <v>793</v>
      </c>
      <c r="EA121" s="787">
        <v>75672687</v>
      </c>
      <c r="EB121" s="787">
        <v>75661696</v>
      </c>
      <c r="EC121" s="787">
        <v>75661696</v>
      </c>
      <c r="ED121" s="787">
        <v>10991</v>
      </c>
      <c r="EE121" s="787">
        <v>0</v>
      </c>
      <c r="EF121" s="787">
        <v>75661696</v>
      </c>
      <c r="EG121" s="787">
        <v>0</v>
      </c>
      <c r="EH121" s="787">
        <f t="shared" si="122"/>
        <v>75672.687000000005</v>
      </c>
      <c r="EI121" s="787">
        <f t="shared" si="123"/>
        <v>75661.695999999996</v>
      </c>
      <c r="EJ121" s="787">
        <f t="shared" si="124"/>
        <v>75661.695999999996</v>
      </c>
      <c r="EK121" s="787">
        <f t="shared" si="125"/>
        <v>10.991</v>
      </c>
      <c r="EL121" s="787">
        <f t="shared" si="126"/>
        <v>0</v>
      </c>
      <c r="EM121" s="787">
        <f t="shared" si="127"/>
        <v>75661.695999999996</v>
      </c>
      <c r="EN121" s="787">
        <f t="shared" si="128"/>
        <v>0</v>
      </c>
      <c r="ET121" s="786" t="s">
        <v>793</v>
      </c>
      <c r="EU121" s="787">
        <v>75672687</v>
      </c>
      <c r="EV121" s="787">
        <v>120138428</v>
      </c>
      <c r="EW121" s="787">
        <v>120138428</v>
      </c>
      <c r="EX121" s="787">
        <v>-44465741</v>
      </c>
      <c r="EY121" s="787">
        <v>0</v>
      </c>
      <c r="EZ121" s="787">
        <v>120138428</v>
      </c>
      <c r="FA121" s="787">
        <v>0</v>
      </c>
      <c r="FB121" s="529">
        <f t="shared" si="130"/>
        <v>75672.687000000005</v>
      </c>
      <c r="FC121" s="529">
        <f t="shared" si="131"/>
        <v>120138.428</v>
      </c>
      <c r="FD121" s="529">
        <f t="shared" si="132"/>
        <v>120138.428</v>
      </c>
      <c r="FE121" s="529">
        <f t="shared" si="133"/>
        <v>-44465.741000000002</v>
      </c>
      <c r="FF121" s="529">
        <f t="shared" si="134"/>
        <v>0</v>
      </c>
      <c r="FG121" s="529">
        <f t="shared" si="135"/>
        <v>120138.428</v>
      </c>
      <c r="FH121" s="529">
        <f t="shared" si="136"/>
        <v>0</v>
      </c>
    </row>
    <row r="122" spans="1:164" x14ac:dyDescent="0.2">
      <c r="A122" s="998" t="s">
        <v>513</v>
      </c>
      <c r="B122" s="1000">
        <v>193049000</v>
      </c>
      <c r="C122" s="1000">
        <v>0</v>
      </c>
      <c r="D122" s="1000">
        <v>0</v>
      </c>
      <c r="E122" s="1000">
        <v>193049000</v>
      </c>
      <c r="F122" s="1000">
        <v>0</v>
      </c>
      <c r="G122" s="1000">
        <v>0</v>
      </c>
      <c r="H122" s="1000">
        <f t="shared" si="73"/>
        <v>193049</v>
      </c>
      <c r="I122" s="1000">
        <f t="shared" si="74"/>
        <v>0</v>
      </c>
      <c r="J122" s="1000">
        <f t="shared" si="75"/>
        <v>0</v>
      </c>
      <c r="K122" s="1000">
        <f t="shared" si="76"/>
        <v>193049</v>
      </c>
      <c r="L122" s="1000">
        <f t="shared" si="77"/>
        <v>0</v>
      </c>
      <c r="M122" s="1000">
        <f t="shared" si="78"/>
        <v>0</v>
      </c>
      <c r="N122" s="998" t="s">
        <v>281</v>
      </c>
      <c r="S122" s="998"/>
      <c r="T122" s="528" t="s">
        <v>794</v>
      </c>
      <c r="U122" s="530">
        <v>28480000</v>
      </c>
      <c r="V122" s="530">
        <v>4604000</v>
      </c>
      <c r="W122" s="530">
        <v>27624000</v>
      </c>
      <c r="X122" s="530">
        <v>856000</v>
      </c>
      <c r="Y122" s="530">
        <v>4252945</v>
      </c>
      <c r="Z122" s="530">
        <v>351055</v>
      </c>
      <c r="AA122" s="530">
        <f t="shared" si="80"/>
        <v>28480</v>
      </c>
      <c r="AB122" s="530">
        <f t="shared" si="81"/>
        <v>4604</v>
      </c>
      <c r="AC122" s="530">
        <f t="shared" si="82"/>
        <v>27624</v>
      </c>
      <c r="AD122" s="530">
        <f t="shared" si="83"/>
        <v>856</v>
      </c>
      <c r="AE122" s="530">
        <f t="shared" si="84"/>
        <v>4252.9449999999997</v>
      </c>
      <c r="AF122" s="530">
        <f t="shared" si="85"/>
        <v>351.05500000000001</v>
      </c>
      <c r="AG122" s="998" t="s">
        <v>281</v>
      </c>
      <c r="AL122" s="998" t="s">
        <v>527</v>
      </c>
      <c r="AM122" s="529">
        <v>183908000</v>
      </c>
      <c r="AN122" s="529">
        <v>536705777</v>
      </c>
      <c r="AO122" s="529">
        <v>536705777</v>
      </c>
      <c r="AP122" s="529">
        <v>-352797777</v>
      </c>
      <c r="AQ122" s="529">
        <v>536705777</v>
      </c>
      <c r="AR122" s="529">
        <v>0</v>
      </c>
      <c r="AS122" s="529">
        <f t="shared" si="87"/>
        <v>183908</v>
      </c>
      <c r="AT122" s="529">
        <f t="shared" si="88"/>
        <v>536705.777</v>
      </c>
      <c r="AU122" s="529">
        <f t="shared" si="89"/>
        <v>536705.777</v>
      </c>
      <c r="AV122" s="529">
        <f t="shared" si="90"/>
        <v>-352797.777</v>
      </c>
      <c r="AW122" s="529">
        <f t="shared" si="91"/>
        <v>536705.777</v>
      </c>
      <c r="AX122" s="529">
        <f t="shared" si="92"/>
        <v>0</v>
      </c>
      <c r="BD122" s="998" t="s">
        <v>527</v>
      </c>
      <c r="BE122" s="529">
        <v>183908000</v>
      </c>
      <c r="BF122" s="529">
        <v>573538192</v>
      </c>
      <c r="BG122" s="529">
        <v>573538192</v>
      </c>
      <c r="BH122" s="529">
        <v>-389630192</v>
      </c>
      <c r="BI122" s="529">
        <v>573538192</v>
      </c>
      <c r="BJ122" s="529">
        <v>0</v>
      </c>
      <c r="BK122" s="529">
        <f t="shared" si="94"/>
        <v>183908</v>
      </c>
      <c r="BL122" s="529">
        <f t="shared" si="95"/>
        <v>573538.19200000004</v>
      </c>
      <c r="BM122" s="529">
        <f t="shared" si="96"/>
        <v>573538.19200000004</v>
      </c>
      <c r="BN122" s="529">
        <f t="shared" si="97"/>
        <v>-389630.19199999998</v>
      </c>
      <c r="BO122" s="529">
        <f t="shared" si="98"/>
        <v>573538.19200000004</v>
      </c>
      <c r="BP122" s="529">
        <f t="shared" si="99"/>
        <v>0</v>
      </c>
      <c r="BT122" s="998"/>
      <c r="BV122" s="528" t="s">
        <v>526</v>
      </c>
      <c r="BW122" s="530">
        <v>183908000</v>
      </c>
      <c r="BX122" s="530">
        <v>609269273</v>
      </c>
      <c r="BY122" s="530">
        <v>609269273</v>
      </c>
      <c r="BZ122" s="530">
        <v>-425361273</v>
      </c>
      <c r="CA122" s="530">
        <v>609269273</v>
      </c>
      <c r="CB122" s="530">
        <v>0</v>
      </c>
      <c r="CC122" s="530">
        <f t="shared" si="101"/>
        <v>183908</v>
      </c>
      <c r="CD122" s="530">
        <f t="shared" si="102"/>
        <v>609269.27300000004</v>
      </c>
      <c r="CE122" s="530">
        <f t="shared" si="103"/>
        <v>609269.27300000004</v>
      </c>
      <c r="CF122" s="530">
        <f t="shared" si="104"/>
        <v>-425361.27299999999</v>
      </c>
      <c r="CG122" s="530">
        <f t="shared" si="105"/>
        <v>609269.27300000004</v>
      </c>
      <c r="CH122" s="530">
        <f t="shared" si="106"/>
        <v>0</v>
      </c>
      <c r="CI122" s="998" t="s">
        <v>281</v>
      </c>
      <c r="CN122" s="685" t="s">
        <v>348</v>
      </c>
      <c r="CO122" s="686">
        <v>400010000</v>
      </c>
      <c r="CP122" s="686">
        <v>0</v>
      </c>
      <c r="CQ122" s="686">
        <v>0</v>
      </c>
      <c r="CR122" s="686">
        <v>400010000</v>
      </c>
      <c r="CS122" s="686">
        <v>0</v>
      </c>
      <c r="CT122" s="686">
        <v>0</v>
      </c>
      <c r="CU122" s="686">
        <f t="shared" si="108"/>
        <v>400010</v>
      </c>
      <c r="CV122" s="686">
        <f t="shared" si="109"/>
        <v>0</v>
      </c>
      <c r="CW122" s="686">
        <f t="shared" si="110"/>
        <v>0</v>
      </c>
      <c r="CX122" s="686">
        <f t="shared" si="111"/>
        <v>400010</v>
      </c>
      <c r="CY122" s="686">
        <f t="shared" si="112"/>
        <v>0</v>
      </c>
      <c r="CZ122" s="686">
        <f t="shared" si="113"/>
        <v>0</v>
      </c>
      <c r="DG122" s="687" t="s">
        <v>348</v>
      </c>
      <c r="DH122" s="688">
        <v>400010000</v>
      </c>
      <c r="DI122" s="688">
        <v>0</v>
      </c>
      <c r="DJ122" s="688">
        <v>0</v>
      </c>
      <c r="DK122" s="688">
        <v>400010000</v>
      </c>
      <c r="DL122" s="688">
        <v>0</v>
      </c>
      <c r="DM122" s="688">
        <v>0</v>
      </c>
      <c r="DN122" s="688">
        <f t="shared" si="115"/>
        <v>400010</v>
      </c>
      <c r="DO122" s="688">
        <f t="shared" si="116"/>
        <v>0</v>
      </c>
      <c r="DP122" s="688">
        <f t="shared" si="117"/>
        <v>0</v>
      </c>
      <c r="DQ122" s="688">
        <f t="shared" si="118"/>
        <v>400010</v>
      </c>
      <c r="DR122" s="688">
        <f t="shared" si="119"/>
        <v>0</v>
      </c>
      <c r="DS122" s="688">
        <f t="shared" si="120"/>
        <v>0</v>
      </c>
      <c r="DT122" s="683" t="s">
        <v>281</v>
      </c>
      <c r="DW122" s="787"/>
      <c r="DZ122" s="786" t="s">
        <v>509</v>
      </c>
      <c r="EA122" s="787">
        <v>55039313</v>
      </c>
      <c r="EB122" s="787">
        <v>55039313</v>
      </c>
      <c r="EC122" s="787">
        <v>55039313</v>
      </c>
      <c r="ED122" s="787">
        <v>0</v>
      </c>
      <c r="EE122" s="787">
        <v>0</v>
      </c>
      <c r="EF122" s="787">
        <v>55039313</v>
      </c>
      <c r="EG122" s="787">
        <v>0</v>
      </c>
      <c r="EH122" s="787">
        <f t="shared" si="122"/>
        <v>55039.313000000002</v>
      </c>
      <c r="EI122" s="787">
        <f t="shared" si="123"/>
        <v>55039.313000000002</v>
      </c>
      <c r="EJ122" s="787">
        <f t="shared" si="124"/>
        <v>55039.313000000002</v>
      </c>
      <c r="EK122" s="787">
        <f t="shared" si="125"/>
        <v>0</v>
      </c>
      <c r="EL122" s="787">
        <f t="shared" si="126"/>
        <v>0</v>
      </c>
      <c r="EM122" s="787">
        <f t="shared" si="127"/>
        <v>55039.313000000002</v>
      </c>
      <c r="EN122" s="787">
        <f t="shared" si="128"/>
        <v>0</v>
      </c>
      <c r="ET122" s="786" t="s">
        <v>509</v>
      </c>
      <c r="EU122" s="787">
        <v>55039313</v>
      </c>
      <c r="EV122" s="787">
        <v>95260659</v>
      </c>
      <c r="EW122" s="787">
        <v>95260659</v>
      </c>
      <c r="EX122" s="787">
        <v>-40221346</v>
      </c>
      <c r="EY122" s="787">
        <v>0</v>
      </c>
      <c r="EZ122" s="787">
        <v>95260659</v>
      </c>
      <c r="FA122" s="787">
        <v>0</v>
      </c>
      <c r="FB122" s="529">
        <f t="shared" si="130"/>
        <v>55039.313000000002</v>
      </c>
      <c r="FC122" s="529">
        <f t="shared" si="131"/>
        <v>95260.659</v>
      </c>
      <c r="FD122" s="529">
        <f t="shared" si="132"/>
        <v>95260.659</v>
      </c>
      <c r="FE122" s="529">
        <f t="shared" si="133"/>
        <v>-40221.345999999998</v>
      </c>
      <c r="FF122" s="529">
        <f t="shared" si="134"/>
        <v>0</v>
      </c>
      <c r="FG122" s="529">
        <f t="shared" si="135"/>
        <v>95260.659</v>
      </c>
      <c r="FH122" s="529">
        <f t="shared" si="136"/>
        <v>0</v>
      </c>
    </row>
    <row r="123" spans="1:164" x14ac:dyDescent="0.2">
      <c r="A123" s="998" t="s">
        <v>351</v>
      </c>
      <c r="B123" s="1000">
        <v>41051341000</v>
      </c>
      <c r="C123" s="1000">
        <v>1685850681</v>
      </c>
      <c r="D123" s="1000">
        <v>1685850681</v>
      </c>
      <c r="E123" s="1000">
        <v>39365490319</v>
      </c>
      <c r="F123" s="1000">
        <v>1682743082</v>
      </c>
      <c r="G123" s="1000">
        <v>3107599</v>
      </c>
      <c r="H123" s="1000">
        <f t="shared" si="73"/>
        <v>41051341</v>
      </c>
      <c r="I123" s="1000">
        <f t="shared" si="74"/>
        <v>1685850.6810000001</v>
      </c>
      <c r="J123" s="1000">
        <f t="shared" si="75"/>
        <v>1685850.6810000001</v>
      </c>
      <c r="K123" s="1000">
        <f t="shared" si="76"/>
        <v>39365490.318999998</v>
      </c>
      <c r="L123" s="1000">
        <f t="shared" si="77"/>
        <v>1682743.0819999999</v>
      </c>
      <c r="M123" s="1000">
        <f t="shared" si="78"/>
        <v>3107.5990000000002</v>
      </c>
      <c r="N123" s="998" t="s">
        <v>281</v>
      </c>
      <c r="S123" s="998"/>
      <c r="T123" s="528" t="s">
        <v>795</v>
      </c>
      <c r="U123" s="530">
        <v>28480000</v>
      </c>
      <c r="V123" s="530">
        <v>4604000</v>
      </c>
      <c r="W123" s="530">
        <v>27624000</v>
      </c>
      <c r="X123" s="530">
        <v>856000</v>
      </c>
      <c r="Y123" s="530">
        <v>4252945</v>
      </c>
      <c r="Z123" s="530">
        <v>351055</v>
      </c>
      <c r="AA123" s="530">
        <f t="shared" si="80"/>
        <v>28480</v>
      </c>
      <c r="AB123" s="530">
        <f t="shared" si="81"/>
        <v>4604</v>
      </c>
      <c r="AC123" s="530">
        <f t="shared" si="82"/>
        <v>27624</v>
      </c>
      <c r="AD123" s="530">
        <f t="shared" si="83"/>
        <v>856</v>
      </c>
      <c r="AE123" s="530">
        <f t="shared" si="84"/>
        <v>4252.9449999999997</v>
      </c>
      <c r="AF123" s="530">
        <f t="shared" si="85"/>
        <v>351.05500000000001</v>
      </c>
      <c r="AG123" s="998" t="s">
        <v>281</v>
      </c>
      <c r="AL123" s="998" t="s">
        <v>718</v>
      </c>
      <c r="AM123" s="529">
        <v>183899999</v>
      </c>
      <c r="AN123" s="529">
        <v>70240012</v>
      </c>
      <c r="AO123" s="529">
        <v>70240012</v>
      </c>
      <c r="AP123" s="529">
        <v>113659987</v>
      </c>
      <c r="AQ123" s="529">
        <v>70240012</v>
      </c>
      <c r="AR123" s="529">
        <v>0</v>
      </c>
      <c r="AS123" s="529">
        <f t="shared" si="87"/>
        <v>183899.99900000001</v>
      </c>
      <c r="AT123" s="529">
        <f t="shared" si="88"/>
        <v>70240.012000000002</v>
      </c>
      <c r="AU123" s="529">
        <f t="shared" si="89"/>
        <v>70240.012000000002</v>
      </c>
      <c r="AV123" s="529">
        <f t="shared" si="90"/>
        <v>113659.98699999999</v>
      </c>
      <c r="AW123" s="529">
        <f t="shared" si="91"/>
        <v>70240.012000000002</v>
      </c>
      <c r="AX123" s="529">
        <f t="shared" si="92"/>
        <v>0</v>
      </c>
      <c r="BD123" s="998" t="s">
        <v>718</v>
      </c>
      <c r="BE123" s="529">
        <v>183899999</v>
      </c>
      <c r="BF123" s="529">
        <v>107072427</v>
      </c>
      <c r="BG123" s="529">
        <v>107072427</v>
      </c>
      <c r="BH123" s="529">
        <v>76827572</v>
      </c>
      <c r="BI123" s="529">
        <v>107072427</v>
      </c>
      <c r="BJ123" s="529">
        <v>0</v>
      </c>
      <c r="BK123" s="529">
        <f t="shared" si="94"/>
        <v>183899.99900000001</v>
      </c>
      <c r="BL123" s="529">
        <f t="shared" si="95"/>
        <v>107072.427</v>
      </c>
      <c r="BM123" s="529">
        <f t="shared" si="96"/>
        <v>107072.427</v>
      </c>
      <c r="BN123" s="529">
        <f t="shared" si="97"/>
        <v>76827.572</v>
      </c>
      <c r="BO123" s="529">
        <f t="shared" si="98"/>
        <v>107072.427</v>
      </c>
      <c r="BP123" s="529">
        <f t="shared" si="99"/>
        <v>0</v>
      </c>
      <c r="BT123" s="998"/>
      <c r="BV123" s="528" t="s">
        <v>527</v>
      </c>
      <c r="BW123" s="530">
        <v>183908000</v>
      </c>
      <c r="BX123" s="530">
        <v>609269273</v>
      </c>
      <c r="BY123" s="530">
        <v>609269273</v>
      </c>
      <c r="BZ123" s="530">
        <v>-425361273</v>
      </c>
      <c r="CA123" s="530">
        <v>609269273</v>
      </c>
      <c r="CB123" s="530">
        <v>0</v>
      </c>
      <c r="CC123" s="530">
        <f t="shared" si="101"/>
        <v>183908</v>
      </c>
      <c r="CD123" s="530">
        <f t="shared" si="102"/>
        <v>609269.27300000004</v>
      </c>
      <c r="CE123" s="530">
        <f t="shared" si="103"/>
        <v>609269.27300000004</v>
      </c>
      <c r="CF123" s="530">
        <f t="shared" si="104"/>
        <v>-425361.27299999999</v>
      </c>
      <c r="CG123" s="530">
        <f t="shared" si="105"/>
        <v>609269.27300000004</v>
      </c>
      <c r="CH123" s="530">
        <f t="shared" si="106"/>
        <v>0</v>
      </c>
      <c r="CI123" s="998" t="s">
        <v>281</v>
      </c>
      <c r="CN123" s="685" t="s">
        <v>510</v>
      </c>
      <c r="CO123" s="686">
        <v>10000</v>
      </c>
      <c r="CP123" s="686">
        <v>0</v>
      </c>
      <c r="CQ123" s="686">
        <v>0</v>
      </c>
      <c r="CR123" s="686">
        <v>10000</v>
      </c>
      <c r="CS123" s="686">
        <v>0</v>
      </c>
      <c r="CT123" s="686">
        <v>0</v>
      </c>
      <c r="CU123" s="686">
        <f t="shared" si="108"/>
        <v>10</v>
      </c>
      <c r="CV123" s="686">
        <f t="shared" si="109"/>
        <v>0</v>
      </c>
      <c r="CW123" s="686">
        <f t="shared" si="110"/>
        <v>0</v>
      </c>
      <c r="CX123" s="686">
        <f t="shared" si="111"/>
        <v>10</v>
      </c>
      <c r="CY123" s="686">
        <f t="shared" si="112"/>
        <v>0</v>
      </c>
      <c r="CZ123" s="686">
        <f t="shared" si="113"/>
        <v>0</v>
      </c>
      <c r="DG123" s="687" t="s">
        <v>510</v>
      </c>
      <c r="DH123" s="688">
        <v>10000</v>
      </c>
      <c r="DI123" s="688">
        <v>0</v>
      </c>
      <c r="DJ123" s="688">
        <v>0</v>
      </c>
      <c r="DK123" s="688">
        <v>10000</v>
      </c>
      <c r="DL123" s="688">
        <v>0</v>
      </c>
      <c r="DM123" s="688">
        <v>0</v>
      </c>
      <c r="DN123" s="688">
        <f t="shared" si="115"/>
        <v>10</v>
      </c>
      <c r="DO123" s="688">
        <f t="shared" si="116"/>
        <v>0</v>
      </c>
      <c r="DP123" s="688">
        <f t="shared" si="117"/>
        <v>0</v>
      </c>
      <c r="DQ123" s="688">
        <f t="shared" si="118"/>
        <v>10</v>
      </c>
      <c r="DR123" s="688">
        <f t="shared" si="119"/>
        <v>0</v>
      </c>
      <c r="DS123" s="688">
        <f t="shared" si="120"/>
        <v>0</v>
      </c>
      <c r="DT123" s="683" t="s">
        <v>281</v>
      </c>
      <c r="DW123" s="787"/>
      <c r="DZ123" s="786" t="s">
        <v>347</v>
      </c>
      <c r="EA123" s="787">
        <v>637490000</v>
      </c>
      <c r="EB123" s="787">
        <v>9208000</v>
      </c>
      <c r="EC123" s="787">
        <v>27624000</v>
      </c>
      <c r="ED123" s="787">
        <v>609866000</v>
      </c>
      <c r="EE123" s="787">
        <v>18416000</v>
      </c>
      <c r="EF123" s="787">
        <v>9208000</v>
      </c>
      <c r="EG123" s="787">
        <v>0</v>
      </c>
      <c r="EH123" s="787">
        <f t="shared" si="122"/>
        <v>637490</v>
      </c>
      <c r="EI123" s="787">
        <f t="shared" si="123"/>
        <v>9208</v>
      </c>
      <c r="EJ123" s="787">
        <f t="shared" si="124"/>
        <v>27624</v>
      </c>
      <c r="EK123" s="787">
        <f t="shared" si="125"/>
        <v>609866</v>
      </c>
      <c r="EL123" s="787">
        <f t="shared" si="126"/>
        <v>18416</v>
      </c>
      <c r="EM123" s="787">
        <f t="shared" si="127"/>
        <v>9208</v>
      </c>
      <c r="EN123" s="787">
        <f t="shared" si="128"/>
        <v>0</v>
      </c>
      <c r="ET123" s="1013" t="s">
        <v>347</v>
      </c>
      <c r="EU123" s="1014">
        <v>673490000</v>
      </c>
      <c r="EV123" s="1014">
        <v>9208000</v>
      </c>
      <c r="EW123" s="1014">
        <v>27624000</v>
      </c>
      <c r="EX123" s="1014">
        <v>645866000</v>
      </c>
      <c r="EY123" s="1014">
        <v>18416000</v>
      </c>
      <c r="EZ123" s="1014">
        <v>9208000</v>
      </c>
      <c r="FA123" s="1014">
        <v>0</v>
      </c>
      <c r="FB123" s="1015">
        <f t="shared" si="130"/>
        <v>673490</v>
      </c>
      <c r="FC123" s="1015">
        <f t="shared" si="131"/>
        <v>9208</v>
      </c>
      <c r="FD123" s="1015">
        <f t="shared" si="132"/>
        <v>27624</v>
      </c>
      <c r="FE123" s="1015">
        <f t="shared" si="133"/>
        <v>645866</v>
      </c>
      <c r="FF123" s="1015">
        <f t="shared" si="134"/>
        <v>18416</v>
      </c>
      <c r="FG123" s="1015">
        <f t="shared" si="135"/>
        <v>9208</v>
      </c>
      <c r="FH123" s="1015">
        <f t="shared" si="136"/>
        <v>0</v>
      </c>
    </row>
    <row r="124" spans="1:164" x14ac:dyDescent="0.2">
      <c r="A124" s="998" t="s">
        <v>352</v>
      </c>
      <c r="B124" s="1000">
        <v>38086662000</v>
      </c>
      <c r="C124" s="1000">
        <v>129799650</v>
      </c>
      <c r="D124" s="1000">
        <v>129799650</v>
      </c>
      <c r="E124" s="1000">
        <v>37956862350</v>
      </c>
      <c r="F124" s="1000">
        <v>129799650</v>
      </c>
      <c r="G124" s="1000">
        <v>0</v>
      </c>
      <c r="H124" s="1000">
        <f t="shared" si="73"/>
        <v>38086662</v>
      </c>
      <c r="I124" s="1000">
        <f t="shared" si="74"/>
        <v>129799.65</v>
      </c>
      <c r="J124" s="1000">
        <f t="shared" si="75"/>
        <v>129799.65</v>
      </c>
      <c r="K124" s="1000">
        <f t="shared" si="76"/>
        <v>37956862.350000001</v>
      </c>
      <c r="L124" s="1000">
        <f t="shared" si="77"/>
        <v>129799.65</v>
      </c>
      <c r="M124" s="1000">
        <f t="shared" si="78"/>
        <v>0</v>
      </c>
      <c r="N124" s="998" t="s">
        <v>281</v>
      </c>
      <c r="S124" s="998"/>
      <c r="T124" s="528" t="s">
        <v>526</v>
      </c>
      <c r="U124" s="530">
        <v>183908000</v>
      </c>
      <c r="V124" s="530">
        <v>382983868</v>
      </c>
      <c r="W124" s="530">
        <v>382983868</v>
      </c>
      <c r="X124" s="530">
        <v>-199075868</v>
      </c>
      <c r="Y124" s="530">
        <v>338424255</v>
      </c>
      <c r="Z124" s="530">
        <v>44559613</v>
      </c>
      <c r="AA124" s="530">
        <f t="shared" si="80"/>
        <v>183908</v>
      </c>
      <c r="AB124" s="530">
        <f t="shared" si="81"/>
        <v>382983.86800000002</v>
      </c>
      <c r="AC124" s="530">
        <f t="shared" si="82"/>
        <v>382983.86800000002</v>
      </c>
      <c r="AD124" s="530">
        <f t="shared" si="83"/>
        <v>-199075.86799999999</v>
      </c>
      <c r="AE124" s="530">
        <f t="shared" si="84"/>
        <v>338424.255</v>
      </c>
      <c r="AF124" s="530">
        <f t="shared" si="85"/>
        <v>44559.612999999998</v>
      </c>
      <c r="AG124" s="998" t="s">
        <v>281</v>
      </c>
      <c r="AL124" s="998" t="s">
        <v>722</v>
      </c>
      <c r="AM124" s="529">
        <v>8000</v>
      </c>
      <c r="AN124" s="529">
        <v>0</v>
      </c>
      <c r="AO124" s="529">
        <v>0</v>
      </c>
      <c r="AP124" s="529">
        <v>8000</v>
      </c>
      <c r="AQ124" s="529">
        <v>0</v>
      </c>
      <c r="AR124" s="529">
        <v>0</v>
      </c>
      <c r="AS124" s="529">
        <f t="shared" si="87"/>
        <v>8</v>
      </c>
      <c r="AT124" s="529">
        <f t="shared" si="88"/>
        <v>0</v>
      </c>
      <c r="AU124" s="529">
        <f t="shared" si="89"/>
        <v>0</v>
      </c>
      <c r="AV124" s="529">
        <f t="shared" si="90"/>
        <v>8</v>
      </c>
      <c r="AW124" s="529">
        <f t="shared" si="91"/>
        <v>0</v>
      </c>
      <c r="AX124" s="529">
        <f t="shared" si="92"/>
        <v>0</v>
      </c>
      <c r="BD124" s="998" t="s">
        <v>722</v>
      </c>
      <c r="BE124" s="529">
        <v>8000</v>
      </c>
      <c r="BF124" s="529">
        <v>0</v>
      </c>
      <c r="BG124" s="529">
        <v>0</v>
      </c>
      <c r="BH124" s="529">
        <v>8000</v>
      </c>
      <c r="BI124" s="529">
        <v>0</v>
      </c>
      <c r="BJ124" s="529">
        <v>0</v>
      </c>
      <c r="BK124" s="529">
        <f t="shared" si="94"/>
        <v>8</v>
      </c>
      <c r="BL124" s="529">
        <f t="shared" si="95"/>
        <v>0</v>
      </c>
      <c r="BM124" s="529">
        <f t="shared" si="96"/>
        <v>0</v>
      </c>
      <c r="BN124" s="529">
        <f t="shared" si="97"/>
        <v>8</v>
      </c>
      <c r="BO124" s="529">
        <f t="shared" si="98"/>
        <v>0</v>
      </c>
      <c r="BP124" s="529">
        <f t="shared" si="99"/>
        <v>0</v>
      </c>
      <c r="BT124" s="998"/>
      <c r="BV124" s="528" t="s">
        <v>718</v>
      </c>
      <c r="BW124" s="530">
        <v>183899999</v>
      </c>
      <c r="BX124" s="530">
        <v>142803508</v>
      </c>
      <c r="BY124" s="530">
        <v>142803508</v>
      </c>
      <c r="BZ124" s="530">
        <v>41096491</v>
      </c>
      <c r="CA124" s="530">
        <v>142803508</v>
      </c>
      <c r="CB124" s="530">
        <v>0</v>
      </c>
      <c r="CC124" s="530">
        <f t="shared" si="101"/>
        <v>183899.99900000001</v>
      </c>
      <c r="CD124" s="530">
        <f t="shared" si="102"/>
        <v>142803.508</v>
      </c>
      <c r="CE124" s="530">
        <f t="shared" si="103"/>
        <v>142803.508</v>
      </c>
      <c r="CF124" s="530">
        <f t="shared" si="104"/>
        <v>41096.491000000002</v>
      </c>
      <c r="CG124" s="530">
        <f t="shared" si="105"/>
        <v>142803.508</v>
      </c>
      <c r="CH124" s="530">
        <f t="shared" si="106"/>
        <v>0</v>
      </c>
      <c r="CI124" s="998" t="s">
        <v>281</v>
      </c>
      <c r="CN124" s="685" t="s">
        <v>749</v>
      </c>
      <c r="CO124" s="686">
        <v>400000000</v>
      </c>
      <c r="CP124" s="686">
        <v>0</v>
      </c>
      <c r="CQ124" s="686">
        <v>0</v>
      </c>
      <c r="CR124" s="686">
        <v>400000000</v>
      </c>
      <c r="CS124" s="686">
        <v>0</v>
      </c>
      <c r="CT124" s="686">
        <v>0</v>
      </c>
      <c r="CU124" s="686">
        <f t="shared" si="108"/>
        <v>400000</v>
      </c>
      <c r="CV124" s="686">
        <f t="shared" si="109"/>
        <v>0</v>
      </c>
      <c r="CW124" s="686">
        <f t="shared" si="110"/>
        <v>0</v>
      </c>
      <c r="CX124" s="686">
        <f t="shared" si="111"/>
        <v>400000</v>
      </c>
      <c r="CY124" s="686">
        <f t="shared" si="112"/>
        <v>0</v>
      </c>
      <c r="CZ124" s="686">
        <f t="shared" si="113"/>
        <v>0</v>
      </c>
      <c r="DG124" s="687" t="s">
        <v>749</v>
      </c>
      <c r="DH124" s="688">
        <v>400000000</v>
      </c>
      <c r="DI124" s="688">
        <v>0</v>
      </c>
      <c r="DJ124" s="688">
        <v>0</v>
      </c>
      <c r="DK124" s="688">
        <v>400000000</v>
      </c>
      <c r="DL124" s="688">
        <v>0</v>
      </c>
      <c r="DM124" s="688">
        <v>0</v>
      </c>
      <c r="DN124" s="688">
        <f t="shared" si="115"/>
        <v>400000</v>
      </c>
      <c r="DO124" s="688">
        <f t="shared" si="116"/>
        <v>0</v>
      </c>
      <c r="DP124" s="688">
        <f t="shared" si="117"/>
        <v>0</v>
      </c>
      <c r="DQ124" s="688">
        <f t="shared" si="118"/>
        <v>400000</v>
      </c>
      <c r="DR124" s="688">
        <f t="shared" si="119"/>
        <v>0</v>
      </c>
      <c r="DS124" s="688">
        <f t="shared" si="120"/>
        <v>0</v>
      </c>
      <c r="DT124" s="683" t="s">
        <v>281</v>
      </c>
      <c r="DW124" s="787"/>
      <c r="DZ124" s="786" t="s">
        <v>348</v>
      </c>
      <c r="EA124" s="787">
        <v>400010000</v>
      </c>
      <c r="EB124" s="787">
        <v>0</v>
      </c>
      <c r="EC124" s="787">
        <v>0</v>
      </c>
      <c r="ED124" s="787">
        <v>400010000</v>
      </c>
      <c r="EE124" s="787">
        <v>0</v>
      </c>
      <c r="EF124" s="787">
        <v>0</v>
      </c>
      <c r="EG124" s="787">
        <v>0</v>
      </c>
      <c r="EH124" s="787">
        <f t="shared" si="122"/>
        <v>400010</v>
      </c>
      <c r="EI124" s="787">
        <f t="shared" si="123"/>
        <v>0</v>
      </c>
      <c r="EJ124" s="787">
        <f t="shared" si="124"/>
        <v>0</v>
      </c>
      <c r="EK124" s="787">
        <f t="shared" si="125"/>
        <v>400010</v>
      </c>
      <c r="EL124" s="787">
        <f t="shared" si="126"/>
        <v>0</v>
      </c>
      <c r="EM124" s="787">
        <f t="shared" si="127"/>
        <v>0</v>
      </c>
      <c r="EN124" s="787">
        <f t="shared" si="128"/>
        <v>0</v>
      </c>
      <c r="ET124" s="786" t="s">
        <v>348</v>
      </c>
      <c r="EU124" s="787">
        <v>400010000</v>
      </c>
      <c r="EV124" s="787">
        <v>0</v>
      </c>
      <c r="EW124" s="787">
        <v>0</v>
      </c>
      <c r="EX124" s="787">
        <v>400010000</v>
      </c>
      <c r="EY124" s="787">
        <v>0</v>
      </c>
      <c r="EZ124" s="787">
        <v>0</v>
      </c>
      <c r="FA124" s="787">
        <v>0</v>
      </c>
      <c r="FB124" s="529">
        <f t="shared" si="130"/>
        <v>400010</v>
      </c>
      <c r="FC124" s="529">
        <f t="shared" si="131"/>
        <v>0</v>
      </c>
      <c r="FD124" s="529">
        <f t="shared" si="132"/>
        <v>0</v>
      </c>
      <c r="FE124" s="529">
        <f t="shared" si="133"/>
        <v>400010</v>
      </c>
      <c r="FF124" s="529">
        <f t="shared" si="134"/>
        <v>0</v>
      </c>
      <c r="FG124" s="529">
        <f t="shared" si="135"/>
        <v>0</v>
      </c>
      <c r="FH124" s="529">
        <f t="shared" si="136"/>
        <v>0</v>
      </c>
    </row>
    <row r="125" spans="1:164" x14ac:dyDescent="0.2">
      <c r="A125" s="998" t="s">
        <v>354</v>
      </c>
      <c r="B125" s="1000">
        <v>2561236000</v>
      </c>
      <c r="C125" s="1000">
        <v>804629062</v>
      </c>
      <c r="D125" s="1000">
        <v>804629062</v>
      </c>
      <c r="E125" s="1000">
        <v>1756606938</v>
      </c>
      <c r="F125" s="1000">
        <v>804629062</v>
      </c>
      <c r="G125" s="1000">
        <v>0</v>
      </c>
      <c r="H125" s="1000">
        <f t="shared" si="73"/>
        <v>2561236</v>
      </c>
      <c r="I125" s="1000">
        <f t="shared" si="74"/>
        <v>804629.06200000003</v>
      </c>
      <c r="J125" s="1000">
        <f t="shared" si="75"/>
        <v>804629.06200000003</v>
      </c>
      <c r="K125" s="1000">
        <f t="shared" si="76"/>
        <v>1756606.9380000001</v>
      </c>
      <c r="L125" s="1000">
        <f t="shared" si="77"/>
        <v>804629.06200000003</v>
      </c>
      <c r="M125" s="1000">
        <f t="shared" si="78"/>
        <v>0</v>
      </c>
      <c r="N125" s="998" t="s">
        <v>281</v>
      </c>
      <c r="S125" s="998"/>
      <c r="T125" s="528" t="s">
        <v>527</v>
      </c>
      <c r="U125" s="530">
        <v>183908000</v>
      </c>
      <c r="V125" s="530">
        <v>382983868</v>
      </c>
      <c r="W125" s="530">
        <v>382983868</v>
      </c>
      <c r="X125" s="530">
        <v>-199075868</v>
      </c>
      <c r="Y125" s="530">
        <v>338424255</v>
      </c>
      <c r="Z125" s="530">
        <v>44559613</v>
      </c>
      <c r="AA125" s="530">
        <f t="shared" si="80"/>
        <v>183908</v>
      </c>
      <c r="AB125" s="530">
        <f t="shared" si="81"/>
        <v>382983.86800000002</v>
      </c>
      <c r="AC125" s="530">
        <f t="shared" si="82"/>
        <v>382983.86800000002</v>
      </c>
      <c r="AD125" s="530">
        <f t="shared" si="83"/>
        <v>-199075.86799999999</v>
      </c>
      <c r="AE125" s="530">
        <f t="shared" si="84"/>
        <v>338424.255</v>
      </c>
      <c r="AF125" s="530">
        <f t="shared" si="85"/>
        <v>44559.612999999998</v>
      </c>
      <c r="AG125" s="998" t="s">
        <v>281</v>
      </c>
      <c r="AL125" s="998" t="s">
        <v>724</v>
      </c>
      <c r="AM125" s="529">
        <v>1</v>
      </c>
      <c r="AN125" s="529">
        <v>466465765</v>
      </c>
      <c r="AO125" s="529">
        <v>466465765</v>
      </c>
      <c r="AP125" s="529">
        <v>-466465764</v>
      </c>
      <c r="AQ125" s="529">
        <v>466465765</v>
      </c>
      <c r="AR125" s="529">
        <v>0</v>
      </c>
      <c r="AS125" s="529">
        <f t="shared" si="87"/>
        <v>1E-3</v>
      </c>
      <c r="AT125" s="529">
        <f t="shared" si="88"/>
        <v>466465.76500000001</v>
      </c>
      <c r="AU125" s="529">
        <f t="shared" si="89"/>
        <v>466465.76500000001</v>
      </c>
      <c r="AV125" s="529">
        <f t="shared" si="90"/>
        <v>-466465.76400000002</v>
      </c>
      <c r="AW125" s="529">
        <f t="shared" si="91"/>
        <v>466465.76500000001</v>
      </c>
      <c r="AX125" s="529">
        <f t="shared" si="92"/>
        <v>0</v>
      </c>
      <c r="BD125" s="998" t="s">
        <v>724</v>
      </c>
      <c r="BE125" s="529">
        <v>1</v>
      </c>
      <c r="BF125" s="529">
        <v>466465765</v>
      </c>
      <c r="BG125" s="529">
        <v>466465765</v>
      </c>
      <c r="BH125" s="529">
        <v>-466465764</v>
      </c>
      <c r="BI125" s="529">
        <v>466465765</v>
      </c>
      <c r="BJ125" s="529">
        <v>0</v>
      </c>
      <c r="BK125" s="529">
        <f t="shared" si="94"/>
        <v>1E-3</v>
      </c>
      <c r="BL125" s="529">
        <f t="shared" si="95"/>
        <v>466465.76500000001</v>
      </c>
      <c r="BM125" s="529">
        <f t="shared" si="96"/>
        <v>466465.76500000001</v>
      </c>
      <c r="BN125" s="529">
        <f t="shared" si="97"/>
        <v>-466465.76400000002</v>
      </c>
      <c r="BO125" s="529">
        <f t="shared" si="98"/>
        <v>466465.76500000001</v>
      </c>
      <c r="BP125" s="529">
        <f t="shared" si="99"/>
        <v>0</v>
      </c>
      <c r="BT125" s="998"/>
      <c r="BV125" s="528" t="s">
        <v>722</v>
      </c>
      <c r="BW125" s="530">
        <v>8000</v>
      </c>
      <c r="BX125" s="530">
        <v>0</v>
      </c>
      <c r="BY125" s="530">
        <v>0</v>
      </c>
      <c r="BZ125" s="530">
        <v>8000</v>
      </c>
      <c r="CA125" s="530">
        <v>0</v>
      </c>
      <c r="CB125" s="530">
        <v>0</v>
      </c>
      <c r="CC125" s="530">
        <f t="shared" si="101"/>
        <v>8</v>
      </c>
      <c r="CD125" s="530">
        <f t="shared" si="102"/>
        <v>0</v>
      </c>
      <c r="CE125" s="530">
        <f t="shared" si="103"/>
        <v>0</v>
      </c>
      <c r="CF125" s="530">
        <f t="shared" si="104"/>
        <v>8</v>
      </c>
      <c r="CG125" s="530">
        <f t="shared" si="105"/>
        <v>0</v>
      </c>
      <c r="CH125" s="530">
        <f t="shared" si="106"/>
        <v>0</v>
      </c>
      <c r="CI125" s="998" t="s">
        <v>281</v>
      </c>
      <c r="CN125" s="685" t="s">
        <v>419</v>
      </c>
      <c r="CO125" s="686">
        <v>209000000</v>
      </c>
      <c r="CP125" s="686">
        <v>0</v>
      </c>
      <c r="CQ125" s="686">
        <v>0</v>
      </c>
      <c r="CR125" s="686">
        <v>209000000</v>
      </c>
      <c r="CS125" s="686">
        <v>0</v>
      </c>
      <c r="CT125" s="686">
        <v>0</v>
      </c>
      <c r="CU125" s="686">
        <f t="shared" si="108"/>
        <v>209000</v>
      </c>
      <c r="CV125" s="686">
        <f t="shared" si="109"/>
        <v>0</v>
      </c>
      <c r="CW125" s="686">
        <f t="shared" si="110"/>
        <v>0</v>
      </c>
      <c r="CX125" s="686">
        <f t="shared" si="111"/>
        <v>209000</v>
      </c>
      <c r="CY125" s="686">
        <f t="shared" si="112"/>
        <v>0</v>
      </c>
      <c r="CZ125" s="686">
        <f t="shared" si="113"/>
        <v>0</v>
      </c>
      <c r="DG125" s="687" t="s">
        <v>419</v>
      </c>
      <c r="DH125" s="688">
        <v>209000000</v>
      </c>
      <c r="DI125" s="688">
        <v>0</v>
      </c>
      <c r="DJ125" s="688">
        <v>0</v>
      </c>
      <c r="DK125" s="688">
        <v>209000000</v>
      </c>
      <c r="DL125" s="688">
        <v>0</v>
      </c>
      <c r="DM125" s="688">
        <v>0</v>
      </c>
      <c r="DN125" s="688">
        <f t="shared" si="115"/>
        <v>209000</v>
      </c>
      <c r="DO125" s="688">
        <f t="shared" si="116"/>
        <v>0</v>
      </c>
      <c r="DP125" s="688">
        <f t="shared" si="117"/>
        <v>0</v>
      </c>
      <c r="DQ125" s="688">
        <f t="shared" si="118"/>
        <v>209000</v>
      </c>
      <c r="DR125" s="688">
        <f t="shared" si="119"/>
        <v>0</v>
      </c>
      <c r="DS125" s="688">
        <f t="shared" si="120"/>
        <v>0</v>
      </c>
      <c r="DT125" s="683" t="s">
        <v>281</v>
      </c>
      <c r="DW125" s="787"/>
      <c r="DZ125" s="786" t="s">
        <v>510</v>
      </c>
      <c r="EA125" s="787">
        <v>10000</v>
      </c>
      <c r="EB125" s="787">
        <v>0</v>
      </c>
      <c r="EC125" s="787">
        <v>0</v>
      </c>
      <c r="ED125" s="787">
        <v>10000</v>
      </c>
      <c r="EE125" s="787">
        <v>0</v>
      </c>
      <c r="EF125" s="787">
        <v>0</v>
      </c>
      <c r="EG125" s="787">
        <v>0</v>
      </c>
      <c r="EH125" s="787">
        <f t="shared" si="122"/>
        <v>10</v>
      </c>
      <c r="EI125" s="787">
        <f t="shared" si="123"/>
        <v>0</v>
      </c>
      <c r="EJ125" s="787">
        <f t="shared" si="124"/>
        <v>0</v>
      </c>
      <c r="EK125" s="787">
        <f t="shared" si="125"/>
        <v>10</v>
      </c>
      <c r="EL125" s="787">
        <f t="shared" si="126"/>
        <v>0</v>
      </c>
      <c r="EM125" s="787">
        <f t="shared" si="127"/>
        <v>0</v>
      </c>
      <c r="EN125" s="787">
        <f t="shared" si="128"/>
        <v>0</v>
      </c>
      <c r="ET125" s="786" t="s">
        <v>510</v>
      </c>
      <c r="EU125" s="787">
        <v>10000</v>
      </c>
      <c r="EV125" s="787">
        <v>0</v>
      </c>
      <c r="EW125" s="787">
        <v>0</v>
      </c>
      <c r="EX125" s="787">
        <v>10000</v>
      </c>
      <c r="EY125" s="787">
        <v>0</v>
      </c>
      <c r="EZ125" s="787">
        <v>0</v>
      </c>
      <c r="FA125" s="787">
        <v>0</v>
      </c>
      <c r="FB125" s="529">
        <f t="shared" si="130"/>
        <v>10</v>
      </c>
      <c r="FC125" s="529">
        <f t="shared" si="131"/>
        <v>0</v>
      </c>
      <c r="FD125" s="529">
        <f t="shared" si="132"/>
        <v>0</v>
      </c>
      <c r="FE125" s="529">
        <f t="shared" si="133"/>
        <v>10</v>
      </c>
      <c r="FF125" s="529">
        <f t="shared" si="134"/>
        <v>0</v>
      </c>
      <c r="FG125" s="529">
        <f t="shared" si="135"/>
        <v>0</v>
      </c>
      <c r="FH125" s="529">
        <f t="shared" si="136"/>
        <v>0</v>
      </c>
    </row>
    <row r="126" spans="1:164" x14ac:dyDescent="0.2">
      <c r="A126" s="998" t="s">
        <v>775</v>
      </c>
      <c r="B126" s="1000">
        <v>403433000</v>
      </c>
      <c r="C126" s="1000">
        <v>0</v>
      </c>
      <c r="D126" s="1000">
        <v>0</v>
      </c>
      <c r="E126" s="1000">
        <v>403433000</v>
      </c>
      <c r="F126" s="1000">
        <v>0</v>
      </c>
      <c r="G126" s="1000">
        <v>0</v>
      </c>
      <c r="H126" s="1000">
        <f t="shared" si="73"/>
        <v>403433</v>
      </c>
      <c r="I126" s="1000">
        <f t="shared" si="74"/>
        <v>0</v>
      </c>
      <c r="J126" s="1000">
        <f t="shared" si="75"/>
        <v>0</v>
      </c>
      <c r="K126" s="1000">
        <f t="shared" si="76"/>
        <v>403433</v>
      </c>
      <c r="L126" s="1000">
        <f t="shared" si="77"/>
        <v>0</v>
      </c>
      <c r="M126" s="1000">
        <f t="shared" si="78"/>
        <v>0</v>
      </c>
      <c r="N126" s="998" t="s">
        <v>281</v>
      </c>
      <c r="S126" s="998"/>
      <c r="T126" s="528" t="s">
        <v>718</v>
      </c>
      <c r="U126" s="530">
        <v>183899999</v>
      </c>
      <c r="V126" s="530">
        <v>44559613</v>
      </c>
      <c r="W126" s="530">
        <v>44559613</v>
      </c>
      <c r="X126" s="530">
        <v>139340386</v>
      </c>
      <c r="Y126" s="530">
        <v>0</v>
      </c>
      <c r="Z126" s="530">
        <v>44559613</v>
      </c>
      <c r="AA126" s="530">
        <f t="shared" si="80"/>
        <v>183899.99900000001</v>
      </c>
      <c r="AB126" s="530">
        <f t="shared" si="81"/>
        <v>44559.612999999998</v>
      </c>
      <c r="AC126" s="530">
        <f t="shared" si="82"/>
        <v>44559.612999999998</v>
      </c>
      <c r="AD126" s="530">
        <f t="shared" si="83"/>
        <v>139340.386</v>
      </c>
      <c r="AE126" s="530">
        <f t="shared" si="84"/>
        <v>0</v>
      </c>
      <c r="AF126" s="530">
        <f t="shared" si="85"/>
        <v>44559.612999999998</v>
      </c>
      <c r="AG126" s="998" t="s">
        <v>281</v>
      </c>
      <c r="AL126" s="998" t="s">
        <v>511</v>
      </c>
      <c r="AM126" s="529">
        <v>193049000</v>
      </c>
      <c r="AN126" s="529">
        <v>0</v>
      </c>
      <c r="AO126" s="529">
        <v>474810</v>
      </c>
      <c r="AP126" s="529">
        <v>192574190</v>
      </c>
      <c r="AQ126" s="529">
        <v>0</v>
      </c>
      <c r="AR126" s="529">
        <v>0</v>
      </c>
      <c r="AS126" s="529">
        <f t="shared" si="87"/>
        <v>193049</v>
      </c>
      <c r="AT126" s="529">
        <f t="shared" si="88"/>
        <v>0</v>
      </c>
      <c r="AU126" s="529">
        <f t="shared" si="89"/>
        <v>474.81</v>
      </c>
      <c r="AV126" s="529">
        <f t="shared" si="90"/>
        <v>192574.19</v>
      </c>
      <c r="AW126" s="529">
        <f t="shared" si="91"/>
        <v>0</v>
      </c>
      <c r="AX126" s="529">
        <f t="shared" si="92"/>
        <v>0</v>
      </c>
      <c r="BD126" s="998" t="s">
        <v>511</v>
      </c>
      <c r="BE126" s="529">
        <v>193049000</v>
      </c>
      <c r="BF126" s="529">
        <v>474810</v>
      </c>
      <c r="BG126" s="529">
        <v>474810</v>
      </c>
      <c r="BH126" s="529">
        <v>192574190</v>
      </c>
      <c r="BI126" s="529">
        <v>0</v>
      </c>
      <c r="BJ126" s="529">
        <v>474810</v>
      </c>
      <c r="BK126" s="529">
        <f t="shared" si="94"/>
        <v>193049</v>
      </c>
      <c r="BL126" s="529">
        <f t="shared" si="95"/>
        <v>474.81</v>
      </c>
      <c r="BM126" s="529">
        <f t="shared" si="96"/>
        <v>474.81</v>
      </c>
      <c r="BN126" s="529">
        <f t="shared" si="97"/>
        <v>192574.19</v>
      </c>
      <c r="BO126" s="529">
        <f t="shared" si="98"/>
        <v>0</v>
      </c>
      <c r="BP126" s="529">
        <f t="shared" si="99"/>
        <v>474.81</v>
      </c>
      <c r="BT126" s="998"/>
      <c r="BV126" s="528" t="s">
        <v>724</v>
      </c>
      <c r="BW126" s="530">
        <v>1</v>
      </c>
      <c r="BX126" s="530">
        <v>466465765</v>
      </c>
      <c r="BY126" s="530">
        <v>466465765</v>
      </c>
      <c r="BZ126" s="530">
        <v>-466465764</v>
      </c>
      <c r="CA126" s="530">
        <v>466465765</v>
      </c>
      <c r="CB126" s="530">
        <v>0</v>
      </c>
      <c r="CC126" s="530">
        <f t="shared" si="101"/>
        <v>1E-3</v>
      </c>
      <c r="CD126" s="530">
        <f t="shared" si="102"/>
        <v>466465.76500000001</v>
      </c>
      <c r="CE126" s="530">
        <f t="shared" si="103"/>
        <v>466465.76500000001</v>
      </c>
      <c r="CF126" s="530">
        <f t="shared" si="104"/>
        <v>-466465.76400000002</v>
      </c>
      <c r="CG126" s="530">
        <f t="shared" si="105"/>
        <v>466465.76500000001</v>
      </c>
      <c r="CH126" s="530">
        <f t="shared" si="106"/>
        <v>0</v>
      </c>
      <c r="CI126" s="998" t="s">
        <v>281</v>
      </c>
      <c r="CN126" s="685" t="s">
        <v>1137</v>
      </c>
      <c r="CO126" s="686">
        <v>209000000</v>
      </c>
      <c r="CP126" s="686">
        <v>0</v>
      </c>
      <c r="CQ126" s="686">
        <v>0</v>
      </c>
      <c r="CR126" s="686">
        <v>209000000</v>
      </c>
      <c r="CS126" s="686">
        <v>0</v>
      </c>
      <c r="CT126" s="686">
        <v>0</v>
      </c>
      <c r="CU126" s="686">
        <f t="shared" si="108"/>
        <v>209000</v>
      </c>
      <c r="CV126" s="686">
        <f t="shared" si="109"/>
        <v>0</v>
      </c>
      <c r="CW126" s="686">
        <f t="shared" si="110"/>
        <v>0</v>
      </c>
      <c r="CX126" s="686">
        <f t="shared" si="111"/>
        <v>209000</v>
      </c>
      <c r="CY126" s="686">
        <f t="shared" si="112"/>
        <v>0</v>
      </c>
      <c r="CZ126" s="686">
        <f t="shared" si="113"/>
        <v>0</v>
      </c>
      <c r="DG126" s="528" t="s">
        <v>1137</v>
      </c>
      <c r="DH126" s="530">
        <v>209000000</v>
      </c>
      <c r="DI126" s="530">
        <v>0</v>
      </c>
      <c r="DJ126" s="530">
        <v>0</v>
      </c>
      <c r="DK126" s="530">
        <v>209000000</v>
      </c>
      <c r="DL126" s="530">
        <v>0</v>
      </c>
      <c r="DM126" s="530">
        <v>0</v>
      </c>
      <c r="DN126" s="530">
        <f t="shared" si="115"/>
        <v>209000</v>
      </c>
      <c r="DO126" s="530">
        <f t="shared" si="116"/>
        <v>0</v>
      </c>
      <c r="DP126" s="530">
        <f t="shared" si="117"/>
        <v>0</v>
      </c>
      <c r="DQ126" s="530">
        <f t="shared" si="118"/>
        <v>209000</v>
      </c>
      <c r="DR126" s="530">
        <f t="shared" si="119"/>
        <v>0</v>
      </c>
      <c r="DS126" s="530">
        <f t="shared" si="120"/>
        <v>0</v>
      </c>
      <c r="DT126" s="683" t="s">
        <v>281</v>
      </c>
      <c r="DW126" s="787"/>
      <c r="DZ126" s="786" t="s">
        <v>749</v>
      </c>
      <c r="EA126" s="787">
        <v>400000000</v>
      </c>
      <c r="EB126" s="787">
        <v>0</v>
      </c>
      <c r="EC126" s="787">
        <v>0</v>
      </c>
      <c r="ED126" s="787">
        <v>400000000</v>
      </c>
      <c r="EE126" s="787">
        <v>0</v>
      </c>
      <c r="EF126" s="787">
        <v>0</v>
      </c>
      <c r="EG126" s="787">
        <v>0</v>
      </c>
      <c r="EH126" s="787">
        <f t="shared" si="122"/>
        <v>400000</v>
      </c>
      <c r="EI126" s="787">
        <f t="shared" si="123"/>
        <v>0</v>
      </c>
      <c r="EJ126" s="787">
        <f t="shared" si="124"/>
        <v>0</v>
      </c>
      <c r="EK126" s="787">
        <f t="shared" si="125"/>
        <v>400000</v>
      </c>
      <c r="EL126" s="787">
        <f t="shared" si="126"/>
        <v>0</v>
      </c>
      <c r="EM126" s="787">
        <f t="shared" si="127"/>
        <v>0</v>
      </c>
      <c r="EN126" s="787">
        <f t="shared" si="128"/>
        <v>0</v>
      </c>
      <c r="ET126" s="786" t="s">
        <v>749</v>
      </c>
      <c r="EU126" s="787">
        <v>400000000</v>
      </c>
      <c r="EV126" s="787">
        <v>0</v>
      </c>
      <c r="EW126" s="787">
        <v>0</v>
      </c>
      <c r="EX126" s="787">
        <v>400000000</v>
      </c>
      <c r="EY126" s="787">
        <v>0</v>
      </c>
      <c r="EZ126" s="787">
        <v>0</v>
      </c>
      <c r="FA126" s="787">
        <v>0</v>
      </c>
      <c r="FB126" s="529">
        <f t="shared" si="130"/>
        <v>400000</v>
      </c>
      <c r="FC126" s="529">
        <f t="shared" si="131"/>
        <v>0</v>
      </c>
      <c r="FD126" s="529">
        <f t="shared" si="132"/>
        <v>0</v>
      </c>
      <c r="FE126" s="529">
        <f t="shared" si="133"/>
        <v>400000</v>
      </c>
      <c r="FF126" s="529">
        <f t="shared" si="134"/>
        <v>0</v>
      </c>
      <c r="FG126" s="529">
        <f t="shared" si="135"/>
        <v>0</v>
      </c>
      <c r="FH126" s="529">
        <f t="shared" si="136"/>
        <v>0</v>
      </c>
    </row>
    <row r="127" spans="1:164" x14ac:dyDescent="0.2">
      <c r="A127" s="998" t="s">
        <v>356</v>
      </c>
      <c r="B127" s="1000">
        <v>10000</v>
      </c>
      <c r="C127" s="1000">
        <v>751421969</v>
      </c>
      <c r="D127" s="1000">
        <v>751421969</v>
      </c>
      <c r="E127" s="1000">
        <v>-751411969</v>
      </c>
      <c r="F127" s="1000">
        <v>748314370</v>
      </c>
      <c r="G127" s="1000">
        <v>3107599</v>
      </c>
      <c r="H127" s="1000">
        <f t="shared" si="73"/>
        <v>10</v>
      </c>
      <c r="I127" s="1000">
        <f t="shared" si="74"/>
        <v>751421.96900000004</v>
      </c>
      <c r="J127" s="1000">
        <f t="shared" si="75"/>
        <v>751421.96900000004</v>
      </c>
      <c r="K127" s="1000">
        <f t="shared" si="76"/>
        <v>-751411.96900000004</v>
      </c>
      <c r="L127" s="1000">
        <f t="shared" si="77"/>
        <v>748314.37</v>
      </c>
      <c r="M127" s="1000">
        <f t="shared" si="78"/>
        <v>3107.5990000000002</v>
      </c>
      <c r="N127" s="998" t="s">
        <v>281</v>
      </c>
      <c r="S127" s="998"/>
      <c r="T127" s="528" t="s">
        <v>722</v>
      </c>
      <c r="U127" s="530">
        <v>8000</v>
      </c>
      <c r="V127" s="530">
        <v>0</v>
      </c>
      <c r="W127" s="530">
        <v>0</v>
      </c>
      <c r="X127" s="530">
        <v>8000</v>
      </c>
      <c r="Y127" s="530">
        <v>0</v>
      </c>
      <c r="Z127" s="530">
        <v>0</v>
      </c>
      <c r="AA127" s="530">
        <f t="shared" si="80"/>
        <v>8</v>
      </c>
      <c r="AB127" s="530">
        <f t="shared" si="81"/>
        <v>0</v>
      </c>
      <c r="AC127" s="530">
        <f t="shared" si="82"/>
        <v>0</v>
      </c>
      <c r="AD127" s="530">
        <f t="shared" si="83"/>
        <v>8</v>
      </c>
      <c r="AE127" s="530">
        <f t="shared" si="84"/>
        <v>0</v>
      </c>
      <c r="AF127" s="530">
        <f t="shared" si="85"/>
        <v>0</v>
      </c>
      <c r="AG127" s="998" t="s">
        <v>281</v>
      </c>
      <c r="AL127" s="998" t="s">
        <v>350</v>
      </c>
      <c r="AM127" s="529">
        <v>193049000</v>
      </c>
      <c r="AN127" s="529">
        <v>0</v>
      </c>
      <c r="AO127" s="529">
        <v>474810</v>
      </c>
      <c r="AP127" s="529">
        <v>192574190</v>
      </c>
      <c r="AQ127" s="529">
        <v>0</v>
      </c>
      <c r="AR127" s="529">
        <v>0</v>
      </c>
      <c r="AS127" s="529">
        <f t="shared" si="87"/>
        <v>193049</v>
      </c>
      <c r="AT127" s="529">
        <f t="shared" si="88"/>
        <v>0</v>
      </c>
      <c r="AU127" s="529">
        <f t="shared" si="89"/>
        <v>474.81</v>
      </c>
      <c r="AV127" s="529">
        <f t="shared" si="90"/>
        <v>192574.19</v>
      </c>
      <c r="AW127" s="529">
        <f t="shared" si="91"/>
        <v>0</v>
      </c>
      <c r="AX127" s="529">
        <f t="shared" si="92"/>
        <v>0</v>
      </c>
      <c r="BD127" s="998" t="s">
        <v>350</v>
      </c>
      <c r="BE127" s="529">
        <v>193049000</v>
      </c>
      <c r="BF127" s="529">
        <v>474810</v>
      </c>
      <c r="BG127" s="529">
        <v>474810</v>
      </c>
      <c r="BH127" s="529">
        <v>192574190</v>
      </c>
      <c r="BI127" s="529">
        <v>0</v>
      </c>
      <c r="BJ127" s="529">
        <v>474810</v>
      </c>
      <c r="BK127" s="529">
        <f t="shared" si="94"/>
        <v>193049</v>
      </c>
      <c r="BL127" s="529">
        <f t="shared" si="95"/>
        <v>474.81</v>
      </c>
      <c r="BM127" s="529">
        <f t="shared" si="96"/>
        <v>474.81</v>
      </c>
      <c r="BN127" s="529">
        <f t="shared" si="97"/>
        <v>192574.19</v>
      </c>
      <c r="BO127" s="529">
        <f t="shared" si="98"/>
        <v>0</v>
      </c>
      <c r="BP127" s="529">
        <f t="shared" si="99"/>
        <v>474.81</v>
      </c>
      <c r="BT127" s="998"/>
      <c r="BV127" s="528" t="s">
        <v>511</v>
      </c>
      <c r="BW127" s="530">
        <v>193049000</v>
      </c>
      <c r="BX127" s="530">
        <v>474810</v>
      </c>
      <c r="BY127" s="530">
        <v>474810</v>
      </c>
      <c r="BZ127" s="530">
        <v>192574190</v>
      </c>
      <c r="CA127" s="530">
        <v>0</v>
      </c>
      <c r="CB127" s="530">
        <v>474810</v>
      </c>
      <c r="CC127" s="530">
        <f t="shared" si="101"/>
        <v>193049</v>
      </c>
      <c r="CD127" s="530">
        <f t="shared" si="102"/>
        <v>474.81</v>
      </c>
      <c r="CE127" s="530">
        <f t="shared" si="103"/>
        <v>474.81</v>
      </c>
      <c r="CF127" s="530">
        <f t="shared" si="104"/>
        <v>192574.19</v>
      </c>
      <c r="CG127" s="530">
        <f t="shared" si="105"/>
        <v>0</v>
      </c>
      <c r="CH127" s="530">
        <f t="shared" si="106"/>
        <v>474.81</v>
      </c>
      <c r="CI127" s="998" t="s">
        <v>281</v>
      </c>
      <c r="CN127" s="685" t="s">
        <v>794</v>
      </c>
      <c r="CO127" s="686">
        <v>28480000</v>
      </c>
      <c r="CP127" s="686">
        <v>9208000</v>
      </c>
      <c r="CQ127" s="686">
        <v>27624000</v>
      </c>
      <c r="CR127" s="686">
        <v>856000</v>
      </c>
      <c r="CS127" s="686">
        <v>9208000</v>
      </c>
      <c r="CT127" s="686">
        <v>0</v>
      </c>
      <c r="CU127" s="686">
        <f t="shared" si="108"/>
        <v>28480</v>
      </c>
      <c r="CV127" s="686">
        <f t="shared" si="109"/>
        <v>9208</v>
      </c>
      <c r="CW127" s="686">
        <f t="shared" si="110"/>
        <v>27624</v>
      </c>
      <c r="CX127" s="686">
        <f t="shared" si="111"/>
        <v>856</v>
      </c>
      <c r="CY127" s="686">
        <f t="shared" si="112"/>
        <v>9208</v>
      </c>
      <c r="CZ127" s="686">
        <f t="shared" si="113"/>
        <v>0</v>
      </c>
      <c r="DG127" s="528" t="s">
        <v>794</v>
      </c>
      <c r="DH127" s="530">
        <v>28480000</v>
      </c>
      <c r="DI127" s="530">
        <v>9208000</v>
      </c>
      <c r="DJ127" s="530">
        <v>27624000</v>
      </c>
      <c r="DK127" s="530">
        <v>856000</v>
      </c>
      <c r="DL127" s="530">
        <v>9208000</v>
      </c>
      <c r="DM127" s="530">
        <v>0</v>
      </c>
      <c r="DN127" s="530">
        <f t="shared" si="115"/>
        <v>28480</v>
      </c>
      <c r="DO127" s="530">
        <f t="shared" si="116"/>
        <v>9208</v>
      </c>
      <c r="DP127" s="530">
        <f t="shared" si="117"/>
        <v>27624</v>
      </c>
      <c r="DQ127" s="530">
        <f t="shared" si="118"/>
        <v>856</v>
      </c>
      <c r="DR127" s="530">
        <f t="shared" si="119"/>
        <v>9208</v>
      </c>
      <c r="DS127" s="530">
        <f t="shared" si="120"/>
        <v>0</v>
      </c>
      <c r="DT127" s="683" t="s">
        <v>281</v>
      </c>
      <c r="DW127" s="787"/>
      <c r="DZ127" s="786" t="s">
        <v>419</v>
      </c>
      <c r="EA127" s="787">
        <v>209000000</v>
      </c>
      <c r="EB127" s="787">
        <v>0</v>
      </c>
      <c r="EC127" s="787">
        <v>0</v>
      </c>
      <c r="ED127" s="787">
        <v>209000000</v>
      </c>
      <c r="EE127" s="787">
        <v>0</v>
      </c>
      <c r="EF127" s="787">
        <v>0</v>
      </c>
      <c r="EG127" s="787">
        <v>0</v>
      </c>
      <c r="EH127" s="787">
        <f t="shared" si="122"/>
        <v>209000</v>
      </c>
      <c r="EI127" s="787">
        <f t="shared" si="123"/>
        <v>0</v>
      </c>
      <c r="EJ127" s="787">
        <f t="shared" si="124"/>
        <v>0</v>
      </c>
      <c r="EK127" s="787">
        <f t="shared" si="125"/>
        <v>209000</v>
      </c>
      <c r="EL127" s="787">
        <f t="shared" si="126"/>
        <v>0</v>
      </c>
      <c r="EM127" s="787">
        <f t="shared" si="127"/>
        <v>0</v>
      </c>
      <c r="EN127" s="787">
        <f t="shared" si="128"/>
        <v>0</v>
      </c>
      <c r="ET127" s="786" t="s">
        <v>419</v>
      </c>
      <c r="EU127" s="787">
        <v>209000000</v>
      </c>
      <c r="EV127" s="787">
        <v>0</v>
      </c>
      <c r="EW127" s="787">
        <v>0</v>
      </c>
      <c r="EX127" s="787">
        <v>209000000</v>
      </c>
      <c r="EY127" s="787">
        <v>0</v>
      </c>
      <c r="EZ127" s="787">
        <v>0</v>
      </c>
      <c r="FA127" s="787">
        <v>0</v>
      </c>
      <c r="FB127" s="529">
        <f t="shared" si="130"/>
        <v>209000</v>
      </c>
      <c r="FC127" s="529">
        <f t="shared" si="131"/>
        <v>0</v>
      </c>
      <c r="FD127" s="529">
        <f t="shared" si="132"/>
        <v>0</v>
      </c>
      <c r="FE127" s="529">
        <f t="shared" si="133"/>
        <v>209000</v>
      </c>
      <c r="FF127" s="529">
        <f t="shared" si="134"/>
        <v>0</v>
      </c>
      <c r="FG127" s="529">
        <f t="shared" si="135"/>
        <v>0</v>
      </c>
      <c r="FH127" s="529">
        <f t="shared" si="136"/>
        <v>0</v>
      </c>
    </row>
    <row r="128" spans="1:164" x14ac:dyDescent="0.2">
      <c r="S128" s="998"/>
      <c r="T128" s="528" t="s">
        <v>724</v>
      </c>
      <c r="U128" s="530">
        <v>1</v>
      </c>
      <c r="V128" s="530">
        <v>338424255</v>
      </c>
      <c r="W128" s="530">
        <v>338424255</v>
      </c>
      <c r="X128" s="530">
        <v>-338424254</v>
      </c>
      <c r="Y128" s="530">
        <v>338424255</v>
      </c>
      <c r="Z128" s="530">
        <v>0</v>
      </c>
      <c r="AA128" s="530">
        <f t="shared" si="80"/>
        <v>1E-3</v>
      </c>
      <c r="AB128" s="530">
        <f t="shared" si="81"/>
        <v>338424.255</v>
      </c>
      <c r="AC128" s="530">
        <f t="shared" si="82"/>
        <v>338424.255</v>
      </c>
      <c r="AD128" s="530">
        <f t="shared" si="83"/>
        <v>-338424.25400000002</v>
      </c>
      <c r="AE128" s="530">
        <f t="shared" si="84"/>
        <v>338424.255</v>
      </c>
      <c r="AF128" s="530">
        <f t="shared" si="85"/>
        <v>0</v>
      </c>
      <c r="AG128" s="998" t="s">
        <v>281</v>
      </c>
      <c r="AL128" s="998" t="s">
        <v>513</v>
      </c>
      <c r="AM128" s="529">
        <v>193049000</v>
      </c>
      <c r="AN128" s="529">
        <v>0</v>
      </c>
      <c r="AO128" s="529">
        <v>474810</v>
      </c>
      <c r="AP128" s="529">
        <v>192574190</v>
      </c>
      <c r="AQ128" s="529">
        <v>0</v>
      </c>
      <c r="AR128" s="529">
        <v>0</v>
      </c>
      <c r="AS128" s="529">
        <f t="shared" si="87"/>
        <v>193049</v>
      </c>
      <c r="AT128" s="529">
        <f t="shared" si="88"/>
        <v>0</v>
      </c>
      <c r="AU128" s="529">
        <f t="shared" si="89"/>
        <v>474.81</v>
      </c>
      <c r="AV128" s="529">
        <f t="shared" si="90"/>
        <v>192574.19</v>
      </c>
      <c r="AW128" s="529">
        <f t="shared" si="91"/>
        <v>0</v>
      </c>
      <c r="AX128" s="529">
        <f t="shared" si="92"/>
        <v>0</v>
      </c>
      <c r="BD128" s="998" t="s">
        <v>513</v>
      </c>
      <c r="BE128" s="529">
        <v>193049000</v>
      </c>
      <c r="BF128" s="529">
        <v>474810</v>
      </c>
      <c r="BG128" s="529">
        <v>474810</v>
      </c>
      <c r="BH128" s="529">
        <v>192574190</v>
      </c>
      <c r="BI128" s="529">
        <v>0</v>
      </c>
      <c r="BJ128" s="529">
        <v>474810</v>
      </c>
      <c r="BK128" s="529">
        <f t="shared" si="94"/>
        <v>193049</v>
      </c>
      <c r="BL128" s="529">
        <f t="shared" si="95"/>
        <v>474.81</v>
      </c>
      <c r="BM128" s="529">
        <f t="shared" si="96"/>
        <v>474.81</v>
      </c>
      <c r="BN128" s="529">
        <f t="shared" si="97"/>
        <v>192574.19</v>
      </c>
      <c r="BO128" s="529">
        <f t="shared" si="98"/>
        <v>0</v>
      </c>
      <c r="BP128" s="529">
        <f t="shared" si="99"/>
        <v>474.81</v>
      </c>
      <c r="BT128" s="998"/>
      <c r="BV128" s="528" t="s">
        <v>350</v>
      </c>
      <c r="BW128" s="530">
        <v>193049000</v>
      </c>
      <c r="BX128" s="530">
        <v>474810</v>
      </c>
      <c r="BY128" s="530">
        <v>474810</v>
      </c>
      <c r="BZ128" s="530">
        <v>192574190</v>
      </c>
      <c r="CA128" s="530">
        <v>0</v>
      </c>
      <c r="CB128" s="530">
        <v>474810</v>
      </c>
      <c r="CC128" s="530">
        <f t="shared" si="101"/>
        <v>193049</v>
      </c>
      <c r="CD128" s="530">
        <f t="shared" si="102"/>
        <v>474.81</v>
      </c>
      <c r="CE128" s="530">
        <f t="shared" si="103"/>
        <v>474.81</v>
      </c>
      <c r="CF128" s="530">
        <f t="shared" si="104"/>
        <v>192574.19</v>
      </c>
      <c r="CG128" s="530">
        <f t="shared" si="105"/>
        <v>0</v>
      </c>
      <c r="CH128" s="530">
        <f t="shared" si="106"/>
        <v>474.81</v>
      </c>
      <c r="CI128" s="998" t="s">
        <v>281</v>
      </c>
      <c r="CN128" s="685" t="s">
        <v>795</v>
      </c>
      <c r="CO128" s="686">
        <v>28480000</v>
      </c>
      <c r="CP128" s="686">
        <v>9208000</v>
      </c>
      <c r="CQ128" s="686">
        <v>27624000</v>
      </c>
      <c r="CR128" s="686">
        <v>856000</v>
      </c>
      <c r="CS128" s="686">
        <v>9208000</v>
      </c>
      <c r="CT128" s="686">
        <v>0</v>
      </c>
      <c r="CU128" s="686">
        <f t="shared" si="108"/>
        <v>28480</v>
      </c>
      <c r="CV128" s="686">
        <f t="shared" si="109"/>
        <v>9208</v>
      </c>
      <c r="CW128" s="686">
        <f t="shared" si="110"/>
        <v>27624</v>
      </c>
      <c r="CX128" s="686">
        <f t="shared" si="111"/>
        <v>856</v>
      </c>
      <c r="CY128" s="686">
        <f t="shared" si="112"/>
        <v>9208</v>
      </c>
      <c r="CZ128" s="686">
        <f t="shared" si="113"/>
        <v>0</v>
      </c>
      <c r="DG128" s="528" t="s">
        <v>795</v>
      </c>
      <c r="DH128" s="530">
        <v>28480000</v>
      </c>
      <c r="DI128" s="530">
        <v>9208000</v>
      </c>
      <c r="DJ128" s="530">
        <v>27624000</v>
      </c>
      <c r="DK128" s="530">
        <v>856000</v>
      </c>
      <c r="DL128" s="530">
        <v>9208000</v>
      </c>
      <c r="DM128" s="530">
        <v>0</v>
      </c>
      <c r="DN128" s="530">
        <f t="shared" si="115"/>
        <v>28480</v>
      </c>
      <c r="DO128" s="530">
        <f t="shared" si="116"/>
        <v>9208</v>
      </c>
      <c r="DP128" s="530">
        <f t="shared" si="117"/>
        <v>27624</v>
      </c>
      <c r="DQ128" s="530">
        <f t="shared" si="118"/>
        <v>856</v>
      </c>
      <c r="DR128" s="530">
        <f t="shared" si="119"/>
        <v>9208</v>
      </c>
      <c r="DS128" s="530">
        <f t="shared" si="120"/>
        <v>0</v>
      </c>
      <c r="DT128" s="683" t="s">
        <v>281</v>
      </c>
      <c r="DW128" s="787"/>
      <c r="DZ128" s="786" t="s">
        <v>1137</v>
      </c>
      <c r="EA128" s="787">
        <v>209000000</v>
      </c>
      <c r="EB128" s="787">
        <v>0</v>
      </c>
      <c r="EC128" s="787">
        <v>0</v>
      </c>
      <c r="ED128" s="787">
        <v>209000000</v>
      </c>
      <c r="EE128" s="787">
        <v>0</v>
      </c>
      <c r="EF128" s="787">
        <v>0</v>
      </c>
      <c r="EG128" s="787">
        <v>0</v>
      </c>
      <c r="EH128" s="787">
        <f t="shared" si="122"/>
        <v>209000</v>
      </c>
      <c r="EI128" s="787">
        <f t="shared" si="123"/>
        <v>0</v>
      </c>
      <c r="EJ128" s="787">
        <f t="shared" si="124"/>
        <v>0</v>
      </c>
      <c r="EK128" s="787">
        <f t="shared" si="125"/>
        <v>209000</v>
      </c>
      <c r="EL128" s="787">
        <f t="shared" si="126"/>
        <v>0</v>
      </c>
      <c r="EM128" s="787">
        <f t="shared" si="127"/>
        <v>0</v>
      </c>
      <c r="EN128" s="787">
        <f t="shared" si="128"/>
        <v>0</v>
      </c>
      <c r="ET128" s="786" t="s">
        <v>1137</v>
      </c>
      <c r="EU128" s="787">
        <v>209000000</v>
      </c>
      <c r="EV128" s="787">
        <v>0</v>
      </c>
      <c r="EW128" s="787">
        <v>0</v>
      </c>
      <c r="EX128" s="787">
        <v>209000000</v>
      </c>
      <c r="EY128" s="787">
        <v>0</v>
      </c>
      <c r="EZ128" s="787">
        <v>0</v>
      </c>
      <c r="FA128" s="787">
        <v>0</v>
      </c>
      <c r="FB128" s="529">
        <f t="shared" si="130"/>
        <v>209000</v>
      </c>
      <c r="FC128" s="529">
        <f t="shared" si="131"/>
        <v>0</v>
      </c>
      <c r="FD128" s="529">
        <f t="shared" si="132"/>
        <v>0</v>
      </c>
      <c r="FE128" s="529">
        <f t="shared" si="133"/>
        <v>209000</v>
      </c>
      <c r="FF128" s="529">
        <f t="shared" si="134"/>
        <v>0</v>
      </c>
      <c r="FG128" s="529">
        <f t="shared" si="135"/>
        <v>0</v>
      </c>
      <c r="FH128" s="529">
        <f t="shared" si="136"/>
        <v>0</v>
      </c>
    </row>
    <row r="129" spans="19:164" x14ac:dyDescent="0.2">
      <c r="S129" s="998"/>
      <c r="T129" s="528" t="s">
        <v>511</v>
      </c>
      <c r="U129" s="530">
        <v>193049000</v>
      </c>
      <c r="V129" s="530">
        <v>0</v>
      </c>
      <c r="W129" s="530">
        <v>0</v>
      </c>
      <c r="X129" s="530">
        <v>193049000</v>
      </c>
      <c r="Y129" s="530">
        <v>0</v>
      </c>
      <c r="Z129" s="530">
        <v>0</v>
      </c>
      <c r="AA129" s="530">
        <f t="shared" si="80"/>
        <v>193049</v>
      </c>
      <c r="AB129" s="530">
        <f t="shared" si="81"/>
        <v>0</v>
      </c>
      <c r="AC129" s="530">
        <f t="shared" si="82"/>
        <v>0</v>
      </c>
      <c r="AD129" s="530">
        <f t="shared" si="83"/>
        <v>193049</v>
      </c>
      <c r="AE129" s="530">
        <f t="shared" si="84"/>
        <v>0</v>
      </c>
      <c r="AF129" s="530">
        <f t="shared" si="85"/>
        <v>0</v>
      </c>
      <c r="AG129" s="998" t="s">
        <v>281</v>
      </c>
      <c r="AL129" s="998" t="s">
        <v>351</v>
      </c>
      <c r="AM129" s="529">
        <v>41051341000</v>
      </c>
      <c r="AN129" s="529">
        <v>8776931909</v>
      </c>
      <c r="AO129" s="529">
        <v>8776931909</v>
      </c>
      <c r="AP129" s="529">
        <v>32274409091</v>
      </c>
      <c r="AQ129" s="529">
        <v>8773824310</v>
      </c>
      <c r="AR129" s="529">
        <v>3107599</v>
      </c>
      <c r="AS129" s="529">
        <f t="shared" si="87"/>
        <v>41051341</v>
      </c>
      <c r="AT129" s="529">
        <f t="shared" si="88"/>
        <v>8776931.909</v>
      </c>
      <c r="AU129" s="529">
        <f t="shared" si="89"/>
        <v>8776931.909</v>
      </c>
      <c r="AV129" s="529">
        <f t="shared" si="90"/>
        <v>32274409.090999998</v>
      </c>
      <c r="AW129" s="529">
        <f t="shared" si="91"/>
        <v>8773824.3100000005</v>
      </c>
      <c r="AX129" s="529">
        <f t="shared" si="92"/>
        <v>3107.5990000000002</v>
      </c>
      <c r="BD129" s="998" t="s">
        <v>351</v>
      </c>
      <c r="BE129" s="529">
        <v>41051341000</v>
      </c>
      <c r="BF129" s="529">
        <v>8776931909</v>
      </c>
      <c r="BG129" s="529">
        <v>8776931909</v>
      </c>
      <c r="BH129" s="529">
        <v>32274409091</v>
      </c>
      <c r="BI129" s="529">
        <v>8773824310</v>
      </c>
      <c r="BJ129" s="529">
        <v>3107599</v>
      </c>
      <c r="BK129" s="529">
        <f t="shared" si="94"/>
        <v>41051341</v>
      </c>
      <c r="BL129" s="529">
        <f t="shared" si="95"/>
        <v>8776931.909</v>
      </c>
      <c r="BM129" s="529">
        <f t="shared" si="96"/>
        <v>8776931.909</v>
      </c>
      <c r="BN129" s="529">
        <f t="shared" si="97"/>
        <v>32274409.090999998</v>
      </c>
      <c r="BO129" s="529">
        <f t="shared" si="98"/>
        <v>8773824.3100000005</v>
      </c>
      <c r="BP129" s="529">
        <f t="shared" si="99"/>
        <v>3107.5990000000002</v>
      </c>
      <c r="BT129" s="998"/>
      <c r="BV129" s="528" t="s">
        <v>513</v>
      </c>
      <c r="BW129" s="530">
        <v>193049000</v>
      </c>
      <c r="BX129" s="530">
        <v>474810</v>
      </c>
      <c r="BY129" s="530">
        <v>474810</v>
      </c>
      <c r="BZ129" s="530">
        <v>192574190</v>
      </c>
      <c r="CA129" s="530">
        <v>0</v>
      </c>
      <c r="CB129" s="530">
        <v>474810</v>
      </c>
      <c r="CC129" s="530">
        <f t="shared" si="101"/>
        <v>193049</v>
      </c>
      <c r="CD129" s="530">
        <f t="shared" si="102"/>
        <v>474.81</v>
      </c>
      <c r="CE129" s="530">
        <f t="shared" si="103"/>
        <v>474.81</v>
      </c>
      <c r="CF129" s="530">
        <f t="shared" si="104"/>
        <v>192574.19</v>
      </c>
      <c r="CG129" s="530">
        <f t="shared" si="105"/>
        <v>0</v>
      </c>
      <c r="CH129" s="530">
        <f t="shared" si="106"/>
        <v>474.81</v>
      </c>
      <c r="CI129" s="998" t="s">
        <v>281</v>
      </c>
      <c r="CL129" s="1002"/>
      <c r="CN129" s="685" t="s">
        <v>526</v>
      </c>
      <c r="CO129" s="686">
        <v>183908000</v>
      </c>
      <c r="CP129" s="686">
        <v>647543993</v>
      </c>
      <c r="CQ129" s="686">
        <v>647543993</v>
      </c>
      <c r="CR129" s="686">
        <v>-463635993</v>
      </c>
      <c r="CS129" s="686">
        <v>647543993</v>
      </c>
      <c r="CT129" s="686">
        <v>0</v>
      </c>
      <c r="CU129" s="686">
        <f t="shared" si="108"/>
        <v>183908</v>
      </c>
      <c r="CV129" s="686">
        <f t="shared" si="109"/>
        <v>647543.99300000002</v>
      </c>
      <c r="CW129" s="686">
        <f t="shared" si="110"/>
        <v>647543.99300000002</v>
      </c>
      <c r="CX129" s="686">
        <f t="shared" si="111"/>
        <v>-463635.99300000002</v>
      </c>
      <c r="CY129" s="686">
        <f t="shared" si="112"/>
        <v>647543.99300000002</v>
      </c>
      <c r="CZ129" s="686">
        <f t="shared" si="113"/>
        <v>0</v>
      </c>
      <c r="DG129" s="528" t="s">
        <v>526</v>
      </c>
      <c r="DH129" s="530">
        <v>183908000</v>
      </c>
      <c r="DI129" s="530">
        <v>684718040</v>
      </c>
      <c r="DJ129" s="530">
        <v>684718040</v>
      </c>
      <c r="DK129" s="530">
        <v>-500810040</v>
      </c>
      <c r="DL129" s="530">
        <v>684602716</v>
      </c>
      <c r="DM129" s="530">
        <v>115324</v>
      </c>
      <c r="DN129" s="530">
        <f t="shared" si="115"/>
        <v>183908</v>
      </c>
      <c r="DO129" s="530">
        <f t="shared" si="116"/>
        <v>684718.04</v>
      </c>
      <c r="DP129" s="530">
        <f t="shared" si="117"/>
        <v>684718.04</v>
      </c>
      <c r="DQ129" s="530">
        <f t="shared" si="118"/>
        <v>-500810.04</v>
      </c>
      <c r="DR129" s="530">
        <f t="shared" si="119"/>
        <v>684602.71600000001</v>
      </c>
      <c r="DS129" s="530">
        <f t="shared" si="120"/>
        <v>115.324</v>
      </c>
      <c r="DT129" s="683" t="s">
        <v>281</v>
      </c>
      <c r="DW129" s="787"/>
      <c r="DZ129" s="786" t="s">
        <v>794</v>
      </c>
      <c r="EA129" s="787">
        <v>28480000</v>
      </c>
      <c r="EB129" s="787">
        <v>9208000</v>
      </c>
      <c r="EC129" s="787">
        <v>27624000</v>
      </c>
      <c r="ED129" s="787">
        <v>856000</v>
      </c>
      <c r="EE129" s="787">
        <v>18416000</v>
      </c>
      <c r="EF129" s="787">
        <v>9208000</v>
      </c>
      <c r="EG129" s="787">
        <v>0</v>
      </c>
      <c r="EH129" s="787">
        <f t="shared" si="122"/>
        <v>28480</v>
      </c>
      <c r="EI129" s="787">
        <f t="shared" si="123"/>
        <v>9208</v>
      </c>
      <c r="EJ129" s="787">
        <f t="shared" si="124"/>
        <v>27624</v>
      </c>
      <c r="EK129" s="787">
        <f t="shared" si="125"/>
        <v>856</v>
      </c>
      <c r="EL129" s="787">
        <f t="shared" si="126"/>
        <v>18416</v>
      </c>
      <c r="EM129" s="787">
        <f t="shared" si="127"/>
        <v>9208</v>
      </c>
      <c r="EN129" s="787">
        <f t="shared" si="128"/>
        <v>0</v>
      </c>
      <c r="ET129" s="786" t="s">
        <v>794</v>
      </c>
      <c r="EU129" s="787">
        <v>64480000</v>
      </c>
      <c r="EV129" s="787">
        <v>9208000</v>
      </c>
      <c r="EW129" s="787">
        <v>27624000</v>
      </c>
      <c r="EX129" s="787">
        <v>36856000</v>
      </c>
      <c r="EY129" s="787">
        <v>18416000</v>
      </c>
      <c r="EZ129" s="787">
        <v>9208000</v>
      </c>
      <c r="FA129" s="787">
        <v>0</v>
      </c>
      <c r="FB129" s="529">
        <f t="shared" si="130"/>
        <v>64480</v>
      </c>
      <c r="FC129" s="529">
        <f t="shared" si="131"/>
        <v>9208</v>
      </c>
      <c r="FD129" s="529">
        <f t="shared" si="132"/>
        <v>27624</v>
      </c>
      <c r="FE129" s="529">
        <f t="shared" si="133"/>
        <v>36856</v>
      </c>
      <c r="FF129" s="529">
        <f t="shared" si="134"/>
        <v>18416</v>
      </c>
      <c r="FG129" s="529">
        <f t="shared" si="135"/>
        <v>9208</v>
      </c>
      <c r="FH129" s="529">
        <f t="shared" si="136"/>
        <v>0</v>
      </c>
    </row>
    <row r="130" spans="19:164" x14ac:dyDescent="0.2">
      <c r="S130" s="998"/>
      <c r="T130" s="528" t="s">
        <v>350</v>
      </c>
      <c r="U130" s="530">
        <v>193049000</v>
      </c>
      <c r="V130" s="530">
        <v>0</v>
      </c>
      <c r="W130" s="530">
        <v>0</v>
      </c>
      <c r="X130" s="530">
        <v>193049000</v>
      </c>
      <c r="Y130" s="530">
        <v>0</v>
      </c>
      <c r="Z130" s="530">
        <v>0</v>
      </c>
      <c r="AA130" s="530">
        <f t="shared" ref="AA130:AA132" si="138">+U130/$AA$1*$AB$1</f>
        <v>193049</v>
      </c>
      <c r="AB130" s="530">
        <f t="shared" ref="AB130:AB132" si="139">+V130/$AA$1*$AB$1</f>
        <v>0</v>
      </c>
      <c r="AC130" s="530">
        <f t="shared" ref="AC130:AC132" si="140">+W130/$AA$1*$AB$1</f>
        <v>0</v>
      </c>
      <c r="AD130" s="530">
        <f t="shared" ref="AD130:AD132" si="141">+X130/$AA$1*$AB$1</f>
        <v>193049</v>
      </c>
      <c r="AE130" s="530">
        <f t="shared" ref="AE130:AE132" si="142">+Y130/$AA$1*$AB$1</f>
        <v>0</v>
      </c>
      <c r="AF130" s="530">
        <f t="shared" ref="AF130:AF132" si="143">+Z130/$AA$1*$AB$1</f>
        <v>0</v>
      </c>
      <c r="AG130" s="998" t="s">
        <v>281</v>
      </c>
      <c r="AL130" s="998" t="s">
        <v>352</v>
      </c>
      <c r="AM130" s="529">
        <v>38086662000</v>
      </c>
      <c r="AN130" s="529">
        <v>7068103235</v>
      </c>
      <c r="AO130" s="529">
        <v>7068103235</v>
      </c>
      <c r="AP130" s="529">
        <v>31018558765</v>
      </c>
      <c r="AQ130" s="529">
        <v>7068103235</v>
      </c>
      <c r="AR130" s="529">
        <v>0</v>
      </c>
      <c r="AS130" s="529">
        <f t="shared" si="87"/>
        <v>38086662</v>
      </c>
      <c r="AT130" s="529">
        <f t="shared" si="88"/>
        <v>7068103.2350000003</v>
      </c>
      <c r="AU130" s="529">
        <f t="shared" si="89"/>
        <v>7068103.2350000003</v>
      </c>
      <c r="AV130" s="529">
        <f t="shared" si="90"/>
        <v>31018558.765000001</v>
      </c>
      <c r="AW130" s="529">
        <f t="shared" si="91"/>
        <v>7068103.2350000003</v>
      </c>
      <c r="AX130" s="529">
        <f t="shared" si="92"/>
        <v>0</v>
      </c>
      <c r="BD130" s="998" t="s">
        <v>352</v>
      </c>
      <c r="BE130" s="529">
        <v>38086662000</v>
      </c>
      <c r="BF130" s="529">
        <v>7068103235</v>
      </c>
      <c r="BG130" s="529">
        <v>7068103235</v>
      </c>
      <c r="BH130" s="529">
        <v>31018558765</v>
      </c>
      <c r="BI130" s="529">
        <v>7068103235</v>
      </c>
      <c r="BJ130" s="529">
        <v>0</v>
      </c>
      <c r="BK130" s="529">
        <f t="shared" si="94"/>
        <v>38086662</v>
      </c>
      <c r="BL130" s="529">
        <f t="shared" si="95"/>
        <v>7068103.2350000003</v>
      </c>
      <c r="BM130" s="529">
        <f t="shared" si="96"/>
        <v>7068103.2350000003</v>
      </c>
      <c r="BN130" s="529">
        <f t="shared" si="97"/>
        <v>31018558.765000001</v>
      </c>
      <c r="BO130" s="529">
        <f t="shared" si="98"/>
        <v>7068103.2350000003</v>
      </c>
      <c r="BP130" s="529">
        <f t="shared" si="99"/>
        <v>0</v>
      </c>
      <c r="BT130" s="998"/>
      <c r="BV130" s="528" t="s">
        <v>351</v>
      </c>
      <c r="BW130" s="530">
        <v>41803544000</v>
      </c>
      <c r="BX130" s="530">
        <v>8776931909</v>
      </c>
      <c r="BY130" s="530">
        <v>8776931909</v>
      </c>
      <c r="BZ130" s="530">
        <v>33026612091</v>
      </c>
      <c r="CA130" s="530">
        <v>8775376848</v>
      </c>
      <c r="CB130" s="530">
        <v>1555061</v>
      </c>
      <c r="CC130" s="530">
        <f t="shared" si="101"/>
        <v>41803544</v>
      </c>
      <c r="CD130" s="530">
        <f t="shared" si="102"/>
        <v>8776931.909</v>
      </c>
      <c r="CE130" s="530">
        <f t="shared" si="103"/>
        <v>8776931.909</v>
      </c>
      <c r="CF130" s="530">
        <f t="shared" si="104"/>
        <v>33026612.090999998</v>
      </c>
      <c r="CG130" s="530">
        <f t="shared" si="105"/>
        <v>8775376.8479999993</v>
      </c>
      <c r="CH130" s="530">
        <f t="shared" si="106"/>
        <v>1555.0609999999999</v>
      </c>
      <c r="CI130" s="998" t="s">
        <v>281</v>
      </c>
      <c r="CL130" s="1000"/>
      <c r="CN130" s="685" t="s">
        <v>527</v>
      </c>
      <c r="CO130" s="686">
        <v>183908000</v>
      </c>
      <c r="CP130" s="686">
        <v>647543993</v>
      </c>
      <c r="CQ130" s="686">
        <v>647543993</v>
      </c>
      <c r="CR130" s="686">
        <v>-463635993</v>
      </c>
      <c r="CS130" s="686">
        <v>647543993</v>
      </c>
      <c r="CT130" s="686">
        <v>0</v>
      </c>
      <c r="CU130" s="686">
        <f t="shared" si="108"/>
        <v>183908</v>
      </c>
      <c r="CV130" s="686">
        <f t="shared" si="109"/>
        <v>647543.99300000002</v>
      </c>
      <c r="CW130" s="686">
        <f t="shared" si="110"/>
        <v>647543.99300000002</v>
      </c>
      <c r="CX130" s="686">
        <f t="shared" si="111"/>
        <v>-463635.99300000002</v>
      </c>
      <c r="CY130" s="686">
        <f t="shared" si="112"/>
        <v>647543.99300000002</v>
      </c>
      <c r="CZ130" s="686">
        <f t="shared" si="113"/>
        <v>0</v>
      </c>
      <c r="DG130" s="528" t="s">
        <v>527</v>
      </c>
      <c r="DH130" s="530">
        <v>183908000</v>
      </c>
      <c r="DI130" s="530">
        <v>684718040</v>
      </c>
      <c r="DJ130" s="530">
        <v>684718040</v>
      </c>
      <c r="DK130" s="530">
        <v>-500810040</v>
      </c>
      <c r="DL130" s="530">
        <v>684602716</v>
      </c>
      <c r="DM130" s="530">
        <v>115324</v>
      </c>
      <c r="DN130" s="530">
        <f t="shared" si="115"/>
        <v>183908</v>
      </c>
      <c r="DO130" s="530">
        <f t="shared" si="116"/>
        <v>684718.04</v>
      </c>
      <c r="DP130" s="530">
        <f t="shared" si="117"/>
        <v>684718.04</v>
      </c>
      <c r="DQ130" s="530">
        <f t="shared" si="118"/>
        <v>-500810.04</v>
      </c>
      <c r="DR130" s="530">
        <f t="shared" si="119"/>
        <v>684602.71600000001</v>
      </c>
      <c r="DS130" s="530">
        <f t="shared" si="120"/>
        <v>115.324</v>
      </c>
      <c r="DT130" s="683" t="s">
        <v>281</v>
      </c>
      <c r="DW130" s="787"/>
      <c r="DZ130" s="786" t="s">
        <v>795</v>
      </c>
      <c r="EA130" s="787">
        <v>28480000</v>
      </c>
      <c r="EB130" s="787">
        <v>9208000</v>
      </c>
      <c r="EC130" s="787">
        <v>27624000</v>
      </c>
      <c r="ED130" s="787">
        <v>856000</v>
      </c>
      <c r="EE130" s="787">
        <v>18416000</v>
      </c>
      <c r="EF130" s="787">
        <v>9208000</v>
      </c>
      <c r="EG130" s="787">
        <v>0</v>
      </c>
      <c r="EH130" s="787">
        <f t="shared" si="122"/>
        <v>28480</v>
      </c>
      <c r="EI130" s="787">
        <f t="shared" si="123"/>
        <v>9208</v>
      </c>
      <c r="EJ130" s="787">
        <f t="shared" si="124"/>
        <v>27624</v>
      </c>
      <c r="EK130" s="787">
        <f t="shared" si="125"/>
        <v>856</v>
      </c>
      <c r="EL130" s="787">
        <f t="shared" si="126"/>
        <v>18416</v>
      </c>
      <c r="EM130" s="787">
        <f t="shared" si="127"/>
        <v>9208</v>
      </c>
      <c r="EN130" s="787">
        <f t="shared" si="128"/>
        <v>0</v>
      </c>
      <c r="ET130" s="786" t="s">
        <v>795</v>
      </c>
      <c r="EU130" s="787">
        <v>28480000</v>
      </c>
      <c r="EV130" s="787">
        <v>9208000</v>
      </c>
      <c r="EW130" s="787">
        <v>27624000</v>
      </c>
      <c r="EX130" s="787">
        <v>856000</v>
      </c>
      <c r="EY130" s="787">
        <v>18416000</v>
      </c>
      <c r="EZ130" s="787">
        <v>9208000</v>
      </c>
      <c r="FA130" s="787">
        <v>0</v>
      </c>
      <c r="FB130" s="529">
        <f t="shared" si="130"/>
        <v>28480</v>
      </c>
      <c r="FC130" s="529">
        <f t="shared" si="131"/>
        <v>9208</v>
      </c>
      <c r="FD130" s="529">
        <f t="shared" si="132"/>
        <v>27624</v>
      </c>
      <c r="FE130" s="529">
        <f t="shared" si="133"/>
        <v>856</v>
      </c>
      <c r="FF130" s="529">
        <f t="shared" si="134"/>
        <v>18416</v>
      </c>
      <c r="FG130" s="529">
        <f t="shared" si="135"/>
        <v>9208</v>
      </c>
      <c r="FH130" s="529">
        <f t="shared" si="136"/>
        <v>0</v>
      </c>
    </row>
    <row r="131" spans="19:164" x14ac:dyDescent="0.2">
      <c r="S131" s="998"/>
      <c r="T131" s="528" t="s">
        <v>513</v>
      </c>
      <c r="U131" s="530">
        <v>193049000</v>
      </c>
      <c r="V131" s="530">
        <v>0</v>
      </c>
      <c r="W131" s="530">
        <v>0</v>
      </c>
      <c r="X131" s="530">
        <v>193049000</v>
      </c>
      <c r="Y131" s="530">
        <v>0</v>
      </c>
      <c r="Z131" s="530">
        <v>0</v>
      </c>
      <c r="AA131" s="530">
        <f t="shared" si="138"/>
        <v>193049</v>
      </c>
      <c r="AB131" s="530">
        <f t="shared" si="139"/>
        <v>0</v>
      </c>
      <c r="AC131" s="530">
        <f t="shared" si="140"/>
        <v>0</v>
      </c>
      <c r="AD131" s="530">
        <f t="shared" si="141"/>
        <v>193049</v>
      </c>
      <c r="AE131" s="530">
        <f t="shared" si="142"/>
        <v>0</v>
      </c>
      <c r="AF131" s="530">
        <f t="shared" si="143"/>
        <v>0</v>
      </c>
      <c r="AG131" s="998" t="s">
        <v>281</v>
      </c>
      <c r="AL131" s="998" t="s">
        <v>354</v>
      </c>
      <c r="AM131" s="529">
        <v>2561236000</v>
      </c>
      <c r="AN131" s="529">
        <v>957406705</v>
      </c>
      <c r="AO131" s="529">
        <v>957406705</v>
      </c>
      <c r="AP131" s="529">
        <v>1603829295</v>
      </c>
      <c r="AQ131" s="529">
        <v>957406705</v>
      </c>
      <c r="AR131" s="529">
        <v>0</v>
      </c>
      <c r="AS131" s="529">
        <f t="shared" si="87"/>
        <v>2561236</v>
      </c>
      <c r="AT131" s="529">
        <f t="shared" si="88"/>
        <v>957406.70499999996</v>
      </c>
      <c r="AU131" s="529">
        <f t="shared" si="89"/>
        <v>957406.70499999996</v>
      </c>
      <c r="AV131" s="529">
        <f t="shared" si="90"/>
        <v>1603829.2949999999</v>
      </c>
      <c r="AW131" s="529">
        <f t="shared" si="91"/>
        <v>957406.70499999996</v>
      </c>
      <c r="AX131" s="529">
        <f t="shared" si="92"/>
        <v>0</v>
      </c>
      <c r="BD131" s="998" t="s">
        <v>354</v>
      </c>
      <c r="BE131" s="529">
        <v>2561236000</v>
      </c>
      <c r="BF131" s="529">
        <v>957406705</v>
      </c>
      <c r="BG131" s="529">
        <v>957406705</v>
      </c>
      <c r="BH131" s="529">
        <v>1603829295</v>
      </c>
      <c r="BI131" s="529">
        <v>957406705</v>
      </c>
      <c r="BJ131" s="529">
        <v>0</v>
      </c>
      <c r="BK131" s="529">
        <f t="shared" si="94"/>
        <v>2561236</v>
      </c>
      <c r="BL131" s="529">
        <f t="shared" si="95"/>
        <v>957406.70499999996</v>
      </c>
      <c r="BM131" s="529">
        <f t="shared" si="96"/>
        <v>957406.70499999996</v>
      </c>
      <c r="BN131" s="529">
        <f t="shared" si="97"/>
        <v>1603829.2949999999</v>
      </c>
      <c r="BO131" s="529">
        <f t="shared" si="98"/>
        <v>957406.70499999996</v>
      </c>
      <c r="BP131" s="529">
        <f t="shared" si="99"/>
        <v>0</v>
      </c>
      <c r="BT131" s="998"/>
      <c r="BV131" s="528" t="s">
        <v>352</v>
      </c>
      <c r="BW131" s="530">
        <v>38086662000</v>
      </c>
      <c r="BX131" s="530">
        <v>7068103235</v>
      </c>
      <c r="BY131" s="530">
        <v>7068103235</v>
      </c>
      <c r="BZ131" s="530">
        <v>31018558765</v>
      </c>
      <c r="CA131" s="530">
        <v>7068103235</v>
      </c>
      <c r="CB131" s="530">
        <v>0</v>
      </c>
      <c r="CC131" s="530">
        <f t="shared" si="101"/>
        <v>38086662</v>
      </c>
      <c r="CD131" s="530">
        <f t="shared" si="102"/>
        <v>7068103.2350000003</v>
      </c>
      <c r="CE131" s="530">
        <f t="shared" si="103"/>
        <v>7068103.2350000003</v>
      </c>
      <c r="CF131" s="530">
        <f t="shared" si="104"/>
        <v>31018558.765000001</v>
      </c>
      <c r="CG131" s="530">
        <f t="shared" si="105"/>
        <v>7068103.2350000003</v>
      </c>
      <c r="CH131" s="530">
        <f t="shared" si="106"/>
        <v>0</v>
      </c>
      <c r="CI131" s="998" t="s">
        <v>281</v>
      </c>
      <c r="CN131" s="685" t="s">
        <v>718</v>
      </c>
      <c r="CO131" s="686">
        <v>183899999</v>
      </c>
      <c r="CP131" s="686">
        <v>181078228</v>
      </c>
      <c r="CQ131" s="686">
        <v>181078228</v>
      </c>
      <c r="CR131" s="686">
        <v>2821771</v>
      </c>
      <c r="CS131" s="686">
        <v>181078228</v>
      </c>
      <c r="CT131" s="686">
        <v>0</v>
      </c>
      <c r="CU131" s="686">
        <f t="shared" si="108"/>
        <v>183899.99900000001</v>
      </c>
      <c r="CV131" s="686">
        <f t="shared" si="109"/>
        <v>181078.228</v>
      </c>
      <c r="CW131" s="686">
        <f t="shared" si="110"/>
        <v>181078.228</v>
      </c>
      <c r="CX131" s="686">
        <f t="shared" si="111"/>
        <v>2821.7710000000002</v>
      </c>
      <c r="CY131" s="686">
        <f t="shared" si="112"/>
        <v>181078.228</v>
      </c>
      <c r="CZ131" s="686">
        <f t="shared" si="113"/>
        <v>0</v>
      </c>
      <c r="DG131" s="528" t="s">
        <v>718</v>
      </c>
      <c r="DH131" s="530">
        <v>183899999</v>
      </c>
      <c r="DI131" s="530">
        <v>218136951</v>
      </c>
      <c r="DJ131" s="530">
        <v>218136951</v>
      </c>
      <c r="DK131" s="530">
        <v>-34236952</v>
      </c>
      <c r="DL131" s="530">
        <v>218136951</v>
      </c>
      <c r="DM131" s="530">
        <v>0</v>
      </c>
      <c r="DN131" s="530">
        <f t="shared" si="115"/>
        <v>183899.99900000001</v>
      </c>
      <c r="DO131" s="530">
        <f t="shared" si="116"/>
        <v>218136.951</v>
      </c>
      <c r="DP131" s="530">
        <f t="shared" si="117"/>
        <v>218136.951</v>
      </c>
      <c r="DQ131" s="530">
        <f t="shared" si="118"/>
        <v>-34236.951999999997</v>
      </c>
      <c r="DR131" s="530">
        <f t="shared" si="119"/>
        <v>218136.951</v>
      </c>
      <c r="DS131" s="530">
        <f t="shared" si="120"/>
        <v>0</v>
      </c>
      <c r="DT131" s="683" t="s">
        <v>281</v>
      </c>
      <c r="DW131" s="787"/>
      <c r="DZ131" s="786" t="s">
        <v>526</v>
      </c>
      <c r="EA131" s="787">
        <v>183908000</v>
      </c>
      <c r="EB131" s="787">
        <v>701685231</v>
      </c>
      <c r="EC131" s="787">
        <v>701685231</v>
      </c>
      <c r="ED131" s="787">
        <v>-517777231</v>
      </c>
      <c r="EE131" s="787">
        <v>0</v>
      </c>
      <c r="EF131" s="787">
        <v>701569907</v>
      </c>
      <c r="EG131" s="787">
        <v>115324</v>
      </c>
      <c r="EH131" s="787">
        <f t="shared" si="122"/>
        <v>183908</v>
      </c>
      <c r="EI131" s="787">
        <f t="shared" si="123"/>
        <v>701685.23100000003</v>
      </c>
      <c r="EJ131" s="787">
        <f t="shared" si="124"/>
        <v>701685.23100000003</v>
      </c>
      <c r="EK131" s="787">
        <f t="shared" si="125"/>
        <v>-517777.23100000003</v>
      </c>
      <c r="EL131" s="787">
        <f t="shared" si="126"/>
        <v>0</v>
      </c>
      <c r="EM131" s="787">
        <f t="shared" si="127"/>
        <v>701569.90700000001</v>
      </c>
      <c r="EN131" s="787">
        <f t="shared" si="128"/>
        <v>115.324</v>
      </c>
      <c r="ET131" s="786" t="s">
        <v>1198</v>
      </c>
      <c r="EU131" s="787">
        <v>36000000</v>
      </c>
      <c r="EV131" s="787">
        <v>0</v>
      </c>
      <c r="EW131" s="787">
        <v>0</v>
      </c>
      <c r="EX131" s="787">
        <v>36000000</v>
      </c>
      <c r="EY131" s="787">
        <v>0</v>
      </c>
      <c r="EZ131" s="787">
        <v>0</v>
      </c>
      <c r="FA131" s="787">
        <v>0</v>
      </c>
      <c r="FB131" s="529">
        <f t="shared" si="130"/>
        <v>36000</v>
      </c>
      <c r="FC131" s="529">
        <f t="shared" si="131"/>
        <v>0</v>
      </c>
      <c r="FD131" s="529">
        <f t="shared" si="132"/>
        <v>0</v>
      </c>
      <c r="FE131" s="529">
        <f t="shared" si="133"/>
        <v>36000</v>
      </c>
      <c r="FF131" s="529">
        <f t="shared" si="134"/>
        <v>0</v>
      </c>
      <c r="FG131" s="529">
        <f t="shared" si="135"/>
        <v>0</v>
      </c>
      <c r="FH131" s="529">
        <f t="shared" si="136"/>
        <v>0</v>
      </c>
    </row>
    <row r="132" spans="19:164" x14ac:dyDescent="0.2">
      <c r="S132" s="998"/>
      <c r="T132" s="528" t="s">
        <v>351</v>
      </c>
      <c r="U132" s="530">
        <v>41051341000</v>
      </c>
      <c r="V132" s="530">
        <v>1685850681</v>
      </c>
      <c r="W132" s="530">
        <v>1685850681</v>
      </c>
      <c r="X132" s="530">
        <v>39365490319</v>
      </c>
      <c r="Y132" s="530">
        <v>1682743082</v>
      </c>
      <c r="Z132" s="530">
        <v>3107599</v>
      </c>
      <c r="AA132" s="530">
        <f t="shared" si="138"/>
        <v>41051341</v>
      </c>
      <c r="AB132" s="530">
        <f t="shared" si="139"/>
        <v>1685850.6810000001</v>
      </c>
      <c r="AC132" s="530">
        <f t="shared" si="140"/>
        <v>1685850.6810000001</v>
      </c>
      <c r="AD132" s="530">
        <f t="shared" si="141"/>
        <v>39365490.318999998</v>
      </c>
      <c r="AE132" s="530">
        <f t="shared" si="142"/>
        <v>1682743.0819999999</v>
      </c>
      <c r="AF132" s="530">
        <f t="shared" si="143"/>
        <v>3107.5990000000002</v>
      </c>
      <c r="AG132" s="998" t="s">
        <v>281</v>
      </c>
      <c r="AL132" s="998" t="s">
        <v>775</v>
      </c>
      <c r="AM132" s="529">
        <v>403433000</v>
      </c>
      <c r="AN132" s="529">
        <v>0</v>
      </c>
      <c r="AO132" s="529">
        <v>0</v>
      </c>
      <c r="AP132" s="529">
        <v>403433000</v>
      </c>
      <c r="AQ132" s="529">
        <v>0</v>
      </c>
      <c r="AR132" s="529">
        <v>0</v>
      </c>
      <c r="AS132" s="529">
        <f t="shared" ref="AS132:AS133" si="144">+AM132/$AT$1*$AU$1</f>
        <v>403433</v>
      </c>
      <c r="AT132" s="529">
        <f t="shared" ref="AT132:AT133" si="145">+AN132/$AT$1*$AU$1</f>
        <v>0</v>
      </c>
      <c r="AU132" s="529">
        <f t="shared" ref="AU132:AU133" si="146">+AO132/$AT$1*$AU$1</f>
        <v>0</v>
      </c>
      <c r="AV132" s="529">
        <f t="shared" ref="AV132:AV133" si="147">+AP132/$AT$1*$AU$1</f>
        <v>403433</v>
      </c>
      <c r="AW132" s="529">
        <f t="shared" ref="AW132:AW133" si="148">+AQ132/$AT$1*$AU$1</f>
        <v>0</v>
      </c>
      <c r="AX132" s="529">
        <f t="shared" ref="AX132:AX133" si="149">+AR132/$AT$1*$AU$1</f>
        <v>0</v>
      </c>
      <c r="BD132" s="998" t="s">
        <v>775</v>
      </c>
      <c r="BE132" s="529">
        <v>403433000</v>
      </c>
      <c r="BF132" s="529">
        <v>0</v>
      </c>
      <c r="BG132" s="529">
        <v>0</v>
      </c>
      <c r="BH132" s="529">
        <v>403433000</v>
      </c>
      <c r="BI132" s="529">
        <v>0</v>
      </c>
      <c r="BJ132" s="529">
        <v>0</v>
      </c>
      <c r="BK132" s="529">
        <f t="shared" ref="BK132:BP134" si="150">+BE132/$BO$1*$BP$1</f>
        <v>403433</v>
      </c>
      <c r="BL132" s="529">
        <f t="shared" si="150"/>
        <v>0</v>
      </c>
      <c r="BM132" s="529">
        <f t="shared" si="150"/>
        <v>0</v>
      </c>
      <c r="BN132" s="529">
        <f t="shared" si="150"/>
        <v>403433</v>
      </c>
      <c r="BO132" s="529">
        <f t="shared" si="150"/>
        <v>0</v>
      </c>
      <c r="BP132" s="529">
        <f t="shared" si="150"/>
        <v>0</v>
      </c>
      <c r="BT132" s="998"/>
      <c r="BV132" s="528" t="s">
        <v>354</v>
      </c>
      <c r="BW132" s="530">
        <v>2561236000</v>
      </c>
      <c r="BX132" s="530">
        <v>957406705</v>
      </c>
      <c r="BY132" s="530">
        <v>957406705</v>
      </c>
      <c r="BZ132" s="530">
        <v>1603829295</v>
      </c>
      <c r="CA132" s="530">
        <v>957406705</v>
      </c>
      <c r="CB132" s="530">
        <v>0</v>
      </c>
      <c r="CC132" s="530">
        <f t="shared" ref="CC132:CC134" si="151">+BW132/$CG$1*$CH$1</f>
        <v>2561236</v>
      </c>
      <c r="CD132" s="530">
        <f t="shared" ref="CD132:CD134" si="152">+BX132/$CG$1*$CH$1</f>
        <v>957406.70499999996</v>
      </c>
      <c r="CE132" s="530">
        <f t="shared" ref="CE132:CE134" si="153">+BY132/$CG$1*$CH$1</f>
        <v>957406.70499999996</v>
      </c>
      <c r="CF132" s="530">
        <f t="shared" ref="CF132:CF134" si="154">+BZ132/$CG$1*$CH$1</f>
        <v>1603829.2949999999</v>
      </c>
      <c r="CG132" s="530">
        <f t="shared" ref="CG132:CG134" si="155">+CA132/$CG$1*$CH$1</f>
        <v>957406.70499999996</v>
      </c>
      <c r="CH132" s="530">
        <f t="shared" ref="CH132:CH134" si="156">+CB132/$CG$1*$CH$1</f>
        <v>0</v>
      </c>
      <c r="CI132" s="998" t="s">
        <v>281</v>
      </c>
      <c r="CL132" s="1000"/>
      <c r="CN132" s="685" t="s">
        <v>722</v>
      </c>
      <c r="CO132" s="686">
        <v>8000</v>
      </c>
      <c r="CP132" s="686">
        <v>0</v>
      </c>
      <c r="CQ132" s="686">
        <v>0</v>
      </c>
      <c r="CR132" s="686">
        <v>8000</v>
      </c>
      <c r="CS132" s="686">
        <v>0</v>
      </c>
      <c r="CT132" s="686">
        <v>0</v>
      </c>
      <c r="CU132" s="686">
        <f t="shared" ref="CU132:CU138" si="157">+CO132/$CX$1*$CY$1</f>
        <v>8</v>
      </c>
      <c r="CV132" s="686">
        <f t="shared" ref="CV132:CV138" si="158">+CP132/$CX$1*$CY$1</f>
        <v>0</v>
      </c>
      <c r="CW132" s="686">
        <f t="shared" ref="CW132:CW138" si="159">+CQ132/$CX$1*$CY$1</f>
        <v>0</v>
      </c>
      <c r="CX132" s="686">
        <f t="shared" ref="CX132:CX138" si="160">+CR132/$CX$1*$CY$1</f>
        <v>8</v>
      </c>
      <c r="CY132" s="686">
        <f t="shared" ref="CY132:CY138" si="161">+CS132/$CX$1*$CY$1</f>
        <v>0</v>
      </c>
      <c r="CZ132" s="686">
        <f t="shared" ref="CZ132:CZ138" si="162">+CT132/$CX$1*$CY$1</f>
        <v>0</v>
      </c>
      <c r="DG132" s="528" t="s">
        <v>722</v>
      </c>
      <c r="DH132" s="530">
        <v>8000</v>
      </c>
      <c r="DI132" s="530">
        <v>115324</v>
      </c>
      <c r="DJ132" s="530">
        <v>115324</v>
      </c>
      <c r="DK132" s="530">
        <v>-107324</v>
      </c>
      <c r="DL132" s="530">
        <v>0</v>
      </c>
      <c r="DM132" s="530">
        <v>115324</v>
      </c>
      <c r="DN132" s="530">
        <f t="shared" ref="DN132:DN143" si="163">+DH132/$DN$1*$DO$1</f>
        <v>8</v>
      </c>
      <c r="DO132" s="530">
        <f t="shared" ref="DO132:DO143" si="164">+DI132/$DN$1*$DO$1</f>
        <v>115.324</v>
      </c>
      <c r="DP132" s="530">
        <f t="shared" ref="DP132:DP143" si="165">+DJ132/$DN$1*$DO$1</f>
        <v>115.324</v>
      </c>
      <c r="DQ132" s="530">
        <f t="shared" ref="DQ132:DQ143" si="166">+DK132/$DN$1*$DO$1</f>
        <v>-107.324</v>
      </c>
      <c r="DR132" s="530">
        <f t="shared" ref="DR132:DR143" si="167">+DL132/$DN$1*$DO$1</f>
        <v>0</v>
      </c>
      <c r="DS132" s="530">
        <f t="shared" ref="DS132:DS143" si="168">+DM132/$DN$1*$DO$1</f>
        <v>115.324</v>
      </c>
      <c r="DT132" s="683" t="s">
        <v>281</v>
      </c>
      <c r="DW132" s="787"/>
      <c r="DZ132" s="786" t="s">
        <v>527</v>
      </c>
      <c r="EA132" s="787">
        <v>183908000</v>
      </c>
      <c r="EB132" s="787">
        <v>701685231</v>
      </c>
      <c r="EC132" s="787">
        <v>701685231</v>
      </c>
      <c r="ED132" s="787">
        <v>-517777231</v>
      </c>
      <c r="EE132" s="787">
        <v>0</v>
      </c>
      <c r="EF132" s="787">
        <v>701569907</v>
      </c>
      <c r="EG132" s="787">
        <v>115324</v>
      </c>
      <c r="EH132" s="787">
        <f t="shared" ref="EH132:EH149" si="169">+EA132/$EH$1*$EI$1</f>
        <v>183908</v>
      </c>
      <c r="EI132" s="787">
        <f t="shared" ref="EI132:EI149" si="170">+EB132/$EH$1*$EI$1</f>
        <v>701685.23100000003</v>
      </c>
      <c r="EJ132" s="787">
        <f t="shared" ref="EJ132:EJ149" si="171">+EC132/$EH$1*$EI$1</f>
        <v>701685.23100000003</v>
      </c>
      <c r="EK132" s="787">
        <f t="shared" ref="EK132:EK149" si="172">+ED132/$EH$1*$EI$1</f>
        <v>-517777.23100000003</v>
      </c>
      <c r="EL132" s="787">
        <f t="shared" ref="EL132:EL149" si="173">+EE132/$EH$1*$EI$1</f>
        <v>0</v>
      </c>
      <c r="EM132" s="787">
        <f t="shared" ref="EM132:EM149" si="174">+EF132/$EH$1*$EI$1</f>
        <v>701569.90700000001</v>
      </c>
      <c r="EN132" s="787">
        <f t="shared" ref="EN132:EN149" si="175">+EG132/$EH$1*$EI$1</f>
        <v>115.324</v>
      </c>
      <c r="ET132" s="1013" t="s">
        <v>526</v>
      </c>
      <c r="EU132" s="1014">
        <v>183908000</v>
      </c>
      <c r="EV132" s="1014">
        <v>733625554</v>
      </c>
      <c r="EW132" s="1014">
        <v>733625554</v>
      </c>
      <c r="EX132" s="1014">
        <v>-549717554</v>
      </c>
      <c r="EY132" s="1014">
        <v>0</v>
      </c>
      <c r="EZ132" s="1014">
        <v>733510230</v>
      </c>
      <c r="FA132" s="1014">
        <v>115324</v>
      </c>
      <c r="FB132" s="1015">
        <f t="shared" ref="FB132:FB143" si="176">+EU132/$FF$1*$FG$1</f>
        <v>183908</v>
      </c>
      <c r="FC132" s="1015">
        <f t="shared" ref="FC132:FC143" si="177">+EV132/$FF$1*$FG$1</f>
        <v>733625.554</v>
      </c>
      <c r="FD132" s="1015">
        <f t="shared" ref="FD132:FD143" si="178">+EW132/$FF$1*$FG$1</f>
        <v>733625.554</v>
      </c>
      <c r="FE132" s="1015">
        <f t="shared" ref="FE132:FE143" si="179">+EX132/$FF$1*$FG$1</f>
        <v>-549717.554</v>
      </c>
      <c r="FF132" s="1015">
        <f t="shared" ref="FF132:FF143" si="180">+EY132/$FF$1*$FG$1</f>
        <v>0</v>
      </c>
      <c r="FG132" s="1015">
        <f t="shared" ref="FG132:FG143" si="181">+EZ132/$FF$1*$FG$1</f>
        <v>733510.23</v>
      </c>
      <c r="FH132" s="1015">
        <f t="shared" ref="FH132:FH143" si="182">+FA132/$FF$1*$FG$1</f>
        <v>115.324</v>
      </c>
    </row>
    <row r="133" spans="19:164" x14ac:dyDescent="0.2">
      <c r="S133" s="998"/>
      <c r="T133" s="998" t="s">
        <v>352</v>
      </c>
      <c r="U133" s="530">
        <v>38086662000</v>
      </c>
      <c r="V133" s="530">
        <v>129799650</v>
      </c>
      <c r="W133" s="530">
        <v>129799650</v>
      </c>
      <c r="X133" s="530">
        <v>37956862350</v>
      </c>
      <c r="Y133" s="530">
        <v>129799650</v>
      </c>
      <c r="Z133" s="530">
        <v>0</v>
      </c>
      <c r="AA133" s="530">
        <f t="shared" ref="AA133:AA136" si="183">+U133/$AA$1*$AB$1</f>
        <v>38086662</v>
      </c>
      <c r="AB133" s="530">
        <f t="shared" ref="AB133:AB136" si="184">+V133/$AA$1*$AB$1</f>
        <v>129799.65</v>
      </c>
      <c r="AC133" s="530">
        <f t="shared" ref="AC133:AC136" si="185">+W133/$AA$1*$AB$1</f>
        <v>129799.65</v>
      </c>
      <c r="AD133" s="530">
        <f t="shared" ref="AD133:AD136" si="186">+X133/$AA$1*$AB$1</f>
        <v>37956862.350000001</v>
      </c>
      <c r="AE133" s="530">
        <f t="shared" ref="AE133:AE136" si="187">+Y133/$AA$1*$AB$1</f>
        <v>129799.65</v>
      </c>
      <c r="AF133" s="530">
        <f t="shared" ref="AF133:AF136" si="188">+Z133/$AA$1*$AB$1</f>
        <v>0</v>
      </c>
      <c r="AG133" s="998" t="s">
        <v>281</v>
      </c>
      <c r="AL133" s="998" t="s">
        <v>356</v>
      </c>
      <c r="AM133" s="529">
        <v>10000</v>
      </c>
      <c r="AN133" s="529">
        <v>751421969</v>
      </c>
      <c r="AO133" s="529">
        <v>751421969</v>
      </c>
      <c r="AP133" s="529">
        <v>-751411969</v>
      </c>
      <c r="AQ133" s="529">
        <v>748314370</v>
      </c>
      <c r="AR133" s="529">
        <v>3107599</v>
      </c>
      <c r="AS133" s="529">
        <f t="shared" si="144"/>
        <v>10</v>
      </c>
      <c r="AT133" s="529">
        <f t="shared" si="145"/>
        <v>751421.96900000004</v>
      </c>
      <c r="AU133" s="529">
        <f t="shared" si="146"/>
        <v>751421.96900000004</v>
      </c>
      <c r="AV133" s="529">
        <f t="shared" si="147"/>
        <v>-751411.96900000004</v>
      </c>
      <c r="AW133" s="529">
        <f t="shared" si="148"/>
        <v>748314.37</v>
      </c>
      <c r="AX133" s="529">
        <f t="shared" si="149"/>
        <v>3107.5990000000002</v>
      </c>
      <c r="BD133" s="998" t="s">
        <v>356</v>
      </c>
      <c r="BE133" s="529">
        <v>10000</v>
      </c>
      <c r="BF133" s="529">
        <v>751421969</v>
      </c>
      <c r="BG133" s="529">
        <v>751421969</v>
      </c>
      <c r="BH133" s="529">
        <v>-751411969</v>
      </c>
      <c r="BI133" s="529">
        <v>748314370</v>
      </c>
      <c r="BJ133" s="529">
        <v>3107599</v>
      </c>
      <c r="BK133" s="529">
        <f t="shared" si="150"/>
        <v>10</v>
      </c>
      <c r="BL133" s="529">
        <f t="shared" si="150"/>
        <v>751421.96900000004</v>
      </c>
      <c r="BM133" s="529">
        <f t="shared" si="150"/>
        <v>751421.96900000004</v>
      </c>
      <c r="BN133" s="529">
        <f t="shared" si="150"/>
        <v>-751411.96900000004</v>
      </c>
      <c r="BO133" s="529">
        <f t="shared" si="150"/>
        <v>748314.37</v>
      </c>
      <c r="BP133" s="529">
        <f t="shared" si="150"/>
        <v>3107.5990000000002</v>
      </c>
      <c r="BT133" s="998"/>
      <c r="BV133" s="528" t="s">
        <v>775</v>
      </c>
      <c r="BW133" s="530">
        <v>403433000</v>
      </c>
      <c r="BX133" s="530">
        <v>0</v>
      </c>
      <c r="BY133" s="530">
        <v>0</v>
      </c>
      <c r="BZ133" s="530">
        <v>403433000</v>
      </c>
      <c r="CA133" s="530">
        <v>0</v>
      </c>
      <c r="CB133" s="530">
        <v>0</v>
      </c>
      <c r="CC133" s="530">
        <f t="shared" si="151"/>
        <v>403433</v>
      </c>
      <c r="CD133" s="530">
        <f t="shared" si="152"/>
        <v>0</v>
      </c>
      <c r="CE133" s="530">
        <f t="shared" si="153"/>
        <v>0</v>
      </c>
      <c r="CF133" s="530">
        <f t="shared" si="154"/>
        <v>403433</v>
      </c>
      <c r="CG133" s="530">
        <f t="shared" si="155"/>
        <v>0</v>
      </c>
      <c r="CH133" s="530">
        <f t="shared" si="156"/>
        <v>0</v>
      </c>
      <c r="CI133" s="998" t="s">
        <v>281</v>
      </c>
      <c r="CN133" s="685" t="s">
        <v>724</v>
      </c>
      <c r="CO133" s="686">
        <v>1</v>
      </c>
      <c r="CP133" s="686">
        <v>466465765</v>
      </c>
      <c r="CQ133" s="686">
        <v>466465765</v>
      </c>
      <c r="CR133" s="686">
        <v>-466465764</v>
      </c>
      <c r="CS133" s="686">
        <v>466465765</v>
      </c>
      <c r="CT133" s="686">
        <v>0</v>
      </c>
      <c r="CU133" s="686">
        <f t="shared" si="157"/>
        <v>1E-3</v>
      </c>
      <c r="CV133" s="686">
        <f t="shared" si="158"/>
        <v>466465.76500000001</v>
      </c>
      <c r="CW133" s="686">
        <f t="shared" si="159"/>
        <v>466465.76500000001</v>
      </c>
      <c r="CX133" s="686">
        <f t="shared" si="160"/>
        <v>-466465.76400000002</v>
      </c>
      <c r="CY133" s="686">
        <f t="shared" si="161"/>
        <v>466465.76500000001</v>
      </c>
      <c r="CZ133" s="686">
        <f t="shared" si="162"/>
        <v>0</v>
      </c>
      <c r="DG133" s="528" t="s">
        <v>724</v>
      </c>
      <c r="DH133" s="530">
        <v>1</v>
      </c>
      <c r="DI133" s="530">
        <v>466465765</v>
      </c>
      <c r="DJ133" s="530">
        <v>466465765</v>
      </c>
      <c r="DK133" s="530">
        <v>-466465764</v>
      </c>
      <c r="DL133" s="530">
        <v>466465765</v>
      </c>
      <c r="DM133" s="530">
        <v>0</v>
      </c>
      <c r="DN133" s="530">
        <f t="shared" si="163"/>
        <v>1E-3</v>
      </c>
      <c r="DO133" s="530">
        <f t="shared" si="164"/>
        <v>466465.76500000001</v>
      </c>
      <c r="DP133" s="530">
        <f t="shared" si="165"/>
        <v>466465.76500000001</v>
      </c>
      <c r="DQ133" s="530">
        <f t="shared" si="166"/>
        <v>-466465.76400000002</v>
      </c>
      <c r="DR133" s="530">
        <f t="shared" si="167"/>
        <v>466465.76500000001</v>
      </c>
      <c r="DS133" s="530">
        <f t="shared" si="168"/>
        <v>0</v>
      </c>
      <c r="DT133" s="683" t="s">
        <v>281</v>
      </c>
      <c r="DW133" s="787"/>
      <c r="DZ133" s="786" t="s">
        <v>718</v>
      </c>
      <c r="EA133" s="787">
        <v>183899999</v>
      </c>
      <c r="EB133" s="787">
        <v>235104142</v>
      </c>
      <c r="EC133" s="787">
        <v>235104142</v>
      </c>
      <c r="ED133" s="787">
        <v>-51204143</v>
      </c>
      <c r="EE133" s="787">
        <v>0</v>
      </c>
      <c r="EF133" s="787">
        <v>235104142</v>
      </c>
      <c r="EG133" s="787">
        <v>0</v>
      </c>
      <c r="EH133" s="787">
        <f t="shared" si="169"/>
        <v>183899.99900000001</v>
      </c>
      <c r="EI133" s="787">
        <f t="shared" si="170"/>
        <v>235104.14199999999</v>
      </c>
      <c r="EJ133" s="787">
        <f t="shared" si="171"/>
        <v>235104.14199999999</v>
      </c>
      <c r="EK133" s="787">
        <f t="shared" si="172"/>
        <v>-51204.142999999996</v>
      </c>
      <c r="EL133" s="787">
        <f t="shared" si="173"/>
        <v>0</v>
      </c>
      <c r="EM133" s="787">
        <f t="shared" si="174"/>
        <v>235104.14199999999</v>
      </c>
      <c r="EN133" s="787">
        <f t="shared" si="175"/>
        <v>0</v>
      </c>
      <c r="ET133" s="786" t="s">
        <v>527</v>
      </c>
      <c r="EU133" s="787">
        <v>183908000</v>
      </c>
      <c r="EV133" s="787">
        <v>733625554</v>
      </c>
      <c r="EW133" s="787">
        <v>733625554</v>
      </c>
      <c r="EX133" s="787">
        <v>-549717554</v>
      </c>
      <c r="EY133" s="787">
        <v>0</v>
      </c>
      <c r="EZ133" s="787">
        <v>733510230</v>
      </c>
      <c r="FA133" s="787">
        <v>115324</v>
      </c>
      <c r="FB133" s="529">
        <f t="shared" si="176"/>
        <v>183908</v>
      </c>
      <c r="FC133" s="529">
        <f t="shared" si="177"/>
        <v>733625.554</v>
      </c>
      <c r="FD133" s="529">
        <f t="shared" si="178"/>
        <v>733625.554</v>
      </c>
      <c r="FE133" s="529">
        <f t="shared" si="179"/>
        <v>-549717.554</v>
      </c>
      <c r="FF133" s="529">
        <f t="shared" si="180"/>
        <v>0</v>
      </c>
      <c r="FG133" s="529">
        <f t="shared" si="181"/>
        <v>733510.23</v>
      </c>
      <c r="FH133" s="529">
        <f t="shared" si="182"/>
        <v>115.324</v>
      </c>
    </row>
    <row r="134" spans="19:164" x14ac:dyDescent="0.2">
      <c r="S134" s="998"/>
      <c r="T134" s="528" t="s">
        <v>354</v>
      </c>
      <c r="U134" s="530">
        <v>2561236000</v>
      </c>
      <c r="V134" s="530">
        <v>804629062</v>
      </c>
      <c r="W134" s="530">
        <v>804629062</v>
      </c>
      <c r="X134" s="530">
        <v>1756606938</v>
      </c>
      <c r="Y134" s="530">
        <v>804629062</v>
      </c>
      <c r="Z134" s="530">
        <v>0</v>
      </c>
      <c r="AA134" s="530">
        <f t="shared" si="183"/>
        <v>2561236</v>
      </c>
      <c r="AB134" s="530">
        <f t="shared" si="184"/>
        <v>804629.06200000003</v>
      </c>
      <c r="AC134" s="530">
        <f t="shared" si="185"/>
        <v>804629.06200000003</v>
      </c>
      <c r="AD134" s="530">
        <f t="shared" si="186"/>
        <v>1756606.9380000001</v>
      </c>
      <c r="AE134" s="530">
        <f t="shared" si="187"/>
        <v>804629.06200000003</v>
      </c>
      <c r="AF134" s="530">
        <f t="shared" si="188"/>
        <v>0</v>
      </c>
      <c r="AG134" s="998" t="s">
        <v>281</v>
      </c>
      <c r="AS134" s="529">
        <f>SUM(AS3:AS133)</f>
        <v>169451702</v>
      </c>
      <c r="AT134" s="529">
        <f t="shared" ref="AT134:AW134" si="189">SUM(AT3:AT133)</f>
        <v>41403197.921000004</v>
      </c>
      <c r="AU134" s="529">
        <f t="shared" si="189"/>
        <v>45599083.024999999</v>
      </c>
      <c r="AV134" s="529">
        <f t="shared" si="189"/>
        <v>123852618.97499999</v>
      </c>
      <c r="AW134" s="529">
        <f t="shared" si="189"/>
        <v>39165914.050999992</v>
      </c>
      <c r="AX134" s="529">
        <f>SUM(AX3:AX133)</f>
        <v>2237283.87</v>
      </c>
      <c r="BK134" s="529"/>
      <c r="BL134" s="529">
        <f t="shared" si="150"/>
        <v>0</v>
      </c>
      <c r="BM134" s="529"/>
      <c r="BN134" s="529"/>
      <c r="BO134" s="529"/>
      <c r="BP134" s="529"/>
      <c r="BT134" s="998"/>
      <c r="BV134" s="528" t="s">
        <v>356</v>
      </c>
      <c r="BW134" s="530">
        <v>752213000</v>
      </c>
      <c r="BX134" s="530">
        <v>751421969</v>
      </c>
      <c r="BY134" s="530">
        <v>751421969</v>
      </c>
      <c r="BZ134" s="530">
        <v>791031</v>
      </c>
      <c r="CA134" s="530">
        <v>749866908</v>
      </c>
      <c r="CB134" s="530">
        <v>1555061</v>
      </c>
      <c r="CC134" s="530">
        <f t="shared" si="151"/>
        <v>752213</v>
      </c>
      <c r="CD134" s="530">
        <f t="shared" si="152"/>
        <v>751421.96900000004</v>
      </c>
      <c r="CE134" s="530">
        <f t="shared" si="153"/>
        <v>751421.96900000004</v>
      </c>
      <c r="CF134" s="530">
        <f t="shared" si="154"/>
        <v>791.03099999999995</v>
      </c>
      <c r="CG134" s="530">
        <f t="shared" si="155"/>
        <v>749866.90800000005</v>
      </c>
      <c r="CH134" s="530">
        <f t="shared" si="156"/>
        <v>1555.0609999999999</v>
      </c>
      <c r="CN134" s="685" t="s">
        <v>511</v>
      </c>
      <c r="CO134" s="686">
        <v>193049000</v>
      </c>
      <c r="CP134" s="686">
        <v>1374790</v>
      </c>
      <c r="CQ134" s="686">
        <v>4978041</v>
      </c>
      <c r="CR134" s="686">
        <v>188070959</v>
      </c>
      <c r="CS134" s="686">
        <v>0</v>
      </c>
      <c r="CT134" s="686">
        <v>1374790</v>
      </c>
      <c r="CU134" s="686">
        <f t="shared" si="157"/>
        <v>193049</v>
      </c>
      <c r="CV134" s="686">
        <f t="shared" si="158"/>
        <v>1374.79</v>
      </c>
      <c r="CW134" s="686">
        <f t="shared" si="159"/>
        <v>4978.0410000000002</v>
      </c>
      <c r="CX134" s="686">
        <f t="shared" si="160"/>
        <v>188070.959</v>
      </c>
      <c r="CY134" s="686">
        <f t="shared" si="161"/>
        <v>0</v>
      </c>
      <c r="CZ134" s="686">
        <f t="shared" si="162"/>
        <v>1374.79</v>
      </c>
      <c r="DG134" s="528" t="s">
        <v>511</v>
      </c>
      <c r="DH134" s="530">
        <v>196258000</v>
      </c>
      <c r="DI134" s="530">
        <v>4978041</v>
      </c>
      <c r="DJ134" s="530">
        <v>4978041</v>
      </c>
      <c r="DK134" s="530">
        <v>191279959</v>
      </c>
      <c r="DL134" s="530">
        <v>899980</v>
      </c>
      <c r="DM134" s="530">
        <v>4078061</v>
      </c>
      <c r="DN134" s="530">
        <f t="shared" si="163"/>
        <v>196258</v>
      </c>
      <c r="DO134" s="530">
        <f t="shared" si="164"/>
        <v>4978.0410000000002</v>
      </c>
      <c r="DP134" s="530">
        <f t="shared" si="165"/>
        <v>4978.0410000000002</v>
      </c>
      <c r="DQ134" s="530">
        <f t="shared" si="166"/>
        <v>191279.959</v>
      </c>
      <c r="DR134" s="530">
        <f t="shared" si="167"/>
        <v>899.98</v>
      </c>
      <c r="DS134" s="530">
        <f t="shared" si="168"/>
        <v>4078.0610000000001</v>
      </c>
      <c r="DT134" s="683" t="s">
        <v>281</v>
      </c>
      <c r="DW134" s="787"/>
      <c r="DZ134" s="786" t="s">
        <v>722</v>
      </c>
      <c r="EA134" s="787">
        <v>8000</v>
      </c>
      <c r="EB134" s="787">
        <v>115324</v>
      </c>
      <c r="EC134" s="787">
        <v>115324</v>
      </c>
      <c r="ED134" s="787">
        <v>-107324</v>
      </c>
      <c r="EE134" s="787">
        <v>0</v>
      </c>
      <c r="EF134" s="787">
        <v>0</v>
      </c>
      <c r="EG134" s="787">
        <v>115324</v>
      </c>
      <c r="EH134" s="787">
        <f t="shared" si="169"/>
        <v>8</v>
      </c>
      <c r="EI134" s="787">
        <f t="shared" si="170"/>
        <v>115.324</v>
      </c>
      <c r="EJ134" s="787">
        <f t="shared" si="171"/>
        <v>115.324</v>
      </c>
      <c r="EK134" s="787">
        <f t="shared" si="172"/>
        <v>-107.324</v>
      </c>
      <c r="EL134" s="787">
        <f t="shared" si="173"/>
        <v>0</v>
      </c>
      <c r="EM134" s="787">
        <f t="shared" si="174"/>
        <v>0</v>
      </c>
      <c r="EN134" s="787">
        <f t="shared" si="175"/>
        <v>115.324</v>
      </c>
      <c r="ET134" s="786" t="s">
        <v>718</v>
      </c>
      <c r="EU134" s="787">
        <v>183899999</v>
      </c>
      <c r="EV134" s="787">
        <v>267044465</v>
      </c>
      <c r="EW134" s="787">
        <v>267044465</v>
      </c>
      <c r="EX134" s="787">
        <v>-83144466</v>
      </c>
      <c r="EY134" s="787">
        <v>0</v>
      </c>
      <c r="EZ134" s="787">
        <v>267044465</v>
      </c>
      <c r="FA134" s="787">
        <v>0</v>
      </c>
      <c r="FB134" s="529">
        <f t="shared" si="176"/>
        <v>183899.99900000001</v>
      </c>
      <c r="FC134" s="529">
        <f t="shared" si="177"/>
        <v>267044.46500000003</v>
      </c>
      <c r="FD134" s="529">
        <f t="shared" si="178"/>
        <v>267044.46500000003</v>
      </c>
      <c r="FE134" s="529">
        <f t="shared" si="179"/>
        <v>-83144.466</v>
      </c>
      <c r="FF134" s="529">
        <f t="shared" si="180"/>
        <v>0</v>
      </c>
      <c r="FG134" s="529">
        <f t="shared" si="181"/>
        <v>267044.46500000003</v>
      </c>
      <c r="FH134" s="529">
        <f t="shared" si="182"/>
        <v>0</v>
      </c>
    </row>
    <row r="135" spans="19:164" x14ac:dyDescent="0.2">
      <c r="S135" s="998"/>
      <c r="T135" s="528" t="s">
        <v>775</v>
      </c>
      <c r="U135" s="530">
        <v>403433000</v>
      </c>
      <c r="V135" s="530">
        <v>0</v>
      </c>
      <c r="W135" s="530">
        <v>0</v>
      </c>
      <c r="X135" s="530">
        <v>403433000</v>
      </c>
      <c r="Y135" s="530">
        <v>0</v>
      </c>
      <c r="Z135" s="530">
        <v>0</v>
      </c>
      <c r="AA135" s="530">
        <f t="shared" si="183"/>
        <v>403433</v>
      </c>
      <c r="AB135" s="530">
        <f t="shared" si="184"/>
        <v>0</v>
      </c>
      <c r="AC135" s="530">
        <f t="shared" si="185"/>
        <v>0</v>
      </c>
      <c r="AD135" s="530">
        <f t="shared" si="186"/>
        <v>403433</v>
      </c>
      <c r="AE135" s="530">
        <f t="shared" si="187"/>
        <v>0</v>
      </c>
      <c r="AF135" s="530">
        <f t="shared" si="188"/>
        <v>0</v>
      </c>
      <c r="AG135" s="998" t="s">
        <v>281</v>
      </c>
      <c r="BT135" s="998"/>
      <c r="BV135" s="528"/>
      <c r="BW135" s="530"/>
      <c r="BX135" s="530"/>
      <c r="BY135" s="530"/>
      <c r="BZ135" s="530"/>
      <c r="CA135" s="530"/>
      <c r="CB135" s="530"/>
      <c r="CC135" s="530"/>
      <c r="CD135" s="530"/>
      <c r="CE135" s="530"/>
      <c r="CF135" s="530"/>
      <c r="CG135" s="530"/>
      <c r="CH135" s="530"/>
      <c r="CN135" s="685" t="s">
        <v>350</v>
      </c>
      <c r="CO135" s="686">
        <v>193049000</v>
      </c>
      <c r="CP135" s="686">
        <v>1374790</v>
      </c>
      <c r="CQ135" s="686">
        <v>4978041</v>
      </c>
      <c r="CR135" s="686">
        <v>188070959</v>
      </c>
      <c r="CS135" s="686">
        <v>0</v>
      </c>
      <c r="CT135" s="686">
        <v>1374790</v>
      </c>
      <c r="CU135" s="686">
        <f t="shared" si="157"/>
        <v>193049</v>
      </c>
      <c r="CV135" s="686">
        <f t="shared" si="158"/>
        <v>1374.79</v>
      </c>
      <c r="CW135" s="686">
        <f t="shared" si="159"/>
        <v>4978.0410000000002</v>
      </c>
      <c r="CX135" s="686">
        <f t="shared" si="160"/>
        <v>188070.959</v>
      </c>
      <c r="CY135" s="686">
        <f t="shared" si="161"/>
        <v>0</v>
      </c>
      <c r="CZ135" s="686">
        <f t="shared" si="162"/>
        <v>1374.79</v>
      </c>
      <c r="DG135" s="528" t="s">
        <v>349</v>
      </c>
      <c r="DH135" s="530">
        <v>9000000</v>
      </c>
      <c r="DI135" s="530">
        <v>0</v>
      </c>
      <c r="DJ135" s="530">
        <v>0</v>
      </c>
      <c r="DK135" s="530">
        <v>9000000</v>
      </c>
      <c r="DL135" s="530">
        <v>0</v>
      </c>
      <c r="DM135" s="530">
        <v>0</v>
      </c>
      <c r="DN135" s="530">
        <f t="shared" si="163"/>
        <v>9000</v>
      </c>
      <c r="DO135" s="530">
        <f t="shared" si="164"/>
        <v>0</v>
      </c>
      <c r="DP135" s="530">
        <f t="shared" si="165"/>
        <v>0</v>
      </c>
      <c r="DQ135" s="530">
        <f t="shared" si="166"/>
        <v>9000</v>
      </c>
      <c r="DR135" s="530">
        <f t="shared" si="167"/>
        <v>0</v>
      </c>
      <c r="DS135" s="530">
        <f t="shared" si="168"/>
        <v>0</v>
      </c>
      <c r="DT135" s="683" t="s">
        <v>281</v>
      </c>
      <c r="DW135" s="787"/>
      <c r="DZ135" s="786" t="s">
        <v>724</v>
      </c>
      <c r="EA135" s="787">
        <v>1</v>
      </c>
      <c r="EB135" s="787">
        <v>466465765</v>
      </c>
      <c r="EC135" s="787">
        <v>466465765</v>
      </c>
      <c r="ED135" s="787">
        <v>-466465764</v>
      </c>
      <c r="EE135" s="787">
        <v>0</v>
      </c>
      <c r="EF135" s="787">
        <v>466465765</v>
      </c>
      <c r="EG135" s="787">
        <v>0</v>
      </c>
      <c r="EH135" s="787">
        <f t="shared" si="169"/>
        <v>1E-3</v>
      </c>
      <c r="EI135" s="787">
        <f t="shared" si="170"/>
        <v>466465.76500000001</v>
      </c>
      <c r="EJ135" s="787">
        <f t="shared" si="171"/>
        <v>466465.76500000001</v>
      </c>
      <c r="EK135" s="787">
        <f t="shared" si="172"/>
        <v>-466465.76400000002</v>
      </c>
      <c r="EL135" s="787">
        <f t="shared" si="173"/>
        <v>0</v>
      </c>
      <c r="EM135" s="787">
        <f t="shared" si="174"/>
        <v>466465.76500000001</v>
      </c>
      <c r="EN135" s="787">
        <f t="shared" si="175"/>
        <v>0</v>
      </c>
      <c r="ET135" s="786" t="s">
        <v>722</v>
      </c>
      <c r="EU135" s="787">
        <v>8000</v>
      </c>
      <c r="EV135" s="787">
        <v>115324</v>
      </c>
      <c r="EW135" s="787">
        <v>115324</v>
      </c>
      <c r="EX135" s="787">
        <v>-107324</v>
      </c>
      <c r="EY135" s="787">
        <v>0</v>
      </c>
      <c r="EZ135" s="787">
        <v>0</v>
      </c>
      <c r="FA135" s="787">
        <v>115324</v>
      </c>
      <c r="FB135" s="529">
        <f t="shared" si="176"/>
        <v>8</v>
      </c>
      <c r="FC135" s="529">
        <f t="shared" si="177"/>
        <v>115.324</v>
      </c>
      <c r="FD135" s="529">
        <f t="shared" si="178"/>
        <v>115.324</v>
      </c>
      <c r="FE135" s="529">
        <f t="shared" si="179"/>
        <v>-107.324</v>
      </c>
      <c r="FF135" s="529">
        <f t="shared" si="180"/>
        <v>0</v>
      </c>
      <c r="FG135" s="529">
        <f t="shared" si="181"/>
        <v>0</v>
      </c>
      <c r="FH135" s="529">
        <f t="shared" si="182"/>
        <v>115.324</v>
      </c>
    </row>
    <row r="136" spans="19:164" x14ac:dyDescent="0.2">
      <c r="S136" s="998"/>
      <c r="T136" s="528" t="s">
        <v>356</v>
      </c>
      <c r="U136" s="530">
        <v>10000</v>
      </c>
      <c r="V136" s="530">
        <v>751421969</v>
      </c>
      <c r="W136" s="530">
        <v>751421969</v>
      </c>
      <c r="X136" s="530">
        <v>-751411969</v>
      </c>
      <c r="Y136" s="530">
        <v>748314370</v>
      </c>
      <c r="Z136" s="530">
        <v>3107599</v>
      </c>
      <c r="AA136" s="530">
        <f t="shared" si="183"/>
        <v>10</v>
      </c>
      <c r="AB136" s="530">
        <f t="shared" si="184"/>
        <v>751421.96900000004</v>
      </c>
      <c r="AC136" s="530">
        <f t="shared" si="185"/>
        <v>751421.96900000004</v>
      </c>
      <c r="AD136" s="530">
        <f t="shared" si="186"/>
        <v>-751411.96900000004</v>
      </c>
      <c r="AE136" s="530">
        <f t="shared" si="187"/>
        <v>748314.37</v>
      </c>
      <c r="AF136" s="530">
        <f t="shared" si="188"/>
        <v>3107.5990000000002</v>
      </c>
      <c r="AG136" s="998" t="s">
        <v>281</v>
      </c>
      <c r="BK136" s="529"/>
      <c r="BL136" s="529"/>
      <c r="BM136" s="529"/>
      <c r="BN136" s="529"/>
      <c r="BO136" s="529"/>
      <c r="BP136" s="529"/>
      <c r="BT136" s="998"/>
      <c r="CC136" s="530"/>
      <c r="CD136" s="530"/>
      <c r="CE136" s="530"/>
      <c r="CF136" s="530"/>
      <c r="CG136" s="530"/>
      <c r="CH136" s="530"/>
      <c r="CN136" s="685" t="s">
        <v>513</v>
      </c>
      <c r="CO136" s="686">
        <v>193049000</v>
      </c>
      <c r="CP136" s="686">
        <v>1374790</v>
      </c>
      <c r="CQ136" s="686">
        <v>4978041</v>
      </c>
      <c r="CR136" s="686">
        <v>188070959</v>
      </c>
      <c r="CS136" s="686">
        <v>0</v>
      </c>
      <c r="CT136" s="686">
        <v>1374790</v>
      </c>
      <c r="CU136" s="686">
        <f t="shared" si="157"/>
        <v>193049</v>
      </c>
      <c r="CV136" s="686">
        <f t="shared" si="158"/>
        <v>1374.79</v>
      </c>
      <c r="CW136" s="686">
        <f t="shared" si="159"/>
        <v>4978.0410000000002</v>
      </c>
      <c r="CX136" s="686">
        <f t="shared" si="160"/>
        <v>188070.959</v>
      </c>
      <c r="CY136" s="686">
        <f t="shared" si="161"/>
        <v>0</v>
      </c>
      <c r="CZ136" s="686">
        <f t="shared" si="162"/>
        <v>1374.79</v>
      </c>
      <c r="DG136" s="528" t="s">
        <v>512</v>
      </c>
      <c r="DH136" s="530">
        <v>9000000</v>
      </c>
      <c r="DI136" s="530">
        <v>0</v>
      </c>
      <c r="DJ136" s="530">
        <v>0</v>
      </c>
      <c r="DK136" s="530">
        <v>9000000</v>
      </c>
      <c r="DL136" s="530">
        <v>0</v>
      </c>
      <c r="DM136" s="530">
        <v>0</v>
      </c>
      <c r="DN136" s="530">
        <f t="shared" si="163"/>
        <v>9000</v>
      </c>
      <c r="DO136" s="530">
        <f t="shared" si="164"/>
        <v>0</v>
      </c>
      <c r="DP136" s="530">
        <f t="shared" si="165"/>
        <v>0</v>
      </c>
      <c r="DQ136" s="530">
        <f t="shared" si="166"/>
        <v>9000</v>
      </c>
      <c r="DR136" s="530">
        <f t="shared" si="167"/>
        <v>0</v>
      </c>
      <c r="DS136" s="530">
        <f t="shared" si="168"/>
        <v>0</v>
      </c>
      <c r="DT136" s="683" t="s">
        <v>281</v>
      </c>
      <c r="DW136" s="787"/>
      <c r="DZ136" s="786" t="s">
        <v>511</v>
      </c>
      <c r="EA136" s="787">
        <v>196258000</v>
      </c>
      <c r="EB136" s="787">
        <v>4978041</v>
      </c>
      <c r="EC136" s="787">
        <v>4978041</v>
      </c>
      <c r="ED136" s="787">
        <v>191279959</v>
      </c>
      <c r="EE136" s="787">
        <v>0</v>
      </c>
      <c r="EF136" s="787">
        <v>4503231</v>
      </c>
      <c r="EG136" s="787">
        <v>474810</v>
      </c>
      <c r="EH136" s="787">
        <f t="shared" si="169"/>
        <v>196258</v>
      </c>
      <c r="EI136" s="787">
        <f t="shared" si="170"/>
        <v>4978.0410000000002</v>
      </c>
      <c r="EJ136" s="787">
        <f t="shared" si="171"/>
        <v>4978.0410000000002</v>
      </c>
      <c r="EK136" s="787">
        <f t="shared" si="172"/>
        <v>191279.959</v>
      </c>
      <c r="EL136" s="787">
        <f t="shared" si="173"/>
        <v>0</v>
      </c>
      <c r="EM136" s="787">
        <f t="shared" si="174"/>
        <v>4503.2309999999998</v>
      </c>
      <c r="EN136" s="787">
        <f t="shared" si="175"/>
        <v>474.81</v>
      </c>
      <c r="ET136" s="786" t="s">
        <v>724</v>
      </c>
      <c r="EU136" s="787">
        <v>1</v>
      </c>
      <c r="EV136" s="787">
        <v>466465765</v>
      </c>
      <c r="EW136" s="787">
        <v>466465765</v>
      </c>
      <c r="EX136" s="787">
        <v>-466465764</v>
      </c>
      <c r="EY136" s="787">
        <v>0</v>
      </c>
      <c r="EZ136" s="787">
        <v>466465765</v>
      </c>
      <c r="FA136" s="787">
        <v>0</v>
      </c>
      <c r="FB136" s="529">
        <f t="shared" si="176"/>
        <v>1E-3</v>
      </c>
      <c r="FC136" s="529">
        <f t="shared" si="177"/>
        <v>466465.76500000001</v>
      </c>
      <c r="FD136" s="529">
        <f t="shared" si="178"/>
        <v>466465.76500000001</v>
      </c>
      <c r="FE136" s="529">
        <f t="shared" si="179"/>
        <v>-466465.76400000002</v>
      </c>
      <c r="FF136" s="529">
        <f t="shared" si="180"/>
        <v>0</v>
      </c>
      <c r="FG136" s="529">
        <f t="shared" si="181"/>
        <v>466465.76500000001</v>
      </c>
      <c r="FH136" s="529">
        <f t="shared" si="182"/>
        <v>0</v>
      </c>
    </row>
    <row r="137" spans="19:164" x14ac:dyDescent="0.2">
      <c r="S137" s="998"/>
      <c r="BT137" s="998"/>
      <c r="BV137" s="528"/>
      <c r="BW137" s="530"/>
      <c r="BX137" s="530"/>
      <c r="BY137" s="530"/>
      <c r="BZ137" s="530"/>
      <c r="CA137" s="530"/>
      <c r="CB137" s="530"/>
      <c r="CC137" s="530"/>
      <c r="CD137" s="530"/>
      <c r="CE137" s="530"/>
      <c r="CF137" s="530"/>
      <c r="CG137" s="530"/>
      <c r="CH137" s="530"/>
      <c r="CN137" s="685" t="s">
        <v>351</v>
      </c>
      <c r="CO137" s="686">
        <v>41803544000</v>
      </c>
      <c r="CP137" s="686">
        <v>9082710542</v>
      </c>
      <c r="CQ137" s="686">
        <v>9082710542</v>
      </c>
      <c r="CR137" s="686">
        <v>32720833458</v>
      </c>
      <c r="CS137" s="686">
        <v>9081155481</v>
      </c>
      <c r="CT137" s="686">
        <v>1555061</v>
      </c>
      <c r="CU137" s="686">
        <f t="shared" si="157"/>
        <v>41803544</v>
      </c>
      <c r="CV137" s="686">
        <f t="shared" si="158"/>
        <v>9082710.5419999994</v>
      </c>
      <c r="CW137" s="686">
        <f t="shared" si="159"/>
        <v>9082710.5419999994</v>
      </c>
      <c r="CX137" s="686">
        <f t="shared" si="160"/>
        <v>32720833.458000001</v>
      </c>
      <c r="CY137" s="686">
        <f t="shared" si="161"/>
        <v>9081155.4810000006</v>
      </c>
      <c r="CZ137" s="686">
        <f t="shared" si="162"/>
        <v>1555.0609999999999</v>
      </c>
      <c r="DG137" s="528" t="s">
        <v>350</v>
      </c>
      <c r="DH137" s="530">
        <v>187258000</v>
      </c>
      <c r="DI137" s="530">
        <v>4978041</v>
      </c>
      <c r="DJ137" s="530">
        <v>4978041</v>
      </c>
      <c r="DK137" s="530">
        <v>182279959</v>
      </c>
      <c r="DL137" s="530">
        <v>899980</v>
      </c>
      <c r="DM137" s="530">
        <v>4078061</v>
      </c>
      <c r="DN137" s="530">
        <f t="shared" si="163"/>
        <v>187258</v>
      </c>
      <c r="DO137" s="530">
        <f t="shared" si="164"/>
        <v>4978.0410000000002</v>
      </c>
      <c r="DP137" s="530">
        <f t="shared" si="165"/>
        <v>4978.0410000000002</v>
      </c>
      <c r="DQ137" s="530">
        <f t="shared" si="166"/>
        <v>182279.959</v>
      </c>
      <c r="DR137" s="530">
        <f t="shared" si="167"/>
        <v>899.98</v>
      </c>
      <c r="DS137" s="530">
        <f t="shared" si="168"/>
        <v>4078.0610000000001</v>
      </c>
      <c r="DT137" s="683" t="s">
        <v>281</v>
      </c>
      <c r="DW137" s="787"/>
      <c r="DZ137" s="786" t="s">
        <v>349</v>
      </c>
      <c r="EA137" s="787">
        <v>9000000</v>
      </c>
      <c r="EB137" s="787">
        <v>0</v>
      </c>
      <c r="EC137" s="787">
        <v>0</v>
      </c>
      <c r="ED137" s="787">
        <v>9000000</v>
      </c>
      <c r="EE137" s="787">
        <v>0</v>
      </c>
      <c r="EF137" s="787">
        <v>0</v>
      </c>
      <c r="EG137" s="787">
        <v>0</v>
      </c>
      <c r="EH137" s="787">
        <f t="shared" si="169"/>
        <v>9000</v>
      </c>
      <c r="EI137" s="787">
        <f t="shared" si="170"/>
        <v>0</v>
      </c>
      <c r="EJ137" s="787">
        <f t="shared" si="171"/>
        <v>0</v>
      </c>
      <c r="EK137" s="787">
        <f t="shared" si="172"/>
        <v>9000</v>
      </c>
      <c r="EL137" s="787">
        <f t="shared" si="173"/>
        <v>0</v>
      </c>
      <c r="EM137" s="787">
        <f t="shared" si="174"/>
        <v>0</v>
      </c>
      <c r="EN137" s="787">
        <f t="shared" si="175"/>
        <v>0</v>
      </c>
      <c r="ET137" s="1013" t="s">
        <v>511</v>
      </c>
      <c r="EU137" s="1014">
        <v>196258000</v>
      </c>
      <c r="EV137" s="1014">
        <v>13190623</v>
      </c>
      <c r="EW137" s="1014">
        <v>13190623</v>
      </c>
      <c r="EX137" s="1014">
        <v>183067377</v>
      </c>
      <c r="EY137" s="1014">
        <v>0</v>
      </c>
      <c r="EZ137" s="1014">
        <v>4503231</v>
      </c>
      <c r="FA137" s="1014">
        <v>8687392</v>
      </c>
      <c r="FB137" s="1015">
        <f t="shared" si="176"/>
        <v>196258</v>
      </c>
      <c r="FC137" s="1015">
        <f t="shared" si="177"/>
        <v>13190.623</v>
      </c>
      <c r="FD137" s="1015">
        <f t="shared" si="178"/>
        <v>13190.623</v>
      </c>
      <c r="FE137" s="1015">
        <f t="shared" si="179"/>
        <v>183067.37700000001</v>
      </c>
      <c r="FF137" s="1015">
        <f t="shared" si="180"/>
        <v>0</v>
      </c>
      <c r="FG137" s="1015">
        <f t="shared" si="181"/>
        <v>4503.2309999999998</v>
      </c>
      <c r="FH137" s="1015">
        <f t="shared" si="182"/>
        <v>8687.3919999999998</v>
      </c>
    </row>
    <row r="138" spans="19:164" x14ac:dyDescent="0.2">
      <c r="S138" s="998"/>
      <c r="BT138" s="998"/>
      <c r="CC138" s="530"/>
      <c r="CD138" s="530"/>
      <c r="CE138" s="530"/>
      <c r="CF138" s="530"/>
      <c r="CG138" s="530"/>
      <c r="CH138" s="530"/>
      <c r="CN138" s="685" t="s">
        <v>352</v>
      </c>
      <c r="CO138" s="686">
        <v>38086662000</v>
      </c>
      <c r="CP138" s="686">
        <v>7195237898</v>
      </c>
      <c r="CQ138" s="686">
        <v>7195237898</v>
      </c>
      <c r="CR138" s="686">
        <v>30891424102</v>
      </c>
      <c r="CS138" s="686">
        <v>7195237898</v>
      </c>
      <c r="CT138" s="686">
        <v>0</v>
      </c>
      <c r="CU138" s="686">
        <f t="shared" si="157"/>
        <v>38086662</v>
      </c>
      <c r="CV138" s="686">
        <f t="shared" si="158"/>
        <v>7195237.898</v>
      </c>
      <c r="CW138" s="686">
        <f t="shared" si="159"/>
        <v>7195237.898</v>
      </c>
      <c r="CX138" s="686">
        <f t="shared" si="160"/>
        <v>30891424.102000002</v>
      </c>
      <c r="CY138" s="686">
        <f t="shared" si="161"/>
        <v>7195237.898</v>
      </c>
      <c r="CZ138" s="686">
        <f t="shared" si="162"/>
        <v>0</v>
      </c>
      <c r="DG138" s="528" t="s">
        <v>513</v>
      </c>
      <c r="DH138" s="530">
        <v>187258000</v>
      </c>
      <c r="DI138" s="530">
        <v>4978041</v>
      </c>
      <c r="DJ138" s="530">
        <v>4978041</v>
      </c>
      <c r="DK138" s="530">
        <v>182279959</v>
      </c>
      <c r="DL138" s="530">
        <v>899980</v>
      </c>
      <c r="DM138" s="530">
        <v>4078061</v>
      </c>
      <c r="DN138" s="530">
        <f t="shared" si="163"/>
        <v>187258</v>
      </c>
      <c r="DO138" s="530">
        <f t="shared" si="164"/>
        <v>4978.0410000000002</v>
      </c>
      <c r="DP138" s="530">
        <f t="shared" si="165"/>
        <v>4978.0410000000002</v>
      </c>
      <c r="DQ138" s="530">
        <f t="shared" si="166"/>
        <v>182279.959</v>
      </c>
      <c r="DR138" s="530">
        <f t="shared" si="167"/>
        <v>899.98</v>
      </c>
      <c r="DS138" s="530">
        <f t="shared" si="168"/>
        <v>4078.0610000000001</v>
      </c>
      <c r="DT138" s="683" t="s">
        <v>281</v>
      </c>
      <c r="DW138" s="787"/>
      <c r="DZ138" s="786" t="s">
        <v>512</v>
      </c>
      <c r="EA138" s="787">
        <v>9000000</v>
      </c>
      <c r="EB138" s="787">
        <v>0</v>
      </c>
      <c r="EC138" s="787">
        <v>0</v>
      </c>
      <c r="ED138" s="787">
        <v>9000000</v>
      </c>
      <c r="EE138" s="787">
        <v>0</v>
      </c>
      <c r="EF138" s="787">
        <v>0</v>
      </c>
      <c r="EG138" s="787">
        <v>0</v>
      </c>
      <c r="EH138" s="787">
        <f t="shared" si="169"/>
        <v>9000</v>
      </c>
      <c r="EI138" s="787">
        <f t="shared" si="170"/>
        <v>0</v>
      </c>
      <c r="EJ138" s="787">
        <f t="shared" si="171"/>
        <v>0</v>
      </c>
      <c r="EK138" s="787">
        <f t="shared" si="172"/>
        <v>9000</v>
      </c>
      <c r="EL138" s="787">
        <f t="shared" si="173"/>
        <v>0</v>
      </c>
      <c r="EM138" s="787">
        <f t="shared" si="174"/>
        <v>0</v>
      </c>
      <c r="EN138" s="787">
        <f t="shared" si="175"/>
        <v>0</v>
      </c>
      <c r="ET138" s="795" t="s">
        <v>349</v>
      </c>
      <c r="EU138" s="797">
        <v>9000000</v>
      </c>
      <c r="EV138" s="797">
        <v>8212582</v>
      </c>
      <c r="EW138" s="797">
        <v>8212582</v>
      </c>
      <c r="EX138" s="797">
        <v>787418</v>
      </c>
      <c r="EY138" s="797">
        <v>0</v>
      </c>
      <c r="EZ138" s="797">
        <v>0</v>
      </c>
      <c r="FA138" s="797">
        <v>8212582</v>
      </c>
      <c r="FB138" s="529">
        <f t="shared" si="176"/>
        <v>9000</v>
      </c>
      <c r="FC138" s="529">
        <f t="shared" si="177"/>
        <v>8212.5820000000003</v>
      </c>
      <c r="FD138" s="529">
        <f t="shared" si="178"/>
        <v>8212.5820000000003</v>
      </c>
      <c r="FE138" s="529">
        <f t="shared" si="179"/>
        <v>787.41800000000001</v>
      </c>
      <c r="FF138" s="529">
        <f t="shared" si="180"/>
        <v>0</v>
      </c>
      <c r="FG138" s="529">
        <f t="shared" si="181"/>
        <v>0</v>
      </c>
      <c r="FH138" s="529">
        <f t="shared" si="182"/>
        <v>8212.5820000000003</v>
      </c>
    </row>
    <row r="139" spans="19:164" x14ac:dyDescent="0.2">
      <c r="S139" s="998"/>
      <c r="BT139" s="998"/>
      <c r="BV139" s="528"/>
      <c r="BW139" s="530"/>
      <c r="BX139" s="530"/>
      <c r="BY139" s="530"/>
      <c r="BZ139" s="530"/>
      <c r="CA139" s="530"/>
      <c r="CB139" s="530"/>
      <c r="CC139" s="530"/>
      <c r="CD139" s="530"/>
      <c r="CE139" s="530"/>
      <c r="CF139" s="530"/>
      <c r="CG139" s="530"/>
      <c r="CH139" s="530"/>
      <c r="CN139" s="685" t="s">
        <v>354</v>
      </c>
      <c r="CO139" s="686">
        <v>2561236000</v>
      </c>
      <c r="CP139" s="686">
        <v>978048656</v>
      </c>
      <c r="CQ139" s="686">
        <v>978048656</v>
      </c>
      <c r="CR139" s="686">
        <v>1583187344</v>
      </c>
      <c r="CS139" s="686">
        <v>978048656</v>
      </c>
      <c r="CT139" s="686">
        <v>0</v>
      </c>
      <c r="CU139" s="686">
        <f t="shared" ref="CU139:CZ139" si="190">+CO139/$CX$1*$CY$1</f>
        <v>2561236</v>
      </c>
      <c r="CV139" s="686">
        <f t="shared" si="190"/>
        <v>978048.65599999996</v>
      </c>
      <c r="CW139" s="686">
        <f t="shared" si="190"/>
        <v>978048.65599999996</v>
      </c>
      <c r="CX139" s="686">
        <f t="shared" si="190"/>
        <v>1583187.344</v>
      </c>
      <c r="CY139" s="686">
        <f t="shared" si="190"/>
        <v>978048.65599999996</v>
      </c>
      <c r="CZ139" s="686">
        <f t="shared" si="190"/>
        <v>0</v>
      </c>
      <c r="DG139" s="528" t="s">
        <v>351</v>
      </c>
      <c r="DH139" s="530">
        <v>41803544000</v>
      </c>
      <c r="DI139" s="530">
        <v>39255402630</v>
      </c>
      <c r="DJ139" s="530">
        <v>39255402630</v>
      </c>
      <c r="DK139" s="530">
        <v>2548141370</v>
      </c>
      <c r="DL139" s="530">
        <v>39253847569</v>
      </c>
      <c r="DM139" s="530">
        <v>1555061</v>
      </c>
      <c r="DN139" s="530">
        <f t="shared" si="163"/>
        <v>41803544</v>
      </c>
      <c r="DO139" s="530">
        <f t="shared" si="164"/>
        <v>39255402.630000003</v>
      </c>
      <c r="DP139" s="530">
        <f t="shared" si="165"/>
        <v>39255402.630000003</v>
      </c>
      <c r="DQ139" s="530">
        <f t="shared" si="166"/>
        <v>2548141.37</v>
      </c>
      <c r="DR139" s="530">
        <f t="shared" si="167"/>
        <v>39253847.568999998</v>
      </c>
      <c r="DS139" s="530">
        <f t="shared" si="168"/>
        <v>1555.0609999999999</v>
      </c>
      <c r="DT139" s="683" t="s">
        <v>281</v>
      </c>
      <c r="DW139" s="787"/>
      <c r="DZ139" s="786" t="s">
        <v>350</v>
      </c>
      <c r="EA139" s="787">
        <v>187258000</v>
      </c>
      <c r="EB139" s="787">
        <v>4978041</v>
      </c>
      <c r="EC139" s="787">
        <v>4978041</v>
      </c>
      <c r="ED139" s="787">
        <v>182279959</v>
      </c>
      <c r="EE139" s="787">
        <v>0</v>
      </c>
      <c r="EF139" s="787">
        <v>4503231</v>
      </c>
      <c r="EG139" s="787">
        <v>474810</v>
      </c>
      <c r="EH139" s="787">
        <f t="shared" si="169"/>
        <v>187258</v>
      </c>
      <c r="EI139" s="787">
        <f t="shared" si="170"/>
        <v>4978.0410000000002</v>
      </c>
      <c r="EJ139" s="787">
        <f t="shared" si="171"/>
        <v>4978.0410000000002</v>
      </c>
      <c r="EK139" s="787">
        <f t="shared" si="172"/>
        <v>182279.959</v>
      </c>
      <c r="EL139" s="787">
        <f t="shared" si="173"/>
        <v>0</v>
      </c>
      <c r="EM139" s="787">
        <f t="shared" si="174"/>
        <v>4503.2309999999998</v>
      </c>
      <c r="EN139" s="787">
        <f t="shared" si="175"/>
        <v>474.81</v>
      </c>
      <c r="ET139" s="795" t="s">
        <v>512</v>
      </c>
      <c r="EU139" s="797">
        <v>9000000</v>
      </c>
      <c r="EV139" s="797">
        <v>8212582</v>
      </c>
      <c r="EW139" s="797">
        <v>8212582</v>
      </c>
      <c r="EX139" s="797">
        <v>787418</v>
      </c>
      <c r="EY139" s="797">
        <v>0</v>
      </c>
      <c r="EZ139" s="797">
        <v>0</v>
      </c>
      <c r="FA139" s="797">
        <v>8212582</v>
      </c>
      <c r="FB139" s="529">
        <f t="shared" si="176"/>
        <v>9000</v>
      </c>
      <c r="FC139" s="529">
        <f t="shared" si="177"/>
        <v>8212.5820000000003</v>
      </c>
      <c r="FD139" s="529">
        <f t="shared" si="178"/>
        <v>8212.5820000000003</v>
      </c>
      <c r="FE139" s="529">
        <f t="shared" si="179"/>
        <v>787.41800000000001</v>
      </c>
      <c r="FF139" s="529">
        <f t="shared" si="180"/>
        <v>0</v>
      </c>
      <c r="FG139" s="529">
        <f t="shared" si="181"/>
        <v>0</v>
      </c>
      <c r="FH139" s="529">
        <f t="shared" si="182"/>
        <v>8212.5820000000003</v>
      </c>
    </row>
    <row r="140" spans="19:164" x14ac:dyDescent="0.2">
      <c r="S140" s="998"/>
      <c r="BT140" s="998"/>
      <c r="BV140" s="528"/>
      <c r="BW140" s="530"/>
      <c r="BX140" s="530"/>
      <c r="BY140" s="530"/>
      <c r="BZ140" s="530"/>
      <c r="CA140" s="530"/>
      <c r="CB140" s="530"/>
      <c r="CC140" s="530"/>
      <c r="CD140" s="530"/>
      <c r="CE140" s="530"/>
      <c r="CF140" s="530"/>
      <c r="CG140" s="530"/>
      <c r="CH140" s="530"/>
      <c r="CN140" s="685" t="s">
        <v>775</v>
      </c>
      <c r="CO140" s="686">
        <v>403433000</v>
      </c>
      <c r="CP140" s="686">
        <v>158002019</v>
      </c>
      <c r="CQ140" s="686">
        <v>158002019</v>
      </c>
      <c r="CR140" s="686">
        <v>245430981</v>
      </c>
      <c r="CS140" s="686">
        <v>158002019</v>
      </c>
      <c r="CT140" s="686">
        <v>0</v>
      </c>
      <c r="CU140" s="686">
        <f t="shared" ref="CU140:CU141" si="191">+CO140/$CX$1*$CY$1</f>
        <v>403433</v>
      </c>
      <c r="CV140" s="686">
        <f t="shared" ref="CV140:CV141" si="192">+CP140/$CX$1*$CY$1</f>
        <v>158002.019</v>
      </c>
      <c r="CW140" s="686">
        <f t="shared" ref="CW140:CW141" si="193">+CQ140/$CX$1*$CY$1</f>
        <v>158002.019</v>
      </c>
      <c r="CX140" s="686">
        <f t="shared" ref="CX140:CX141" si="194">+CR140/$CX$1*$CY$1</f>
        <v>245430.981</v>
      </c>
      <c r="CY140" s="686">
        <f t="shared" ref="CY140:CY141" si="195">+CS140/$CX$1*$CY$1</f>
        <v>158002.019</v>
      </c>
      <c r="CZ140" s="686">
        <f t="shared" ref="CZ140:CZ141" si="196">+CT140/$CX$1*$CY$1</f>
        <v>0</v>
      </c>
      <c r="DG140" s="528" t="s">
        <v>352</v>
      </c>
      <c r="DH140" s="530">
        <v>38086662000</v>
      </c>
      <c r="DI140" s="530">
        <v>36658557512</v>
      </c>
      <c r="DJ140" s="530">
        <v>36658557512</v>
      </c>
      <c r="DK140" s="530">
        <v>1428104488</v>
      </c>
      <c r="DL140" s="530">
        <v>36658557512</v>
      </c>
      <c r="DM140" s="530">
        <v>0</v>
      </c>
      <c r="DN140" s="530">
        <f t="shared" si="163"/>
        <v>38086662</v>
      </c>
      <c r="DO140" s="530">
        <f t="shared" si="164"/>
        <v>36658557.512000002</v>
      </c>
      <c r="DP140" s="530">
        <f t="shared" si="165"/>
        <v>36658557.512000002</v>
      </c>
      <c r="DQ140" s="530">
        <f t="shared" si="166"/>
        <v>1428104.4879999999</v>
      </c>
      <c r="DR140" s="530">
        <f t="shared" si="167"/>
        <v>36658557.512000002</v>
      </c>
      <c r="DS140" s="530">
        <f t="shared" si="168"/>
        <v>0</v>
      </c>
      <c r="DT140" s="683" t="s">
        <v>281</v>
      </c>
      <c r="DW140" s="787"/>
      <c r="DZ140" s="786" t="s">
        <v>513</v>
      </c>
      <c r="EA140" s="787">
        <v>187258000</v>
      </c>
      <c r="EB140" s="787">
        <v>4978041</v>
      </c>
      <c r="EC140" s="787">
        <v>4978041</v>
      </c>
      <c r="ED140" s="787">
        <v>182279959</v>
      </c>
      <c r="EE140" s="787">
        <v>0</v>
      </c>
      <c r="EF140" s="787">
        <v>4503231</v>
      </c>
      <c r="EG140" s="787">
        <v>474810</v>
      </c>
      <c r="EH140" s="787">
        <f t="shared" si="169"/>
        <v>187258</v>
      </c>
      <c r="EI140" s="787">
        <f t="shared" si="170"/>
        <v>4978.0410000000002</v>
      </c>
      <c r="EJ140" s="787">
        <f t="shared" si="171"/>
        <v>4978.0410000000002</v>
      </c>
      <c r="EK140" s="787">
        <f t="shared" si="172"/>
        <v>182279.959</v>
      </c>
      <c r="EL140" s="787">
        <f t="shared" si="173"/>
        <v>0</v>
      </c>
      <c r="EM140" s="787">
        <f t="shared" si="174"/>
        <v>4503.2309999999998</v>
      </c>
      <c r="EN140" s="787">
        <f t="shared" si="175"/>
        <v>474.81</v>
      </c>
      <c r="ET140" s="795" t="s">
        <v>350</v>
      </c>
      <c r="EU140" s="797">
        <v>187258000</v>
      </c>
      <c r="EV140" s="797">
        <v>4978041</v>
      </c>
      <c r="EW140" s="797">
        <v>4978041</v>
      </c>
      <c r="EX140" s="797">
        <v>182279959</v>
      </c>
      <c r="EY140" s="797">
        <v>0</v>
      </c>
      <c r="EZ140" s="797">
        <v>4503231</v>
      </c>
      <c r="FA140" s="797">
        <v>474810</v>
      </c>
      <c r="FB140" s="529">
        <f t="shared" si="176"/>
        <v>187258</v>
      </c>
      <c r="FC140" s="529">
        <f t="shared" si="177"/>
        <v>4978.0410000000002</v>
      </c>
      <c r="FD140" s="529">
        <f t="shared" si="178"/>
        <v>4978.0410000000002</v>
      </c>
      <c r="FE140" s="529">
        <f t="shared" si="179"/>
        <v>182279.959</v>
      </c>
      <c r="FF140" s="529">
        <f t="shared" si="180"/>
        <v>0</v>
      </c>
      <c r="FG140" s="529">
        <f t="shared" si="181"/>
        <v>4503.2309999999998</v>
      </c>
      <c r="FH140" s="529">
        <f t="shared" si="182"/>
        <v>474.81</v>
      </c>
    </row>
    <row r="141" spans="19:164" x14ac:dyDescent="0.2">
      <c r="S141" s="998"/>
      <c r="BT141" s="998"/>
      <c r="BV141" s="528"/>
      <c r="BW141" s="530"/>
      <c r="BX141" s="530"/>
      <c r="BY141" s="530"/>
      <c r="BZ141" s="530"/>
      <c r="CA141" s="530"/>
      <c r="CB141" s="530"/>
      <c r="CC141" s="530"/>
      <c r="CD141" s="530"/>
      <c r="CE141" s="530"/>
      <c r="CF141" s="530"/>
      <c r="CG141" s="530"/>
      <c r="CH141" s="530"/>
      <c r="CN141" s="685" t="s">
        <v>356</v>
      </c>
      <c r="CO141" s="686">
        <v>752213000</v>
      </c>
      <c r="CP141" s="686">
        <v>751421969</v>
      </c>
      <c r="CQ141" s="686">
        <v>751421969</v>
      </c>
      <c r="CR141" s="686">
        <v>791031</v>
      </c>
      <c r="CS141" s="686">
        <v>749866908</v>
      </c>
      <c r="CT141" s="686">
        <v>1555061</v>
      </c>
      <c r="CU141" s="686">
        <f t="shared" si="191"/>
        <v>752213</v>
      </c>
      <c r="CV141" s="686">
        <f t="shared" si="192"/>
        <v>751421.96900000004</v>
      </c>
      <c r="CW141" s="686">
        <f t="shared" si="193"/>
        <v>751421.96900000004</v>
      </c>
      <c r="CX141" s="686">
        <f t="shared" si="194"/>
        <v>791.03099999999995</v>
      </c>
      <c r="CY141" s="686">
        <f t="shared" si="195"/>
        <v>749866.90800000005</v>
      </c>
      <c r="CZ141" s="686">
        <f t="shared" si="196"/>
        <v>1555.0609999999999</v>
      </c>
      <c r="DG141" s="528" t="s">
        <v>354</v>
      </c>
      <c r="DH141" s="530">
        <v>2561236000</v>
      </c>
      <c r="DI141" s="530">
        <v>1687421130</v>
      </c>
      <c r="DJ141" s="530">
        <v>1687421130</v>
      </c>
      <c r="DK141" s="530">
        <v>873814870</v>
      </c>
      <c r="DL141" s="530">
        <v>1687421130</v>
      </c>
      <c r="DM141" s="530">
        <v>0</v>
      </c>
      <c r="DN141" s="530">
        <f t="shared" si="163"/>
        <v>2561236</v>
      </c>
      <c r="DO141" s="530">
        <f t="shared" si="164"/>
        <v>1687421.13</v>
      </c>
      <c r="DP141" s="530">
        <f t="shared" si="165"/>
        <v>1687421.13</v>
      </c>
      <c r="DQ141" s="530">
        <f t="shared" si="166"/>
        <v>873814.87</v>
      </c>
      <c r="DR141" s="530">
        <f t="shared" si="167"/>
        <v>1687421.13</v>
      </c>
      <c r="DS141" s="530">
        <f t="shared" si="168"/>
        <v>0</v>
      </c>
      <c r="DT141" s="683" t="s">
        <v>281</v>
      </c>
      <c r="DW141" s="787"/>
      <c r="DZ141" s="795" t="s">
        <v>351</v>
      </c>
      <c r="EA141" s="797">
        <v>41803544000</v>
      </c>
      <c r="EB141" s="797">
        <v>39255402630</v>
      </c>
      <c r="EC141" s="797">
        <v>39255402630</v>
      </c>
      <c r="ED141" s="797">
        <v>2548141370</v>
      </c>
      <c r="EE141" s="797">
        <v>0</v>
      </c>
      <c r="EF141" s="797">
        <v>39253847569</v>
      </c>
      <c r="EG141" s="797">
        <v>1555061</v>
      </c>
      <c r="EH141" s="797">
        <f t="shared" si="169"/>
        <v>41803544</v>
      </c>
      <c r="EI141" s="797">
        <f t="shared" si="170"/>
        <v>39255402.630000003</v>
      </c>
      <c r="EJ141" s="797">
        <f t="shared" si="171"/>
        <v>39255402.630000003</v>
      </c>
      <c r="EK141" s="797">
        <f t="shared" si="172"/>
        <v>2548141.37</v>
      </c>
      <c r="EL141" s="797">
        <f t="shared" si="173"/>
        <v>0</v>
      </c>
      <c r="EM141" s="797">
        <f t="shared" si="174"/>
        <v>39253847.568999998</v>
      </c>
      <c r="EN141" s="797">
        <f t="shared" si="175"/>
        <v>1555.0609999999999</v>
      </c>
      <c r="ET141" s="795" t="s">
        <v>513</v>
      </c>
      <c r="EU141" s="797">
        <v>187258000</v>
      </c>
      <c r="EV141" s="797">
        <v>4978041</v>
      </c>
      <c r="EW141" s="797">
        <v>4978041</v>
      </c>
      <c r="EX141" s="797">
        <v>182279959</v>
      </c>
      <c r="EY141" s="797">
        <v>0</v>
      </c>
      <c r="EZ141" s="797">
        <v>4503231</v>
      </c>
      <c r="FA141" s="797">
        <v>474810</v>
      </c>
      <c r="FB141" s="529">
        <f t="shared" si="176"/>
        <v>187258</v>
      </c>
      <c r="FC141" s="529">
        <f t="shared" si="177"/>
        <v>4978.0410000000002</v>
      </c>
      <c r="FD141" s="529">
        <f t="shared" si="178"/>
        <v>4978.0410000000002</v>
      </c>
      <c r="FE141" s="529">
        <f t="shared" si="179"/>
        <v>182279.959</v>
      </c>
      <c r="FF141" s="529">
        <f t="shared" si="180"/>
        <v>0</v>
      </c>
      <c r="FG141" s="529">
        <f t="shared" si="181"/>
        <v>4503.2309999999998</v>
      </c>
      <c r="FH141" s="529">
        <f t="shared" si="182"/>
        <v>474.81</v>
      </c>
    </row>
    <row r="142" spans="19:164" x14ac:dyDescent="0.2">
      <c r="S142" s="998"/>
      <c r="BT142" s="998"/>
      <c r="BV142" s="528"/>
      <c r="BW142" s="530"/>
      <c r="BX142" s="530"/>
      <c r="BY142" s="530"/>
      <c r="BZ142" s="530"/>
      <c r="CA142" s="530"/>
      <c r="CB142" s="530"/>
      <c r="CC142" s="530"/>
      <c r="CD142" s="530"/>
      <c r="CE142" s="530"/>
      <c r="CF142" s="530"/>
      <c r="CG142" s="530"/>
      <c r="CH142" s="530"/>
      <c r="CN142" s="685"/>
      <c r="CO142" s="686"/>
      <c r="CP142" s="686"/>
      <c r="CQ142" s="686"/>
      <c r="CR142" s="686"/>
      <c r="CS142" s="686"/>
      <c r="CT142" s="686"/>
      <c r="CU142" s="686"/>
      <c r="CV142" s="686"/>
      <c r="CW142" s="686"/>
      <c r="CX142" s="686"/>
      <c r="CY142" s="686"/>
      <c r="CZ142" s="686"/>
      <c r="DG142" s="528" t="s">
        <v>775</v>
      </c>
      <c r="DH142" s="530">
        <v>403433000</v>
      </c>
      <c r="DI142" s="530">
        <v>158002019</v>
      </c>
      <c r="DJ142" s="530">
        <v>158002019</v>
      </c>
      <c r="DK142" s="530">
        <v>245430981</v>
      </c>
      <c r="DL142" s="530">
        <v>158002019</v>
      </c>
      <c r="DM142" s="530">
        <v>0</v>
      </c>
      <c r="DN142" s="530">
        <f t="shared" si="163"/>
        <v>403433</v>
      </c>
      <c r="DO142" s="530">
        <f t="shared" si="164"/>
        <v>158002.019</v>
      </c>
      <c r="DP142" s="530">
        <f t="shared" si="165"/>
        <v>158002.019</v>
      </c>
      <c r="DQ142" s="530">
        <f t="shared" si="166"/>
        <v>245430.981</v>
      </c>
      <c r="DR142" s="530">
        <f t="shared" si="167"/>
        <v>158002.019</v>
      </c>
      <c r="DS142" s="530">
        <f t="shared" si="168"/>
        <v>0</v>
      </c>
      <c r="DT142" s="683" t="s">
        <v>281</v>
      </c>
      <c r="DW142" s="787"/>
      <c r="DZ142" s="795" t="s">
        <v>352</v>
      </c>
      <c r="EA142" s="797">
        <v>38086662000</v>
      </c>
      <c r="EB142" s="797">
        <v>36658557512</v>
      </c>
      <c r="EC142" s="797">
        <v>36658557512</v>
      </c>
      <c r="ED142" s="797">
        <v>1428104488</v>
      </c>
      <c r="EE142" s="797">
        <v>0</v>
      </c>
      <c r="EF142" s="797">
        <v>36658557512</v>
      </c>
      <c r="EG142" s="797">
        <v>0</v>
      </c>
      <c r="EH142" s="797">
        <f t="shared" si="169"/>
        <v>38086662</v>
      </c>
      <c r="EI142" s="797">
        <f t="shared" si="170"/>
        <v>36658557.512000002</v>
      </c>
      <c r="EJ142" s="797">
        <f t="shared" si="171"/>
        <v>36658557.512000002</v>
      </c>
      <c r="EK142" s="797">
        <f t="shared" si="172"/>
        <v>1428104.4879999999</v>
      </c>
      <c r="EL142" s="797">
        <f t="shared" si="173"/>
        <v>0</v>
      </c>
      <c r="EM142" s="797">
        <f t="shared" si="174"/>
        <v>36658557.512000002</v>
      </c>
      <c r="EN142" s="797">
        <f t="shared" si="175"/>
        <v>0</v>
      </c>
      <c r="ET142" s="1013" t="s">
        <v>351</v>
      </c>
      <c r="EU142" s="1014">
        <v>41803544000</v>
      </c>
      <c r="EV142" s="1014">
        <v>39255370821</v>
      </c>
      <c r="EW142" s="1014">
        <v>39255370821</v>
      </c>
      <c r="EX142" s="1014">
        <v>2548173179</v>
      </c>
      <c r="EY142" s="1014">
        <v>0</v>
      </c>
      <c r="EZ142" s="1014">
        <v>39254454069</v>
      </c>
      <c r="FA142" s="1014">
        <v>916752</v>
      </c>
      <c r="FB142" s="1015">
        <f t="shared" si="176"/>
        <v>41803544</v>
      </c>
      <c r="FC142" s="1015">
        <f t="shared" si="177"/>
        <v>39255370.821000002</v>
      </c>
      <c r="FD142" s="1015">
        <f t="shared" si="178"/>
        <v>39255370.821000002</v>
      </c>
      <c r="FE142" s="1015">
        <f t="shared" si="179"/>
        <v>2548173.179</v>
      </c>
      <c r="FF142" s="1015">
        <f t="shared" si="180"/>
        <v>0</v>
      </c>
      <c r="FG142" s="1015">
        <f t="shared" si="181"/>
        <v>39254454.068999998</v>
      </c>
      <c r="FH142" s="1015">
        <f t="shared" si="182"/>
        <v>916.75199999999995</v>
      </c>
    </row>
    <row r="143" spans="19:164" x14ac:dyDescent="0.2">
      <c r="S143" s="998"/>
      <c r="BT143" s="998"/>
      <c r="BV143" s="528"/>
      <c r="BW143" s="530"/>
      <c r="BX143" s="530"/>
      <c r="BY143" s="530"/>
      <c r="BZ143" s="530"/>
      <c r="CA143" s="530"/>
      <c r="CB143" s="530"/>
      <c r="CC143" s="530"/>
      <c r="CD143" s="530"/>
      <c r="CE143" s="530"/>
      <c r="CF143" s="530"/>
      <c r="CG143" s="530"/>
      <c r="CH143" s="530"/>
      <c r="CN143" s="685"/>
      <c r="CO143" s="686"/>
      <c r="CP143" s="686"/>
      <c r="CQ143" s="686"/>
      <c r="CR143" s="686"/>
      <c r="CS143" s="686"/>
      <c r="CT143" s="686"/>
      <c r="CU143" s="686"/>
      <c r="CV143" s="686"/>
      <c r="CW143" s="686"/>
      <c r="CX143" s="686"/>
      <c r="CY143" s="686"/>
      <c r="CZ143" s="686"/>
      <c r="DG143" s="528" t="s">
        <v>356</v>
      </c>
      <c r="DH143" s="530">
        <v>752213000</v>
      </c>
      <c r="DI143" s="530">
        <v>751421969</v>
      </c>
      <c r="DJ143" s="530">
        <v>751421969</v>
      </c>
      <c r="DK143" s="530">
        <v>791031</v>
      </c>
      <c r="DL143" s="530">
        <v>749866908</v>
      </c>
      <c r="DM143" s="530">
        <v>1555061</v>
      </c>
      <c r="DN143" s="530">
        <f t="shared" si="163"/>
        <v>752213</v>
      </c>
      <c r="DO143" s="530">
        <f t="shared" si="164"/>
        <v>751421.96900000004</v>
      </c>
      <c r="DP143" s="530">
        <f t="shared" si="165"/>
        <v>751421.96900000004</v>
      </c>
      <c r="DQ143" s="530">
        <f t="shared" si="166"/>
        <v>791.03099999999995</v>
      </c>
      <c r="DR143" s="530">
        <f t="shared" si="167"/>
        <v>749866.90800000005</v>
      </c>
      <c r="DS143" s="530">
        <f t="shared" si="168"/>
        <v>1555.0609999999999</v>
      </c>
      <c r="DT143" s="683" t="s">
        <v>281</v>
      </c>
      <c r="DW143" s="787"/>
      <c r="DZ143" s="795" t="s">
        <v>353</v>
      </c>
      <c r="EA143" s="797">
        <v>38086662000</v>
      </c>
      <c r="EB143" s="797">
        <v>36658557512</v>
      </c>
      <c r="EC143" s="797">
        <v>36658557512</v>
      </c>
      <c r="ED143" s="797">
        <v>1428104488</v>
      </c>
      <c r="EE143" s="797">
        <v>0</v>
      </c>
      <c r="EF143" s="797">
        <v>36658557512</v>
      </c>
      <c r="EG143" s="797">
        <v>0</v>
      </c>
      <c r="EH143" s="797">
        <f t="shared" si="169"/>
        <v>38086662</v>
      </c>
      <c r="EI143" s="797">
        <f t="shared" si="170"/>
        <v>36658557.512000002</v>
      </c>
      <c r="EJ143" s="797">
        <f t="shared" si="171"/>
        <v>36658557.512000002</v>
      </c>
      <c r="EK143" s="797">
        <f t="shared" si="172"/>
        <v>1428104.4879999999</v>
      </c>
      <c r="EL143" s="797">
        <f t="shared" si="173"/>
        <v>0</v>
      </c>
      <c r="EM143" s="797">
        <f t="shared" si="174"/>
        <v>36658557.512000002</v>
      </c>
      <c r="EN143" s="797">
        <f t="shared" si="175"/>
        <v>0</v>
      </c>
      <c r="ET143" s="795" t="s">
        <v>352</v>
      </c>
      <c r="EU143" s="797">
        <v>38086662000</v>
      </c>
      <c r="EV143" s="797">
        <v>36658557512</v>
      </c>
      <c r="EW143" s="797">
        <v>36658557512</v>
      </c>
      <c r="EX143" s="797">
        <v>1428104488</v>
      </c>
      <c r="EY143" s="797">
        <v>0</v>
      </c>
      <c r="EZ143" s="797">
        <v>36658557512</v>
      </c>
      <c r="FA143" s="797">
        <v>0</v>
      </c>
      <c r="FB143" s="529">
        <f t="shared" si="176"/>
        <v>38086662</v>
      </c>
      <c r="FC143" s="529">
        <f t="shared" si="177"/>
        <v>36658557.512000002</v>
      </c>
      <c r="FD143" s="529">
        <f t="shared" si="178"/>
        <v>36658557.512000002</v>
      </c>
      <c r="FE143" s="529">
        <f t="shared" si="179"/>
        <v>1428104.4879999999</v>
      </c>
      <c r="FF143" s="529">
        <f t="shared" si="180"/>
        <v>0</v>
      </c>
      <c r="FG143" s="529">
        <f t="shared" si="181"/>
        <v>36658557.512000002</v>
      </c>
      <c r="FH143" s="529">
        <f t="shared" si="182"/>
        <v>0</v>
      </c>
    </row>
    <row r="144" spans="19:164" x14ac:dyDescent="0.2">
      <c r="S144" s="998"/>
      <c r="BT144" s="998"/>
      <c r="BV144" s="528"/>
      <c r="BW144" s="530"/>
      <c r="BX144" s="530"/>
      <c r="BY144" s="530"/>
      <c r="BZ144" s="530"/>
      <c r="CA144" s="530"/>
      <c r="CB144" s="530"/>
      <c r="CC144" s="530"/>
      <c r="CD144" s="530"/>
      <c r="CE144" s="530"/>
      <c r="CF144" s="530"/>
      <c r="CG144" s="530"/>
      <c r="CH144" s="530"/>
      <c r="CN144" s="685"/>
      <c r="CO144" s="686"/>
      <c r="CP144" s="686"/>
      <c r="CQ144" s="686"/>
      <c r="CR144" s="686"/>
      <c r="CS144" s="686"/>
      <c r="CT144" s="686"/>
      <c r="CU144" s="686"/>
      <c r="CV144" s="686"/>
      <c r="CW144" s="686"/>
      <c r="CX144" s="686"/>
      <c r="CY144" s="686"/>
      <c r="CZ144" s="686"/>
      <c r="DG144" s="528"/>
      <c r="DH144" s="530"/>
      <c r="DI144" s="530"/>
      <c r="DJ144" s="530"/>
      <c r="DK144" s="530"/>
      <c r="DL144" s="530"/>
      <c r="DM144" s="530"/>
      <c r="DN144" s="530"/>
      <c r="DO144" s="530"/>
      <c r="DP144" s="530"/>
      <c r="DQ144" s="530"/>
      <c r="DR144" s="530"/>
      <c r="DS144" s="530"/>
      <c r="DZ144" s="795" t="s">
        <v>354</v>
      </c>
      <c r="EA144" s="797">
        <v>2561236000</v>
      </c>
      <c r="EB144" s="797">
        <v>1687421130</v>
      </c>
      <c r="EC144" s="797">
        <v>1687421130</v>
      </c>
      <c r="ED144" s="797">
        <v>873814870</v>
      </c>
      <c r="EE144" s="797">
        <v>0</v>
      </c>
      <c r="EF144" s="797">
        <v>1687421130</v>
      </c>
      <c r="EG144" s="797">
        <v>0</v>
      </c>
      <c r="EH144" s="797">
        <f t="shared" si="169"/>
        <v>2561236</v>
      </c>
      <c r="EI144" s="797">
        <f t="shared" si="170"/>
        <v>1687421.13</v>
      </c>
      <c r="EJ144" s="797">
        <f t="shared" si="171"/>
        <v>1687421.13</v>
      </c>
      <c r="EK144" s="797">
        <f t="shared" si="172"/>
        <v>873814.87</v>
      </c>
      <c r="EL144" s="797">
        <f t="shared" si="173"/>
        <v>0</v>
      </c>
      <c r="EM144" s="797">
        <f t="shared" si="174"/>
        <v>1687421.13</v>
      </c>
      <c r="EN144" s="797">
        <f t="shared" si="175"/>
        <v>0</v>
      </c>
      <c r="ET144" s="795" t="s">
        <v>354</v>
      </c>
      <c r="EU144" s="797">
        <v>2561236000</v>
      </c>
      <c r="EV144" s="797">
        <v>1687421130</v>
      </c>
      <c r="EW144" s="797">
        <v>1687421130</v>
      </c>
      <c r="EX144" s="797">
        <v>873814870</v>
      </c>
      <c r="EY144" s="797">
        <v>0</v>
      </c>
      <c r="EZ144" s="797">
        <v>1687421130</v>
      </c>
      <c r="FA144" s="797">
        <v>0</v>
      </c>
      <c r="FB144" s="529">
        <f t="shared" ref="FB144:FH146" si="197">+EU144/$FF$1*$FG$1</f>
        <v>2561236</v>
      </c>
      <c r="FC144" s="529">
        <f t="shared" si="197"/>
        <v>1687421.13</v>
      </c>
      <c r="FD144" s="529">
        <f t="shared" si="197"/>
        <v>1687421.13</v>
      </c>
      <c r="FE144" s="529">
        <f t="shared" si="197"/>
        <v>873814.87</v>
      </c>
      <c r="FF144" s="529">
        <f t="shared" si="197"/>
        <v>0</v>
      </c>
      <c r="FG144" s="529">
        <f t="shared" si="197"/>
        <v>1687421.13</v>
      </c>
      <c r="FH144" s="529">
        <f t="shared" si="197"/>
        <v>0</v>
      </c>
    </row>
    <row r="145" spans="19:165" x14ac:dyDescent="0.2">
      <c r="S145" s="998"/>
      <c r="BT145" s="998"/>
      <c r="BV145" s="528"/>
      <c r="BW145" s="530"/>
      <c r="BX145" s="530"/>
      <c r="BY145" s="530"/>
      <c r="BZ145" s="530"/>
      <c r="CA145" s="530"/>
      <c r="CB145" s="530"/>
      <c r="CC145" s="530"/>
      <c r="CD145" s="530"/>
      <c r="CE145" s="530"/>
      <c r="CF145" s="530"/>
      <c r="CG145" s="530"/>
      <c r="CH145" s="530"/>
      <c r="CN145" s="685"/>
      <c r="CO145" s="686"/>
      <c r="CP145" s="686"/>
      <c r="CQ145" s="686"/>
      <c r="CR145" s="686"/>
      <c r="CS145" s="686"/>
      <c r="CT145" s="686"/>
      <c r="CU145" s="686"/>
      <c r="CV145" s="686"/>
      <c r="CW145" s="686"/>
      <c r="CX145" s="686"/>
      <c r="CY145" s="686"/>
      <c r="CZ145" s="686"/>
      <c r="DN145" s="530"/>
      <c r="DO145" s="530"/>
      <c r="DP145" s="530"/>
      <c r="DQ145" s="530"/>
      <c r="DR145" s="530"/>
      <c r="DS145" s="530"/>
      <c r="DZ145" s="795" t="s">
        <v>355</v>
      </c>
      <c r="EA145" s="797">
        <v>2561236000</v>
      </c>
      <c r="EB145" s="797">
        <v>1687421130</v>
      </c>
      <c r="EC145" s="797">
        <v>1687421130</v>
      </c>
      <c r="ED145" s="797">
        <v>873814870</v>
      </c>
      <c r="EE145" s="797">
        <v>0</v>
      </c>
      <c r="EF145" s="797">
        <v>1687421130</v>
      </c>
      <c r="EG145" s="797">
        <v>0</v>
      </c>
      <c r="EH145" s="797">
        <f t="shared" si="169"/>
        <v>2561236</v>
      </c>
      <c r="EI145" s="797">
        <f t="shared" si="170"/>
        <v>1687421.13</v>
      </c>
      <c r="EJ145" s="797">
        <f t="shared" si="171"/>
        <v>1687421.13</v>
      </c>
      <c r="EK145" s="797">
        <f t="shared" si="172"/>
        <v>873814.87</v>
      </c>
      <c r="EL145" s="797">
        <f t="shared" si="173"/>
        <v>0</v>
      </c>
      <c r="EM145" s="797">
        <f t="shared" si="174"/>
        <v>1687421.13</v>
      </c>
      <c r="EN145" s="797">
        <f t="shared" si="175"/>
        <v>0</v>
      </c>
      <c r="ET145" s="795" t="s">
        <v>775</v>
      </c>
      <c r="EU145" s="797">
        <v>403433000</v>
      </c>
      <c r="EV145" s="797">
        <v>158002019</v>
      </c>
      <c r="EW145" s="797">
        <v>158002019</v>
      </c>
      <c r="EX145" s="797">
        <v>245430981</v>
      </c>
      <c r="EY145" s="797">
        <v>0</v>
      </c>
      <c r="EZ145" s="797">
        <v>158002019</v>
      </c>
      <c r="FA145" s="797">
        <v>0</v>
      </c>
      <c r="FB145" s="529">
        <f t="shared" si="197"/>
        <v>403433</v>
      </c>
      <c r="FC145" s="529">
        <f t="shared" si="197"/>
        <v>158002.019</v>
      </c>
      <c r="FD145" s="529">
        <f t="shared" si="197"/>
        <v>158002.019</v>
      </c>
      <c r="FE145" s="529">
        <f t="shared" si="197"/>
        <v>245430.981</v>
      </c>
      <c r="FF145" s="529">
        <f t="shared" si="197"/>
        <v>0</v>
      </c>
      <c r="FG145" s="529">
        <f t="shared" si="197"/>
        <v>158002.019</v>
      </c>
      <c r="FH145" s="529">
        <f t="shared" si="197"/>
        <v>0</v>
      </c>
    </row>
    <row r="146" spans="19:165" x14ac:dyDescent="0.2">
      <c r="S146" s="998"/>
      <c r="BT146" s="998"/>
      <c r="BV146" s="528"/>
      <c r="BW146" s="530"/>
      <c r="BX146" s="530"/>
      <c r="BY146" s="530"/>
      <c r="BZ146" s="530"/>
      <c r="CA146" s="530"/>
      <c r="CB146" s="530"/>
      <c r="CC146" s="530"/>
      <c r="CD146" s="530"/>
      <c r="CE146" s="530"/>
      <c r="CF146" s="530"/>
      <c r="CG146" s="530"/>
      <c r="CH146" s="530"/>
      <c r="DG146" s="528"/>
      <c r="DH146" s="530"/>
      <c r="DI146" s="530"/>
      <c r="DJ146" s="530"/>
      <c r="DK146" s="530"/>
      <c r="DL146" s="530"/>
      <c r="DM146" s="530"/>
      <c r="DN146" s="530"/>
      <c r="DO146" s="530"/>
      <c r="DP146" s="530"/>
      <c r="DQ146" s="530"/>
      <c r="DR146" s="530"/>
      <c r="DS146" s="530"/>
      <c r="DZ146" s="795" t="s">
        <v>514</v>
      </c>
      <c r="EA146" s="797">
        <v>2561236000</v>
      </c>
      <c r="EB146" s="797">
        <v>1687421130</v>
      </c>
      <c r="EC146" s="797">
        <v>1687421130</v>
      </c>
      <c r="ED146" s="797">
        <v>873814870</v>
      </c>
      <c r="EE146" s="797">
        <v>0</v>
      </c>
      <c r="EF146" s="797">
        <v>1687421130</v>
      </c>
      <c r="EG146" s="797">
        <v>0</v>
      </c>
      <c r="EH146" s="797">
        <f t="shared" si="169"/>
        <v>2561236</v>
      </c>
      <c r="EI146" s="797">
        <f t="shared" si="170"/>
        <v>1687421.13</v>
      </c>
      <c r="EJ146" s="797">
        <f t="shared" si="171"/>
        <v>1687421.13</v>
      </c>
      <c r="EK146" s="797">
        <f t="shared" si="172"/>
        <v>873814.87</v>
      </c>
      <c r="EL146" s="797">
        <f t="shared" si="173"/>
        <v>0</v>
      </c>
      <c r="EM146" s="797">
        <f t="shared" si="174"/>
        <v>1687421.13</v>
      </c>
      <c r="EN146" s="797">
        <f t="shared" si="175"/>
        <v>0</v>
      </c>
      <c r="ET146" s="795" t="s">
        <v>356</v>
      </c>
      <c r="EU146" s="797">
        <v>752213000</v>
      </c>
      <c r="EV146" s="797">
        <v>751390160</v>
      </c>
      <c r="EW146" s="797">
        <v>751390160</v>
      </c>
      <c r="EX146" s="797">
        <v>822840</v>
      </c>
      <c r="EY146" s="797">
        <v>0</v>
      </c>
      <c r="EZ146" s="797">
        <v>750473408</v>
      </c>
      <c r="FA146" s="797">
        <v>916752</v>
      </c>
      <c r="FB146" s="529">
        <f t="shared" si="197"/>
        <v>752213</v>
      </c>
      <c r="FC146" s="529">
        <f t="shared" si="197"/>
        <v>751390.16</v>
      </c>
      <c r="FD146" s="529">
        <f t="shared" si="197"/>
        <v>751390.16</v>
      </c>
      <c r="FE146" s="529">
        <f t="shared" si="197"/>
        <v>822.84</v>
      </c>
      <c r="FF146" s="529">
        <f t="shared" si="197"/>
        <v>0</v>
      </c>
      <c r="FG146" s="529">
        <f t="shared" si="197"/>
        <v>750473.40800000005</v>
      </c>
      <c r="FH146" s="529">
        <f t="shared" si="197"/>
        <v>916.75199999999995</v>
      </c>
    </row>
    <row r="147" spans="19:165" x14ac:dyDescent="0.2">
      <c r="S147" s="998"/>
      <c r="BT147" s="998"/>
      <c r="BV147" s="528"/>
      <c r="BW147" s="530"/>
      <c r="BX147" s="530"/>
      <c r="BY147" s="530"/>
      <c r="BZ147" s="530"/>
      <c r="CA147" s="530"/>
      <c r="CB147" s="530"/>
      <c r="CC147" s="530"/>
      <c r="CD147" s="530"/>
      <c r="CE147" s="530"/>
      <c r="CF147" s="530"/>
      <c r="CG147" s="530"/>
      <c r="CH147" s="530"/>
      <c r="DN147" s="530"/>
      <c r="DO147" s="530"/>
      <c r="DP147" s="530"/>
      <c r="DQ147" s="530"/>
      <c r="DR147" s="530"/>
      <c r="DS147" s="530"/>
      <c r="DZ147" s="795" t="s">
        <v>775</v>
      </c>
      <c r="EA147" s="797">
        <v>403433000</v>
      </c>
      <c r="EB147" s="797">
        <v>158002019</v>
      </c>
      <c r="EC147" s="797">
        <v>158002019</v>
      </c>
      <c r="ED147" s="797">
        <v>245430981</v>
      </c>
      <c r="EE147" s="797">
        <v>0</v>
      </c>
      <c r="EF147" s="797">
        <v>158002019</v>
      </c>
      <c r="EG147" s="797">
        <v>0</v>
      </c>
      <c r="EH147" s="797">
        <f t="shared" si="169"/>
        <v>403433</v>
      </c>
      <c r="EI147" s="797">
        <f t="shared" si="170"/>
        <v>158002.019</v>
      </c>
      <c r="EJ147" s="797">
        <f t="shared" si="171"/>
        <v>158002.019</v>
      </c>
      <c r="EK147" s="797">
        <f t="shared" si="172"/>
        <v>245430.981</v>
      </c>
      <c r="EL147" s="797">
        <f t="shared" si="173"/>
        <v>0</v>
      </c>
      <c r="EM147" s="797">
        <f t="shared" si="174"/>
        <v>158002.019</v>
      </c>
      <c r="EN147" s="797">
        <f t="shared" si="175"/>
        <v>0</v>
      </c>
      <c r="ET147" s="795"/>
      <c r="EU147" s="797"/>
      <c r="EV147" s="797"/>
      <c r="EW147" s="797"/>
      <c r="EX147" s="797"/>
      <c r="EY147" s="797"/>
      <c r="EZ147" s="797"/>
      <c r="FA147" s="797"/>
      <c r="FB147" s="1016">
        <f>+FB3+FB64+FB119+FB123+FB132+FB142+FB137</f>
        <v>65168598</v>
      </c>
      <c r="FC147" s="1016">
        <f t="shared" ref="FC147:FF147" si="198">+FC3+FC64+FC119+FC123+FC132+FC142+FC137</f>
        <v>56897624.719000004</v>
      </c>
      <c r="FD147" s="1016">
        <f t="shared" si="198"/>
        <v>57582003.499000005</v>
      </c>
      <c r="FE147" s="1016">
        <f t="shared" si="198"/>
        <v>7586594.5010000002</v>
      </c>
      <c r="FF147" s="1016">
        <f t="shared" si="198"/>
        <v>684378.78</v>
      </c>
      <c r="FG147" s="1016">
        <f>+FG3+FG64+FG119+FG123+FG132+FG142+FG137</f>
        <v>56165147.166999996</v>
      </c>
      <c r="FH147" s="1016">
        <f>+FH3+FH64+FH119+FH123+FH132+FH142+FH137</f>
        <v>732477.55200000003</v>
      </c>
    </row>
    <row r="148" spans="19:165" ht="12.75" x14ac:dyDescent="0.2">
      <c r="S148" s="998"/>
      <c r="BT148" s="998"/>
      <c r="BV148" s="528"/>
      <c r="BW148" s="530"/>
      <c r="BX148" s="530"/>
      <c r="BY148" s="530"/>
      <c r="BZ148" s="530"/>
      <c r="CA148" s="530"/>
      <c r="CB148" s="530"/>
      <c r="CC148" s="530"/>
      <c r="CD148" s="530"/>
      <c r="CE148" s="530"/>
      <c r="CF148" s="530"/>
      <c r="CG148" s="530"/>
      <c r="CH148" s="530"/>
      <c r="DG148" s="682"/>
      <c r="DN148" s="530"/>
      <c r="DZ148" s="795" t="s">
        <v>867</v>
      </c>
      <c r="EA148" s="797">
        <v>403433000</v>
      </c>
      <c r="EB148" s="797">
        <v>158002019</v>
      </c>
      <c r="EC148" s="797">
        <v>158002019</v>
      </c>
      <c r="ED148" s="797">
        <v>245430981</v>
      </c>
      <c r="EE148" s="797">
        <v>0</v>
      </c>
      <c r="EF148" s="797">
        <v>158002019</v>
      </c>
      <c r="EG148" s="797">
        <v>0</v>
      </c>
      <c r="EH148" s="797">
        <f t="shared" si="169"/>
        <v>403433</v>
      </c>
      <c r="EI148" s="797">
        <f t="shared" si="170"/>
        <v>158002.019</v>
      </c>
      <c r="EJ148" s="797">
        <f t="shared" si="171"/>
        <v>158002.019</v>
      </c>
      <c r="EK148" s="797">
        <f t="shared" si="172"/>
        <v>245430.981</v>
      </c>
      <c r="EL148" s="797">
        <f t="shared" si="173"/>
        <v>0</v>
      </c>
      <c r="EM148" s="797">
        <f t="shared" si="174"/>
        <v>158002.019</v>
      </c>
      <c r="EN148" s="797">
        <f t="shared" si="175"/>
        <v>0</v>
      </c>
      <c r="FB148" s="1017">
        <f>+FB147-'Prog 01'!I8</f>
        <v>0</v>
      </c>
      <c r="FC148" s="1017">
        <f ca="1">+FC147-'Prog 01'!J8</f>
        <v>0</v>
      </c>
      <c r="FD148" s="1017">
        <f ca="1">+FD147-'Prog 01'!K8</f>
        <v>57582002.625916548</v>
      </c>
      <c r="FE148" s="1017">
        <f>+FE147-'Prog 01'!L8</f>
        <v>-49995408.998000003</v>
      </c>
      <c r="FF148" s="1017">
        <f>+FF147-'Prog 01'!M8</f>
        <v>684377.89641487983</v>
      </c>
      <c r="FG148" s="1017">
        <f>+FG147-'Prog 01'!N8</f>
        <v>48578552.665999994</v>
      </c>
      <c r="FH148" s="1017">
        <f>+FH147-'Prog 01'!O8</f>
        <v>732477.43558512023</v>
      </c>
      <c r="FI148" s="1018"/>
    </row>
    <row r="149" spans="19:165" ht="33.75" x14ac:dyDescent="0.2">
      <c r="S149" s="998"/>
      <c r="BT149" s="998"/>
      <c r="BV149" s="528"/>
      <c r="BW149" s="530"/>
      <c r="BX149" s="530"/>
      <c r="BY149" s="530"/>
      <c r="BZ149" s="530"/>
      <c r="CA149" s="530"/>
      <c r="CB149" s="530"/>
      <c r="CC149" s="530"/>
      <c r="CD149" s="530"/>
      <c r="CE149" s="530"/>
      <c r="CF149" s="530"/>
      <c r="CG149" s="530"/>
      <c r="CH149" s="530"/>
      <c r="DG149" s="682"/>
      <c r="DN149" s="530"/>
      <c r="DZ149" s="795" t="s">
        <v>356</v>
      </c>
      <c r="EA149" s="797">
        <v>752213000</v>
      </c>
      <c r="EB149" s="797">
        <v>751421969</v>
      </c>
      <c r="EC149" s="797">
        <v>751421969</v>
      </c>
      <c r="ED149" s="797">
        <v>791031</v>
      </c>
      <c r="EE149" s="797">
        <v>0</v>
      </c>
      <c r="EF149" s="797">
        <v>749866908</v>
      </c>
      <c r="EG149" s="797">
        <v>1555061</v>
      </c>
      <c r="EH149" s="797">
        <f t="shared" si="169"/>
        <v>752213</v>
      </c>
      <c r="EI149" s="797">
        <f t="shared" si="170"/>
        <v>751421.96900000004</v>
      </c>
      <c r="EJ149" s="797">
        <f t="shared" si="171"/>
        <v>751421.96900000004</v>
      </c>
      <c r="EK149" s="797">
        <f t="shared" si="172"/>
        <v>791.03099999999995</v>
      </c>
      <c r="EL149" s="797">
        <f t="shared" si="173"/>
        <v>0</v>
      </c>
      <c r="EM149" s="797">
        <f t="shared" si="174"/>
        <v>749866.90800000005</v>
      </c>
      <c r="EN149" s="797">
        <f t="shared" si="175"/>
        <v>1555.0609999999999</v>
      </c>
      <c r="ET149" s="786"/>
      <c r="EU149" s="787"/>
      <c r="EV149" s="787"/>
      <c r="EW149" s="787"/>
      <c r="EX149" s="787"/>
      <c r="EY149" s="787"/>
      <c r="EZ149" s="787"/>
      <c r="FA149" s="787"/>
      <c r="FB149" s="994" t="str">
        <f>+FB2</f>
        <v>M$ Requerimiento</v>
      </c>
      <c r="FC149" s="994" t="str">
        <f t="shared" ref="FC149:FH149" si="199">+FC2</f>
        <v>M$ Devengado</v>
      </c>
      <c r="FD149" s="994" t="str">
        <f t="shared" si="199"/>
        <v>M$ Compromiso</v>
      </c>
      <c r="FE149" s="994" t="str">
        <f t="shared" si="199"/>
        <v>M$ Saldo por Comprometer</v>
      </c>
      <c r="FF149" s="994" t="str">
        <f t="shared" si="199"/>
        <v>M$ Saldo por Devengar</v>
      </c>
      <c r="FG149" s="994" t="str">
        <f t="shared" si="199"/>
        <v>M$ Efectivo</v>
      </c>
      <c r="FH149" s="994" t="str">
        <f t="shared" si="199"/>
        <v>M$ Deuda Flotante</v>
      </c>
    </row>
    <row r="150" spans="19:165" ht="12.75" x14ac:dyDescent="0.2">
      <c r="S150" s="998"/>
      <c r="BT150" s="998"/>
      <c r="BV150" s="528"/>
      <c r="BW150" s="530"/>
      <c r="BX150" s="530"/>
      <c r="BY150" s="530"/>
      <c r="BZ150" s="530"/>
      <c r="CA150" s="530"/>
      <c r="CB150" s="530"/>
      <c r="CC150" s="530"/>
      <c r="CD150" s="530"/>
      <c r="CE150" s="530"/>
      <c r="CF150" s="530"/>
      <c r="CG150" s="530"/>
      <c r="CH150" s="530"/>
      <c r="DG150" s="100"/>
    </row>
    <row r="151" spans="19:165" ht="12.75" x14ac:dyDescent="0.2">
      <c r="S151" s="998"/>
      <c r="BT151" s="998"/>
      <c r="BV151" s="528"/>
      <c r="BW151" s="530"/>
      <c r="BX151" s="530"/>
      <c r="BY151" s="530"/>
      <c r="BZ151" s="530"/>
      <c r="CA151" s="530"/>
      <c r="CB151" s="530"/>
      <c r="CC151" s="530"/>
      <c r="CD151" s="530"/>
      <c r="CE151" s="530"/>
      <c r="CF151" s="530"/>
      <c r="CG151" s="530"/>
      <c r="CH151" s="530"/>
      <c r="DG151" s="100"/>
    </row>
    <row r="152" spans="19:165" ht="12.75" x14ac:dyDescent="0.2">
      <c r="S152" s="998"/>
      <c r="BT152" s="998"/>
      <c r="BV152" s="528"/>
      <c r="BW152" s="530"/>
      <c r="BX152" s="530"/>
      <c r="BY152" s="530"/>
      <c r="BZ152" s="530"/>
      <c r="CA152" s="530"/>
      <c r="CB152" s="530"/>
      <c r="CC152" s="530"/>
      <c r="CD152" s="530"/>
      <c r="CE152" s="530"/>
      <c r="CF152" s="530"/>
      <c r="CG152" s="530"/>
      <c r="CH152" s="530"/>
      <c r="DG152" s="100"/>
    </row>
    <row r="153" spans="19:165" x14ac:dyDescent="0.2">
      <c r="S153" s="998"/>
      <c r="BT153" s="998"/>
      <c r="BV153" s="528"/>
      <c r="BW153" s="530"/>
      <c r="BX153" s="530"/>
      <c r="BY153" s="530"/>
      <c r="BZ153" s="530"/>
      <c r="CA153" s="530"/>
      <c r="CB153" s="530"/>
      <c r="CC153" s="530"/>
      <c r="CD153" s="530"/>
      <c r="CE153" s="530"/>
      <c r="CF153" s="530"/>
      <c r="CG153" s="530"/>
      <c r="CH153" s="530"/>
    </row>
    <row r="154" spans="19:165" x14ac:dyDescent="0.2">
      <c r="S154" s="998"/>
      <c r="BT154" s="998"/>
      <c r="BV154" s="528"/>
      <c r="BW154" s="530"/>
      <c r="BX154" s="530"/>
      <c r="BY154" s="530"/>
      <c r="BZ154" s="530"/>
      <c r="CA154" s="530"/>
      <c r="CB154" s="530"/>
      <c r="CC154" s="530"/>
      <c r="CD154" s="530"/>
      <c r="CE154" s="530"/>
      <c r="CF154" s="530"/>
      <c r="CG154" s="530"/>
      <c r="CH154" s="530"/>
    </row>
    <row r="155" spans="19:165" x14ac:dyDescent="0.2">
      <c r="S155" s="998"/>
      <c r="BT155" s="998"/>
      <c r="BV155" s="528"/>
      <c r="BW155" s="530"/>
      <c r="BX155" s="530"/>
      <c r="BY155" s="530"/>
      <c r="BZ155" s="530"/>
      <c r="CA155" s="530"/>
      <c r="CB155" s="530"/>
      <c r="CC155" s="530"/>
      <c r="CD155" s="530"/>
      <c r="CE155" s="530"/>
      <c r="CF155" s="530"/>
      <c r="CG155" s="530"/>
      <c r="CH155" s="530"/>
    </row>
    <row r="156" spans="19:165" x14ac:dyDescent="0.2">
      <c r="S156" s="998"/>
      <c r="BT156" s="998"/>
      <c r="BV156" s="528"/>
      <c r="BW156" s="530"/>
      <c r="BX156" s="530"/>
      <c r="BY156" s="530"/>
      <c r="BZ156" s="530"/>
      <c r="CA156" s="530"/>
      <c r="CB156" s="530"/>
      <c r="CC156" s="530"/>
      <c r="CD156" s="530"/>
      <c r="CE156" s="530"/>
      <c r="CF156" s="530"/>
      <c r="CG156" s="530"/>
      <c r="CH156" s="530"/>
    </row>
    <row r="157" spans="19:165" x14ac:dyDescent="0.2">
      <c r="S157" s="998"/>
      <c r="BT157" s="998"/>
      <c r="BV157" s="528"/>
      <c r="BW157" s="530"/>
      <c r="BX157" s="530"/>
      <c r="BY157" s="530"/>
      <c r="BZ157" s="530"/>
      <c r="CA157" s="530"/>
      <c r="CB157" s="530"/>
      <c r="CC157" s="530"/>
      <c r="CD157" s="530"/>
      <c r="CE157" s="530"/>
      <c r="CF157" s="530"/>
      <c r="CG157" s="530"/>
      <c r="CH157" s="530"/>
    </row>
    <row r="158" spans="19:165" x14ac:dyDescent="0.2">
      <c r="S158" s="998"/>
      <c r="BT158" s="998"/>
      <c r="BV158" s="528"/>
      <c r="BW158" s="530"/>
      <c r="BX158" s="530"/>
      <c r="BY158" s="530"/>
      <c r="BZ158" s="530"/>
      <c r="CA158" s="530"/>
      <c r="CB158" s="530"/>
      <c r="CC158" s="530"/>
      <c r="CD158" s="530"/>
      <c r="CE158" s="530"/>
      <c r="CF158" s="530"/>
      <c r="CG158" s="530"/>
      <c r="CH158" s="530"/>
    </row>
    <row r="159" spans="19:165" x14ac:dyDescent="0.2">
      <c r="S159" s="998"/>
      <c r="BT159" s="998"/>
      <c r="BV159" s="528"/>
      <c r="BW159" s="530"/>
      <c r="BX159" s="530"/>
      <c r="BY159" s="530"/>
      <c r="BZ159" s="530"/>
      <c r="CA159" s="530"/>
      <c r="CB159" s="530"/>
      <c r="CC159" s="530"/>
      <c r="CD159" s="530"/>
      <c r="CE159" s="530"/>
      <c r="CF159" s="530"/>
      <c r="CG159" s="530"/>
      <c r="CH159" s="530"/>
    </row>
    <row r="160" spans="19:165" x14ac:dyDescent="0.2">
      <c r="S160" s="998"/>
      <c r="BT160" s="998"/>
      <c r="BV160" s="528"/>
      <c r="BW160" s="530"/>
      <c r="BX160" s="530"/>
      <c r="BY160" s="530"/>
      <c r="BZ160" s="530"/>
      <c r="CA160" s="530"/>
      <c r="CB160" s="530"/>
      <c r="CC160" s="530"/>
      <c r="CD160" s="530"/>
      <c r="CE160" s="530"/>
      <c r="CF160" s="530"/>
      <c r="CG160" s="530"/>
      <c r="CH160" s="530"/>
    </row>
    <row r="161" spans="19:86" x14ac:dyDescent="0.2">
      <c r="S161" s="998"/>
      <c r="BT161" s="998"/>
      <c r="BV161" s="528"/>
      <c r="BW161" s="530"/>
      <c r="BX161" s="530"/>
      <c r="BY161" s="530"/>
      <c r="BZ161" s="530"/>
      <c r="CA161" s="530"/>
      <c r="CB161" s="530"/>
      <c r="CC161" s="530"/>
      <c r="CD161" s="530"/>
      <c r="CE161" s="530"/>
      <c r="CF161" s="530"/>
      <c r="CG161" s="530"/>
      <c r="CH161" s="530"/>
    </row>
    <row r="162" spans="19:86" x14ac:dyDescent="0.2">
      <c r="S162" s="998"/>
      <c r="BT162" s="998"/>
      <c r="BV162" s="528"/>
      <c r="BW162" s="530"/>
      <c r="BX162" s="530"/>
      <c r="BY162" s="530"/>
      <c r="BZ162" s="530"/>
      <c r="CA162" s="530"/>
      <c r="CB162" s="530"/>
      <c r="CC162" s="530"/>
      <c r="CD162" s="530"/>
      <c r="CE162" s="530"/>
      <c r="CF162" s="530"/>
      <c r="CG162" s="530"/>
      <c r="CH162" s="530"/>
    </row>
    <row r="163" spans="19:86" x14ac:dyDescent="0.2">
      <c r="S163" s="998"/>
      <c r="BT163" s="998"/>
      <c r="BV163" s="528"/>
      <c r="BW163" s="530"/>
      <c r="BX163" s="530"/>
      <c r="BY163" s="530"/>
      <c r="BZ163" s="530"/>
      <c r="CA163" s="530"/>
      <c r="CB163" s="530"/>
      <c r="CC163" s="530"/>
      <c r="CD163" s="530"/>
      <c r="CE163" s="530"/>
      <c r="CF163" s="530"/>
      <c r="CG163" s="530"/>
      <c r="CH163" s="530"/>
    </row>
    <row r="164" spans="19:86" x14ac:dyDescent="0.2">
      <c r="S164" s="998"/>
      <c r="BT164" s="998"/>
      <c r="BV164" s="528"/>
      <c r="BW164" s="530"/>
      <c r="BX164" s="530"/>
      <c r="BY164" s="530"/>
      <c r="BZ164" s="530"/>
      <c r="CA164" s="530"/>
      <c r="CB164" s="530"/>
      <c r="CC164" s="530"/>
      <c r="CD164" s="530"/>
      <c r="CE164" s="530"/>
      <c r="CF164" s="530"/>
      <c r="CG164" s="530"/>
      <c r="CH164" s="530"/>
    </row>
    <row r="165" spans="19:86" x14ac:dyDescent="0.2">
      <c r="S165" s="998"/>
      <c r="BT165" s="998"/>
      <c r="BV165" s="528"/>
      <c r="BW165" s="530"/>
      <c r="BX165" s="530"/>
      <c r="BY165" s="530"/>
      <c r="BZ165" s="530"/>
      <c r="CA165" s="530"/>
      <c r="CB165" s="530"/>
      <c r="CC165" s="530"/>
      <c r="CD165" s="530"/>
      <c r="CE165" s="530"/>
      <c r="CF165" s="530"/>
      <c r="CG165" s="530"/>
      <c r="CH165" s="530"/>
    </row>
    <row r="166" spans="19:86" x14ac:dyDescent="0.2">
      <c r="S166" s="998"/>
      <c r="BT166" s="998"/>
      <c r="BV166" s="528"/>
      <c r="BW166" s="530"/>
      <c r="BX166" s="530"/>
      <c r="BY166" s="530"/>
      <c r="BZ166" s="530"/>
      <c r="CA166" s="530"/>
      <c r="CB166" s="530"/>
      <c r="CC166" s="530"/>
      <c r="CD166" s="530"/>
      <c r="CE166" s="530"/>
      <c r="CF166" s="530"/>
      <c r="CG166" s="530"/>
      <c r="CH166" s="530"/>
    </row>
    <row r="167" spans="19:86" x14ac:dyDescent="0.2">
      <c r="S167" s="998"/>
      <c r="BT167" s="998"/>
      <c r="BV167" s="528"/>
      <c r="BW167" s="530"/>
      <c r="BX167" s="530"/>
      <c r="BY167" s="530"/>
      <c r="BZ167" s="530"/>
      <c r="CA167" s="530"/>
      <c r="CB167" s="530"/>
      <c r="CC167" s="530"/>
      <c r="CD167" s="530"/>
      <c r="CE167" s="530"/>
      <c r="CF167" s="530"/>
      <c r="CG167" s="530"/>
      <c r="CH167" s="530"/>
    </row>
    <row r="168" spans="19:86" x14ac:dyDescent="0.2">
      <c r="S168" s="998"/>
      <c r="BT168" s="998"/>
      <c r="BV168" s="528"/>
      <c r="BW168" s="530"/>
      <c r="BX168" s="530"/>
      <c r="BY168" s="530"/>
      <c r="BZ168" s="530"/>
      <c r="CA168" s="530"/>
      <c r="CB168" s="530"/>
      <c r="CC168" s="530"/>
      <c r="CD168" s="530"/>
      <c r="CE168" s="530"/>
      <c r="CF168" s="530"/>
      <c r="CG168" s="530"/>
      <c r="CH168" s="530"/>
    </row>
    <row r="169" spans="19:86" x14ac:dyDescent="0.2">
      <c r="S169" s="998"/>
      <c r="BT169" s="998"/>
      <c r="BV169" s="528"/>
      <c r="BW169" s="530"/>
      <c r="BX169" s="530"/>
      <c r="BY169" s="530"/>
      <c r="BZ169" s="530"/>
      <c r="CA169" s="530"/>
      <c r="CB169" s="530"/>
      <c r="CC169" s="530"/>
      <c r="CD169" s="530"/>
      <c r="CE169" s="530"/>
      <c r="CF169" s="530"/>
      <c r="CG169" s="530"/>
      <c r="CH169" s="530"/>
    </row>
    <row r="170" spans="19:86" x14ac:dyDescent="0.2">
      <c r="S170" s="998"/>
      <c r="BT170" s="998"/>
      <c r="BV170" s="528"/>
      <c r="BW170" s="530"/>
      <c r="BX170" s="530"/>
      <c r="BY170" s="530"/>
      <c r="BZ170" s="530"/>
      <c r="CA170" s="530"/>
      <c r="CB170" s="530"/>
      <c r="CC170" s="530"/>
      <c r="CD170" s="530"/>
      <c r="CE170" s="530"/>
      <c r="CF170" s="530"/>
      <c r="CG170" s="530"/>
      <c r="CH170" s="530"/>
    </row>
    <row r="171" spans="19:86" x14ac:dyDescent="0.2">
      <c r="S171" s="998"/>
      <c r="BT171" s="998"/>
      <c r="BV171" s="528"/>
      <c r="BW171" s="530"/>
      <c r="BX171" s="530"/>
      <c r="BY171" s="530"/>
      <c r="BZ171" s="530"/>
      <c r="CA171" s="530"/>
      <c r="CB171" s="530"/>
      <c r="CC171" s="530"/>
      <c r="CD171" s="530"/>
      <c r="CE171" s="530"/>
      <c r="CF171" s="530"/>
      <c r="CG171" s="530"/>
      <c r="CH171" s="530"/>
    </row>
    <row r="172" spans="19:86" x14ac:dyDescent="0.2">
      <c r="S172" s="998"/>
      <c r="BT172" s="998"/>
      <c r="BV172" s="528"/>
      <c r="BW172" s="530"/>
      <c r="BX172" s="530"/>
      <c r="BY172" s="530"/>
      <c r="BZ172" s="530"/>
      <c r="CA172" s="530"/>
      <c r="CB172" s="530"/>
      <c r="CC172" s="530"/>
      <c r="CD172" s="530"/>
      <c r="CE172" s="530"/>
      <c r="CF172" s="530"/>
      <c r="CG172" s="530"/>
      <c r="CH172" s="530"/>
    </row>
    <row r="173" spans="19:86" x14ac:dyDescent="0.2">
      <c r="S173" s="998"/>
      <c r="BT173" s="998"/>
      <c r="BV173" s="528"/>
      <c r="BW173" s="530"/>
      <c r="BX173" s="530"/>
      <c r="BY173" s="530"/>
      <c r="BZ173" s="530"/>
      <c r="CA173" s="530"/>
      <c r="CB173" s="530"/>
      <c r="CC173" s="530"/>
      <c r="CD173" s="530"/>
      <c r="CE173" s="530"/>
      <c r="CF173" s="530"/>
      <c r="CG173" s="530"/>
      <c r="CH173" s="530"/>
    </row>
    <row r="174" spans="19:86" x14ac:dyDescent="0.2">
      <c r="S174" s="998"/>
      <c r="BT174" s="998"/>
      <c r="BV174" s="528"/>
      <c r="BW174" s="530"/>
      <c r="BX174" s="530"/>
      <c r="BY174" s="530"/>
      <c r="BZ174" s="530"/>
      <c r="CA174" s="530"/>
      <c r="CB174" s="530"/>
      <c r="CC174" s="530"/>
      <c r="CD174" s="530"/>
      <c r="CE174" s="530"/>
      <c r="CF174" s="530"/>
      <c r="CG174" s="530"/>
      <c r="CH174" s="530"/>
    </row>
    <row r="175" spans="19:86" x14ac:dyDescent="0.2">
      <c r="S175" s="998"/>
      <c r="BT175" s="998"/>
      <c r="BV175" s="528"/>
      <c r="BW175" s="530"/>
      <c r="BX175" s="530"/>
      <c r="BY175" s="530"/>
      <c r="BZ175" s="530"/>
      <c r="CA175" s="530"/>
      <c r="CB175" s="530"/>
      <c r="CC175" s="530"/>
      <c r="CD175" s="530"/>
      <c r="CE175" s="530"/>
      <c r="CF175" s="530"/>
      <c r="CG175" s="530"/>
      <c r="CH175" s="530"/>
    </row>
    <row r="176" spans="19:86" x14ac:dyDescent="0.2">
      <c r="S176" s="998"/>
      <c r="BT176" s="998"/>
      <c r="BV176" s="528"/>
      <c r="BW176" s="530"/>
      <c r="BX176" s="530"/>
      <c r="BY176" s="530"/>
      <c r="BZ176" s="530"/>
      <c r="CA176" s="530"/>
      <c r="CB176" s="530"/>
      <c r="CC176" s="530"/>
      <c r="CD176" s="530"/>
      <c r="CE176" s="530"/>
      <c r="CF176" s="530"/>
      <c r="CG176" s="530"/>
      <c r="CH176" s="530"/>
    </row>
    <row r="177" spans="19:86" x14ac:dyDescent="0.2">
      <c r="S177" s="998"/>
      <c r="BT177" s="998"/>
      <c r="BV177" s="528"/>
      <c r="BW177" s="530"/>
      <c r="BX177" s="530"/>
      <c r="BY177" s="530"/>
      <c r="BZ177" s="530"/>
      <c r="CA177" s="530"/>
      <c r="CB177" s="530"/>
      <c r="CC177" s="530"/>
      <c r="CD177" s="530"/>
      <c r="CE177" s="530"/>
      <c r="CF177" s="530"/>
      <c r="CG177" s="530"/>
      <c r="CH177" s="530"/>
    </row>
    <row r="178" spans="19:86" x14ac:dyDescent="0.2">
      <c r="S178" s="998"/>
      <c r="BT178" s="998"/>
      <c r="BV178" s="528"/>
      <c r="BW178" s="530"/>
      <c r="BX178" s="530"/>
      <c r="BY178" s="530"/>
      <c r="BZ178" s="530"/>
      <c r="CA178" s="530"/>
      <c r="CB178" s="530"/>
      <c r="CC178" s="530"/>
      <c r="CD178" s="530"/>
      <c r="CE178" s="530"/>
      <c r="CF178" s="530"/>
      <c r="CG178" s="530"/>
      <c r="CH178" s="530"/>
    </row>
    <row r="179" spans="19:86" x14ac:dyDescent="0.2">
      <c r="S179" s="998"/>
      <c r="BT179" s="998"/>
      <c r="BV179" s="528"/>
      <c r="BW179" s="530"/>
      <c r="BX179" s="530"/>
      <c r="BY179" s="530"/>
      <c r="BZ179" s="530"/>
      <c r="CA179" s="530"/>
      <c r="CB179" s="530"/>
      <c r="CC179" s="530"/>
      <c r="CD179" s="530"/>
      <c r="CE179" s="530"/>
      <c r="CF179" s="530"/>
      <c r="CG179" s="530"/>
      <c r="CH179" s="530"/>
    </row>
    <row r="180" spans="19:86" x14ac:dyDescent="0.2">
      <c r="S180" s="998"/>
      <c r="BT180" s="998"/>
      <c r="BV180" s="528"/>
      <c r="BW180" s="530"/>
      <c r="BX180" s="530"/>
      <c r="BY180" s="530"/>
      <c r="BZ180" s="530"/>
      <c r="CA180" s="530"/>
      <c r="CB180" s="530"/>
      <c r="CC180" s="530"/>
      <c r="CD180" s="530"/>
      <c r="CE180" s="530"/>
      <c r="CF180" s="530"/>
      <c r="CG180" s="530"/>
      <c r="CH180" s="530"/>
    </row>
    <row r="181" spans="19:86" x14ac:dyDescent="0.2">
      <c r="S181" s="998"/>
      <c r="BT181" s="998"/>
      <c r="BV181" s="528"/>
      <c r="BW181" s="530"/>
      <c r="BX181" s="530"/>
      <c r="BY181" s="530"/>
      <c r="BZ181" s="530"/>
      <c r="CA181" s="530"/>
      <c r="CB181" s="530"/>
      <c r="CC181" s="530"/>
      <c r="CD181" s="530"/>
      <c r="CE181" s="530"/>
      <c r="CF181" s="530"/>
      <c r="CG181" s="530"/>
      <c r="CH181" s="530"/>
    </row>
    <row r="182" spans="19:86" x14ac:dyDescent="0.2">
      <c r="S182" s="998"/>
      <c r="BT182" s="998"/>
      <c r="BV182" s="528"/>
      <c r="BW182" s="530"/>
      <c r="BX182" s="530"/>
      <c r="BY182" s="530"/>
      <c r="BZ182" s="530"/>
      <c r="CA182" s="530"/>
      <c r="CB182" s="530"/>
      <c r="CC182" s="530"/>
      <c r="CD182" s="530"/>
      <c r="CE182" s="530"/>
      <c r="CF182" s="530"/>
      <c r="CG182" s="530"/>
      <c r="CH182" s="530"/>
    </row>
    <row r="183" spans="19:86" x14ac:dyDescent="0.2">
      <c r="S183" s="998"/>
      <c r="BT183" s="998"/>
      <c r="BV183" s="528"/>
      <c r="BW183" s="530"/>
      <c r="BX183" s="530"/>
      <c r="BY183" s="530"/>
      <c r="BZ183" s="530"/>
      <c r="CA183" s="530"/>
      <c r="CB183" s="530"/>
      <c r="CC183" s="530"/>
      <c r="CD183" s="530"/>
      <c r="CE183" s="530"/>
      <c r="CF183" s="530"/>
      <c r="CG183" s="530"/>
      <c r="CH183" s="530"/>
    </row>
    <row r="184" spans="19:86" x14ac:dyDescent="0.2">
      <c r="S184" s="998"/>
      <c r="BT184" s="998"/>
      <c r="BV184" s="528"/>
      <c r="BW184" s="530"/>
      <c r="BX184" s="530"/>
      <c r="BY184" s="530"/>
      <c r="BZ184" s="530"/>
      <c r="CA184" s="530"/>
      <c r="CB184" s="530"/>
      <c r="CC184" s="530"/>
      <c r="CD184" s="530"/>
      <c r="CE184" s="530"/>
      <c r="CF184" s="530"/>
      <c r="CG184" s="530"/>
      <c r="CH184" s="530"/>
    </row>
    <row r="185" spans="19:86" x14ac:dyDescent="0.2">
      <c r="S185" s="998"/>
      <c r="BT185" s="998"/>
      <c r="BV185" s="528"/>
      <c r="BW185" s="530"/>
      <c r="BX185" s="530"/>
      <c r="BY185" s="530"/>
      <c r="BZ185" s="530"/>
      <c r="CA185" s="530"/>
      <c r="CB185" s="530"/>
      <c r="CC185" s="530"/>
      <c r="CD185" s="530"/>
      <c r="CE185" s="530"/>
      <c r="CF185" s="530"/>
      <c r="CG185" s="530"/>
      <c r="CH185" s="530"/>
    </row>
    <row r="186" spans="19:86" x14ac:dyDescent="0.2">
      <c r="S186" s="998"/>
      <c r="BT186" s="998"/>
      <c r="BV186" s="528"/>
      <c r="BW186" s="530"/>
      <c r="BX186" s="530"/>
      <c r="BY186" s="530"/>
      <c r="BZ186" s="530"/>
      <c r="CA186" s="530"/>
      <c r="CB186" s="530"/>
      <c r="CC186" s="530"/>
      <c r="CD186" s="530"/>
      <c r="CE186" s="530"/>
      <c r="CF186" s="530"/>
      <c r="CG186" s="530"/>
      <c r="CH186" s="530"/>
    </row>
    <row r="187" spans="19:86" x14ac:dyDescent="0.2">
      <c r="S187" s="998"/>
      <c r="BT187" s="998"/>
      <c r="BV187" s="528"/>
      <c r="BW187" s="530"/>
      <c r="BX187" s="530"/>
      <c r="BY187" s="530"/>
      <c r="BZ187" s="530"/>
      <c r="CA187" s="530"/>
      <c r="CB187" s="530"/>
      <c r="CC187" s="530"/>
      <c r="CD187" s="530"/>
      <c r="CE187" s="530"/>
      <c r="CF187" s="530"/>
      <c r="CG187" s="530"/>
      <c r="CH187" s="530"/>
    </row>
    <row r="188" spans="19:86" x14ac:dyDescent="0.2">
      <c r="S188" s="998"/>
      <c r="BT188" s="998"/>
      <c r="BV188" s="528"/>
      <c r="BW188" s="530"/>
      <c r="BX188" s="530"/>
      <c r="BY188" s="530"/>
      <c r="BZ188" s="530"/>
      <c r="CA188" s="530"/>
      <c r="CB188" s="530"/>
      <c r="CC188" s="530"/>
      <c r="CD188" s="530"/>
      <c r="CE188" s="530"/>
      <c r="CF188" s="530"/>
      <c r="CG188" s="530"/>
      <c r="CH188" s="530"/>
    </row>
    <row r="189" spans="19:86" x14ac:dyDescent="0.2">
      <c r="S189" s="998"/>
      <c r="BT189" s="998"/>
      <c r="BV189" s="528"/>
      <c r="BW189" s="530"/>
      <c r="BX189" s="530"/>
      <c r="BY189" s="530"/>
      <c r="BZ189" s="530"/>
      <c r="CA189" s="530"/>
      <c r="CB189" s="530"/>
      <c r="CC189" s="530"/>
      <c r="CD189" s="530"/>
      <c r="CE189" s="530"/>
      <c r="CF189" s="530"/>
      <c r="CG189" s="530"/>
      <c r="CH189" s="530"/>
    </row>
    <row r="190" spans="19:86" x14ac:dyDescent="0.2">
      <c r="S190" s="998"/>
      <c r="BT190" s="998"/>
      <c r="BV190" s="528"/>
      <c r="BW190" s="530"/>
      <c r="BX190" s="530"/>
      <c r="BY190" s="530"/>
      <c r="BZ190" s="530"/>
      <c r="CA190" s="530"/>
      <c r="CB190" s="530"/>
      <c r="CC190" s="530"/>
      <c r="CD190" s="530"/>
      <c r="CE190" s="530"/>
      <c r="CF190" s="530"/>
      <c r="CG190" s="530"/>
      <c r="CH190" s="530"/>
    </row>
    <row r="191" spans="19:86" x14ac:dyDescent="0.2">
      <c r="S191" s="998"/>
      <c r="BT191" s="998"/>
      <c r="BV191" s="528"/>
      <c r="BW191" s="530"/>
      <c r="BX191" s="530"/>
      <c r="BY191" s="530"/>
      <c r="BZ191" s="530"/>
      <c r="CA191" s="530"/>
      <c r="CB191" s="530"/>
      <c r="CC191" s="530"/>
      <c r="CD191" s="530"/>
      <c r="CE191" s="530"/>
      <c r="CF191" s="530"/>
      <c r="CG191" s="530"/>
      <c r="CH191" s="530"/>
    </row>
    <row r="192" spans="19:86" x14ac:dyDescent="0.2">
      <c r="S192" s="998"/>
      <c r="BT192" s="998"/>
      <c r="BV192" s="528"/>
      <c r="BW192" s="530"/>
      <c r="BX192" s="530"/>
      <c r="BY192" s="530"/>
      <c r="BZ192" s="530"/>
      <c r="CA192" s="530"/>
      <c r="CB192" s="530"/>
      <c r="CC192" s="530"/>
      <c r="CD192" s="530"/>
      <c r="CE192" s="530"/>
      <c r="CF192" s="530"/>
      <c r="CG192" s="530"/>
      <c r="CH192" s="530"/>
    </row>
    <row r="193" spans="19:86" x14ac:dyDescent="0.2">
      <c r="S193" s="998"/>
      <c r="BT193" s="998"/>
      <c r="BV193" s="528"/>
      <c r="BW193" s="530"/>
      <c r="BX193" s="530"/>
      <c r="BY193" s="530"/>
      <c r="BZ193" s="530"/>
      <c r="CA193" s="530"/>
      <c r="CB193" s="530"/>
      <c r="CC193" s="530"/>
      <c r="CD193" s="530"/>
      <c r="CE193" s="530"/>
      <c r="CF193" s="530"/>
      <c r="CG193" s="530"/>
      <c r="CH193" s="530"/>
    </row>
    <row r="194" spans="19:86" x14ac:dyDescent="0.2">
      <c r="S194" s="998"/>
      <c r="BT194" s="998"/>
      <c r="BV194" s="528"/>
      <c r="BW194" s="530"/>
      <c r="BX194" s="530"/>
      <c r="BY194" s="530"/>
      <c r="BZ194" s="530"/>
      <c r="CA194" s="530"/>
      <c r="CB194" s="530"/>
      <c r="CC194" s="530"/>
      <c r="CD194" s="530"/>
      <c r="CE194" s="530"/>
      <c r="CF194" s="530"/>
      <c r="CG194" s="530"/>
      <c r="CH194" s="530"/>
    </row>
    <row r="195" spans="19:86" x14ac:dyDescent="0.2">
      <c r="S195" s="998"/>
      <c r="BT195" s="998"/>
      <c r="BV195" s="528"/>
      <c r="BW195" s="530"/>
      <c r="BX195" s="530"/>
      <c r="BY195" s="530"/>
      <c r="BZ195" s="530"/>
      <c r="CA195" s="530"/>
      <c r="CB195" s="530"/>
      <c r="CC195" s="530"/>
      <c r="CD195" s="530"/>
      <c r="CE195" s="530"/>
      <c r="CF195" s="530"/>
      <c r="CG195" s="530"/>
      <c r="CH195" s="530"/>
    </row>
    <row r="196" spans="19:86" x14ac:dyDescent="0.2">
      <c r="S196" s="998"/>
      <c r="BT196" s="998"/>
      <c r="BV196" s="528"/>
      <c r="BW196" s="530"/>
      <c r="BX196" s="530"/>
      <c r="BY196" s="530"/>
      <c r="BZ196" s="530"/>
      <c r="CA196" s="530"/>
      <c r="CB196" s="530"/>
      <c r="CC196" s="530"/>
      <c r="CD196" s="530"/>
      <c r="CE196" s="530"/>
      <c r="CF196" s="530"/>
      <c r="CG196" s="530"/>
      <c r="CH196" s="530"/>
    </row>
    <row r="197" spans="19:86" x14ac:dyDescent="0.2">
      <c r="BV197" s="687"/>
      <c r="BW197" s="688"/>
      <c r="BX197" s="688"/>
      <c r="BY197" s="688"/>
      <c r="BZ197" s="688"/>
      <c r="CA197" s="688"/>
      <c r="CB197" s="688"/>
      <c r="CC197" s="688"/>
      <c r="CD197" s="688"/>
      <c r="CE197" s="688"/>
      <c r="CF197" s="688"/>
      <c r="CG197" s="688"/>
      <c r="CH197" s="688"/>
    </row>
    <row r="198" spans="19:86" x14ac:dyDescent="0.2">
      <c r="BV198" s="687"/>
      <c r="BW198" s="688"/>
      <c r="BX198" s="688"/>
      <c r="BY198" s="688"/>
      <c r="BZ198" s="688"/>
      <c r="CA198" s="688"/>
      <c r="CB198" s="688"/>
      <c r="CC198" s="688"/>
      <c r="CD198" s="688"/>
      <c r="CE198" s="688"/>
      <c r="CF198" s="688"/>
      <c r="CG198" s="688"/>
      <c r="CH198" s="688"/>
    </row>
    <row r="199" spans="19:86" x14ac:dyDescent="0.2">
      <c r="BV199" s="687"/>
      <c r="BW199" s="688"/>
      <c r="BX199" s="688"/>
      <c r="BY199" s="688"/>
      <c r="BZ199" s="688"/>
      <c r="CA199" s="688"/>
      <c r="CB199" s="688"/>
      <c r="CC199" s="688"/>
      <c r="CD199" s="688"/>
      <c r="CE199" s="688"/>
      <c r="CF199" s="688"/>
      <c r="CG199" s="688"/>
      <c r="CH199" s="688"/>
    </row>
    <row r="200" spans="19:86" x14ac:dyDescent="0.2">
      <c r="BV200" s="687"/>
      <c r="BW200" s="688"/>
      <c r="BX200" s="688"/>
      <c r="BY200" s="688"/>
      <c r="BZ200" s="688"/>
      <c r="CA200" s="688"/>
      <c r="CB200" s="688"/>
      <c r="CC200" s="688"/>
      <c r="CD200" s="688"/>
      <c r="CE200" s="688"/>
      <c r="CF200" s="688"/>
      <c r="CG200" s="688"/>
      <c r="CH200" s="688"/>
    </row>
  </sheetData>
  <autoFilter ref="A2:FH127"/>
  <mergeCells count="7">
    <mergeCell ref="ET1:FE1"/>
    <mergeCell ref="DZ1:EG1"/>
    <mergeCell ref="A1:K1"/>
    <mergeCell ref="T1:Z1"/>
    <mergeCell ref="AL1:AS1"/>
    <mergeCell ref="BD1:BN1"/>
    <mergeCell ref="BV1:CF1"/>
  </mergeCells>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tabColor rgb="FFFF99CC"/>
  </sheetPr>
  <dimension ref="A1:IX279"/>
  <sheetViews>
    <sheetView topLeftCell="K1" zoomScale="80" zoomScaleNormal="80" workbookViewId="0">
      <selection activeCell="EW4" sqref="EW4"/>
    </sheetView>
  </sheetViews>
  <sheetFormatPr baseColWidth="10" defaultColWidth="6.28515625" defaultRowHeight="12.75" x14ac:dyDescent="0.2"/>
  <cols>
    <col min="1" max="1" width="11.28515625" style="368" customWidth="1"/>
    <col min="2" max="2" width="44.140625" style="343" hidden="1" customWidth="1"/>
    <col min="3" max="3" width="17" style="368" hidden="1" customWidth="1"/>
    <col min="4" max="4" width="39.5703125" style="343" hidden="1" customWidth="1"/>
    <col min="5" max="6" width="14.28515625" style="343" hidden="1" customWidth="1"/>
    <col min="7" max="7" width="17.140625" style="343" hidden="1" customWidth="1"/>
    <col min="8" max="8" width="18.140625" style="368" hidden="1" customWidth="1"/>
    <col min="9" max="9" width="12.5703125" style="368" hidden="1" customWidth="1"/>
    <col min="10" max="10" width="3.42578125" style="368" hidden="1" customWidth="1"/>
    <col min="11" max="11" width="6.28515625" style="343"/>
    <col min="12" max="12" width="0" style="343" hidden="1" customWidth="1"/>
    <col min="13" max="18" width="17.28515625" style="343" hidden="1" customWidth="1"/>
    <col min="19" max="19" width="8.5703125" style="343" hidden="1" customWidth="1"/>
    <col min="20" max="20" width="15.42578125" style="343" hidden="1" customWidth="1"/>
    <col min="21" max="21" width="18.140625" style="343" hidden="1" customWidth="1"/>
    <col min="22" max="22" width="15.42578125" style="368" hidden="1" customWidth="1"/>
    <col min="23" max="29" width="15.42578125" style="343" hidden="1" customWidth="1"/>
    <col min="30" max="30" width="8.5703125" style="343" hidden="1" customWidth="1"/>
    <col min="31" max="31" width="11.140625" style="343" hidden="1" customWidth="1"/>
    <col min="32" max="34" width="8.5703125" style="343" hidden="1" customWidth="1"/>
    <col min="35" max="35" width="12.7109375" style="343" hidden="1" customWidth="1"/>
    <col min="36" max="36" width="13.5703125" style="343" hidden="1" customWidth="1"/>
    <col min="37" max="37" width="8.5703125" style="343" hidden="1" customWidth="1"/>
    <col min="38" max="38" width="13.5703125" style="343" hidden="1" customWidth="1"/>
    <col min="39" max="39" width="21.28515625" style="343" hidden="1" customWidth="1"/>
    <col min="40" max="40" width="27" style="368" hidden="1" customWidth="1"/>
    <col min="41" max="41" width="25.28515625" style="343" hidden="1" customWidth="1"/>
    <col min="42" max="42" width="15" style="343" hidden="1" customWidth="1"/>
    <col min="43" max="43" width="14.7109375" style="343" hidden="1" customWidth="1"/>
    <col min="44" max="44" width="13.5703125" style="343" hidden="1" customWidth="1"/>
    <col min="45" max="45" width="17" style="343" hidden="1" customWidth="1"/>
    <col min="46" max="46" width="17.140625" style="343" hidden="1" customWidth="1"/>
    <col min="47" max="47" width="15.85546875" style="343" hidden="1" customWidth="1"/>
    <col min="48" max="48" width="8.5703125" style="343" hidden="1" customWidth="1"/>
    <col min="49" max="49" width="14.85546875" style="343" hidden="1" customWidth="1"/>
    <col min="50" max="50" width="25.28515625" style="343" hidden="1" customWidth="1"/>
    <col min="51" max="51" width="16.42578125" style="343" hidden="1" customWidth="1"/>
    <col min="52" max="52" width="20.42578125" style="343" hidden="1" customWidth="1"/>
    <col min="53" max="53" width="8.5703125" style="343" hidden="1" customWidth="1"/>
    <col min="54" max="54" width="13.42578125" style="343" hidden="1" customWidth="1"/>
    <col min="55" max="55" width="8.5703125" style="343" hidden="1" customWidth="1"/>
    <col min="56" max="56" width="12.28515625" style="343" hidden="1" customWidth="1"/>
    <col min="57" max="57" width="20.7109375" style="375" hidden="1" customWidth="1"/>
    <col min="58" max="58" width="19.140625" style="343" hidden="1" customWidth="1"/>
    <col min="59" max="59" width="16.5703125" style="343" hidden="1" customWidth="1"/>
    <col min="60" max="62" width="8.5703125" style="343" hidden="1" customWidth="1"/>
    <col min="63" max="63" width="14.5703125" style="378" hidden="1" customWidth="1"/>
    <col min="64" max="64" width="17.140625" style="343" hidden="1" customWidth="1"/>
    <col min="65" max="65" width="14" style="343" hidden="1" customWidth="1"/>
    <col min="66" max="66" width="12.140625" style="343" hidden="1" customWidth="1"/>
    <col min="67" max="72" width="15.7109375" style="343" hidden="1" customWidth="1"/>
    <col min="73" max="73" width="8.5703125" style="343" hidden="1" customWidth="1"/>
    <col min="74" max="83" width="14.28515625" style="343" hidden="1" customWidth="1"/>
    <col min="84" max="84" width="8.5703125" style="343" hidden="1" customWidth="1"/>
    <col min="85" max="85" width="15" style="343" hidden="1" customWidth="1"/>
    <col min="86" max="86" width="23.28515625" style="375" hidden="1" customWidth="1"/>
    <col min="87" max="87" width="17.5703125" style="343" hidden="1" customWidth="1"/>
    <col min="88" max="88" width="17.28515625" style="343" hidden="1" customWidth="1"/>
    <col min="89" max="89" width="8.5703125" style="343" hidden="1" customWidth="1"/>
    <col min="90" max="90" width="15.42578125" style="343" hidden="1" customWidth="1"/>
    <col min="91" max="91" width="8.5703125" style="343" hidden="1" customWidth="1"/>
    <col min="92" max="95" width="15.28515625" style="343" hidden="1" customWidth="1"/>
    <col min="96" max="98" width="8.5703125" style="348" hidden="1" customWidth="1"/>
    <col min="99" max="99" width="15" style="343" hidden="1" customWidth="1"/>
    <col min="100" max="101" width="13.140625" style="343" hidden="1" customWidth="1"/>
    <col min="102" max="105" width="8.5703125" style="343" hidden="1" customWidth="1"/>
    <col min="106" max="106" width="9.42578125" style="343" hidden="1" customWidth="1"/>
    <col min="107" max="113" width="8.5703125" style="343" hidden="1" customWidth="1"/>
    <col min="114" max="116" width="8.5703125" style="348" hidden="1" customWidth="1"/>
    <col min="117" max="119" width="11.7109375" style="343" hidden="1" customWidth="1"/>
    <col min="120" max="120" width="8.5703125" style="343" hidden="1" customWidth="1"/>
    <col min="121" max="121" width="12" style="343" hidden="1" customWidth="1"/>
    <col min="122" max="122" width="39.42578125" style="343" hidden="1" customWidth="1"/>
    <col min="123" max="123" width="14.42578125" style="343" hidden="1" customWidth="1"/>
    <col min="124" max="124" width="34.140625" style="343" hidden="1" customWidth="1"/>
    <col min="125" max="125" width="8.5703125" style="343" hidden="1" customWidth="1"/>
    <col min="126" max="126" width="11.140625" style="343" hidden="1" customWidth="1"/>
    <col min="127" max="127" width="8.5703125" style="343" hidden="1" customWidth="1"/>
    <col min="128" max="128" width="12.42578125" style="343" hidden="1" customWidth="1"/>
    <col min="129" max="129" width="19" style="343" hidden="1" customWidth="1"/>
    <col min="130" max="130" width="15.140625" style="343" hidden="1" customWidth="1"/>
    <col min="131" max="131" width="30.5703125" style="343" hidden="1" customWidth="1"/>
    <col min="132" max="134" width="8.5703125" style="343" hidden="1" customWidth="1"/>
    <col min="135" max="135" width="14.85546875" style="343" hidden="1" customWidth="1"/>
    <col min="136" max="136" width="15.7109375" style="343" hidden="1" customWidth="1"/>
    <col min="137" max="137" width="15.140625" style="343" hidden="1" customWidth="1"/>
    <col min="138" max="138" width="8.5703125" style="343" hidden="1" customWidth="1"/>
    <col min="139" max="139" width="16.85546875" style="343" customWidth="1"/>
    <col min="140" max="140" width="16.85546875" style="375" customWidth="1"/>
    <col min="141" max="141" width="16.85546875" style="343" customWidth="1"/>
    <col min="142" max="142" width="18.42578125" style="343" customWidth="1"/>
    <col min="143" max="143" width="14.85546875" style="343" customWidth="1"/>
    <col min="144" max="145" width="8.5703125" style="343" customWidth="1"/>
    <col min="146" max="146" width="15.28515625" style="368" customWidth="1"/>
    <col min="147" max="147" width="15.28515625" style="343" customWidth="1"/>
    <col min="148" max="148" width="15.28515625" style="368" customWidth="1"/>
    <col min="149" max="149" width="15.28515625" style="343" customWidth="1"/>
    <col min="150" max="152" width="14.5703125" style="343" hidden="1" customWidth="1"/>
    <col min="153" max="155" width="14.5703125" style="343" customWidth="1"/>
    <col min="156" max="156" width="8.5703125" style="343" customWidth="1"/>
    <col min="157" max="164" width="8.5703125" style="343" hidden="1" customWidth="1"/>
    <col min="165" max="165" width="8.5703125" style="375" hidden="1" customWidth="1"/>
    <col min="166" max="166" width="8.5703125" style="343" hidden="1" customWidth="1"/>
    <col min="167" max="167" width="8.5703125" style="375" hidden="1" customWidth="1"/>
    <col min="168" max="188" width="8.5703125" style="343" hidden="1" customWidth="1"/>
    <col min="189" max="200" width="8.5703125" style="368" hidden="1" customWidth="1"/>
    <col min="201" max="203" width="8.5703125" style="370" hidden="1" customWidth="1"/>
    <col min="204" max="204" width="8.5703125" style="369" hidden="1" customWidth="1"/>
    <col min="205" max="206" width="8.5703125" style="370" hidden="1" customWidth="1"/>
    <col min="207" max="207" width="8.5703125" style="368" hidden="1" customWidth="1"/>
    <col min="208" max="208" width="8.5703125" style="375" hidden="1" customWidth="1"/>
    <col min="209" max="216" width="8.5703125" style="368" hidden="1" customWidth="1"/>
    <col min="217" max="233" width="8.5703125" style="343" hidden="1" customWidth="1"/>
    <col min="234" max="234" width="8.5703125" style="375" hidden="1" customWidth="1"/>
    <col min="235" max="235" width="8.5703125" style="343" hidden="1" customWidth="1"/>
    <col min="236" max="236" width="8.5703125" style="375" hidden="1" customWidth="1"/>
    <col min="237" max="242" width="8.5703125" style="360" hidden="1" customWidth="1"/>
    <col min="243" max="258" width="8.5703125" style="343" hidden="1" customWidth="1"/>
    <col min="259" max="260" width="8.5703125" style="343" customWidth="1"/>
    <col min="261" max="16384" width="6.28515625" style="343"/>
  </cols>
  <sheetData>
    <row r="1" spans="1:258" x14ac:dyDescent="0.2">
      <c r="A1" s="1161" t="s">
        <v>809</v>
      </c>
      <c r="B1" s="1162"/>
      <c r="C1" s="1162"/>
      <c r="D1" s="1162"/>
      <c r="E1" s="1162"/>
      <c r="F1" s="1162"/>
      <c r="G1" s="1162"/>
      <c r="H1" s="361"/>
      <c r="I1" s="361">
        <v>1000</v>
      </c>
      <c r="J1" s="361">
        <v>1.0309999999999999</v>
      </c>
      <c r="M1" s="1163" t="s">
        <v>129</v>
      </c>
      <c r="N1" s="1163"/>
      <c r="O1" s="1163"/>
      <c r="P1" s="1163"/>
      <c r="Q1" s="362">
        <v>1000</v>
      </c>
      <c r="R1" s="362">
        <v>1.0309999999999999</v>
      </c>
      <c r="T1" s="1163" t="s">
        <v>828</v>
      </c>
      <c r="U1" s="1163"/>
      <c r="V1" s="1163"/>
      <c r="W1" s="1163"/>
      <c r="X1" s="1163"/>
      <c r="Y1" s="1163"/>
      <c r="Z1" s="1163"/>
      <c r="AA1" s="362"/>
      <c r="AB1" s="362">
        <v>1000</v>
      </c>
      <c r="AC1" s="362">
        <v>1.0309999999999999</v>
      </c>
      <c r="AE1" s="1164" t="s">
        <v>839</v>
      </c>
      <c r="AF1" s="1164"/>
      <c r="AG1" s="1164"/>
      <c r="AH1" s="1164"/>
      <c r="AI1" s="363">
        <v>1000</v>
      </c>
      <c r="AJ1" s="363">
        <v>1.0309999999999999</v>
      </c>
      <c r="AL1" s="1165" t="s">
        <v>840</v>
      </c>
      <c r="AM1" s="1165"/>
      <c r="AN1" s="1165"/>
      <c r="AO1" s="1165"/>
      <c r="AP1" s="1165"/>
      <c r="AQ1" s="1165"/>
      <c r="AR1" s="1165"/>
      <c r="AS1" s="1165"/>
      <c r="AT1" s="363">
        <v>1000</v>
      </c>
      <c r="AU1" s="363">
        <v>1.0309999999999999</v>
      </c>
      <c r="AW1" s="1157" t="s">
        <v>5</v>
      </c>
      <c r="AX1" s="1157"/>
      <c r="AY1" s="1157"/>
      <c r="AZ1" s="1157"/>
      <c r="BA1" s="554">
        <v>1000</v>
      </c>
      <c r="BB1" s="554">
        <v>1.0309999999999999</v>
      </c>
      <c r="BC1" s="358"/>
      <c r="BD1" s="1157" t="s">
        <v>1107</v>
      </c>
      <c r="BE1" s="1157"/>
      <c r="BF1" s="1157"/>
      <c r="BG1" s="1157"/>
      <c r="BH1" s="1157"/>
      <c r="BI1" s="1157"/>
      <c r="BJ1" s="1157"/>
      <c r="BK1" s="554">
        <v>1000</v>
      </c>
      <c r="BL1" s="554">
        <v>1.0309999999999999</v>
      </c>
      <c r="BM1" s="554"/>
      <c r="BO1" s="1160" t="s">
        <v>852</v>
      </c>
      <c r="BP1" s="1159"/>
      <c r="BQ1" s="1159"/>
      <c r="BR1" s="1159"/>
      <c r="BS1" s="365">
        <v>1000</v>
      </c>
      <c r="BT1" s="578">
        <v>1.0309999999999999</v>
      </c>
      <c r="BV1" s="1159" t="s">
        <v>853</v>
      </c>
      <c r="BW1" s="1159"/>
      <c r="BX1" s="1159"/>
      <c r="BY1" s="1159"/>
      <c r="BZ1" s="1159"/>
      <c r="CA1" s="1159"/>
      <c r="CB1" s="1159"/>
      <c r="CC1" s="364">
        <v>1000</v>
      </c>
      <c r="CD1" s="364">
        <v>1.0309999999999999</v>
      </c>
      <c r="CE1" s="364"/>
      <c r="CG1" s="1157" t="s">
        <v>880</v>
      </c>
      <c r="CH1" s="1157"/>
      <c r="CI1" s="1157"/>
      <c r="CJ1" s="1157"/>
      <c r="CK1" s="554">
        <v>1000</v>
      </c>
      <c r="CL1" s="554">
        <v>1.0309999999999999</v>
      </c>
      <c r="CM1" s="358"/>
      <c r="CN1" s="1157" t="s">
        <v>878</v>
      </c>
      <c r="CO1" s="1157"/>
      <c r="CP1" s="1157"/>
      <c r="CQ1" s="1157"/>
      <c r="CR1" s="1157"/>
      <c r="CS1" s="1157"/>
      <c r="CT1" s="1157"/>
      <c r="CU1" s="554">
        <v>1000</v>
      </c>
      <c r="CV1" s="554">
        <v>1.0309999999999999</v>
      </c>
      <c r="CW1" s="554"/>
      <c r="CY1" s="1159" t="s">
        <v>77</v>
      </c>
      <c r="CZ1" s="1159"/>
      <c r="DA1" s="1159"/>
      <c r="DB1" s="1159"/>
      <c r="DC1" s="364">
        <v>1000</v>
      </c>
      <c r="DD1" s="364">
        <v>1.0309999999999999</v>
      </c>
      <c r="DF1" s="1159" t="s">
        <v>643</v>
      </c>
      <c r="DG1" s="1159"/>
      <c r="DH1" s="1159"/>
      <c r="DI1" s="1159"/>
      <c r="DJ1" s="1159"/>
      <c r="DK1" s="1159"/>
      <c r="DL1" s="1159"/>
      <c r="DM1" s="366">
        <v>1000</v>
      </c>
      <c r="DN1" s="366">
        <v>1.0309999999999999</v>
      </c>
      <c r="DO1" s="366"/>
      <c r="DQ1" s="1158" t="s">
        <v>8</v>
      </c>
      <c r="DR1" s="1158"/>
      <c r="DS1" s="1158"/>
      <c r="DT1" s="1158"/>
      <c r="DU1" s="367">
        <v>1000</v>
      </c>
      <c r="DV1" s="367">
        <v>1.0309999999999999</v>
      </c>
      <c r="DX1" s="1158" t="s">
        <v>644</v>
      </c>
      <c r="DY1" s="1158"/>
      <c r="DZ1" s="1158"/>
      <c r="EA1" s="1158"/>
      <c r="EB1" s="1158"/>
      <c r="EC1" s="1158"/>
      <c r="ED1" s="1158"/>
      <c r="EE1" s="1158"/>
      <c r="EF1" s="367">
        <v>1000</v>
      </c>
      <c r="EG1" s="367">
        <v>1.0309999999999999</v>
      </c>
      <c r="EI1" s="1156" t="s">
        <v>9</v>
      </c>
      <c r="EJ1" s="1156"/>
      <c r="EK1" s="1156"/>
      <c r="EL1" s="344">
        <v>1000</v>
      </c>
      <c r="EM1" s="344">
        <v>1.0309999999999999</v>
      </c>
      <c r="EN1" s="344"/>
      <c r="EP1" s="1094" t="s">
        <v>920</v>
      </c>
      <c r="EQ1" s="1094"/>
      <c r="ER1" s="1094"/>
      <c r="ES1" s="1094"/>
      <c r="ET1" s="1094"/>
      <c r="EU1" s="1094"/>
      <c r="EV1" s="1094"/>
      <c r="EW1" s="1094"/>
      <c r="EX1" s="442">
        <v>1000</v>
      </c>
      <c r="EY1" s="442">
        <v>1.0309999999999999</v>
      </c>
      <c r="FA1" s="1155" t="s">
        <v>927</v>
      </c>
      <c r="FB1" s="1156"/>
      <c r="FC1" s="1156"/>
      <c r="FD1" s="1156"/>
      <c r="FE1" s="344">
        <v>1000</v>
      </c>
      <c r="FF1" s="344">
        <v>1</v>
      </c>
      <c r="FH1" s="1156" t="s">
        <v>932</v>
      </c>
      <c r="FI1" s="1156"/>
      <c r="FJ1" s="1156"/>
      <c r="FK1" s="1156"/>
      <c r="FL1" s="1156"/>
      <c r="FM1" s="1156"/>
      <c r="FN1" s="1156"/>
      <c r="FO1" s="344">
        <v>1000</v>
      </c>
      <c r="FP1" s="344">
        <v>1</v>
      </c>
      <c r="FQ1" s="344"/>
      <c r="FS1" s="1156" t="s">
        <v>951</v>
      </c>
      <c r="FT1" s="1156"/>
      <c r="FU1" s="1156"/>
      <c r="FV1" s="1156"/>
      <c r="FW1" s="1156"/>
      <c r="FX1" s="1156"/>
      <c r="FY1" s="1156"/>
      <c r="FZ1" s="344">
        <v>1000</v>
      </c>
      <c r="GA1" s="344">
        <v>1</v>
      </c>
      <c r="GB1" s="344"/>
      <c r="GC1" s="344"/>
      <c r="GD1" s="344"/>
      <c r="GE1" s="344"/>
      <c r="GG1" s="1154" t="s">
        <v>11</v>
      </c>
      <c r="GH1" s="1154"/>
      <c r="GI1" s="1154"/>
      <c r="GJ1" s="1154"/>
      <c r="GK1" s="368">
        <v>1000</v>
      </c>
      <c r="GL1" s="368">
        <v>1</v>
      </c>
      <c r="GN1" s="1154" t="s">
        <v>1015</v>
      </c>
      <c r="GO1" s="1154"/>
      <c r="GP1" s="1154"/>
      <c r="GQ1" s="1154"/>
      <c r="GR1" s="1154"/>
      <c r="GS1" s="1154"/>
      <c r="GT1" s="1154"/>
      <c r="GU1" s="1154"/>
      <c r="GV1" s="369">
        <v>1000</v>
      </c>
      <c r="GW1" s="370">
        <v>1</v>
      </c>
      <c r="GZ1" s="1154" t="s">
        <v>1016</v>
      </c>
      <c r="HA1" s="1154"/>
      <c r="HB1" s="1154"/>
      <c r="HC1" s="1154"/>
      <c r="HD1" s="1154"/>
      <c r="HE1" s="1154"/>
      <c r="HF1" s="1154"/>
      <c r="HG1" s="1154"/>
      <c r="HH1" s="1154"/>
      <c r="HI1" s="1154"/>
      <c r="HJ1" s="1154"/>
      <c r="HK1" s="343">
        <v>1000</v>
      </c>
      <c r="HL1" s="343">
        <v>1</v>
      </c>
      <c r="HQ1" s="1154" t="s">
        <v>12</v>
      </c>
      <c r="HR1" s="1154"/>
      <c r="HS1" s="1154"/>
      <c r="HT1" s="1154"/>
      <c r="HU1" s="343">
        <v>1000</v>
      </c>
      <c r="HV1" s="343">
        <v>1</v>
      </c>
      <c r="HY1" s="1154" t="s">
        <v>1040</v>
      </c>
      <c r="HZ1" s="1154"/>
      <c r="IA1" s="1154"/>
      <c r="IB1" s="1154"/>
      <c r="IC1" s="1154"/>
      <c r="ID1" s="1154"/>
      <c r="IE1" s="1154"/>
      <c r="IF1" s="1154"/>
      <c r="IG1" s="360">
        <v>1000</v>
      </c>
      <c r="IH1" s="360">
        <v>1</v>
      </c>
      <c r="IL1" s="1154" t="s">
        <v>1039</v>
      </c>
      <c r="IM1" s="1154"/>
      <c r="IN1" s="1154"/>
      <c r="IO1" s="1154"/>
      <c r="IP1" s="1154"/>
      <c r="IQ1" s="1154"/>
      <c r="IR1" s="1154"/>
      <c r="IS1" s="1154"/>
      <c r="IT1" s="1154"/>
      <c r="IU1" s="1154"/>
      <c r="IV1" s="343">
        <v>1000</v>
      </c>
      <c r="IW1" s="343">
        <v>1</v>
      </c>
    </row>
    <row r="2" spans="1:258" s="382" customFormat="1" ht="49.9" customHeight="1" x14ac:dyDescent="0.25">
      <c r="A2" s="541" t="s">
        <v>359</v>
      </c>
      <c r="B2" s="541" t="s">
        <v>381</v>
      </c>
      <c r="C2" s="541" t="s">
        <v>360</v>
      </c>
      <c r="D2" s="541" t="s">
        <v>444</v>
      </c>
      <c r="E2" s="541" t="s">
        <v>393</v>
      </c>
      <c r="F2" s="541" t="s">
        <v>362</v>
      </c>
      <c r="G2" s="541" t="s">
        <v>412</v>
      </c>
      <c r="H2" s="541" t="s">
        <v>754</v>
      </c>
      <c r="I2" s="541" t="s">
        <v>759</v>
      </c>
      <c r="J2" s="541" t="s">
        <v>760</v>
      </c>
      <c r="K2" s="542"/>
      <c r="M2" s="543" t="s">
        <v>359</v>
      </c>
      <c r="N2" s="543" t="s">
        <v>381</v>
      </c>
      <c r="O2" s="543" t="s">
        <v>360</v>
      </c>
      <c r="P2" s="543" t="s">
        <v>444</v>
      </c>
      <c r="Q2" s="543" t="s">
        <v>362</v>
      </c>
      <c r="R2" s="543" t="s">
        <v>759</v>
      </c>
      <c r="T2" s="543" t="s">
        <v>359</v>
      </c>
      <c r="U2" s="543" t="s">
        <v>381</v>
      </c>
      <c r="V2" s="543" t="s">
        <v>360</v>
      </c>
      <c r="W2" s="543" t="s">
        <v>444</v>
      </c>
      <c r="X2" s="543" t="s">
        <v>393</v>
      </c>
      <c r="Y2" s="543" t="s">
        <v>362</v>
      </c>
      <c r="Z2" s="543" t="s">
        <v>412</v>
      </c>
      <c r="AA2" s="544" t="s">
        <v>754</v>
      </c>
      <c r="AB2" s="544" t="s">
        <v>759</v>
      </c>
      <c r="AC2" s="544" t="s">
        <v>760</v>
      </c>
      <c r="AE2" s="391" t="s">
        <v>359</v>
      </c>
      <c r="AF2" s="391" t="s">
        <v>381</v>
      </c>
      <c r="AG2" s="391" t="s">
        <v>360</v>
      </c>
      <c r="AH2" s="391" t="s">
        <v>444</v>
      </c>
      <c r="AI2" s="391" t="s">
        <v>362</v>
      </c>
      <c r="AJ2" s="545" t="s">
        <v>759</v>
      </c>
      <c r="AL2" s="391" t="s">
        <v>359</v>
      </c>
      <c r="AM2" s="391" t="s">
        <v>381</v>
      </c>
      <c r="AN2" s="391" t="s">
        <v>360</v>
      </c>
      <c r="AO2" s="391" t="s">
        <v>444</v>
      </c>
      <c r="AP2" s="391" t="s">
        <v>393</v>
      </c>
      <c r="AQ2" s="391" t="s">
        <v>362</v>
      </c>
      <c r="AR2" s="391" t="s">
        <v>412</v>
      </c>
      <c r="AS2" s="391" t="s">
        <v>754</v>
      </c>
      <c r="AT2" s="391" t="s">
        <v>759</v>
      </c>
      <c r="AU2" s="391" t="s">
        <v>760</v>
      </c>
      <c r="AW2" s="546" t="s">
        <v>359</v>
      </c>
      <c r="AX2" s="546" t="s">
        <v>381</v>
      </c>
      <c r="AY2" s="546" t="s">
        <v>360</v>
      </c>
      <c r="AZ2" s="546" t="s">
        <v>444</v>
      </c>
      <c r="BA2" s="546" t="s">
        <v>362</v>
      </c>
      <c r="BB2" s="552" t="s">
        <v>848</v>
      </c>
      <c r="BD2" s="552" t="s">
        <v>359</v>
      </c>
      <c r="BE2" s="552" t="s">
        <v>381</v>
      </c>
      <c r="BF2" s="552" t="s">
        <v>360</v>
      </c>
      <c r="BG2" s="552" t="s">
        <v>444</v>
      </c>
      <c r="BH2" s="552" t="s">
        <v>393</v>
      </c>
      <c r="BI2" s="552" t="s">
        <v>362</v>
      </c>
      <c r="BJ2" s="552" t="s">
        <v>412</v>
      </c>
      <c r="BK2" s="552" t="s">
        <v>754</v>
      </c>
      <c r="BL2" s="552" t="s">
        <v>759</v>
      </c>
      <c r="BM2" s="552" t="s">
        <v>760</v>
      </c>
      <c r="BO2" s="546" t="s">
        <v>359</v>
      </c>
      <c r="BP2" s="546" t="s">
        <v>381</v>
      </c>
      <c r="BQ2" s="546" t="s">
        <v>360</v>
      </c>
      <c r="BR2" s="546" t="s">
        <v>444</v>
      </c>
      <c r="BS2" s="546" t="s">
        <v>362</v>
      </c>
      <c r="BT2" s="546" t="s">
        <v>848</v>
      </c>
      <c r="BV2" s="546" t="s">
        <v>359</v>
      </c>
      <c r="BW2" s="546" t="s">
        <v>381</v>
      </c>
      <c r="BX2" s="546" t="s">
        <v>360</v>
      </c>
      <c r="BY2" s="546" t="s">
        <v>444</v>
      </c>
      <c r="BZ2" s="546" t="s">
        <v>393</v>
      </c>
      <c r="CA2" s="546" t="s">
        <v>412</v>
      </c>
      <c r="CB2" s="546" t="s">
        <v>362</v>
      </c>
      <c r="CC2" s="546" t="s">
        <v>754</v>
      </c>
      <c r="CD2" s="546" t="s">
        <v>760</v>
      </c>
      <c r="CE2" s="546" t="s">
        <v>759</v>
      </c>
      <c r="CG2" s="546" t="s">
        <v>359</v>
      </c>
      <c r="CH2" s="546" t="s">
        <v>381</v>
      </c>
      <c r="CI2" s="546" t="s">
        <v>360</v>
      </c>
      <c r="CJ2" s="546" t="s">
        <v>444</v>
      </c>
      <c r="CK2" s="546" t="s">
        <v>362</v>
      </c>
      <c r="CL2" s="546" t="s">
        <v>759</v>
      </c>
      <c r="CN2" s="552" t="s">
        <v>359</v>
      </c>
      <c r="CO2" s="552" t="s">
        <v>381</v>
      </c>
      <c r="CP2" s="552" t="s">
        <v>360</v>
      </c>
      <c r="CQ2" s="552" t="s">
        <v>444</v>
      </c>
      <c r="CR2" s="547" t="s">
        <v>393</v>
      </c>
      <c r="CS2" s="547" t="s">
        <v>412</v>
      </c>
      <c r="CT2" s="547" t="s">
        <v>362</v>
      </c>
      <c r="CU2" s="546" t="s">
        <v>754</v>
      </c>
      <c r="CV2" s="546" t="s">
        <v>760</v>
      </c>
      <c r="CW2" s="546" t="s">
        <v>759</v>
      </c>
      <c r="CY2" s="546" t="s">
        <v>359</v>
      </c>
      <c r="CZ2" s="546" t="s">
        <v>381</v>
      </c>
      <c r="DA2" s="546" t="s">
        <v>360</v>
      </c>
      <c r="DB2" s="546" t="s">
        <v>444</v>
      </c>
      <c r="DC2" s="546" t="s">
        <v>362</v>
      </c>
      <c r="DD2" s="546" t="s">
        <v>759</v>
      </c>
      <c r="DF2" s="546" t="s">
        <v>359</v>
      </c>
      <c r="DG2" s="546" t="s">
        <v>381</v>
      </c>
      <c r="DH2" s="546" t="s">
        <v>360</v>
      </c>
      <c r="DI2" s="546" t="s">
        <v>444</v>
      </c>
      <c r="DJ2" s="547" t="s">
        <v>393</v>
      </c>
      <c r="DK2" s="547" t="s">
        <v>362</v>
      </c>
      <c r="DL2" s="547" t="s">
        <v>412</v>
      </c>
      <c r="DM2" s="546" t="s">
        <v>754</v>
      </c>
      <c r="DN2" s="546" t="s">
        <v>768</v>
      </c>
      <c r="DO2" s="546" t="s">
        <v>767</v>
      </c>
      <c r="DQ2" s="546" t="s">
        <v>359</v>
      </c>
      <c r="DR2" s="546" t="s">
        <v>381</v>
      </c>
      <c r="DS2" s="546" t="s">
        <v>360</v>
      </c>
      <c r="DT2" s="546" t="s">
        <v>444</v>
      </c>
      <c r="DU2" s="546" t="s">
        <v>362</v>
      </c>
      <c r="DV2" s="546" t="s">
        <v>759</v>
      </c>
      <c r="DX2" s="546" t="s">
        <v>359</v>
      </c>
      <c r="DY2" s="546" t="s">
        <v>381</v>
      </c>
      <c r="DZ2" s="546" t="s">
        <v>360</v>
      </c>
      <c r="EA2" s="546" t="s">
        <v>444</v>
      </c>
      <c r="EB2" s="546" t="s">
        <v>393</v>
      </c>
      <c r="EC2" s="546" t="s">
        <v>412</v>
      </c>
      <c r="ED2" s="546" t="s">
        <v>913</v>
      </c>
      <c r="EE2" s="546" t="s">
        <v>754</v>
      </c>
      <c r="EF2" s="546" t="s">
        <v>760</v>
      </c>
      <c r="EG2" s="546" t="s">
        <v>759</v>
      </c>
      <c r="EI2" s="548" t="s">
        <v>359</v>
      </c>
      <c r="EJ2" s="548" t="s">
        <v>381</v>
      </c>
      <c r="EK2" s="548" t="s">
        <v>360</v>
      </c>
      <c r="EL2" s="548" t="s">
        <v>444</v>
      </c>
      <c r="EM2" s="548" t="s">
        <v>362</v>
      </c>
      <c r="EN2" s="548" t="s">
        <v>759</v>
      </c>
      <c r="EP2" s="548" t="s">
        <v>359</v>
      </c>
      <c r="EQ2" s="548" t="s">
        <v>381</v>
      </c>
      <c r="ER2" s="548" t="s">
        <v>360</v>
      </c>
      <c r="ES2" s="548" t="s">
        <v>444</v>
      </c>
      <c r="ET2" s="548" t="s">
        <v>393</v>
      </c>
      <c r="EU2" s="548" t="s">
        <v>362</v>
      </c>
      <c r="EV2" s="548" t="s">
        <v>412</v>
      </c>
      <c r="EW2" s="548" t="s">
        <v>754</v>
      </c>
      <c r="EX2" s="548" t="s">
        <v>759</v>
      </c>
      <c r="EY2" s="548" t="s">
        <v>760</v>
      </c>
      <c r="FA2" s="548" t="s">
        <v>359</v>
      </c>
      <c r="FB2" s="548" t="s">
        <v>381</v>
      </c>
      <c r="FC2" s="548" t="s">
        <v>360</v>
      </c>
      <c r="FD2" s="548" t="s">
        <v>444</v>
      </c>
      <c r="FE2" s="548" t="s">
        <v>362</v>
      </c>
      <c r="FF2" s="548" t="s">
        <v>759</v>
      </c>
      <c r="FH2" s="548" t="s">
        <v>359</v>
      </c>
      <c r="FI2" s="548" t="s">
        <v>381</v>
      </c>
      <c r="FJ2" s="548" t="s">
        <v>360</v>
      </c>
      <c r="FK2" s="548" t="s">
        <v>444</v>
      </c>
      <c r="FL2" s="548" t="s">
        <v>393</v>
      </c>
      <c r="FM2" s="548" t="s">
        <v>362</v>
      </c>
      <c r="FN2" s="548" t="s">
        <v>412</v>
      </c>
      <c r="FO2" s="548" t="s">
        <v>754</v>
      </c>
      <c r="FP2" s="548" t="s">
        <v>759</v>
      </c>
      <c r="FQ2" s="548" t="s">
        <v>760</v>
      </c>
      <c r="FS2" s="548" t="s">
        <v>289</v>
      </c>
      <c r="FT2" s="548" t="s">
        <v>293</v>
      </c>
      <c r="FU2" s="548" t="s">
        <v>291</v>
      </c>
      <c r="FV2" s="548" t="s">
        <v>290</v>
      </c>
      <c r="FW2" s="548" t="s">
        <v>358</v>
      </c>
      <c r="FX2" s="548" t="s">
        <v>923</v>
      </c>
      <c r="FY2" s="548" t="s">
        <v>121</v>
      </c>
      <c r="FZ2" s="548" t="s">
        <v>764</v>
      </c>
      <c r="GA2" s="548" t="s">
        <v>762</v>
      </c>
      <c r="GB2" s="548" t="s">
        <v>761</v>
      </c>
      <c r="GC2" s="548" t="s">
        <v>763</v>
      </c>
      <c r="GD2" s="548" t="s">
        <v>925</v>
      </c>
      <c r="GE2" s="548" t="s">
        <v>926</v>
      </c>
      <c r="GG2" s="548" t="s">
        <v>359</v>
      </c>
      <c r="GH2" s="548" t="s">
        <v>381</v>
      </c>
      <c r="GI2" s="548" t="s">
        <v>360</v>
      </c>
      <c r="GJ2" s="548" t="s">
        <v>444</v>
      </c>
      <c r="GK2" s="548" t="s">
        <v>362</v>
      </c>
      <c r="GL2" s="548" t="s">
        <v>759</v>
      </c>
      <c r="GN2" s="548" t="s">
        <v>359</v>
      </c>
      <c r="GO2" s="548" t="s">
        <v>381</v>
      </c>
      <c r="GP2" s="548" t="s">
        <v>360</v>
      </c>
      <c r="GQ2" s="548" t="s">
        <v>444</v>
      </c>
      <c r="GR2" s="548" t="s">
        <v>361</v>
      </c>
      <c r="GS2" s="549" t="s">
        <v>393</v>
      </c>
      <c r="GT2" s="549" t="s">
        <v>362</v>
      </c>
      <c r="GU2" s="549" t="s">
        <v>412</v>
      </c>
      <c r="GV2" s="549" t="s">
        <v>754</v>
      </c>
      <c r="GW2" s="549" t="s">
        <v>759</v>
      </c>
      <c r="GX2" s="549" t="s">
        <v>760</v>
      </c>
      <c r="GZ2" s="549" t="s">
        <v>289</v>
      </c>
      <c r="HA2" s="549" t="s">
        <v>293</v>
      </c>
      <c r="HB2" s="549" t="s">
        <v>291</v>
      </c>
      <c r="HC2" s="549" t="s">
        <v>290</v>
      </c>
      <c r="HD2" s="549" t="s">
        <v>358</v>
      </c>
      <c r="HE2" s="549" t="s">
        <v>923</v>
      </c>
      <c r="HF2" s="549" t="s">
        <v>121</v>
      </c>
      <c r="HG2" s="549" t="s">
        <v>764</v>
      </c>
      <c r="HH2" s="549" t="s">
        <v>762</v>
      </c>
      <c r="HI2" s="549" t="s">
        <v>761</v>
      </c>
      <c r="HJ2" s="549" t="s">
        <v>763</v>
      </c>
      <c r="HK2" s="549" t="s">
        <v>925</v>
      </c>
      <c r="HL2" s="549" t="s">
        <v>926</v>
      </c>
      <c r="HQ2" s="549" t="s">
        <v>359</v>
      </c>
      <c r="HR2" s="549" t="s">
        <v>381</v>
      </c>
      <c r="HS2" s="549" t="s">
        <v>360</v>
      </c>
      <c r="HT2" s="549" t="s">
        <v>444</v>
      </c>
      <c r="HU2" s="549" t="s">
        <v>362</v>
      </c>
      <c r="HV2" s="549" t="s">
        <v>759</v>
      </c>
      <c r="HY2" s="549" t="s">
        <v>359</v>
      </c>
      <c r="HZ2" s="549" t="s">
        <v>381</v>
      </c>
      <c r="IA2" s="549" t="s">
        <v>360</v>
      </c>
      <c r="IB2" s="549" t="s">
        <v>444</v>
      </c>
      <c r="IC2" s="550" t="s">
        <v>393</v>
      </c>
      <c r="ID2" s="550" t="s">
        <v>362</v>
      </c>
      <c r="IE2" s="550" t="s">
        <v>412</v>
      </c>
      <c r="IF2" s="550" t="s">
        <v>754</v>
      </c>
      <c r="IG2" s="550" t="s">
        <v>759</v>
      </c>
      <c r="IH2" s="550" t="s">
        <v>760</v>
      </c>
      <c r="II2" s="549"/>
      <c r="IJ2" s="551"/>
      <c r="IL2" s="549" t="s">
        <v>289</v>
      </c>
      <c r="IM2" s="549" t="s">
        <v>293</v>
      </c>
      <c r="IN2" s="549" t="s">
        <v>291</v>
      </c>
      <c r="IO2" s="549" t="s">
        <v>290</v>
      </c>
      <c r="IP2" s="549" t="s">
        <v>358</v>
      </c>
      <c r="IQ2" s="549" t="s">
        <v>923</v>
      </c>
      <c r="IR2" s="549" t="s">
        <v>121</v>
      </c>
      <c r="IS2" s="549" t="s">
        <v>764</v>
      </c>
      <c r="IT2" s="549" t="s">
        <v>762</v>
      </c>
      <c r="IU2" s="549" t="s">
        <v>761</v>
      </c>
      <c r="IV2" s="549" t="s">
        <v>763</v>
      </c>
      <c r="IW2" s="549" t="s">
        <v>925</v>
      </c>
      <c r="IX2" s="549" t="s">
        <v>926</v>
      </c>
    </row>
    <row r="3" spans="1:258" x14ac:dyDescent="0.2">
      <c r="A3" s="370" t="s">
        <v>805</v>
      </c>
      <c r="B3" s="348" t="s">
        <v>257</v>
      </c>
      <c r="C3" s="370" t="s">
        <v>366</v>
      </c>
      <c r="D3" s="348" t="s">
        <v>273</v>
      </c>
      <c r="E3" s="348">
        <v>2375000000</v>
      </c>
      <c r="F3" s="348">
        <v>0</v>
      </c>
      <c r="G3" s="348">
        <v>0</v>
      </c>
      <c r="H3" s="370">
        <f>+E3/$I$1*$J$1</f>
        <v>2448625</v>
      </c>
      <c r="I3" s="370">
        <f t="shared" ref="I3:J3" si="0">+F3/$I$1*$J$1</f>
        <v>0</v>
      </c>
      <c r="J3" s="370">
        <f t="shared" si="0"/>
        <v>0</v>
      </c>
      <c r="M3" s="343" t="s">
        <v>805</v>
      </c>
      <c r="N3" s="343" t="s">
        <v>257</v>
      </c>
      <c r="O3" s="343" t="s">
        <v>368</v>
      </c>
      <c r="P3" s="343" t="s">
        <v>274</v>
      </c>
      <c r="Q3" s="370">
        <v>2223780</v>
      </c>
      <c r="R3" s="348">
        <f>+Q3/$Q$1*$R$1</f>
        <v>2292.7171800000001</v>
      </c>
      <c r="T3" s="343" t="s">
        <v>805</v>
      </c>
      <c r="U3" s="343" t="s">
        <v>257</v>
      </c>
      <c r="V3" s="368" t="s">
        <v>366</v>
      </c>
      <c r="W3" s="343" t="s">
        <v>273</v>
      </c>
      <c r="X3" s="370">
        <v>2375000000</v>
      </c>
      <c r="Y3" s="370">
        <v>0</v>
      </c>
      <c r="Z3" s="370">
        <v>0</v>
      </c>
      <c r="AA3" s="370">
        <f>+X3/$AB$1*$AC$1</f>
        <v>2448625</v>
      </c>
      <c r="AB3" s="370">
        <f>+Y3/$AB$1*$AC$1</f>
        <v>0</v>
      </c>
      <c r="AC3" s="370">
        <f>+Z3/$AB$1*$AC$1</f>
        <v>0</v>
      </c>
      <c r="AE3" s="371" t="s">
        <v>805</v>
      </c>
      <c r="AF3" s="346" t="s">
        <v>257</v>
      </c>
      <c r="AG3" s="371" t="s">
        <v>368</v>
      </c>
      <c r="AH3" s="346" t="s">
        <v>274</v>
      </c>
      <c r="AI3" s="347">
        <v>2223780</v>
      </c>
      <c r="AJ3" s="348">
        <f>+AI3/$AI$1*$AJ$1</f>
        <v>2292.7171800000001</v>
      </c>
      <c r="AL3" s="343" t="s">
        <v>805</v>
      </c>
      <c r="AM3" s="343" t="s">
        <v>257</v>
      </c>
      <c r="AN3" s="368" t="s">
        <v>366</v>
      </c>
      <c r="AO3" s="343" t="s">
        <v>273</v>
      </c>
      <c r="AP3" s="348">
        <v>2375000000</v>
      </c>
      <c r="AQ3" s="348">
        <v>0</v>
      </c>
      <c r="AR3" s="348">
        <v>0</v>
      </c>
      <c r="AS3" s="348">
        <f>+AP3/$AT$1*$AU$1</f>
        <v>2448625</v>
      </c>
      <c r="AT3" s="348">
        <f t="shared" ref="AT3:AU3" si="1">+AQ3/$AT$1*$AU$1</f>
        <v>0</v>
      </c>
      <c r="AU3" s="348">
        <f t="shared" si="1"/>
        <v>0</v>
      </c>
      <c r="AW3" s="371" t="s">
        <v>805</v>
      </c>
      <c r="AX3" s="371" t="s">
        <v>257</v>
      </c>
      <c r="AY3" s="371" t="s">
        <v>366</v>
      </c>
      <c r="AZ3" s="371" t="s">
        <v>273</v>
      </c>
      <c r="BA3" s="347">
        <v>90267444</v>
      </c>
      <c r="BB3" s="348">
        <f>+BA3/$BA$1*$BB$1</f>
        <v>93065.734763999993</v>
      </c>
      <c r="BD3" s="371" t="s">
        <v>805</v>
      </c>
      <c r="BE3" s="346" t="s">
        <v>257</v>
      </c>
      <c r="BF3" s="371" t="s">
        <v>366</v>
      </c>
      <c r="BG3" s="350" t="s">
        <v>273</v>
      </c>
      <c r="BH3" s="347">
        <v>2375000000</v>
      </c>
      <c r="BI3" s="347">
        <v>0</v>
      </c>
      <c r="BJ3" s="347">
        <v>0</v>
      </c>
      <c r="BK3" s="347">
        <f>+BH3/$BK$1*$BL$1</f>
        <v>2448625</v>
      </c>
      <c r="BL3" s="347">
        <f t="shared" ref="BL3:BM3" si="2">+BI3/$BK$1*$BL$1</f>
        <v>0</v>
      </c>
      <c r="BM3" s="347">
        <f t="shared" si="2"/>
        <v>0</v>
      </c>
      <c r="BO3" s="368" t="s">
        <v>805</v>
      </c>
      <c r="BP3" s="372" t="s">
        <v>257</v>
      </c>
      <c r="BQ3" s="368" t="s">
        <v>366</v>
      </c>
      <c r="BR3" s="372" t="s">
        <v>273</v>
      </c>
      <c r="BS3" s="348">
        <v>27584400</v>
      </c>
      <c r="BT3" s="348">
        <f>+BS3/$BS$1*$BT$1</f>
        <v>28439.5164</v>
      </c>
      <c r="BV3" s="371" t="s">
        <v>805</v>
      </c>
      <c r="BW3" s="372" t="s">
        <v>257</v>
      </c>
      <c r="BX3" s="371" t="s">
        <v>366</v>
      </c>
      <c r="BY3" s="372" t="s">
        <v>273</v>
      </c>
      <c r="BZ3" s="348">
        <v>2375000000</v>
      </c>
      <c r="CA3" s="348">
        <v>0</v>
      </c>
      <c r="CB3" s="348">
        <v>0</v>
      </c>
      <c r="CC3" s="349">
        <f>BZ3/$CC$1*$CD$1</f>
        <v>2448625</v>
      </c>
      <c r="CD3" s="349">
        <f t="shared" ref="CD3:CE3" si="3">CA3/$CC$1*$CD$1</f>
        <v>0</v>
      </c>
      <c r="CE3" s="349">
        <f t="shared" si="3"/>
        <v>0</v>
      </c>
      <c r="CG3" s="371" t="s">
        <v>805</v>
      </c>
      <c r="CH3" s="346" t="s">
        <v>257</v>
      </c>
      <c r="CI3" s="371" t="s">
        <v>368</v>
      </c>
      <c r="CJ3" s="346" t="s">
        <v>274</v>
      </c>
      <c r="CK3" s="347">
        <v>4973780</v>
      </c>
      <c r="CL3" s="348">
        <f>+CK3/$CK$1*$CL$1</f>
        <v>5127.9671799999996</v>
      </c>
      <c r="CN3" s="343" t="s">
        <v>805</v>
      </c>
      <c r="CO3" s="343" t="s">
        <v>257</v>
      </c>
      <c r="CP3" s="343" t="s">
        <v>366</v>
      </c>
      <c r="CQ3" s="343" t="s">
        <v>273</v>
      </c>
      <c r="CR3" s="348">
        <v>2375000000</v>
      </c>
      <c r="CS3" s="348">
        <v>0</v>
      </c>
      <c r="CT3" s="348">
        <v>0</v>
      </c>
      <c r="CU3" s="348">
        <f>+CR3/$CU$1*$CV$1</f>
        <v>2448625</v>
      </c>
      <c r="CV3" s="348">
        <f t="shared" ref="CV3:CW3" si="4">+CS3/$CU$1*$CV$1</f>
        <v>0</v>
      </c>
      <c r="CW3" s="348">
        <f t="shared" si="4"/>
        <v>0</v>
      </c>
      <c r="CY3" s="371" t="s">
        <v>805</v>
      </c>
      <c r="CZ3" s="346" t="s">
        <v>257</v>
      </c>
      <c r="DA3" s="371" t="s">
        <v>368</v>
      </c>
      <c r="DB3" s="346" t="s">
        <v>274</v>
      </c>
      <c r="DC3" s="347">
        <v>3723780</v>
      </c>
      <c r="DD3" s="348">
        <f>+DC3/$DC$1*$DD$1</f>
        <v>3839.2171800000001</v>
      </c>
      <c r="DF3" s="343" t="s">
        <v>805</v>
      </c>
      <c r="DG3" s="343" t="s">
        <v>257</v>
      </c>
      <c r="DH3" s="343" t="s">
        <v>366</v>
      </c>
      <c r="DI3" s="343" t="s">
        <v>273</v>
      </c>
      <c r="DJ3" s="348">
        <v>2375000000</v>
      </c>
      <c r="DK3" s="348">
        <v>0</v>
      </c>
      <c r="DL3" s="348">
        <v>0</v>
      </c>
      <c r="DM3" s="348">
        <f>+DJ3/$DM$1*$DN$1</f>
        <v>2448625</v>
      </c>
      <c r="DN3" s="348">
        <f t="shared" ref="DN3:DO3" si="5">+DK3/$DM$1*$DN$1</f>
        <v>0</v>
      </c>
      <c r="DO3" s="348">
        <f t="shared" si="5"/>
        <v>0</v>
      </c>
      <c r="DQ3" s="343" t="s">
        <v>805</v>
      </c>
      <c r="DR3" s="343" t="s">
        <v>257</v>
      </c>
      <c r="DS3" s="343" t="s">
        <v>366</v>
      </c>
      <c r="DT3" s="343" t="s">
        <v>273</v>
      </c>
      <c r="DU3" s="360">
        <v>57603213</v>
      </c>
      <c r="DV3" s="360">
        <f>+DU3/$DU$1*$DV$1</f>
        <v>59388.912602999997</v>
      </c>
      <c r="DX3" s="343" t="s">
        <v>805</v>
      </c>
      <c r="DY3" s="343" t="s">
        <v>257</v>
      </c>
      <c r="DZ3" s="343" t="s">
        <v>366</v>
      </c>
      <c r="EA3" s="343" t="s">
        <v>273</v>
      </c>
      <c r="EB3" s="360">
        <v>2375000000</v>
      </c>
      <c r="EC3" s="360">
        <v>0</v>
      </c>
      <c r="ED3" s="360">
        <v>0</v>
      </c>
      <c r="EE3" s="360">
        <f>+EB3/$EF$1*$EG$1</f>
        <v>2448625</v>
      </c>
      <c r="EF3" s="360">
        <f t="shared" ref="EF3" si="6">+EC3/$EF$1*$EG$1</f>
        <v>0</v>
      </c>
      <c r="EG3" s="360">
        <f>+ED3/$EF$1*$EG$1</f>
        <v>0</v>
      </c>
      <c r="EI3" s="371" t="s">
        <v>805</v>
      </c>
      <c r="EJ3" s="346" t="s">
        <v>257</v>
      </c>
      <c r="EK3" s="371" t="s">
        <v>366</v>
      </c>
      <c r="EL3" s="346" t="s">
        <v>273</v>
      </c>
      <c r="EM3" s="347">
        <v>10357505</v>
      </c>
      <c r="EN3" s="347">
        <f>+EM3/$EL$1*$EM$1</f>
        <v>10678.587654999998</v>
      </c>
      <c r="EP3" s="368" t="s">
        <v>805</v>
      </c>
      <c r="EQ3" s="343" t="s">
        <v>257</v>
      </c>
      <c r="ER3" s="368" t="s">
        <v>366</v>
      </c>
      <c r="ES3" s="343" t="s">
        <v>273</v>
      </c>
      <c r="ET3" s="347">
        <v>2375000000</v>
      </c>
      <c r="EU3" s="347">
        <v>0</v>
      </c>
      <c r="EV3" s="347">
        <v>0</v>
      </c>
      <c r="EW3" s="347">
        <f>+ET3/$EX$1*$EY$1</f>
        <v>2448625</v>
      </c>
      <c r="EX3" s="347">
        <f>+EU3/$EX$1*$EY$1</f>
        <v>0</v>
      </c>
      <c r="EY3" s="347">
        <f>+EV3/$EX$1*$EY$1</f>
        <v>0</v>
      </c>
      <c r="FA3" s="343" t="s">
        <v>805</v>
      </c>
      <c r="FB3" s="343" t="s">
        <v>257</v>
      </c>
      <c r="FC3" s="343" t="s">
        <v>367</v>
      </c>
      <c r="FD3" s="343" t="s">
        <v>282</v>
      </c>
      <c r="FE3" s="347">
        <v>3348591</v>
      </c>
      <c r="FF3" s="347">
        <f>+FE3/$FE$1*$FF$1</f>
        <v>3348.5909999999999</v>
      </c>
      <c r="FH3" s="371" t="s">
        <v>805</v>
      </c>
      <c r="FI3" s="346" t="s">
        <v>257</v>
      </c>
      <c r="FJ3" s="371" t="s">
        <v>366</v>
      </c>
      <c r="FK3" s="346" t="s">
        <v>273</v>
      </c>
      <c r="FL3" s="347">
        <v>2375000000</v>
      </c>
      <c r="FM3" s="347">
        <v>0</v>
      </c>
      <c r="FN3" s="347">
        <v>0</v>
      </c>
      <c r="FO3" s="347">
        <f>+FL3/$FO$1*$FP$1</f>
        <v>2375000</v>
      </c>
      <c r="FP3" s="347">
        <f>+FM3/$FO$1*$FP$1</f>
        <v>0</v>
      </c>
      <c r="FQ3" s="347">
        <f>+FN3/$FO$1*$FP$1</f>
        <v>0</v>
      </c>
      <c r="FS3" s="343" t="s">
        <v>347</v>
      </c>
      <c r="FT3" s="373">
        <v>5026053000</v>
      </c>
      <c r="FU3" s="373">
        <v>2652881305</v>
      </c>
      <c r="FV3" s="373">
        <v>3677469669</v>
      </c>
      <c r="FW3" s="373">
        <v>1348583331</v>
      </c>
      <c r="FX3" s="373">
        <v>2321096180</v>
      </c>
      <c r="FY3" s="373">
        <v>331785125</v>
      </c>
      <c r="FZ3" s="360">
        <f>+FT3/$FZ$1*$GA$1</f>
        <v>5026053</v>
      </c>
      <c r="GA3" s="360">
        <f t="shared" ref="GA3:GE3" si="7">+FU3/$FZ$1*$GA$1</f>
        <v>2652881.3050000002</v>
      </c>
      <c r="GB3" s="360">
        <f t="shared" si="7"/>
        <v>3677469.6690000002</v>
      </c>
      <c r="GC3" s="360">
        <f t="shared" si="7"/>
        <v>1348583.331</v>
      </c>
      <c r="GD3" s="360">
        <f t="shared" si="7"/>
        <v>2321096.1800000002</v>
      </c>
      <c r="GE3" s="360">
        <f t="shared" si="7"/>
        <v>331785.125</v>
      </c>
      <c r="GG3" s="368" t="s">
        <v>805</v>
      </c>
      <c r="GH3" s="368" t="s">
        <v>257</v>
      </c>
      <c r="GI3" s="368" t="s">
        <v>387</v>
      </c>
      <c r="GJ3" s="368" t="s">
        <v>276</v>
      </c>
      <c r="GK3" s="374">
        <v>5803188</v>
      </c>
      <c r="GL3" s="374">
        <f>+GK3/$GK$1*$GL$1</f>
        <v>5803.1880000000001</v>
      </c>
      <c r="GN3" s="368" t="s">
        <v>805</v>
      </c>
      <c r="GO3" s="368" t="s">
        <v>257</v>
      </c>
      <c r="GP3" s="368" t="s">
        <v>366</v>
      </c>
      <c r="GQ3" s="368" t="s">
        <v>273</v>
      </c>
      <c r="GR3" s="368" t="s">
        <v>1014</v>
      </c>
      <c r="GS3" s="370">
        <v>2375000000</v>
      </c>
      <c r="GT3" s="370">
        <v>0</v>
      </c>
      <c r="GU3" s="370">
        <v>0</v>
      </c>
      <c r="GV3" s="369">
        <f>+GS3/$GV$1*$GW$1</f>
        <v>2375000</v>
      </c>
      <c r="GW3" s="369">
        <f t="shared" ref="GW3:GX3" si="8">+GT3/$GV$1*$GW$1</f>
        <v>0</v>
      </c>
      <c r="GX3" s="369">
        <f t="shared" si="8"/>
        <v>0</v>
      </c>
      <c r="GZ3" s="375" t="s">
        <v>347</v>
      </c>
      <c r="HA3" s="369">
        <v>5026053000</v>
      </c>
      <c r="HB3" s="369">
        <v>3043448666</v>
      </c>
      <c r="HC3" s="369">
        <v>4043654628</v>
      </c>
      <c r="HD3" s="369">
        <v>982398372</v>
      </c>
      <c r="HE3" s="369">
        <v>2550493776</v>
      </c>
      <c r="HF3" s="369">
        <v>492954890</v>
      </c>
      <c r="HG3" s="369">
        <f t="shared" ref="HG3:HL3" si="9">+HA3/$HK$1*$HL$1</f>
        <v>5026053</v>
      </c>
      <c r="HH3" s="369">
        <f t="shared" si="9"/>
        <v>3043448.6660000002</v>
      </c>
      <c r="HI3" s="369">
        <f t="shared" si="9"/>
        <v>4043654.628</v>
      </c>
      <c r="HJ3" s="369">
        <f t="shared" si="9"/>
        <v>982398.37199999997</v>
      </c>
      <c r="HK3" s="369">
        <f t="shared" si="9"/>
        <v>2550493.7760000001</v>
      </c>
      <c r="HL3" s="369">
        <f t="shared" si="9"/>
        <v>492954.89</v>
      </c>
      <c r="HQ3" s="371" t="s">
        <v>805</v>
      </c>
      <c r="HR3" s="346" t="s">
        <v>257</v>
      </c>
      <c r="HS3" s="371" t="s">
        <v>367</v>
      </c>
      <c r="HT3" s="346" t="s">
        <v>282</v>
      </c>
      <c r="HU3" s="347">
        <v>41523563</v>
      </c>
      <c r="HV3" s="347">
        <f>+HU3/$HU$1*$HV$1</f>
        <v>41523.563000000002</v>
      </c>
      <c r="HY3" s="371" t="s">
        <v>805</v>
      </c>
      <c r="HZ3" s="346" t="s">
        <v>257</v>
      </c>
      <c r="IA3" s="371" t="s">
        <v>366</v>
      </c>
      <c r="IB3" s="346" t="s">
        <v>273</v>
      </c>
      <c r="IC3" s="376">
        <v>2300424451</v>
      </c>
      <c r="ID3" s="376">
        <v>0</v>
      </c>
      <c r="IE3" s="376">
        <v>0</v>
      </c>
      <c r="IF3" s="360">
        <f>+IC3/$IG$1*$IH$1</f>
        <v>2300424.4509999999</v>
      </c>
      <c r="IG3" s="360">
        <f t="shared" ref="IG3:IH3" si="10">+ID3/$IG$1*$IH$1</f>
        <v>0</v>
      </c>
      <c r="IH3" s="360">
        <f t="shared" si="10"/>
        <v>0</v>
      </c>
      <c r="II3" s="347"/>
      <c r="IJ3" s="347"/>
      <c r="IL3" s="346" t="s">
        <v>347</v>
      </c>
      <c r="IM3" s="377">
        <v>4776774000</v>
      </c>
      <c r="IN3" s="377">
        <v>4684847416</v>
      </c>
      <c r="IO3" s="377">
        <v>4764265935</v>
      </c>
      <c r="IP3" s="377">
        <v>12508065</v>
      </c>
      <c r="IQ3" s="377">
        <v>3940534321</v>
      </c>
      <c r="IR3" s="377">
        <v>744313095</v>
      </c>
      <c r="IS3" s="347">
        <f t="shared" ref="IS3:IX3" si="11">+IM3/$IV$1*$IW$1</f>
        <v>4776774</v>
      </c>
      <c r="IT3" s="347">
        <f t="shared" si="11"/>
        <v>4684847.4160000002</v>
      </c>
      <c r="IU3" s="347">
        <f t="shared" si="11"/>
        <v>4764265.9349999996</v>
      </c>
      <c r="IV3" s="347">
        <f t="shared" si="11"/>
        <v>12508.065000000001</v>
      </c>
      <c r="IW3" s="347">
        <f t="shared" si="11"/>
        <v>3940534.321</v>
      </c>
      <c r="IX3" s="347">
        <f t="shared" si="11"/>
        <v>744313.09499999997</v>
      </c>
    </row>
    <row r="4" spans="1:258" x14ac:dyDescent="0.2">
      <c r="A4" s="370" t="s">
        <v>805</v>
      </c>
      <c r="B4" s="348" t="s">
        <v>257</v>
      </c>
      <c r="C4" s="370" t="s">
        <v>367</v>
      </c>
      <c r="D4" s="348" t="s">
        <v>282</v>
      </c>
      <c r="E4" s="348">
        <v>204765000</v>
      </c>
      <c r="F4" s="348">
        <v>0</v>
      </c>
      <c r="G4" s="348">
        <v>0</v>
      </c>
      <c r="H4" s="370">
        <f t="shared" ref="H4:H44" si="12">+E4/$I$1*$J$1</f>
        <v>211112.715</v>
      </c>
      <c r="I4" s="370">
        <f t="shared" ref="I4:I44" si="13">+F4/$I$1*$J$1</f>
        <v>0</v>
      </c>
      <c r="J4" s="370">
        <f t="shared" ref="J4:J44" si="14">+G4/$I$1*$J$1</f>
        <v>0</v>
      </c>
      <c r="M4" s="343" t="s">
        <v>805</v>
      </c>
      <c r="N4" s="343" t="s">
        <v>257</v>
      </c>
      <c r="O4" s="343" t="s">
        <v>367</v>
      </c>
      <c r="P4" s="343" t="s">
        <v>282</v>
      </c>
      <c r="Q4" s="370">
        <v>334522</v>
      </c>
      <c r="R4" s="348">
        <f t="shared" ref="R4:R9" si="15">+Q4/$Q$1*$R$1</f>
        <v>344.89218199999999</v>
      </c>
      <c r="T4" s="343" t="s">
        <v>805</v>
      </c>
      <c r="U4" s="343" t="s">
        <v>257</v>
      </c>
      <c r="V4" s="368" t="s">
        <v>367</v>
      </c>
      <c r="W4" s="343" t="s">
        <v>282</v>
      </c>
      <c r="X4" s="370">
        <v>204765000</v>
      </c>
      <c r="Y4" s="370">
        <v>0</v>
      </c>
      <c r="Z4" s="370">
        <v>0</v>
      </c>
      <c r="AA4" s="370">
        <f t="shared" ref="AA4:AA47" si="16">+X4/$AB$1*$AC$1</f>
        <v>211112.715</v>
      </c>
      <c r="AB4" s="370">
        <f t="shared" ref="AB4:AB47" si="17">+Y4/$AB$1*$AC$1</f>
        <v>0</v>
      </c>
      <c r="AC4" s="370">
        <f t="shared" ref="AC4:AC47" si="18">+Z4/$AB$1*$AC$1</f>
        <v>0</v>
      </c>
      <c r="AE4" s="371" t="s">
        <v>369</v>
      </c>
      <c r="AF4" s="346" t="s">
        <v>279</v>
      </c>
      <c r="AG4" s="371" t="s">
        <v>519</v>
      </c>
      <c r="AH4" s="346" t="s">
        <v>520</v>
      </c>
      <c r="AI4" s="347">
        <v>780000</v>
      </c>
      <c r="AJ4" s="348">
        <f t="shared" ref="AJ4:AJ7" si="19">+AI4/$AI$1*$AJ$1</f>
        <v>804.18</v>
      </c>
      <c r="AL4" s="343" t="s">
        <v>805</v>
      </c>
      <c r="AM4" s="343" t="s">
        <v>257</v>
      </c>
      <c r="AN4" s="368" t="s">
        <v>367</v>
      </c>
      <c r="AO4" s="343" t="s">
        <v>282</v>
      </c>
      <c r="AP4" s="348">
        <v>204765000</v>
      </c>
      <c r="AQ4" s="348">
        <v>0</v>
      </c>
      <c r="AR4" s="348">
        <v>0</v>
      </c>
      <c r="AS4" s="348">
        <f t="shared" ref="AS4:AS50" si="20">+AP4/$AT$1*$AU$1</f>
        <v>211112.715</v>
      </c>
      <c r="AT4" s="348">
        <f t="shared" ref="AT4:AT50" si="21">+AQ4/$AT$1*$AU$1</f>
        <v>0</v>
      </c>
      <c r="AU4" s="348">
        <f t="shared" ref="AU4:AU50" si="22">+AR4/$AT$1*$AU$1</f>
        <v>0</v>
      </c>
      <c r="AW4" s="371" t="s">
        <v>805</v>
      </c>
      <c r="AX4" s="371" t="s">
        <v>257</v>
      </c>
      <c r="AY4" s="371" t="s">
        <v>368</v>
      </c>
      <c r="AZ4" s="371" t="s">
        <v>274</v>
      </c>
      <c r="BA4" s="347">
        <v>2223780</v>
      </c>
      <c r="BB4" s="348">
        <f t="shared" ref="BB4:BB7" si="23">+BA4/$BA$1*$BB$1</f>
        <v>2292.7171800000001</v>
      </c>
      <c r="BD4" s="371" t="s">
        <v>805</v>
      </c>
      <c r="BE4" s="346" t="s">
        <v>257</v>
      </c>
      <c r="BF4" s="371" t="s">
        <v>367</v>
      </c>
      <c r="BG4" s="350" t="s">
        <v>282</v>
      </c>
      <c r="BH4" s="347">
        <v>204765000</v>
      </c>
      <c r="BI4" s="347">
        <v>0</v>
      </c>
      <c r="BJ4" s="347">
        <v>0</v>
      </c>
      <c r="BK4" s="347">
        <f t="shared" ref="BK4:BK52" si="24">+BH4/$BK$1*$BL$1</f>
        <v>211112.715</v>
      </c>
      <c r="BL4" s="347">
        <f t="shared" ref="BL4:BL52" si="25">+BI4/$BK$1*$BL$1</f>
        <v>0</v>
      </c>
      <c r="BM4" s="347">
        <f t="shared" ref="BM4:BM52" si="26">+BJ4/$BK$1*$BL$1</f>
        <v>0</v>
      </c>
      <c r="BO4" s="368" t="s">
        <v>805</v>
      </c>
      <c r="BP4" s="372" t="s">
        <v>257</v>
      </c>
      <c r="BQ4" s="368" t="s">
        <v>387</v>
      </c>
      <c r="BR4" s="372" t="s">
        <v>276</v>
      </c>
      <c r="BS4" s="348">
        <v>4538159</v>
      </c>
      <c r="BT4" s="348">
        <f t="shared" ref="BT4:BT8" si="27">+BS4/$BS$1*$BT$1</f>
        <v>4678.8419289999993</v>
      </c>
      <c r="BV4" s="371" t="s">
        <v>805</v>
      </c>
      <c r="BW4" s="372" t="s">
        <v>257</v>
      </c>
      <c r="BX4" s="371" t="s">
        <v>367</v>
      </c>
      <c r="BY4" s="372" t="s">
        <v>282</v>
      </c>
      <c r="BZ4" s="348">
        <v>204765000</v>
      </c>
      <c r="CA4" s="348">
        <v>0</v>
      </c>
      <c r="CB4" s="348">
        <v>0</v>
      </c>
      <c r="CC4" s="349">
        <f t="shared" ref="CC4:CC53" si="28">BZ4/$CC$1*$CD$1</f>
        <v>211112.715</v>
      </c>
      <c r="CD4" s="349">
        <f t="shared" ref="CD4:CD53" si="29">CA4/$CC$1*$CD$1</f>
        <v>0</v>
      </c>
      <c r="CE4" s="349">
        <f t="shared" ref="CE4:CE53" si="30">CB4/$CC$1*$CD$1</f>
        <v>0</v>
      </c>
      <c r="CG4" s="371" t="s">
        <v>805</v>
      </c>
      <c r="CH4" s="346" t="s">
        <v>257</v>
      </c>
      <c r="CI4" s="371" t="s">
        <v>366</v>
      </c>
      <c r="CJ4" s="346" t="s">
        <v>273</v>
      </c>
      <c r="CK4" s="347">
        <v>314684251</v>
      </c>
      <c r="CL4" s="348">
        <f t="shared" ref="CL4:CL9" si="31">+CK4/$CK$1*$CL$1</f>
        <v>324439.46278099995</v>
      </c>
      <c r="CN4" s="343" t="s">
        <v>805</v>
      </c>
      <c r="CO4" s="343" t="s">
        <v>257</v>
      </c>
      <c r="CP4" s="343" t="s">
        <v>367</v>
      </c>
      <c r="CQ4" s="343" t="s">
        <v>282</v>
      </c>
      <c r="CR4" s="348">
        <v>204765000</v>
      </c>
      <c r="CS4" s="348">
        <v>0</v>
      </c>
      <c r="CT4" s="348">
        <v>0</v>
      </c>
      <c r="CU4" s="348">
        <f t="shared" ref="CU4:CU56" si="32">+CR4/$CU$1*$CV$1</f>
        <v>211112.715</v>
      </c>
      <c r="CV4" s="348">
        <f t="shared" ref="CV4:CV56" si="33">+CS4/$CU$1*$CV$1</f>
        <v>0</v>
      </c>
      <c r="CW4" s="348">
        <f t="shared" ref="CW4:CW56" si="34">+CT4/$CU$1*$CV$1</f>
        <v>0</v>
      </c>
      <c r="CY4" s="371" t="s">
        <v>805</v>
      </c>
      <c r="CZ4" s="346" t="s">
        <v>257</v>
      </c>
      <c r="DA4" s="371" t="s">
        <v>366</v>
      </c>
      <c r="DB4" s="346" t="s">
        <v>273</v>
      </c>
      <c r="DC4" s="347">
        <v>330466877</v>
      </c>
      <c r="DD4" s="348">
        <f t="shared" ref="DD4:DD8" si="35">+DC4/$DC$1*$DD$1</f>
        <v>340711.35018699995</v>
      </c>
      <c r="DF4" s="343" t="s">
        <v>805</v>
      </c>
      <c r="DG4" s="343" t="s">
        <v>257</v>
      </c>
      <c r="DH4" s="343" t="s">
        <v>367</v>
      </c>
      <c r="DI4" s="343" t="s">
        <v>282</v>
      </c>
      <c r="DJ4" s="348">
        <v>204765000</v>
      </c>
      <c r="DK4" s="348">
        <v>0</v>
      </c>
      <c r="DL4" s="348">
        <v>0</v>
      </c>
      <c r="DM4" s="348">
        <f t="shared" ref="DM4:DM56" si="36">+DJ4/$DM$1*$DN$1</f>
        <v>211112.715</v>
      </c>
      <c r="DN4" s="348">
        <f t="shared" ref="DN4:DN56" si="37">+DK4/$DM$1*$DN$1</f>
        <v>0</v>
      </c>
      <c r="DO4" s="348">
        <f t="shared" ref="DO4:DO56" si="38">+DL4/$DM$1*$DN$1</f>
        <v>0</v>
      </c>
      <c r="DQ4" s="343" t="s">
        <v>805</v>
      </c>
      <c r="DR4" s="343" t="s">
        <v>257</v>
      </c>
      <c r="DS4" s="343" t="s">
        <v>368</v>
      </c>
      <c r="DT4" s="343" t="s">
        <v>274</v>
      </c>
      <c r="DU4" s="360">
        <v>3723780</v>
      </c>
      <c r="DV4" s="360">
        <f t="shared" ref="DV4:DV10" si="39">+DU4/$DU$1*$DV$1</f>
        <v>3839.2171800000001</v>
      </c>
      <c r="DX4" s="343" t="s">
        <v>805</v>
      </c>
      <c r="DY4" s="343" t="s">
        <v>257</v>
      </c>
      <c r="DZ4" s="343" t="s">
        <v>367</v>
      </c>
      <c r="EA4" s="343" t="s">
        <v>282</v>
      </c>
      <c r="EB4" s="360">
        <v>204765000</v>
      </c>
      <c r="EC4" s="360">
        <v>0</v>
      </c>
      <c r="ED4" s="360">
        <v>0</v>
      </c>
      <c r="EE4" s="360">
        <f t="shared" ref="EE4:EE56" si="40">+EB4/$EF$1*$EG$1</f>
        <v>211112.715</v>
      </c>
      <c r="EF4" s="360">
        <f t="shared" ref="EF4:EF56" si="41">+EC4/$EF$1*$EG$1</f>
        <v>0</v>
      </c>
      <c r="EG4" s="360">
        <f t="shared" ref="EG4:EG56" si="42">+ED4/$EF$1*$EG$1</f>
        <v>0</v>
      </c>
      <c r="EI4" s="371" t="s">
        <v>805</v>
      </c>
      <c r="EJ4" s="346" t="s">
        <v>257</v>
      </c>
      <c r="EK4" s="371" t="s">
        <v>367</v>
      </c>
      <c r="EL4" s="346" t="s">
        <v>282</v>
      </c>
      <c r="EM4" s="347">
        <v>26823215</v>
      </c>
      <c r="EN4" s="347">
        <f t="shared" ref="EN4:EN10" si="43">+EM4/$EL$1*$EM$1</f>
        <v>27654.734664999996</v>
      </c>
      <c r="EP4" s="368" t="s">
        <v>805</v>
      </c>
      <c r="EQ4" s="343" t="s">
        <v>257</v>
      </c>
      <c r="ER4" s="368" t="s">
        <v>367</v>
      </c>
      <c r="ES4" s="343" t="s">
        <v>282</v>
      </c>
      <c r="ET4" s="347">
        <v>204765000</v>
      </c>
      <c r="EU4" s="347">
        <v>0</v>
      </c>
      <c r="EV4" s="347">
        <v>0</v>
      </c>
      <c r="EW4" s="347">
        <f t="shared" ref="EW4:EW58" si="44">+ET4/$EX$1*$EY$1</f>
        <v>211112.715</v>
      </c>
      <c r="EX4" s="347">
        <f t="shared" ref="EX4:EX58" si="45">+EU4/$EX$1*$EY$1</f>
        <v>0</v>
      </c>
      <c r="EY4" s="347">
        <f t="shared" ref="EY4:EY58" si="46">+EV4/$EX$1*$EY$1</f>
        <v>0</v>
      </c>
      <c r="FA4" s="343" t="s">
        <v>805</v>
      </c>
      <c r="FB4" s="343" t="s">
        <v>257</v>
      </c>
      <c r="FC4" s="343" t="s">
        <v>366</v>
      </c>
      <c r="FD4" s="343" t="s">
        <v>273</v>
      </c>
      <c r="FE4" s="347">
        <v>472325741</v>
      </c>
      <c r="FF4" s="347">
        <f t="shared" ref="FF4:FF14" si="47">+FE4/$FE$1*$FF$1</f>
        <v>472325.74099999998</v>
      </c>
      <c r="FH4" s="371" t="s">
        <v>805</v>
      </c>
      <c r="FI4" s="346" t="s">
        <v>257</v>
      </c>
      <c r="FJ4" s="371" t="s">
        <v>367</v>
      </c>
      <c r="FK4" s="346" t="s">
        <v>282</v>
      </c>
      <c r="FL4" s="347">
        <v>204765000</v>
      </c>
      <c r="FM4" s="347">
        <v>0</v>
      </c>
      <c r="FN4" s="347">
        <v>0</v>
      </c>
      <c r="FO4" s="347">
        <f t="shared" ref="FO4:FO60" si="48">+FL4/$FO$1*$FP$1</f>
        <v>204765</v>
      </c>
      <c r="FP4" s="347">
        <f t="shared" ref="FP4:FP60" si="49">+FM4/$FO$1*$FP$1</f>
        <v>0</v>
      </c>
      <c r="FQ4" s="347">
        <f t="shared" ref="FQ4:FQ60" si="50">+FN4/$FO$1*$FP$1</f>
        <v>0</v>
      </c>
      <c r="FS4" s="343" t="s">
        <v>447</v>
      </c>
      <c r="FT4" s="373">
        <v>2681203000</v>
      </c>
      <c r="FU4" s="373">
        <v>1386760606</v>
      </c>
      <c r="FV4" s="373">
        <v>1905242118</v>
      </c>
      <c r="FW4" s="373">
        <v>775960882</v>
      </c>
      <c r="FX4" s="373">
        <v>1361748981</v>
      </c>
      <c r="FY4" s="373">
        <v>25011625</v>
      </c>
      <c r="FZ4" s="360">
        <f t="shared" ref="FZ4:FZ29" si="51">+FT4/$FZ$1*$GA$1</f>
        <v>2681203</v>
      </c>
      <c r="GA4" s="360">
        <f t="shared" ref="GA4:GA29" si="52">+FU4/$FZ$1*$GA$1</f>
        <v>1386760.6059999999</v>
      </c>
      <c r="GB4" s="360">
        <f t="shared" ref="GB4:GB29" si="53">+FV4/$FZ$1*$GA$1</f>
        <v>1905242.118</v>
      </c>
      <c r="GC4" s="360">
        <f t="shared" ref="GC4:GC29" si="54">+FW4/$FZ$1*$GA$1</f>
        <v>775960.88199999998</v>
      </c>
      <c r="GD4" s="360">
        <f t="shared" ref="GD4:GD29" si="55">+FX4/$FZ$1*$GA$1</f>
        <v>1361748.9809999999</v>
      </c>
      <c r="GE4" s="360">
        <f t="shared" ref="GE4:GE29" si="56">+FY4/$FZ$1*$GA$1</f>
        <v>25011.625</v>
      </c>
      <c r="GG4" s="368" t="s">
        <v>805</v>
      </c>
      <c r="GH4" s="368" t="s">
        <v>257</v>
      </c>
      <c r="GI4" s="368" t="s">
        <v>366</v>
      </c>
      <c r="GJ4" s="368" t="s">
        <v>273</v>
      </c>
      <c r="GK4" s="374">
        <v>248011866</v>
      </c>
      <c r="GL4" s="374">
        <f t="shared" ref="GL4:GL15" si="57">+GK4/$GK$1*$GL$1</f>
        <v>248011.86600000001</v>
      </c>
      <c r="GN4" s="368" t="s">
        <v>805</v>
      </c>
      <c r="GO4" s="368" t="s">
        <v>257</v>
      </c>
      <c r="GP4" s="368" t="s">
        <v>367</v>
      </c>
      <c r="GQ4" s="368" t="s">
        <v>282</v>
      </c>
      <c r="GR4" s="368" t="s">
        <v>1014</v>
      </c>
      <c r="GS4" s="370">
        <v>204765000</v>
      </c>
      <c r="GT4" s="370">
        <v>0</v>
      </c>
      <c r="GU4" s="370">
        <v>0</v>
      </c>
      <c r="GV4" s="369">
        <f t="shared" ref="GV4:GV60" si="58">+GS4/$GV$1*$GW$1</f>
        <v>204765</v>
      </c>
      <c r="GW4" s="369">
        <f t="shared" ref="GW4:GW60" si="59">+GT4/$GV$1*$GW$1</f>
        <v>0</v>
      </c>
      <c r="GX4" s="369">
        <f t="shared" ref="GX4:GX60" si="60">+GU4/$GV$1*$GW$1</f>
        <v>0</v>
      </c>
      <c r="GZ4" s="375" t="s">
        <v>447</v>
      </c>
      <c r="HA4" s="369">
        <v>2681203000</v>
      </c>
      <c r="HB4" s="369">
        <v>1650193688</v>
      </c>
      <c r="HC4" s="369">
        <v>2170933648</v>
      </c>
      <c r="HD4" s="369">
        <v>510269352</v>
      </c>
      <c r="HE4" s="369">
        <v>1527773077</v>
      </c>
      <c r="HF4" s="369">
        <v>122420611</v>
      </c>
      <c r="HG4" s="369">
        <f t="shared" ref="HG4:HG28" si="61">+HA4/$HK$1*$HL$1</f>
        <v>2681203</v>
      </c>
      <c r="HH4" s="369">
        <f t="shared" ref="HH4:HH28" si="62">+HB4/$HK$1*$HL$1</f>
        <v>1650193.6880000001</v>
      </c>
      <c r="HI4" s="369">
        <f t="shared" ref="HI4:HI28" si="63">+HC4/$HK$1*$HL$1</f>
        <v>2170933.648</v>
      </c>
      <c r="HJ4" s="369">
        <f t="shared" ref="HJ4:HJ28" si="64">+HD4/$HK$1*$HL$1</f>
        <v>510269.35200000001</v>
      </c>
      <c r="HK4" s="369">
        <f t="shared" ref="HK4:HK28" si="65">+HE4/$HK$1*$HL$1</f>
        <v>1527773.077</v>
      </c>
      <c r="HL4" s="369">
        <f t="shared" ref="HL4:HL28" si="66">+HF4/$HK$1*$HL$1</f>
        <v>122420.611</v>
      </c>
      <c r="HQ4" s="371" t="s">
        <v>805</v>
      </c>
      <c r="HR4" s="346" t="s">
        <v>257</v>
      </c>
      <c r="HS4" s="371" t="s">
        <v>366</v>
      </c>
      <c r="HT4" s="346" t="s">
        <v>273</v>
      </c>
      <c r="HU4" s="347">
        <v>678815731</v>
      </c>
      <c r="HV4" s="347">
        <f t="shared" ref="HV4:HV19" si="67">+HU4/$HU$1*$HV$1</f>
        <v>678815.73100000003</v>
      </c>
      <c r="HY4" s="371" t="s">
        <v>805</v>
      </c>
      <c r="HZ4" s="346" t="s">
        <v>257</v>
      </c>
      <c r="IA4" s="371" t="s">
        <v>367</v>
      </c>
      <c r="IB4" s="346" t="s">
        <v>282</v>
      </c>
      <c r="IC4" s="376">
        <v>92459549</v>
      </c>
      <c r="ID4" s="376">
        <v>0</v>
      </c>
      <c r="IE4" s="376">
        <v>0</v>
      </c>
      <c r="IF4" s="360">
        <f t="shared" ref="IF4:IF61" si="68">+IC4/$IG$1*$IH$1</f>
        <v>92459.548999999999</v>
      </c>
      <c r="IG4" s="360">
        <f t="shared" ref="IG4:IG61" si="69">+ID4/$IG$1*$IH$1</f>
        <v>0</v>
      </c>
      <c r="IH4" s="360">
        <f t="shared" ref="IH4:IH61" si="70">+IE4/$IG$1*$IH$1</f>
        <v>0</v>
      </c>
      <c r="II4" s="347"/>
      <c r="IJ4" s="347"/>
      <c r="IL4" s="346" t="s">
        <v>447</v>
      </c>
      <c r="IM4" s="377">
        <v>2466322000</v>
      </c>
      <c r="IN4" s="377">
        <v>2388153342</v>
      </c>
      <c r="IO4" s="377">
        <v>2459254159</v>
      </c>
      <c r="IP4" s="377">
        <v>7067841</v>
      </c>
      <c r="IQ4" s="377">
        <v>2210283747</v>
      </c>
      <c r="IR4" s="377">
        <v>177869595</v>
      </c>
      <c r="IS4" s="347">
        <f t="shared" ref="IS4:IS27" si="71">+IM4/$IV$1*$IW$1</f>
        <v>2466322</v>
      </c>
      <c r="IT4" s="347">
        <f t="shared" ref="IT4:IT27" si="72">+IN4/$IV$1*$IW$1</f>
        <v>2388153.3420000002</v>
      </c>
      <c r="IU4" s="347">
        <f t="shared" ref="IU4:IU27" si="73">+IO4/$IV$1*$IW$1</f>
        <v>2459254.159</v>
      </c>
      <c r="IV4" s="347">
        <f t="shared" ref="IV4:IV27" si="74">+IP4/$IV$1*$IW$1</f>
        <v>7067.8410000000003</v>
      </c>
      <c r="IW4" s="347">
        <f t="shared" ref="IW4:IW27" si="75">+IQ4/$IV$1*$IW$1</f>
        <v>2210283.747</v>
      </c>
      <c r="IX4" s="347">
        <f t="shared" ref="IX4:IX27" si="76">+IR4/$IV$1*$IW$1</f>
        <v>177869.595</v>
      </c>
    </row>
    <row r="5" spans="1:258" x14ac:dyDescent="0.2">
      <c r="A5" s="370" t="s">
        <v>805</v>
      </c>
      <c r="B5" s="348" t="s">
        <v>257</v>
      </c>
      <c r="C5" s="370" t="s">
        <v>387</v>
      </c>
      <c r="D5" s="348" t="s">
        <v>276</v>
      </c>
      <c r="E5" s="348">
        <v>69510000</v>
      </c>
      <c r="F5" s="348">
        <v>0</v>
      </c>
      <c r="G5" s="348">
        <v>0</v>
      </c>
      <c r="H5" s="370">
        <f t="shared" si="12"/>
        <v>71664.81</v>
      </c>
      <c r="I5" s="370">
        <f t="shared" si="13"/>
        <v>0</v>
      </c>
      <c r="J5" s="370">
        <f t="shared" si="14"/>
        <v>0</v>
      </c>
      <c r="M5" s="343" t="s">
        <v>363</v>
      </c>
      <c r="N5" s="343" t="s">
        <v>382</v>
      </c>
      <c r="O5" s="343" t="s">
        <v>556</v>
      </c>
      <c r="P5" s="343" t="s">
        <v>557</v>
      </c>
      <c r="Q5" s="370">
        <v>4008999</v>
      </c>
      <c r="R5" s="348">
        <f t="shared" si="15"/>
        <v>4133.2779689999998</v>
      </c>
      <c r="T5" s="343" t="s">
        <v>805</v>
      </c>
      <c r="U5" s="343" t="s">
        <v>257</v>
      </c>
      <c r="V5" s="368" t="s">
        <v>387</v>
      </c>
      <c r="W5" s="343" t="s">
        <v>276</v>
      </c>
      <c r="X5" s="370">
        <v>69510000</v>
      </c>
      <c r="Y5" s="370">
        <v>0</v>
      </c>
      <c r="Z5" s="370">
        <v>0</v>
      </c>
      <c r="AA5" s="370">
        <f t="shared" si="16"/>
        <v>71664.81</v>
      </c>
      <c r="AB5" s="370">
        <f t="shared" si="17"/>
        <v>0</v>
      </c>
      <c r="AC5" s="370">
        <f t="shared" si="18"/>
        <v>0</v>
      </c>
      <c r="AE5" s="371" t="s">
        <v>806</v>
      </c>
      <c r="AF5" s="346" t="s">
        <v>441</v>
      </c>
      <c r="AG5" s="371" t="s">
        <v>376</v>
      </c>
      <c r="AH5" s="346" t="s">
        <v>376</v>
      </c>
      <c r="AI5" s="347">
        <v>13571207</v>
      </c>
      <c r="AJ5" s="348">
        <f t="shared" si="19"/>
        <v>13991.914417</v>
      </c>
      <c r="AL5" s="343" t="s">
        <v>805</v>
      </c>
      <c r="AM5" s="343" t="s">
        <v>257</v>
      </c>
      <c r="AN5" s="368" t="s">
        <v>387</v>
      </c>
      <c r="AO5" s="343" t="s">
        <v>276</v>
      </c>
      <c r="AP5" s="348">
        <v>69510000</v>
      </c>
      <c r="AQ5" s="348">
        <v>0</v>
      </c>
      <c r="AR5" s="348">
        <v>0</v>
      </c>
      <c r="AS5" s="348">
        <f t="shared" si="20"/>
        <v>71664.81</v>
      </c>
      <c r="AT5" s="348">
        <f t="shared" si="21"/>
        <v>0</v>
      </c>
      <c r="AU5" s="348">
        <f t="shared" si="22"/>
        <v>0</v>
      </c>
      <c r="AW5" s="371" t="s">
        <v>369</v>
      </c>
      <c r="AX5" s="371" t="s">
        <v>279</v>
      </c>
      <c r="AY5" s="371" t="s">
        <v>413</v>
      </c>
      <c r="AZ5" s="371" t="s">
        <v>521</v>
      </c>
      <c r="BA5" s="347">
        <v>3808000</v>
      </c>
      <c r="BB5" s="348">
        <f t="shared" si="23"/>
        <v>3926.0479999999998</v>
      </c>
      <c r="BD5" s="371" t="s">
        <v>805</v>
      </c>
      <c r="BE5" s="346" t="s">
        <v>257</v>
      </c>
      <c r="BF5" s="371" t="s">
        <v>387</v>
      </c>
      <c r="BG5" s="350" t="s">
        <v>276</v>
      </c>
      <c r="BH5" s="347">
        <v>54510000</v>
      </c>
      <c r="BI5" s="347">
        <v>0</v>
      </c>
      <c r="BJ5" s="347">
        <v>0</v>
      </c>
      <c r="BK5" s="347">
        <f t="shared" si="24"/>
        <v>56199.81</v>
      </c>
      <c r="BL5" s="347">
        <f t="shared" si="25"/>
        <v>0</v>
      </c>
      <c r="BM5" s="347">
        <f t="shared" si="26"/>
        <v>0</v>
      </c>
      <c r="BO5" s="368" t="s">
        <v>805</v>
      </c>
      <c r="BP5" s="372" t="s">
        <v>257</v>
      </c>
      <c r="BQ5" s="368" t="s">
        <v>368</v>
      </c>
      <c r="BR5" s="372" t="s">
        <v>274</v>
      </c>
      <c r="BS5" s="348">
        <v>3223780</v>
      </c>
      <c r="BT5" s="348">
        <f t="shared" si="27"/>
        <v>3323.7171800000001</v>
      </c>
      <c r="BV5" s="371" t="s">
        <v>805</v>
      </c>
      <c r="BW5" s="372" t="s">
        <v>257</v>
      </c>
      <c r="BX5" s="371" t="s">
        <v>387</v>
      </c>
      <c r="BY5" s="372" t="s">
        <v>276</v>
      </c>
      <c r="BZ5" s="348">
        <v>54510000</v>
      </c>
      <c r="CA5" s="348">
        <v>0</v>
      </c>
      <c r="CB5" s="348">
        <v>0</v>
      </c>
      <c r="CC5" s="349">
        <f t="shared" si="28"/>
        <v>56199.81</v>
      </c>
      <c r="CD5" s="349">
        <f t="shared" si="29"/>
        <v>0</v>
      </c>
      <c r="CE5" s="349">
        <f t="shared" si="30"/>
        <v>0</v>
      </c>
      <c r="CG5" s="371" t="s">
        <v>805</v>
      </c>
      <c r="CH5" s="346" t="s">
        <v>257</v>
      </c>
      <c r="CI5" s="371" t="s">
        <v>387</v>
      </c>
      <c r="CJ5" s="346" t="s">
        <v>276</v>
      </c>
      <c r="CK5" s="347">
        <v>885360</v>
      </c>
      <c r="CL5" s="348">
        <f t="shared" si="31"/>
        <v>912.80615999999998</v>
      </c>
      <c r="CN5" s="343" t="s">
        <v>805</v>
      </c>
      <c r="CO5" s="343" t="s">
        <v>257</v>
      </c>
      <c r="CP5" s="343" t="s">
        <v>387</v>
      </c>
      <c r="CQ5" s="343" t="s">
        <v>276</v>
      </c>
      <c r="CR5" s="348">
        <v>54510000</v>
      </c>
      <c r="CS5" s="348">
        <v>0</v>
      </c>
      <c r="CT5" s="348">
        <v>0</v>
      </c>
      <c r="CU5" s="348">
        <f t="shared" si="32"/>
        <v>56199.81</v>
      </c>
      <c r="CV5" s="348">
        <f t="shared" si="33"/>
        <v>0</v>
      </c>
      <c r="CW5" s="348">
        <f t="shared" si="34"/>
        <v>0</v>
      </c>
      <c r="CY5" s="371" t="s">
        <v>363</v>
      </c>
      <c r="CZ5" s="346" t="s">
        <v>382</v>
      </c>
      <c r="DA5" s="371" t="s">
        <v>556</v>
      </c>
      <c r="DB5" s="346" t="s">
        <v>557</v>
      </c>
      <c r="DC5" s="347">
        <v>5400000</v>
      </c>
      <c r="DD5" s="348">
        <f t="shared" si="35"/>
        <v>5567.4</v>
      </c>
      <c r="DF5" s="343" t="s">
        <v>805</v>
      </c>
      <c r="DG5" s="343" t="s">
        <v>257</v>
      </c>
      <c r="DH5" s="343" t="s">
        <v>387</v>
      </c>
      <c r="DI5" s="343" t="s">
        <v>276</v>
      </c>
      <c r="DJ5" s="348">
        <v>54510000</v>
      </c>
      <c r="DK5" s="348">
        <v>0</v>
      </c>
      <c r="DL5" s="348">
        <v>0</v>
      </c>
      <c r="DM5" s="348">
        <f t="shared" si="36"/>
        <v>56199.81</v>
      </c>
      <c r="DN5" s="348">
        <f t="shared" si="37"/>
        <v>0</v>
      </c>
      <c r="DO5" s="348">
        <f t="shared" si="38"/>
        <v>0</v>
      </c>
      <c r="DQ5" s="343" t="s">
        <v>363</v>
      </c>
      <c r="DR5" s="343" t="s">
        <v>382</v>
      </c>
      <c r="DS5" s="343" t="s">
        <v>385</v>
      </c>
      <c r="DT5" s="343" t="s">
        <v>234</v>
      </c>
      <c r="DU5" s="360">
        <v>25112500</v>
      </c>
      <c r="DV5" s="360">
        <f t="shared" si="39"/>
        <v>25890.987499999999</v>
      </c>
      <c r="DX5" s="343" t="s">
        <v>805</v>
      </c>
      <c r="DY5" s="343" t="s">
        <v>257</v>
      </c>
      <c r="DZ5" s="343" t="s">
        <v>387</v>
      </c>
      <c r="EA5" s="343" t="s">
        <v>276</v>
      </c>
      <c r="EB5" s="360">
        <v>54510000</v>
      </c>
      <c r="EC5" s="360">
        <v>0</v>
      </c>
      <c r="ED5" s="360">
        <v>0</v>
      </c>
      <c r="EE5" s="360">
        <f t="shared" si="40"/>
        <v>56199.81</v>
      </c>
      <c r="EF5" s="360">
        <f t="shared" si="41"/>
        <v>0</v>
      </c>
      <c r="EG5" s="360">
        <f t="shared" si="42"/>
        <v>0</v>
      </c>
      <c r="EI5" s="371" t="s">
        <v>805</v>
      </c>
      <c r="EJ5" s="346" t="s">
        <v>257</v>
      </c>
      <c r="EK5" s="371" t="s">
        <v>368</v>
      </c>
      <c r="EL5" s="346" t="s">
        <v>274</v>
      </c>
      <c r="EM5" s="347">
        <v>2441280</v>
      </c>
      <c r="EN5" s="347">
        <f t="shared" si="43"/>
        <v>2516.9596799999999</v>
      </c>
      <c r="EP5" s="368" t="s">
        <v>805</v>
      </c>
      <c r="EQ5" s="343" t="s">
        <v>257</v>
      </c>
      <c r="ER5" s="368" t="s">
        <v>387</v>
      </c>
      <c r="ES5" s="343" t="s">
        <v>276</v>
      </c>
      <c r="ET5" s="347">
        <v>54510000</v>
      </c>
      <c r="EU5" s="347">
        <v>0</v>
      </c>
      <c r="EV5" s="347">
        <v>0</v>
      </c>
      <c r="EW5" s="347">
        <f t="shared" si="44"/>
        <v>56199.81</v>
      </c>
      <c r="EX5" s="347">
        <f t="shared" si="45"/>
        <v>0</v>
      </c>
      <c r="EY5" s="347">
        <f t="shared" si="46"/>
        <v>0</v>
      </c>
      <c r="FA5" s="343" t="s">
        <v>805</v>
      </c>
      <c r="FB5" s="343" t="s">
        <v>257</v>
      </c>
      <c r="FC5" s="343" t="s">
        <v>387</v>
      </c>
      <c r="FD5" s="343" t="s">
        <v>276</v>
      </c>
      <c r="FE5" s="347">
        <v>3570000</v>
      </c>
      <c r="FF5" s="347">
        <f t="shared" si="47"/>
        <v>3570</v>
      </c>
      <c r="FH5" s="371" t="s">
        <v>805</v>
      </c>
      <c r="FI5" s="346" t="s">
        <v>257</v>
      </c>
      <c r="FJ5" s="371" t="s">
        <v>387</v>
      </c>
      <c r="FK5" s="346" t="s">
        <v>276</v>
      </c>
      <c r="FL5" s="347">
        <v>54510000</v>
      </c>
      <c r="FM5" s="347">
        <v>0</v>
      </c>
      <c r="FN5" s="347">
        <v>0</v>
      </c>
      <c r="FO5" s="347">
        <f t="shared" si="48"/>
        <v>54510</v>
      </c>
      <c r="FP5" s="347">
        <f t="shared" si="49"/>
        <v>0</v>
      </c>
      <c r="FQ5" s="347">
        <f t="shared" si="50"/>
        <v>0</v>
      </c>
      <c r="FS5" s="343" t="s">
        <v>937</v>
      </c>
      <c r="FT5" s="373">
        <v>2681203000</v>
      </c>
      <c r="FU5" s="373">
        <v>1386760606</v>
      </c>
      <c r="FV5" s="373">
        <v>1905242118</v>
      </c>
      <c r="FW5" s="373">
        <v>775960882</v>
      </c>
      <c r="FX5" s="373">
        <v>1361748981</v>
      </c>
      <c r="FY5" s="373">
        <v>25011625</v>
      </c>
      <c r="FZ5" s="360">
        <f t="shared" si="51"/>
        <v>2681203</v>
      </c>
      <c r="GA5" s="360">
        <f t="shared" si="52"/>
        <v>1386760.6059999999</v>
      </c>
      <c r="GB5" s="360">
        <f t="shared" si="53"/>
        <v>1905242.118</v>
      </c>
      <c r="GC5" s="360">
        <f t="shared" si="54"/>
        <v>775960.88199999998</v>
      </c>
      <c r="GD5" s="360">
        <f t="shared" si="55"/>
        <v>1361748.9809999999</v>
      </c>
      <c r="GE5" s="360">
        <f t="shared" si="56"/>
        <v>25011.625</v>
      </c>
      <c r="GG5" s="368" t="s">
        <v>805</v>
      </c>
      <c r="GH5" s="368" t="s">
        <v>257</v>
      </c>
      <c r="GI5" s="368" t="s">
        <v>367</v>
      </c>
      <c r="GJ5" s="368" t="s">
        <v>282</v>
      </c>
      <c r="GK5" s="374">
        <v>3560915</v>
      </c>
      <c r="GL5" s="374">
        <f t="shared" si="57"/>
        <v>3560.915</v>
      </c>
      <c r="GN5" s="368" t="s">
        <v>805</v>
      </c>
      <c r="GO5" s="368" t="s">
        <v>257</v>
      </c>
      <c r="GP5" s="368" t="s">
        <v>387</v>
      </c>
      <c r="GQ5" s="368" t="s">
        <v>276</v>
      </c>
      <c r="GR5" s="368" t="s">
        <v>1014</v>
      </c>
      <c r="GS5" s="370">
        <v>54510000</v>
      </c>
      <c r="GT5" s="370">
        <v>0</v>
      </c>
      <c r="GU5" s="370">
        <v>0</v>
      </c>
      <c r="GV5" s="369">
        <f t="shared" si="58"/>
        <v>54510</v>
      </c>
      <c r="GW5" s="369">
        <f t="shared" si="59"/>
        <v>0</v>
      </c>
      <c r="GX5" s="369">
        <f t="shared" si="60"/>
        <v>0</v>
      </c>
      <c r="GZ5" s="375" t="s">
        <v>937</v>
      </c>
      <c r="HA5" s="369">
        <v>2681203000</v>
      </c>
      <c r="HB5" s="369">
        <v>1650193688</v>
      </c>
      <c r="HC5" s="369">
        <v>2170933648</v>
      </c>
      <c r="HD5" s="369">
        <v>510269352</v>
      </c>
      <c r="HE5" s="369">
        <v>1527773077</v>
      </c>
      <c r="HF5" s="369">
        <v>122420611</v>
      </c>
      <c r="HG5" s="369">
        <f t="shared" si="61"/>
        <v>2681203</v>
      </c>
      <c r="HH5" s="369">
        <f t="shared" si="62"/>
        <v>1650193.6880000001</v>
      </c>
      <c r="HI5" s="369">
        <f t="shared" si="63"/>
        <v>2170933.648</v>
      </c>
      <c r="HJ5" s="369">
        <f t="shared" si="64"/>
        <v>510269.35200000001</v>
      </c>
      <c r="HK5" s="369">
        <f t="shared" si="65"/>
        <v>1527773.077</v>
      </c>
      <c r="HL5" s="369">
        <f t="shared" si="66"/>
        <v>122420.611</v>
      </c>
      <c r="HQ5" s="371" t="s">
        <v>805</v>
      </c>
      <c r="HR5" s="346" t="s">
        <v>257</v>
      </c>
      <c r="HS5" s="371" t="s">
        <v>368</v>
      </c>
      <c r="HT5" s="346" t="s">
        <v>274</v>
      </c>
      <c r="HU5" s="347">
        <v>6723780</v>
      </c>
      <c r="HV5" s="347">
        <f t="shared" si="67"/>
        <v>6723.78</v>
      </c>
      <c r="HY5" s="371" t="s">
        <v>805</v>
      </c>
      <c r="HZ5" s="346" t="s">
        <v>257</v>
      </c>
      <c r="IA5" s="371" t="s">
        <v>368</v>
      </c>
      <c r="IB5" s="346" t="s">
        <v>274</v>
      </c>
      <c r="IC5" s="376">
        <v>46928000</v>
      </c>
      <c r="ID5" s="376">
        <v>0</v>
      </c>
      <c r="IE5" s="376">
        <v>0</v>
      </c>
      <c r="IF5" s="360">
        <f t="shared" si="68"/>
        <v>46928</v>
      </c>
      <c r="IG5" s="360">
        <f t="shared" si="69"/>
        <v>0</v>
      </c>
      <c r="IH5" s="360">
        <f t="shared" si="70"/>
        <v>0</v>
      </c>
      <c r="II5" s="347"/>
      <c r="IJ5" s="347"/>
      <c r="IL5" s="346" t="s">
        <v>937</v>
      </c>
      <c r="IM5" s="377">
        <v>2466322000</v>
      </c>
      <c r="IN5" s="377">
        <v>2388153342</v>
      </c>
      <c r="IO5" s="377">
        <v>2459254159</v>
      </c>
      <c r="IP5" s="377">
        <v>7067841</v>
      </c>
      <c r="IQ5" s="377">
        <v>2210283747</v>
      </c>
      <c r="IR5" s="377">
        <v>177869595</v>
      </c>
      <c r="IS5" s="347">
        <f t="shared" si="71"/>
        <v>2466322</v>
      </c>
      <c r="IT5" s="347">
        <f t="shared" si="72"/>
        <v>2388153.3420000002</v>
      </c>
      <c r="IU5" s="347">
        <f t="shared" si="73"/>
        <v>2459254.159</v>
      </c>
      <c r="IV5" s="347">
        <f t="shared" si="74"/>
        <v>7067.8410000000003</v>
      </c>
      <c r="IW5" s="347">
        <f t="shared" si="75"/>
        <v>2210283.747</v>
      </c>
      <c r="IX5" s="347">
        <f t="shared" si="76"/>
        <v>177869.595</v>
      </c>
    </row>
    <row r="6" spans="1:258" x14ac:dyDescent="0.2">
      <c r="A6" s="370" t="s">
        <v>805</v>
      </c>
      <c r="B6" s="348" t="s">
        <v>257</v>
      </c>
      <c r="C6" s="370" t="s">
        <v>368</v>
      </c>
      <c r="D6" s="348" t="s">
        <v>274</v>
      </c>
      <c r="E6" s="348">
        <v>30520000</v>
      </c>
      <c r="F6" s="348">
        <v>0</v>
      </c>
      <c r="G6" s="348">
        <v>0</v>
      </c>
      <c r="H6" s="370">
        <f t="shared" si="12"/>
        <v>31466.12</v>
      </c>
      <c r="I6" s="370">
        <f t="shared" si="13"/>
        <v>0</v>
      </c>
      <c r="J6" s="370">
        <f t="shared" si="14"/>
        <v>0</v>
      </c>
      <c r="M6" s="343" t="s">
        <v>363</v>
      </c>
      <c r="N6" s="343" t="s">
        <v>382</v>
      </c>
      <c r="O6" s="343" t="s">
        <v>385</v>
      </c>
      <c r="P6" s="343" t="s">
        <v>234</v>
      </c>
      <c r="Q6" s="370">
        <v>14550000</v>
      </c>
      <c r="R6" s="348">
        <f t="shared" si="15"/>
        <v>15001.05</v>
      </c>
      <c r="T6" s="343" t="s">
        <v>805</v>
      </c>
      <c r="U6" s="343" t="s">
        <v>257</v>
      </c>
      <c r="V6" s="368" t="s">
        <v>368</v>
      </c>
      <c r="W6" s="343" t="s">
        <v>274</v>
      </c>
      <c r="X6" s="370">
        <v>30520000</v>
      </c>
      <c r="Y6" s="370">
        <v>0</v>
      </c>
      <c r="Z6" s="370">
        <v>0</v>
      </c>
      <c r="AA6" s="370">
        <f t="shared" si="16"/>
        <v>31466.12</v>
      </c>
      <c r="AB6" s="370">
        <f t="shared" si="17"/>
        <v>0</v>
      </c>
      <c r="AC6" s="370">
        <f t="shared" si="18"/>
        <v>0</v>
      </c>
      <c r="AE6" s="371" t="s">
        <v>391</v>
      </c>
      <c r="AF6" s="346" t="s">
        <v>392</v>
      </c>
      <c r="AG6" s="371" t="s">
        <v>376</v>
      </c>
      <c r="AH6" s="346" t="s">
        <v>376</v>
      </c>
      <c r="AI6" s="347">
        <v>23659174</v>
      </c>
      <c r="AJ6" s="348">
        <f t="shared" si="19"/>
        <v>24392.608393999995</v>
      </c>
      <c r="AL6" s="343" t="s">
        <v>805</v>
      </c>
      <c r="AM6" s="343" t="s">
        <v>257</v>
      </c>
      <c r="AN6" s="368" t="s">
        <v>368</v>
      </c>
      <c r="AO6" s="343" t="s">
        <v>274</v>
      </c>
      <c r="AP6" s="348">
        <v>30520000</v>
      </c>
      <c r="AQ6" s="348">
        <v>0</v>
      </c>
      <c r="AR6" s="348">
        <v>0</v>
      </c>
      <c r="AS6" s="348">
        <f t="shared" si="20"/>
        <v>31466.12</v>
      </c>
      <c r="AT6" s="348">
        <f t="shared" si="21"/>
        <v>0</v>
      </c>
      <c r="AU6" s="348">
        <f t="shared" si="22"/>
        <v>0</v>
      </c>
      <c r="AW6" s="371" t="s">
        <v>391</v>
      </c>
      <c r="AX6" s="371" t="s">
        <v>392</v>
      </c>
      <c r="AY6" s="371" t="s">
        <v>376</v>
      </c>
      <c r="AZ6" s="371" t="s">
        <v>376</v>
      </c>
      <c r="BA6" s="347">
        <v>20150312</v>
      </c>
      <c r="BB6" s="348">
        <f t="shared" si="23"/>
        <v>20774.971672</v>
      </c>
      <c r="BD6" s="371" t="s">
        <v>805</v>
      </c>
      <c r="BE6" s="346" t="s">
        <v>257</v>
      </c>
      <c r="BF6" s="371" t="s">
        <v>368</v>
      </c>
      <c r="BG6" s="350" t="s">
        <v>274</v>
      </c>
      <c r="BH6" s="347">
        <v>45520000</v>
      </c>
      <c r="BI6" s="347">
        <v>0</v>
      </c>
      <c r="BJ6" s="347">
        <v>0</v>
      </c>
      <c r="BK6" s="347">
        <f t="shared" si="24"/>
        <v>46931.119999999995</v>
      </c>
      <c r="BL6" s="347">
        <f t="shared" si="25"/>
        <v>0</v>
      </c>
      <c r="BM6" s="347">
        <f t="shared" si="26"/>
        <v>0</v>
      </c>
      <c r="BO6" s="368" t="s">
        <v>369</v>
      </c>
      <c r="BP6" s="372" t="s">
        <v>279</v>
      </c>
      <c r="BQ6" s="368" t="s">
        <v>422</v>
      </c>
      <c r="BR6" s="372" t="s">
        <v>522</v>
      </c>
      <c r="BS6" s="348">
        <v>30000000</v>
      </c>
      <c r="BT6" s="348">
        <f t="shared" si="27"/>
        <v>30929.999999999996</v>
      </c>
      <c r="BV6" s="371" t="s">
        <v>805</v>
      </c>
      <c r="BW6" s="372" t="s">
        <v>257</v>
      </c>
      <c r="BX6" s="371" t="s">
        <v>368</v>
      </c>
      <c r="BY6" s="372" t="s">
        <v>274</v>
      </c>
      <c r="BZ6" s="348">
        <v>46928000</v>
      </c>
      <c r="CA6" s="348">
        <v>0</v>
      </c>
      <c r="CB6" s="348">
        <v>0</v>
      </c>
      <c r="CC6" s="349">
        <f t="shared" si="28"/>
        <v>48382.767999999996</v>
      </c>
      <c r="CD6" s="349">
        <f t="shared" si="29"/>
        <v>0</v>
      </c>
      <c r="CE6" s="349">
        <f t="shared" si="30"/>
        <v>0</v>
      </c>
      <c r="CG6" s="371" t="s">
        <v>363</v>
      </c>
      <c r="CH6" s="346" t="s">
        <v>382</v>
      </c>
      <c r="CI6" s="371" t="s">
        <v>383</v>
      </c>
      <c r="CJ6" s="346" t="s">
        <v>384</v>
      </c>
      <c r="CK6" s="347">
        <v>5000000</v>
      </c>
      <c r="CL6" s="348">
        <f t="shared" si="31"/>
        <v>5155</v>
      </c>
      <c r="CN6" s="343" t="s">
        <v>805</v>
      </c>
      <c r="CO6" s="343" t="s">
        <v>257</v>
      </c>
      <c r="CP6" s="343" t="s">
        <v>368</v>
      </c>
      <c r="CQ6" s="343" t="s">
        <v>274</v>
      </c>
      <c r="CR6" s="348">
        <v>46928000</v>
      </c>
      <c r="CS6" s="348">
        <v>0</v>
      </c>
      <c r="CT6" s="348">
        <v>0</v>
      </c>
      <c r="CU6" s="348">
        <f t="shared" si="32"/>
        <v>48382.767999999996</v>
      </c>
      <c r="CV6" s="348">
        <f t="shared" si="33"/>
        <v>0</v>
      </c>
      <c r="CW6" s="348">
        <f t="shared" si="34"/>
        <v>0</v>
      </c>
      <c r="CY6" s="371" t="s">
        <v>369</v>
      </c>
      <c r="CZ6" s="346" t="s">
        <v>279</v>
      </c>
      <c r="DA6" s="371" t="s">
        <v>388</v>
      </c>
      <c r="DB6" s="346" t="s">
        <v>523</v>
      </c>
      <c r="DC6" s="347">
        <v>7157850</v>
      </c>
      <c r="DD6" s="348">
        <f t="shared" si="35"/>
        <v>7379.7433499999997</v>
      </c>
      <c r="DF6" s="343" t="s">
        <v>805</v>
      </c>
      <c r="DG6" s="343" t="s">
        <v>257</v>
      </c>
      <c r="DH6" s="343" t="s">
        <v>368</v>
      </c>
      <c r="DI6" s="343" t="s">
        <v>274</v>
      </c>
      <c r="DJ6" s="348">
        <v>46928000</v>
      </c>
      <c r="DK6" s="348">
        <v>0</v>
      </c>
      <c r="DL6" s="348">
        <v>0</v>
      </c>
      <c r="DM6" s="348">
        <f t="shared" si="36"/>
        <v>48382.767999999996</v>
      </c>
      <c r="DN6" s="348">
        <f t="shared" si="37"/>
        <v>0</v>
      </c>
      <c r="DO6" s="348">
        <f t="shared" si="38"/>
        <v>0</v>
      </c>
      <c r="DQ6" s="343" t="s">
        <v>363</v>
      </c>
      <c r="DR6" s="343" t="s">
        <v>382</v>
      </c>
      <c r="DS6" s="343" t="s">
        <v>556</v>
      </c>
      <c r="DT6" s="343" t="s">
        <v>557</v>
      </c>
      <c r="DU6" s="360">
        <v>5400000</v>
      </c>
      <c r="DV6" s="360">
        <f t="shared" si="39"/>
        <v>5567.4</v>
      </c>
      <c r="DX6" s="343" t="s">
        <v>805</v>
      </c>
      <c r="DY6" s="343" t="s">
        <v>257</v>
      </c>
      <c r="DZ6" s="343" t="s">
        <v>368</v>
      </c>
      <c r="EA6" s="343" t="s">
        <v>274</v>
      </c>
      <c r="EB6" s="360">
        <v>46928000</v>
      </c>
      <c r="EC6" s="360">
        <v>0</v>
      </c>
      <c r="ED6" s="360">
        <v>0</v>
      </c>
      <c r="EE6" s="360">
        <f t="shared" si="40"/>
        <v>48382.767999999996</v>
      </c>
      <c r="EF6" s="360">
        <f t="shared" si="41"/>
        <v>0</v>
      </c>
      <c r="EG6" s="360">
        <f t="shared" si="42"/>
        <v>0</v>
      </c>
      <c r="EI6" s="371" t="s">
        <v>363</v>
      </c>
      <c r="EJ6" s="346" t="s">
        <v>382</v>
      </c>
      <c r="EK6" s="371" t="s">
        <v>556</v>
      </c>
      <c r="EL6" s="346" t="s">
        <v>557</v>
      </c>
      <c r="EM6" s="347">
        <v>2699999</v>
      </c>
      <c r="EN6" s="347">
        <f t="shared" si="43"/>
        <v>2783.6989689999996</v>
      </c>
      <c r="EP6" s="368" t="s">
        <v>805</v>
      </c>
      <c r="EQ6" s="343" t="s">
        <v>257</v>
      </c>
      <c r="ER6" s="368" t="s">
        <v>368</v>
      </c>
      <c r="ES6" s="343" t="s">
        <v>274</v>
      </c>
      <c r="ET6" s="347">
        <v>46928000</v>
      </c>
      <c r="EU6" s="347">
        <v>0</v>
      </c>
      <c r="EV6" s="347">
        <v>0</v>
      </c>
      <c r="EW6" s="347">
        <f t="shared" si="44"/>
        <v>48382.767999999996</v>
      </c>
      <c r="EX6" s="347">
        <f t="shared" si="45"/>
        <v>0</v>
      </c>
      <c r="EY6" s="347">
        <f t="shared" si="46"/>
        <v>0</v>
      </c>
      <c r="FA6" s="343" t="s">
        <v>805</v>
      </c>
      <c r="FB6" s="343" t="s">
        <v>257</v>
      </c>
      <c r="FC6" s="343" t="s">
        <v>368</v>
      </c>
      <c r="FD6" s="343" t="s">
        <v>274</v>
      </c>
      <c r="FE6" s="347">
        <v>5992947</v>
      </c>
      <c r="FF6" s="347">
        <f t="shared" si="47"/>
        <v>5992.9470000000001</v>
      </c>
      <c r="FH6" s="371" t="s">
        <v>805</v>
      </c>
      <c r="FI6" s="346" t="s">
        <v>257</v>
      </c>
      <c r="FJ6" s="371" t="s">
        <v>368</v>
      </c>
      <c r="FK6" s="346" t="s">
        <v>274</v>
      </c>
      <c r="FL6" s="347">
        <v>46928000</v>
      </c>
      <c r="FM6" s="347">
        <v>0</v>
      </c>
      <c r="FN6" s="347">
        <v>0</v>
      </c>
      <c r="FO6" s="347">
        <f t="shared" si="48"/>
        <v>46928</v>
      </c>
      <c r="FP6" s="347">
        <f t="shared" si="49"/>
        <v>0</v>
      </c>
      <c r="FQ6" s="347">
        <f t="shared" si="50"/>
        <v>0</v>
      </c>
      <c r="FS6" s="343" t="s">
        <v>348</v>
      </c>
      <c r="FT6" s="373">
        <v>2313590000</v>
      </c>
      <c r="FU6" s="373">
        <v>1246249492</v>
      </c>
      <c r="FV6" s="373">
        <v>1743683644</v>
      </c>
      <c r="FW6" s="373">
        <v>569906356</v>
      </c>
      <c r="FX6" s="373">
        <v>939475992</v>
      </c>
      <c r="FY6" s="373">
        <v>306773500</v>
      </c>
      <c r="FZ6" s="360">
        <f t="shared" si="51"/>
        <v>2313590</v>
      </c>
      <c r="GA6" s="360">
        <f t="shared" si="52"/>
        <v>1246249.4920000001</v>
      </c>
      <c r="GB6" s="360">
        <f t="shared" si="53"/>
        <v>1743683.6440000001</v>
      </c>
      <c r="GC6" s="360">
        <f t="shared" si="54"/>
        <v>569906.35600000003</v>
      </c>
      <c r="GD6" s="360">
        <f t="shared" si="55"/>
        <v>939475.99199999997</v>
      </c>
      <c r="GE6" s="360">
        <f t="shared" si="56"/>
        <v>306773.5</v>
      </c>
      <c r="GG6" s="368" t="s">
        <v>805</v>
      </c>
      <c r="GH6" s="368" t="s">
        <v>257</v>
      </c>
      <c r="GI6" s="368" t="s">
        <v>368</v>
      </c>
      <c r="GJ6" s="368" t="s">
        <v>274</v>
      </c>
      <c r="GK6" s="374">
        <v>6057113</v>
      </c>
      <c r="GL6" s="374">
        <f t="shared" si="57"/>
        <v>6057.1130000000003</v>
      </c>
      <c r="GN6" s="368" t="s">
        <v>805</v>
      </c>
      <c r="GO6" s="368" t="s">
        <v>257</v>
      </c>
      <c r="GP6" s="368" t="s">
        <v>368</v>
      </c>
      <c r="GQ6" s="368" t="s">
        <v>274</v>
      </c>
      <c r="GR6" s="368" t="s">
        <v>1014</v>
      </c>
      <c r="GS6" s="370">
        <v>46928000</v>
      </c>
      <c r="GT6" s="370">
        <v>0</v>
      </c>
      <c r="GU6" s="370">
        <v>0</v>
      </c>
      <c r="GV6" s="369">
        <f t="shared" si="58"/>
        <v>46928</v>
      </c>
      <c r="GW6" s="369">
        <f t="shared" si="59"/>
        <v>0</v>
      </c>
      <c r="GX6" s="369">
        <f t="shared" si="60"/>
        <v>0</v>
      </c>
      <c r="GZ6" s="375" t="s">
        <v>348</v>
      </c>
      <c r="HA6" s="369">
        <v>2313590000</v>
      </c>
      <c r="HB6" s="369">
        <v>1370683771</v>
      </c>
      <c r="HC6" s="369">
        <v>1844177073</v>
      </c>
      <c r="HD6" s="369">
        <v>469412927</v>
      </c>
      <c r="HE6" s="369">
        <v>1002849492</v>
      </c>
      <c r="HF6" s="369">
        <v>367834279</v>
      </c>
      <c r="HG6" s="369">
        <f t="shared" si="61"/>
        <v>2313590</v>
      </c>
      <c r="HH6" s="369">
        <f t="shared" si="62"/>
        <v>1370683.7709999999</v>
      </c>
      <c r="HI6" s="369">
        <f t="shared" si="63"/>
        <v>1844177.0730000001</v>
      </c>
      <c r="HJ6" s="369">
        <f t="shared" si="64"/>
        <v>469412.92700000003</v>
      </c>
      <c r="HK6" s="369">
        <f t="shared" si="65"/>
        <v>1002849.492</v>
      </c>
      <c r="HL6" s="369">
        <f t="shared" si="66"/>
        <v>367834.27899999998</v>
      </c>
      <c r="HQ6" s="371" t="s">
        <v>805</v>
      </c>
      <c r="HR6" s="346" t="s">
        <v>257</v>
      </c>
      <c r="HS6" s="371" t="s">
        <v>387</v>
      </c>
      <c r="HT6" s="346" t="s">
        <v>276</v>
      </c>
      <c r="HU6" s="347">
        <v>10896580</v>
      </c>
      <c r="HV6" s="347">
        <f t="shared" si="67"/>
        <v>10896.58</v>
      </c>
      <c r="HY6" s="371" t="s">
        <v>805</v>
      </c>
      <c r="HZ6" s="346" t="s">
        <v>257</v>
      </c>
      <c r="IA6" s="371" t="s">
        <v>387</v>
      </c>
      <c r="IB6" s="346" t="s">
        <v>276</v>
      </c>
      <c r="IC6" s="376">
        <v>26510000</v>
      </c>
      <c r="ID6" s="376">
        <v>0</v>
      </c>
      <c r="IE6" s="376">
        <v>0</v>
      </c>
      <c r="IF6" s="360">
        <f t="shared" si="68"/>
        <v>26510</v>
      </c>
      <c r="IG6" s="360">
        <f t="shared" si="69"/>
        <v>0</v>
      </c>
      <c r="IH6" s="360">
        <f t="shared" si="70"/>
        <v>0</v>
      </c>
      <c r="II6" s="347"/>
      <c r="IJ6" s="347"/>
      <c r="IL6" s="346" t="s">
        <v>348</v>
      </c>
      <c r="IM6" s="377">
        <v>2281908000</v>
      </c>
      <c r="IN6" s="377">
        <v>2270922867</v>
      </c>
      <c r="IO6" s="377">
        <v>2276467869</v>
      </c>
      <c r="IP6" s="377">
        <v>5440131</v>
      </c>
      <c r="IQ6" s="377">
        <v>1707679367</v>
      </c>
      <c r="IR6" s="377">
        <v>563243500</v>
      </c>
      <c r="IS6" s="347">
        <f t="shared" si="71"/>
        <v>2281908</v>
      </c>
      <c r="IT6" s="347">
        <f t="shared" si="72"/>
        <v>2270922.8670000001</v>
      </c>
      <c r="IU6" s="347">
        <f t="shared" si="73"/>
        <v>2276467.8689999999</v>
      </c>
      <c r="IV6" s="347">
        <f t="shared" si="74"/>
        <v>5440.1310000000003</v>
      </c>
      <c r="IW6" s="347">
        <f t="shared" si="75"/>
        <v>1707679.3670000001</v>
      </c>
      <c r="IX6" s="347">
        <f t="shared" si="76"/>
        <v>563243.5</v>
      </c>
    </row>
    <row r="7" spans="1:258" x14ac:dyDescent="0.2">
      <c r="A7" s="370" t="s">
        <v>805</v>
      </c>
      <c r="B7" s="348" t="s">
        <v>257</v>
      </c>
      <c r="C7" s="370" t="s">
        <v>386</v>
      </c>
      <c r="D7" s="348" t="s">
        <v>275</v>
      </c>
      <c r="E7" s="348">
        <v>1408000</v>
      </c>
      <c r="F7" s="348">
        <v>0</v>
      </c>
      <c r="G7" s="348">
        <v>0</v>
      </c>
      <c r="H7" s="370">
        <f t="shared" si="12"/>
        <v>1451.6479999999999</v>
      </c>
      <c r="I7" s="370">
        <f t="shared" si="13"/>
        <v>0</v>
      </c>
      <c r="J7" s="370">
        <f t="shared" si="14"/>
        <v>0</v>
      </c>
      <c r="M7" s="343" t="s">
        <v>369</v>
      </c>
      <c r="N7" s="343" t="s">
        <v>279</v>
      </c>
      <c r="O7" s="343" t="s">
        <v>422</v>
      </c>
      <c r="P7" s="343" t="s">
        <v>522</v>
      </c>
      <c r="Q7" s="370">
        <v>89818844</v>
      </c>
      <c r="R7" s="348">
        <f t="shared" si="15"/>
        <v>92603.228163999986</v>
      </c>
      <c r="T7" s="343" t="s">
        <v>805</v>
      </c>
      <c r="U7" s="343" t="s">
        <v>257</v>
      </c>
      <c r="V7" s="368" t="s">
        <v>386</v>
      </c>
      <c r="W7" s="343" t="s">
        <v>275</v>
      </c>
      <c r="X7" s="370">
        <v>1408000</v>
      </c>
      <c r="Y7" s="370">
        <v>0</v>
      </c>
      <c r="Z7" s="370">
        <v>0</v>
      </c>
      <c r="AA7" s="370">
        <f t="shared" si="16"/>
        <v>1451.6479999999999</v>
      </c>
      <c r="AB7" s="370">
        <f t="shared" si="17"/>
        <v>0</v>
      </c>
      <c r="AC7" s="370">
        <f t="shared" si="18"/>
        <v>0</v>
      </c>
      <c r="AE7" s="371" t="s">
        <v>380</v>
      </c>
      <c r="AF7" s="346" t="s">
        <v>121</v>
      </c>
      <c r="AG7" s="371" t="s">
        <v>376</v>
      </c>
      <c r="AH7" s="346" t="s">
        <v>376</v>
      </c>
      <c r="AI7" s="347">
        <v>-67253</v>
      </c>
      <c r="AJ7" s="348">
        <f t="shared" si="19"/>
        <v>-69.337842999999992</v>
      </c>
      <c r="AL7" s="343" t="s">
        <v>805</v>
      </c>
      <c r="AM7" s="343" t="s">
        <v>257</v>
      </c>
      <c r="AN7" s="368" t="s">
        <v>386</v>
      </c>
      <c r="AO7" s="343" t="s">
        <v>275</v>
      </c>
      <c r="AP7" s="348">
        <v>1408000</v>
      </c>
      <c r="AQ7" s="348">
        <v>0</v>
      </c>
      <c r="AR7" s="348">
        <v>0</v>
      </c>
      <c r="AS7" s="348">
        <f t="shared" si="20"/>
        <v>1451.6479999999999</v>
      </c>
      <c r="AT7" s="348">
        <f t="shared" si="21"/>
        <v>0</v>
      </c>
      <c r="AU7" s="348">
        <f t="shared" si="22"/>
        <v>0</v>
      </c>
      <c r="AW7" s="371" t="s">
        <v>535</v>
      </c>
      <c r="AX7" s="371" t="s">
        <v>536</v>
      </c>
      <c r="AY7" s="371" t="s">
        <v>376</v>
      </c>
      <c r="AZ7" s="371" t="s">
        <v>376</v>
      </c>
      <c r="BA7" s="347">
        <v>2598759</v>
      </c>
      <c r="BB7" s="348">
        <f t="shared" si="23"/>
        <v>2679.3205289999996</v>
      </c>
      <c r="BD7" s="371" t="s">
        <v>805</v>
      </c>
      <c r="BE7" s="346" t="s">
        <v>257</v>
      </c>
      <c r="BF7" s="371" t="s">
        <v>386</v>
      </c>
      <c r="BG7" s="350" t="s">
        <v>275</v>
      </c>
      <c r="BH7" s="347">
        <v>1408000</v>
      </c>
      <c r="BI7" s="347">
        <v>0</v>
      </c>
      <c r="BJ7" s="347">
        <v>0</v>
      </c>
      <c r="BK7" s="347">
        <f t="shared" si="24"/>
        <v>1451.6479999999999</v>
      </c>
      <c r="BL7" s="347">
        <f t="shared" si="25"/>
        <v>0</v>
      </c>
      <c r="BM7" s="347">
        <f t="shared" si="26"/>
        <v>0</v>
      </c>
      <c r="BO7" s="368" t="s">
        <v>369</v>
      </c>
      <c r="BP7" s="372" t="s">
        <v>279</v>
      </c>
      <c r="BQ7" s="368" t="s">
        <v>519</v>
      </c>
      <c r="BR7" s="372" t="s">
        <v>520</v>
      </c>
      <c r="BS7" s="348">
        <v>780000</v>
      </c>
      <c r="BT7" s="348">
        <f t="shared" si="27"/>
        <v>804.18</v>
      </c>
      <c r="BV7" s="371" t="s">
        <v>805</v>
      </c>
      <c r="BW7" s="372" t="s">
        <v>257</v>
      </c>
      <c r="BX7" s="371" t="s">
        <v>376</v>
      </c>
      <c r="BY7" s="372" t="s">
        <v>376</v>
      </c>
      <c r="BZ7" s="348">
        <v>0</v>
      </c>
      <c r="CA7" s="348">
        <v>0</v>
      </c>
      <c r="CB7" s="348">
        <v>0</v>
      </c>
      <c r="CC7" s="349">
        <f t="shared" si="28"/>
        <v>0</v>
      </c>
      <c r="CD7" s="349">
        <f t="shared" si="29"/>
        <v>0</v>
      </c>
      <c r="CE7" s="349">
        <f t="shared" si="30"/>
        <v>0</v>
      </c>
      <c r="CG7" s="371" t="s">
        <v>363</v>
      </c>
      <c r="CH7" s="346" t="s">
        <v>382</v>
      </c>
      <c r="CI7" s="371" t="s">
        <v>556</v>
      </c>
      <c r="CJ7" s="346" t="s">
        <v>557</v>
      </c>
      <c r="CK7" s="347">
        <v>5400000</v>
      </c>
      <c r="CL7" s="348">
        <f t="shared" si="31"/>
        <v>5567.4</v>
      </c>
      <c r="CN7" s="343" t="s">
        <v>805</v>
      </c>
      <c r="CO7" s="343" t="s">
        <v>257</v>
      </c>
      <c r="CP7" s="343" t="s">
        <v>386</v>
      </c>
      <c r="CQ7" s="343" t="s">
        <v>275</v>
      </c>
      <c r="CR7" s="348">
        <v>0</v>
      </c>
      <c r="CS7" s="348">
        <v>0</v>
      </c>
      <c r="CT7" s="348">
        <v>0</v>
      </c>
      <c r="CU7" s="348">
        <f t="shared" si="32"/>
        <v>0</v>
      </c>
      <c r="CV7" s="348">
        <f t="shared" si="33"/>
        <v>0</v>
      </c>
      <c r="CW7" s="348">
        <f t="shared" si="34"/>
        <v>0</v>
      </c>
      <c r="CY7" s="371" t="s">
        <v>391</v>
      </c>
      <c r="CZ7" s="346" t="s">
        <v>392</v>
      </c>
      <c r="DA7" s="371" t="s">
        <v>376</v>
      </c>
      <c r="DB7" s="346" t="s">
        <v>376</v>
      </c>
      <c r="DC7" s="347">
        <v>14554155</v>
      </c>
      <c r="DD7" s="348">
        <f t="shared" si="35"/>
        <v>15005.333805</v>
      </c>
      <c r="DF7" s="343" t="s">
        <v>805</v>
      </c>
      <c r="DG7" s="343" t="s">
        <v>257</v>
      </c>
      <c r="DH7" s="343" t="s">
        <v>376</v>
      </c>
      <c r="DI7" s="343" t="s">
        <v>376</v>
      </c>
      <c r="DJ7" s="348">
        <v>0</v>
      </c>
      <c r="DK7" s="348">
        <v>0</v>
      </c>
      <c r="DL7" s="348">
        <v>0</v>
      </c>
      <c r="DM7" s="348">
        <f t="shared" si="36"/>
        <v>0</v>
      </c>
      <c r="DN7" s="348">
        <f t="shared" si="37"/>
        <v>0</v>
      </c>
      <c r="DO7" s="348">
        <f t="shared" si="38"/>
        <v>0</v>
      </c>
      <c r="DQ7" s="343" t="s">
        <v>369</v>
      </c>
      <c r="DR7" s="343" t="s">
        <v>279</v>
      </c>
      <c r="DS7" s="343" t="s">
        <v>519</v>
      </c>
      <c r="DT7" s="343" t="s">
        <v>520</v>
      </c>
      <c r="DU7" s="360">
        <v>780000</v>
      </c>
      <c r="DV7" s="360">
        <f t="shared" si="39"/>
        <v>804.18</v>
      </c>
      <c r="DX7" s="343" t="s">
        <v>805</v>
      </c>
      <c r="DY7" s="343" t="s">
        <v>257</v>
      </c>
      <c r="DZ7" s="343" t="s">
        <v>387</v>
      </c>
      <c r="EA7" s="343" t="s">
        <v>276</v>
      </c>
      <c r="EB7" s="360">
        <v>0</v>
      </c>
      <c r="EC7" s="360">
        <v>8993519</v>
      </c>
      <c r="ED7" s="360">
        <v>5423519</v>
      </c>
      <c r="EE7" s="360">
        <f t="shared" si="40"/>
        <v>0</v>
      </c>
      <c r="EF7" s="360">
        <f t="shared" si="41"/>
        <v>9272.3180890000003</v>
      </c>
      <c r="EG7" s="360">
        <f t="shared" si="42"/>
        <v>5591.6480889999993</v>
      </c>
      <c r="EI7" s="371" t="s">
        <v>363</v>
      </c>
      <c r="EJ7" s="346" t="s">
        <v>382</v>
      </c>
      <c r="EK7" s="371" t="s">
        <v>385</v>
      </c>
      <c r="EL7" s="346" t="s">
        <v>234</v>
      </c>
      <c r="EM7" s="347">
        <v>392885500</v>
      </c>
      <c r="EN7" s="347">
        <f t="shared" si="43"/>
        <v>405064.95049999998</v>
      </c>
      <c r="EP7" s="368" t="s">
        <v>805</v>
      </c>
      <c r="EQ7" s="343" t="s">
        <v>257</v>
      </c>
      <c r="ER7" s="368" t="s">
        <v>367</v>
      </c>
      <c r="ES7" s="343" t="s">
        <v>282</v>
      </c>
      <c r="ET7" s="347">
        <v>0</v>
      </c>
      <c r="EU7" s="347">
        <v>38154598</v>
      </c>
      <c r="EV7" s="347">
        <v>56334765</v>
      </c>
      <c r="EW7" s="347">
        <f t="shared" si="44"/>
        <v>0</v>
      </c>
      <c r="EX7" s="347">
        <f t="shared" si="45"/>
        <v>39337.390537999992</v>
      </c>
      <c r="EY7" s="347">
        <f t="shared" si="46"/>
        <v>58081.142714999994</v>
      </c>
      <c r="FA7" s="343" t="s">
        <v>363</v>
      </c>
      <c r="FB7" s="343" t="s">
        <v>382</v>
      </c>
      <c r="FC7" s="343" t="s">
        <v>364</v>
      </c>
      <c r="FD7" s="343" t="s">
        <v>365</v>
      </c>
      <c r="FE7" s="347">
        <v>197000000</v>
      </c>
      <c r="FF7" s="347">
        <f t="shared" si="47"/>
        <v>197000</v>
      </c>
      <c r="FH7" s="371" t="s">
        <v>805</v>
      </c>
      <c r="FI7" s="346" t="s">
        <v>257</v>
      </c>
      <c r="FJ7" s="371" t="s">
        <v>376</v>
      </c>
      <c r="FK7" s="346" t="s">
        <v>376</v>
      </c>
      <c r="FL7" s="347">
        <v>0</v>
      </c>
      <c r="FM7" s="347">
        <v>0</v>
      </c>
      <c r="FN7" s="347">
        <v>0</v>
      </c>
      <c r="FO7" s="347">
        <f t="shared" si="48"/>
        <v>0</v>
      </c>
      <c r="FP7" s="347">
        <f t="shared" si="49"/>
        <v>0</v>
      </c>
      <c r="FQ7" s="347">
        <f t="shared" si="50"/>
        <v>0</v>
      </c>
      <c r="FS7" s="343" t="s">
        <v>938</v>
      </c>
      <c r="FT7" s="373">
        <v>1572691000</v>
      </c>
      <c r="FU7" s="373">
        <v>742590998</v>
      </c>
      <c r="FV7" s="373">
        <v>1177175300</v>
      </c>
      <c r="FW7" s="373">
        <v>395515700</v>
      </c>
      <c r="FX7" s="373">
        <v>536312498</v>
      </c>
      <c r="FY7" s="373">
        <v>206278500</v>
      </c>
      <c r="FZ7" s="360">
        <f t="shared" si="51"/>
        <v>1572691</v>
      </c>
      <c r="GA7" s="360">
        <f t="shared" si="52"/>
        <v>742590.99800000002</v>
      </c>
      <c r="GB7" s="360">
        <f t="shared" si="53"/>
        <v>1177175.3</v>
      </c>
      <c r="GC7" s="360">
        <f t="shared" si="54"/>
        <v>395515.7</v>
      </c>
      <c r="GD7" s="360">
        <f t="shared" si="55"/>
        <v>536312.49800000002</v>
      </c>
      <c r="GE7" s="360">
        <f t="shared" si="56"/>
        <v>206278.5</v>
      </c>
      <c r="GG7" s="368" t="s">
        <v>363</v>
      </c>
      <c r="GH7" s="368" t="s">
        <v>382</v>
      </c>
      <c r="GI7" s="368" t="s">
        <v>556</v>
      </c>
      <c r="GJ7" s="368" t="s">
        <v>557</v>
      </c>
      <c r="GK7" s="374">
        <v>5720429</v>
      </c>
      <c r="GL7" s="374">
        <f t="shared" si="57"/>
        <v>5720.4290000000001</v>
      </c>
      <c r="GN7" s="368" t="s">
        <v>805</v>
      </c>
      <c r="GO7" s="368" t="s">
        <v>257</v>
      </c>
      <c r="GP7" s="368" t="s">
        <v>376</v>
      </c>
      <c r="GQ7" s="368" t="s">
        <v>376</v>
      </c>
      <c r="GR7" s="368" t="s">
        <v>1014</v>
      </c>
      <c r="GS7" s="370">
        <v>0</v>
      </c>
      <c r="GT7" s="370">
        <v>0</v>
      </c>
      <c r="GU7" s="370">
        <v>0</v>
      </c>
      <c r="GV7" s="369">
        <f t="shared" si="58"/>
        <v>0</v>
      </c>
      <c r="GW7" s="369">
        <f t="shared" si="59"/>
        <v>0</v>
      </c>
      <c r="GX7" s="369">
        <f t="shared" si="60"/>
        <v>0</v>
      </c>
      <c r="GZ7" s="375" t="s">
        <v>938</v>
      </c>
      <c r="HA7" s="369">
        <v>1572691000</v>
      </c>
      <c r="HB7" s="369">
        <v>857011427</v>
      </c>
      <c r="HC7" s="369">
        <v>1277668729</v>
      </c>
      <c r="HD7" s="369">
        <v>295022271</v>
      </c>
      <c r="HE7" s="369">
        <v>587190998</v>
      </c>
      <c r="HF7" s="369">
        <v>269820429</v>
      </c>
      <c r="HG7" s="369">
        <f t="shared" si="61"/>
        <v>1572691</v>
      </c>
      <c r="HH7" s="369">
        <f t="shared" si="62"/>
        <v>857011.42700000003</v>
      </c>
      <c r="HI7" s="369">
        <f t="shared" si="63"/>
        <v>1277668.7290000001</v>
      </c>
      <c r="HJ7" s="369">
        <f t="shared" si="64"/>
        <v>295022.27100000001</v>
      </c>
      <c r="HK7" s="369">
        <f t="shared" si="65"/>
        <v>587190.99800000002</v>
      </c>
      <c r="HL7" s="369">
        <f t="shared" si="66"/>
        <v>269820.429</v>
      </c>
      <c r="HQ7" s="371" t="s">
        <v>363</v>
      </c>
      <c r="HR7" s="346" t="s">
        <v>382</v>
      </c>
      <c r="HS7" s="371" t="s">
        <v>556</v>
      </c>
      <c r="HT7" s="346" t="s">
        <v>557</v>
      </c>
      <c r="HU7" s="347">
        <v>6000000</v>
      </c>
      <c r="HV7" s="347">
        <f t="shared" si="67"/>
        <v>6000</v>
      </c>
      <c r="HY7" s="371" t="s">
        <v>805</v>
      </c>
      <c r="HZ7" s="346" t="s">
        <v>257</v>
      </c>
      <c r="IA7" s="371" t="s">
        <v>367</v>
      </c>
      <c r="IB7" s="346" t="s">
        <v>282</v>
      </c>
      <c r="IC7" s="376">
        <v>0</v>
      </c>
      <c r="ID7" s="376">
        <v>86587667</v>
      </c>
      <c r="IE7" s="376">
        <v>89322431</v>
      </c>
      <c r="IF7" s="360">
        <f t="shared" si="68"/>
        <v>0</v>
      </c>
      <c r="IG7" s="360">
        <f t="shared" si="69"/>
        <v>86587.667000000001</v>
      </c>
      <c r="IH7" s="360">
        <f t="shared" si="70"/>
        <v>89322.430999999997</v>
      </c>
      <c r="II7" s="347"/>
      <c r="IJ7" s="347"/>
      <c r="IL7" s="346" t="s">
        <v>938</v>
      </c>
      <c r="IM7" s="377">
        <v>1541009000</v>
      </c>
      <c r="IN7" s="377">
        <v>1530123727</v>
      </c>
      <c r="IO7" s="377">
        <v>1535668729</v>
      </c>
      <c r="IP7" s="377">
        <v>5340271</v>
      </c>
      <c r="IQ7" s="377">
        <v>1001870227</v>
      </c>
      <c r="IR7" s="377">
        <v>528253500</v>
      </c>
      <c r="IS7" s="347">
        <f t="shared" si="71"/>
        <v>1541009</v>
      </c>
      <c r="IT7" s="347">
        <f t="shared" si="72"/>
        <v>1530123.727</v>
      </c>
      <c r="IU7" s="347">
        <f t="shared" si="73"/>
        <v>1535668.7290000001</v>
      </c>
      <c r="IV7" s="347">
        <f t="shared" si="74"/>
        <v>5340.2709999999997</v>
      </c>
      <c r="IW7" s="347">
        <f t="shared" si="75"/>
        <v>1001870.227</v>
      </c>
      <c r="IX7" s="347">
        <f t="shared" si="76"/>
        <v>528253.5</v>
      </c>
    </row>
    <row r="8" spans="1:258" x14ac:dyDescent="0.2">
      <c r="A8" s="370" t="s">
        <v>805</v>
      </c>
      <c r="B8" s="348" t="s">
        <v>257</v>
      </c>
      <c r="C8" s="370" t="s">
        <v>367</v>
      </c>
      <c r="D8" s="348" t="s">
        <v>282</v>
      </c>
      <c r="E8" s="348">
        <v>0</v>
      </c>
      <c r="F8" s="348">
        <v>10996861</v>
      </c>
      <c r="G8" s="348">
        <v>11331383</v>
      </c>
      <c r="H8" s="370">
        <f t="shared" si="12"/>
        <v>0</v>
      </c>
      <c r="I8" s="370">
        <f t="shared" si="13"/>
        <v>11337.763691</v>
      </c>
      <c r="J8" s="370">
        <f t="shared" si="14"/>
        <v>11682.655873</v>
      </c>
      <c r="M8" s="343" t="s">
        <v>806</v>
      </c>
      <c r="N8" s="343" t="s">
        <v>441</v>
      </c>
      <c r="O8" s="343" t="s">
        <v>376</v>
      </c>
      <c r="P8" s="343" t="s">
        <v>376</v>
      </c>
      <c r="Q8" s="370">
        <v>2700000</v>
      </c>
      <c r="R8" s="348">
        <f t="shared" si="15"/>
        <v>2783.7</v>
      </c>
      <c r="T8" s="343" t="s">
        <v>805</v>
      </c>
      <c r="U8" s="343" t="s">
        <v>257</v>
      </c>
      <c r="V8" s="368" t="s">
        <v>376</v>
      </c>
      <c r="W8" s="343" t="s">
        <v>376</v>
      </c>
      <c r="X8" s="370">
        <v>0</v>
      </c>
      <c r="Y8" s="370">
        <v>0</v>
      </c>
      <c r="Z8" s="370">
        <v>0</v>
      </c>
      <c r="AA8" s="370">
        <f t="shared" si="16"/>
        <v>0</v>
      </c>
      <c r="AB8" s="370">
        <f t="shared" si="17"/>
        <v>0</v>
      </c>
      <c r="AC8" s="370">
        <f t="shared" si="18"/>
        <v>0</v>
      </c>
      <c r="AJ8" s="349">
        <f>SUM(AJ3:AJ7)</f>
        <v>41412.082147999994</v>
      </c>
      <c r="AL8" s="343" t="s">
        <v>805</v>
      </c>
      <c r="AM8" s="343" t="s">
        <v>257</v>
      </c>
      <c r="AN8" s="368" t="s">
        <v>367</v>
      </c>
      <c r="AO8" s="343" t="s">
        <v>282</v>
      </c>
      <c r="AP8" s="348">
        <v>0</v>
      </c>
      <c r="AQ8" s="348">
        <v>11331383</v>
      </c>
      <c r="AR8" s="348">
        <v>11331383</v>
      </c>
      <c r="AS8" s="348">
        <f t="shared" si="20"/>
        <v>0</v>
      </c>
      <c r="AT8" s="348">
        <f t="shared" si="21"/>
        <v>11682.655873</v>
      </c>
      <c r="AU8" s="348">
        <f t="shared" si="22"/>
        <v>11682.655873</v>
      </c>
      <c r="BB8" s="349">
        <f>SUM(BB3:BB7)</f>
        <v>122738.792145</v>
      </c>
      <c r="BD8" s="371" t="s">
        <v>805</v>
      </c>
      <c r="BE8" s="346" t="s">
        <v>257</v>
      </c>
      <c r="BF8" s="371" t="s">
        <v>366</v>
      </c>
      <c r="BG8" s="350" t="s">
        <v>273</v>
      </c>
      <c r="BH8" s="347">
        <v>0</v>
      </c>
      <c r="BI8" s="347">
        <v>90267444</v>
      </c>
      <c r="BJ8" s="347">
        <v>154412213</v>
      </c>
      <c r="BK8" s="347">
        <f t="shared" si="24"/>
        <v>0</v>
      </c>
      <c r="BL8" s="347">
        <f t="shared" si="25"/>
        <v>93065.734763999993</v>
      </c>
      <c r="BM8" s="347">
        <f t="shared" si="26"/>
        <v>159198.99160299997</v>
      </c>
      <c r="BO8" s="368" t="s">
        <v>391</v>
      </c>
      <c r="BP8" s="372" t="s">
        <v>392</v>
      </c>
      <c r="BQ8" s="368" t="s">
        <v>376</v>
      </c>
      <c r="BR8" s="372" t="s">
        <v>376</v>
      </c>
      <c r="BS8" s="348">
        <v>11146334</v>
      </c>
      <c r="BT8" s="348">
        <f t="shared" si="27"/>
        <v>11491.870354000001</v>
      </c>
      <c r="BV8" s="371" t="s">
        <v>805</v>
      </c>
      <c r="BW8" s="372" t="s">
        <v>257</v>
      </c>
      <c r="BX8" s="371" t="s">
        <v>366</v>
      </c>
      <c r="BY8" s="372" t="s">
        <v>273</v>
      </c>
      <c r="BZ8" s="348">
        <v>0</v>
      </c>
      <c r="CA8" s="348">
        <v>587000488</v>
      </c>
      <c r="CB8" s="348">
        <v>117851844</v>
      </c>
      <c r="CC8" s="349">
        <f t="shared" si="28"/>
        <v>0</v>
      </c>
      <c r="CD8" s="349">
        <f t="shared" si="29"/>
        <v>605197.50312799995</v>
      </c>
      <c r="CE8" s="349">
        <f t="shared" si="30"/>
        <v>121505.25116399999</v>
      </c>
      <c r="CG8" s="371" t="s">
        <v>369</v>
      </c>
      <c r="CH8" s="346" t="s">
        <v>279</v>
      </c>
      <c r="CI8" s="371" t="s">
        <v>413</v>
      </c>
      <c r="CJ8" s="346" t="s">
        <v>521</v>
      </c>
      <c r="CK8" s="347">
        <v>336000000</v>
      </c>
      <c r="CL8" s="348">
        <f t="shared" si="31"/>
        <v>346416</v>
      </c>
      <c r="CN8" s="343" t="s">
        <v>805</v>
      </c>
      <c r="CO8" s="343" t="s">
        <v>257</v>
      </c>
      <c r="CP8" s="343" t="s">
        <v>387</v>
      </c>
      <c r="CQ8" s="343" t="s">
        <v>276</v>
      </c>
      <c r="CR8" s="348">
        <v>0</v>
      </c>
      <c r="CS8" s="348">
        <v>8993519</v>
      </c>
      <c r="CT8" s="348">
        <v>5423519</v>
      </c>
      <c r="CU8" s="348">
        <f t="shared" si="32"/>
        <v>0</v>
      </c>
      <c r="CV8" s="348">
        <f t="shared" si="33"/>
        <v>9272.3180890000003</v>
      </c>
      <c r="CW8" s="348">
        <f t="shared" si="34"/>
        <v>5591.6480889999993</v>
      </c>
      <c r="CY8" s="371" t="s">
        <v>443</v>
      </c>
      <c r="CZ8" s="346" t="s">
        <v>446</v>
      </c>
      <c r="DA8" s="371" t="s">
        <v>376</v>
      </c>
      <c r="DB8" s="346" t="s">
        <v>376</v>
      </c>
      <c r="DC8" s="347">
        <v>136873453</v>
      </c>
      <c r="DD8" s="348">
        <f t="shared" si="35"/>
        <v>141116.53004300001</v>
      </c>
      <c r="DF8" s="343" t="s">
        <v>805</v>
      </c>
      <c r="DG8" s="343" t="s">
        <v>257</v>
      </c>
      <c r="DH8" s="343" t="s">
        <v>368</v>
      </c>
      <c r="DI8" s="343" t="s">
        <v>274</v>
      </c>
      <c r="DJ8" s="348">
        <v>0</v>
      </c>
      <c r="DK8" s="348">
        <v>20816460</v>
      </c>
      <c r="DL8" s="348">
        <v>39435360</v>
      </c>
      <c r="DM8" s="348">
        <f t="shared" si="36"/>
        <v>0</v>
      </c>
      <c r="DN8" s="348">
        <f t="shared" si="37"/>
        <v>21461.770259999998</v>
      </c>
      <c r="DO8" s="348">
        <f t="shared" si="38"/>
        <v>40657.856159999996</v>
      </c>
      <c r="DQ8" s="343" t="s">
        <v>391</v>
      </c>
      <c r="DR8" s="343" t="s">
        <v>392</v>
      </c>
      <c r="DS8" s="343" t="s">
        <v>376</v>
      </c>
      <c r="DT8" s="343" t="s">
        <v>376</v>
      </c>
      <c r="DU8" s="360">
        <v>8012903</v>
      </c>
      <c r="DV8" s="360">
        <f t="shared" si="39"/>
        <v>8261.3029929999993</v>
      </c>
      <c r="DX8" s="343" t="s">
        <v>805</v>
      </c>
      <c r="DY8" s="343" t="s">
        <v>257</v>
      </c>
      <c r="DZ8" s="343" t="s">
        <v>367</v>
      </c>
      <c r="EA8" s="343" t="s">
        <v>282</v>
      </c>
      <c r="EB8" s="360">
        <v>0</v>
      </c>
      <c r="EC8" s="360">
        <v>51794100</v>
      </c>
      <c r="ED8" s="360">
        <v>11331383</v>
      </c>
      <c r="EE8" s="360">
        <f t="shared" si="40"/>
        <v>0</v>
      </c>
      <c r="EF8" s="360">
        <f t="shared" si="41"/>
        <v>53399.717099999994</v>
      </c>
      <c r="EG8" s="360">
        <f t="shared" si="42"/>
        <v>11682.655873</v>
      </c>
      <c r="EI8" s="371" t="s">
        <v>389</v>
      </c>
      <c r="EJ8" s="346" t="s">
        <v>390</v>
      </c>
      <c r="EK8" s="371" t="s">
        <v>376</v>
      </c>
      <c r="EL8" s="346" t="s">
        <v>376</v>
      </c>
      <c r="EM8" s="347">
        <v>52399870</v>
      </c>
      <c r="EN8" s="347">
        <f t="shared" si="43"/>
        <v>54024.26597</v>
      </c>
      <c r="EP8" s="368" t="s">
        <v>805</v>
      </c>
      <c r="EQ8" s="343" t="s">
        <v>257</v>
      </c>
      <c r="ER8" s="368" t="s">
        <v>368</v>
      </c>
      <c r="ES8" s="343" t="s">
        <v>274</v>
      </c>
      <c r="ET8" s="347">
        <v>0</v>
      </c>
      <c r="EU8" s="347">
        <v>26981520</v>
      </c>
      <c r="EV8" s="347">
        <v>39435360</v>
      </c>
      <c r="EW8" s="347">
        <f t="shared" si="44"/>
        <v>0</v>
      </c>
      <c r="EX8" s="347">
        <f t="shared" si="45"/>
        <v>27817.947119999997</v>
      </c>
      <c r="EY8" s="347">
        <f t="shared" si="46"/>
        <v>40657.856159999996</v>
      </c>
      <c r="FA8" s="343" t="s">
        <v>363</v>
      </c>
      <c r="FB8" s="343" t="s">
        <v>382</v>
      </c>
      <c r="FC8" s="343" t="s">
        <v>919</v>
      </c>
      <c r="FD8" s="343" t="s">
        <v>276</v>
      </c>
      <c r="FE8" s="347">
        <v>535500</v>
      </c>
      <c r="FF8" s="347">
        <f t="shared" si="47"/>
        <v>535.5</v>
      </c>
      <c r="FH8" s="371" t="s">
        <v>805</v>
      </c>
      <c r="FI8" s="346" t="s">
        <v>257</v>
      </c>
      <c r="FJ8" s="371" t="s">
        <v>366</v>
      </c>
      <c r="FK8" s="346" t="s">
        <v>273</v>
      </c>
      <c r="FL8" s="347">
        <v>0</v>
      </c>
      <c r="FM8" s="347">
        <v>1303289431</v>
      </c>
      <c r="FN8" s="347">
        <v>1786321341</v>
      </c>
      <c r="FO8" s="347">
        <f t="shared" si="48"/>
        <v>0</v>
      </c>
      <c r="FP8" s="347">
        <f t="shared" si="49"/>
        <v>1303289.4310000001</v>
      </c>
      <c r="FQ8" s="347">
        <f t="shared" si="50"/>
        <v>1786321.341</v>
      </c>
      <c r="FS8" s="343" t="s">
        <v>939</v>
      </c>
      <c r="FT8" s="373">
        <v>740899000</v>
      </c>
      <c r="FU8" s="373">
        <v>503658494</v>
      </c>
      <c r="FV8" s="373">
        <v>566508344</v>
      </c>
      <c r="FW8" s="373">
        <v>174390656</v>
      </c>
      <c r="FX8" s="373">
        <v>403163494</v>
      </c>
      <c r="FY8" s="373">
        <v>100495000</v>
      </c>
      <c r="FZ8" s="360">
        <f t="shared" si="51"/>
        <v>740899</v>
      </c>
      <c r="GA8" s="360">
        <f t="shared" si="52"/>
        <v>503658.49400000001</v>
      </c>
      <c r="GB8" s="360">
        <f t="shared" si="53"/>
        <v>566508.34400000004</v>
      </c>
      <c r="GC8" s="360">
        <f t="shared" si="54"/>
        <v>174390.65599999999</v>
      </c>
      <c r="GD8" s="360">
        <f t="shared" si="55"/>
        <v>403163.49400000001</v>
      </c>
      <c r="GE8" s="360">
        <f t="shared" si="56"/>
        <v>100495</v>
      </c>
      <c r="GG8" s="368" t="s">
        <v>363</v>
      </c>
      <c r="GH8" s="368" t="s">
        <v>382</v>
      </c>
      <c r="GI8" s="368" t="s">
        <v>385</v>
      </c>
      <c r="GJ8" s="368" t="s">
        <v>234</v>
      </c>
      <c r="GK8" s="374">
        <v>48700000</v>
      </c>
      <c r="GL8" s="374">
        <f t="shared" si="57"/>
        <v>48700</v>
      </c>
      <c r="GN8" s="368" t="s">
        <v>805</v>
      </c>
      <c r="GO8" s="368" t="s">
        <v>257</v>
      </c>
      <c r="GP8" s="368" t="s">
        <v>386</v>
      </c>
      <c r="GQ8" s="368" t="s">
        <v>275</v>
      </c>
      <c r="GR8" s="368" t="s">
        <v>1014</v>
      </c>
      <c r="GS8" s="370">
        <v>0</v>
      </c>
      <c r="GT8" s="370">
        <v>0</v>
      </c>
      <c r="GU8" s="370">
        <v>0</v>
      </c>
      <c r="GV8" s="369">
        <f t="shared" si="58"/>
        <v>0</v>
      </c>
      <c r="GW8" s="369">
        <f t="shared" si="59"/>
        <v>0</v>
      </c>
      <c r="GX8" s="369">
        <f t="shared" si="60"/>
        <v>0</v>
      </c>
      <c r="GZ8" s="375" t="s">
        <v>939</v>
      </c>
      <c r="HA8" s="369">
        <v>740899000</v>
      </c>
      <c r="HB8" s="369">
        <v>513672344</v>
      </c>
      <c r="HC8" s="369">
        <v>566508344</v>
      </c>
      <c r="HD8" s="369">
        <v>174390656</v>
      </c>
      <c r="HE8" s="369">
        <v>415658494</v>
      </c>
      <c r="HF8" s="369">
        <v>98013850</v>
      </c>
      <c r="HG8" s="369">
        <f t="shared" si="61"/>
        <v>740899</v>
      </c>
      <c r="HH8" s="369">
        <f t="shared" si="62"/>
        <v>513672.34399999998</v>
      </c>
      <c r="HI8" s="369">
        <f t="shared" si="63"/>
        <v>566508.34400000004</v>
      </c>
      <c r="HJ8" s="369">
        <f t="shared" si="64"/>
        <v>174390.65599999999</v>
      </c>
      <c r="HK8" s="369">
        <f t="shared" si="65"/>
        <v>415658.49400000001</v>
      </c>
      <c r="HL8" s="369">
        <f t="shared" si="66"/>
        <v>98013.85</v>
      </c>
      <c r="HQ8" s="371" t="s">
        <v>363</v>
      </c>
      <c r="HR8" s="346" t="s">
        <v>382</v>
      </c>
      <c r="HS8" s="371" t="s">
        <v>385</v>
      </c>
      <c r="HT8" s="346" t="s">
        <v>234</v>
      </c>
      <c r="HU8" s="347">
        <v>583112300</v>
      </c>
      <c r="HV8" s="347">
        <f t="shared" si="67"/>
        <v>583112.30000000005</v>
      </c>
      <c r="HY8" s="371" t="s">
        <v>805</v>
      </c>
      <c r="HZ8" s="346" t="s">
        <v>257</v>
      </c>
      <c r="IA8" s="371" t="s">
        <v>366</v>
      </c>
      <c r="IB8" s="346" t="s">
        <v>273</v>
      </c>
      <c r="IC8" s="376">
        <v>0</v>
      </c>
      <c r="ID8" s="376">
        <v>2230117028</v>
      </c>
      <c r="IE8" s="376">
        <v>2298471272</v>
      </c>
      <c r="IF8" s="360">
        <f t="shared" si="68"/>
        <v>0</v>
      </c>
      <c r="IG8" s="360">
        <f t="shared" si="69"/>
        <v>2230117.0279999999</v>
      </c>
      <c r="IH8" s="360">
        <f t="shared" si="70"/>
        <v>2298471.2719999999</v>
      </c>
      <c r="II8" s="347"/>
      <c r="IJ8" s="347"/>
      <c r="IL8" s="346" t="s">
        <v>939</v>
      </c>
      <c r="IM8" s="377">
        <v>740899000</v>
      </c>
      <c r="IN8" s="377">
        <v>740799140</v>
      </c>
      <c r="IO8" s="377">
        <v>740799140</v>
      </c>
      <c r="IP8" s="377">
        <v>99860</v>
      </c>
      <c r="IQ8" s="377">
        <v>705809140</v>
      </c>
      <c r="IR8" s="377">
        <v>34990000</v>
      </c>
      <c r="IS8" s="347">
        <f t="shared" si="71"/>
        <v>740899</v>
      </c>
      <c r="IT8" s="347">
        <f t="shared" si="72"/>
        <v>740799.14</v>
      </c>
      <c r="IU8" s="347">
        <f t="shared" si="73"/>
        <v>740799.14</v>
      </c>
      <c r="IV8" s="347">
        <f t="shared" si="74"/>
        <v>99.86</v>
      </c>
      <c r="IW8" s="347">
        <f t="shared" si="75"/>
        <v>705809.14</v>
      </c>
      <c r="IX8" s="347">
        <f t="shared" si="76"/>
        <v>34990</v>
      </c>
    </row>
    <row r="9" spans="1:258" x14ac:dyDescent="0.2">
      <c r="A9" s="370" t="s">
        <v>805</v>
      </c>
      <c r="B9" s="348" t="s">
        <v>257</v>
      </c>
      <c r="C9" s="370" t="s">
        <v>368</v>
      </c>
      <c r="D9" s="348" t="s">
        <v>274</v>
      </c>
      <c r="E9" s="348">
        <v>0</v>
      </c>
      <c r="F9" s="348">
        <v>2223780</v>
      </c>
      <c r="G9" s="348">
        <v>26685360</v>
      </c>
      <c r="H9" s="370">
        <f t="shared" si="12"/>
        <v>0</v>
      </c>
      <c r="I9" s="370">
        <f t="shared" si="13"/>
        <v>2292.7171800000001</v>
      </c>
      <c r="J9" s="370">
        <f t="shared" si="14"/>
        <v>27512.606159999999</v>
      </c>
      <c r="M9" s="343" t="s">
        <v>391</v>
      </c>
      <c r="N9" s="343" t="s">
        <v>392</v>
      </c>
      <c r="O9" s="343" t="s">
        <v>376</v>
      </c>
      <c r="P9" s="343" t="s">
        <v>376</v>
      </c>
      <c r="Q9" s="370">
        <v>4506134</v>
      </c>
      <c r="R9" s="348">
        <f t="shared" si="15"/>
        <v>4645.8241539999999</v>
      </c>
      <c r="T9" s="343" t="s">
        <v>805</v>
      </c>
      <c r="U9" s="343" t="s">
        <v>257</v>
      </c>
      <c r="V9" s="368" t="s">
        <v>368</v>
      </c>
      <c r="W9" s="343" t="s">
        <v>274</v>
      </c>
      <c r="X9" s="370">
        <v>0</v>
      </c>
      <c r="Y9" s="370">
        <v>4447560</v>
      </c>
      <c r="Z9" s="370">
        <v>26685360</v>
      </c>
      <c r="AA9" s="370">
        <f t="shared" si="16"/>
        <v>0</v>
      </c>
      <c r="AB9" s="370">
        <f t="shared" si="17"/>
        <v>4585.4343600000002</v>
      </c>
      <c r="AC9" s="370">
        <f t="shared" si="18"/>
        <v>27512.606159999999</v>
      </c>
      <c r="AL9" s="343" t="s">
        <v>805</v>
      </c>
      <c r="AM9" s="343" t="s">
        <v>257</v>
      </c>
      <c r="AN9" s="368" t="s">
        <v>387</v>
      </c>
      <c r="AO9" s="343" t="s">
        <v>276</v>
      </c>
      <c r="AP9" s="348">
        <v>0</v>
      </c>
      <c r="AQ9" s="348">
        <v>0</v>
      </c>
      <c r="AR9" s="348">
        <v>968159</v>
      </c>
      <c r="AS9" s="348">
        <f t="shared" si="20"/>
        <v>0</v>
      </c>
      <c r="AT9" s="348">
        <f t="shared" si="21"/>
        <v>0</v>
      </c>
      <c r="AU9" s="348">
        <f t="shared" si="22"/>
        <v>998.17192899999986</v>
      </c>
      <c r="BD9" s="371" t="s">
        <v>805</v>
      </c>
      <c r="BE9" s="346" t="s">
        <v>257</v>
      </c>
      <c r="BF9" s="371" t="s">
        <v>368</v>
      </c>
      <c r="BG9" s="350" t="s">
        <v>274</v>
      </c>
      <c r="BH9" s="347">
        <v>0</v>
      </c>
      <c r="BI9" s="347">
        <v>8895120</v>
      </c>
      <c r="BJ9" s="347">
        <v>26685360</v>
      </c>
      <c r="BK9" s="347">
        <f t="shared" si="24"/>
        <v>0</v>
      </c>
      <c r="BL9" s="347">
        <f t="shared" si="25"/>
        <v>9170.8687200000004</v>
      </c>
      <c r="BM9" s="347">
        <f t="shared" si="26"/>
        <v>27512.606159999999</v>
      </c>
      <c r="BS9" s="349">
        <f>SUM(BS3:BS8)</f>
        <v>77272673</v>
      </c>
      <c r="BT9" s="349">
        <f>SUM(BT3:BT8)</f>
        <v>79668.125862999994</v>
      </c>
      <c r="BV9" s="371" t="s">
        <v>805</v>
      </c>
      <c r="BW9" s="372" t="s">
        <v>257</v>
      </c>
      <c r="BX9" s="371" t="s">
        <v>367</v>
      </c>
      <c r="BY9" s="372" t="s">
        <v>282</v>
      </c>
      <c r="BZ9" s="348">
        <v>0</v>
      </c>
      <c r="CA9" s="348">
        <v>11331383</v>
      </c>
      <c r="CB9" s="348">
        <v>11331383</v>
      </c>
      <c r="CC9" s="349">
        <f t="shared" si="28"/>
        <v>0</v>
      </c>
      <c r="CD9" s="349">
        <f t="shared" si="29"/>
        <v>11682.655873</v>
      </c>
      <c r="CE9" s="349">
        <f t="shared" si="30"/>
        <v>11682.655873</v>
      </c>
      <c r="CG9" s="371" t="s">
        <v>391</v>
      </c>
      <c r="CH9" s="346" t="s">
        <v>392</v>
      </c>
      <c r="CI9" s="371" t="s">
        <v>376</v>
      </c>
      <c r="CJ9" s="346" t="s">
        <v>376</v>
      </c>
      <c r="CK9" s="347">
        <v>20070470</v>
      </c>
      <c r="CL9" s="348">
        <f t="shared" si="31"/>
        <v>20692.654569999999</v>
      </c>
      <c r="CN9" s="343" t="s">
        <v>805</v>
      </c>
      <c r="CO9" s="343" t="s">
        <v>257</v>
      </c>
      <c r="CP9" s="343" t="s">
        <v>366</v>
      </c>
      <c r="CQ9" s="343" t="s">
        <v>273</v>
      </c>
      <c r="CR9" s="348">
        <v>0</v>
      </c>
      <c r="CS9" s="348">
        <v>957118356</v>
      </c>
      <c r="CT9" s="348">
        <v>432536095</v>
      </c>
      <c r="CU9" s="348">
        <f t="shared" si="32"/>
        <v>0</v>
      </c>
      <c r="CV9" s="348">
        <f t="shared" si="33"/>
        <v>986789.02503599995</v>
      </c>
      <c r="CW9" s="348">
        <f t="shared" si="34"/>
        <v>445944.71394499991</v>
      </c>
      <c r="DF9" s="343" t="s">
        <v>805</v>
      </c>
      <c r="DG9" s="343" t="s">
        <v>257</v>
      </c>
      <c r="DH9" s="343" t="s">
        <v>366</v>
      </c>
      <c r="DI9" s="343" t="s">
        <v>273</v>
      </c>
      <c r="DJ9" s="348">
        <v>0</v>
      </c>
      <c r="DK9" s="348">
        <v>763002972</v>
      </c>
      <c r="DL9" s="348">
        <v>985610295</v>
      </c>
      <c r="DM9" s="348">
        <f t="shared" si="36"/>
        <v>0</v>
      </c>
      <c r="DN9" s="348">
        <f t="shared" si="37"/>
        <v>786656.06413199985</v>
      </c>
      <c r="DO9" s="348">
        <f t="shared" si="38"/>
        <v>1016164.214145</v>
      </c>
      <c r="DQ9" s="343" t="s">
        <v>443</v>
      </c>
      <c r="DR9" s="343" t="s">
        <v>446</v>
      </c>
      <c r="DS9" s="343" t="s">
        <v>376</v>
      </c>
      <c r="DT9" s="343" t="s">
        <v>376</v>
      </c>
      <c r="DU9" s="360">
        <v>19640130</v>
      </c>
      <c r="DV9" s="360">
        <f t="shared" si="39"/>
        <v>20248.974030000001</v>
      </c>
      <c r="DX9" s="343" t="s">
        <v>805</v>
      </c>
      <c r="DY9" s="343" t="s">
        <v>257</v>
      </c>
      <c r="DZ9" s="343" t="s">
        <v>368</v>
      </c>
      <c r="EA9" s="343" t="s">
        <v>274</v>
      </c>
      <c r="EB9" s="360">
        <v>0</v>
      </c>
      <c r="EC9" s="360">
        <v>39435360</v>
      </c>
      <c r="ED9" s="360">
        <v>24540240</v>
      </c>
      <c r="EE9" s="360">
        <f t="shared" si="40"/>
        <v>0</v>
      </c>
      <c r="EF9" s="360">
        <f t="shared" si="41"/>
        <v>40657.856159999996</v>
      </c>
      <c r="EG9" s="360">
        <f t="shared" si="42"/>
        <v>25300.987440000001</v>
      </c>
      <c r="EI9" s="371" t="s">
        <v>391</v>
      </c>
      <c r="EJ9" s="346" t="s">
        <v>392</v>
      </c>
      <c r="EK9" s="371" t="s">
        <v>376</v>
      </c>
      <c r="EL9" s="346" t="s">
        <v>376</v>
      </c>
      <c r="EM9" s="347">
        <v>32401810</v>
      </c>
      <c r="EN9" s="347">
        <f t="shared" si="43"/>
        <v>33406.266109999997</v>
      </c>
      <c r="EP9" s="368" t="s">
        <v>805</v>
      </c>
      <c r="EQ9" s="343" t="s">
        <v>257</v>
      </c>
      <c r="ER9" s="368" t="s">
        <v>386</v>
      </c>
      <c r="ES9" s="343" t="s">
        <v>275</v>
      </c>
      <c r="ET9" s="347">
        <v>0</v>
      </c>
      <c r="EU9" s="347">
        <v>0</v>
      </c>
      <c r="EV9" s="347">
        <v>0</v>
      </c>
      <c r="EW9" s="347">
        <f t="shared" si="44"/>
        <v>0</v>
      </c>
      <c r="EX9" s="347">
        <f t="shared" si="45"/>
        <v>0</v>
      </c>
      <c r="EY9" s="347">
        <f t="shared" si="46"/>
        <v>0</v>
      </c>
      <c r="FA9" s="343" t="s">
        <v>363</v>
      </c>
      <c r="FB9" s="343" t="s">
        <v>382</v>
      </c>
      <c r="FC9" s="343" t="s">
        <v>385</v>
      </c>
      <c r="FD9" s="343" t="s">
        <v>234</v>
      </c>
      <c r="FE9" s="347">
        <v>84598500</v>
      </c>
      <c r="FF9" s="347">
        <f t="shared" si="47"/>
        <v>84598.5</v>
      </c>
      <c r="FH9" s="371" t="s">
        <v>805</v>
      </c>
      <c r="FI9" s="346" t="s">
        <v>257</v>
      </c>
      <c r="FJ9" s="371" t="s">
        <v>367</v>
      </c>
      <c r="FK9" s="346" t="s">
        <v>282</v>
      </c>
      <c r="FL9" s="347">
        <v>0</v>
      </c>
      <c r="FM9" s="347">
        <v>41503189</v>
      </c>
      <c r="FN9" s="347">
        <v>68641898</v>
      </c>
      <c r="FO9" s="347">
        <f t="shared" si="48"/>
        <v>0</v>
      </c>
      <c r="FP9" s="347">
        <f t="shared" si="49"/>
        <v>41503.188999999998</v>
      </c>
      <c r="FQ9" s="347">
        <f t="shared" si="50"/>
        <v>68641.898000000001</v>
      </c>
      <c r="FS9" s="343" t="s">
        <v>794</v>
      </c>
      <c r="FT9" s="373">
        <v>31260000</v>
      </c>
      <c r="FU9" s="373">
        <v>19871207</v>
      </c>
      <c r="FV9" s="373">
        <v>28543907</v>
      </c>
      <c r="FW9" s="373">
        <v>2716093</v>
      </c>
      <c r="FX9" s="373">
        <v>19871207</v>
      </c>
      <c r="FY9" s="373">
        <v>0</v>
      </c>
      <c r="FZ9" s="360">
        <f t="shared" si="51"/>
        <v>31260</v>
      </c>
      <c r="GA9" s="360">
        <f t="shared" si="52"/>
        <v>19871.206999999999</v>
      </c>
      <c r="GB9" s="360">
        <f t="shared" si="53"/>
        <v>28543.906999999999</v>
      </c>
      <c r="GC9" s="360">
        <f t="shared" si="54"/>
        <v>2716.0929999999998</v>
      </c>
      <c r="GD9" s="360">
        <f t="shared" si="55"/>
        <v>19871.206999999999</v>
      </c>
      <c r="GE9" s="360">
        <f t="shared" si="56"/>
        <v>0</v>
      </c>
      <c r="GG9" s="368" t="s">
        <v>363</v>
      </c>
      <c r="GH9" s="368" t="s">
        <v>382</v>
      </c>
      <c r="GI9" s="368" t="s">
        <v>364</v>
      </c>
      <c r="GJ9" s="368" t="s">
        <v>365</v>
      </c>
      <c r="GK9" s="374">
        <v>60000000</v>
      </c>
      <c r="GL9" s="374">
        <f t="shared" si="57"/>
        <v>60000</v>
      </c>
      <c r="GN9" s="368" t="s">
        <v>805</v>
      </c>
      <c r="GO9" s="368" t="s">
        <v>257</v>
      </c>
      <c r="GP9" s="368" t="s">
        <v>367</v>
      </c>
      <c r="GQ9" s="368" t="s">
        <v>282</v>
      </c>
      <c r="GR9" s="368" t="s">
        <v>1014</v>
      </c>
      <c r="GS9" s="370">
        <v>0</v>
      </c>
      <c r="GT9" s="370">
        <v>45064104</v>
      </c>
      <c r="GU9" s="370">
        <v>82939466</v>
      </c>
      <c r="GV9" s="369">
        <f t="shared" si="58"/>
        <v>0</v>
      </c>
      <c r="GW9" s="369">
        <f t="shared" si="59"/>
        <v>45064.103999999999</v>
      </c>
      <c r="GX9" s="369">
        <f t="shared" si="60"/>
        <v>82939.466</v>
      </c>
      <c r="GZ9" s="375" t="s">
        <v>794</v>
      </c>
      <c r="HA9" s="369">
        <v>31260000</v>
      </c>
      <c r="HB9" s="369">
        <v>22571207</v>
      </c>
      <c r="HC9" s="369">
        <v>28543907</v>
      </c>
      <c r="HD9" s="369">
        <v>2716093</v>
      </c>
      <c r="HE9" s="369">
        <v>19871207</v>
      </c>
      <c r="HF9" s="369">
        <v>2700000</v>
      </c>
      <c r="HG9" s="369">
        <f t="shared" si="61"/>
        <v>31260</v>
      </c>
      <c r="HH9" s="369">
        <f t="shared" si="62"/>
        <v>22571.206999999999</v>
      </c>
      <c r="HI9" s="369">
        <f t="shared" si="63"/>
        <v>28543.906999999999</v>
      </c>
      <c r="HJ9" s="369">
        <f t="shared" si="64"/>
        <v>2716.0929999999998</v>
      </c>
      <c r="HK9" s="369">
        <f t="shared" si="65"/>
        <v>19871.206999999999</v>
      </c>
      <c r="HL9" s="369">
        <f t="shared" si="66"/>
        <v>2700</v>
      </c>
      <c r="HQ9" s="371" t="s">
        <v>363</v>
      </c>
      <c r="HR9" s="346" t="s">
        <v>382</v>
      </c>
      <c r="HS9" s="371" t="s">
        <v>364</v>
      </c>
      <c r="HT9" s="346" t="s">
        <v>365</v>
      </c>
      <c r="HU9" s="347">
        <v>84000000</v>
      </c>
      <c r="HV9" s="347">
        <f t="shared" si="67"/>
        <v>84000</v>
      </c>
      <c r="HY9" s="371" t="s">
        <v>805</v>
      </c>
      <c r="HZ9" s="346" t="s">
        <v>257</v>
      </c>
      <c r="IA9" s="371" t="s">
        <v>386</v>
      </c>
      <c r="IB9" s="346" t="s">
        <v>275</v>
      </c>
      <c r="IC9" s="376">
        <v>0</v>
      </c>
      <c r="ID9" s="376">
        <v>0</v>
      </c>
      <c r="IE9" s="376">
        <v>0</v>
      </c>
      <c r="IF9" s="360">
        <f t="shared" si="68"/>
        <v>0</v>
      </c>
      <c r="IG9" s="360">
        <f t="shared" si="69"/>
        <v>0</v>
      </c>
      <c r="IH9" s="360">
        <f t="shared" si="70"/>
        <v>0</v>
      </c>
      <c r="II9" s="347"/>
      <c r="IJ9" s="347"/>
      <c r="IL9" s="346" t="s">
        <v>794</v>
      </c>
      <c r="IM9" s="377">
        <v>28544000</v>
      </c>
      <c r="IN9" s="377">
        <v>25771207</v>
      </c>
      <c r="IO9" s="377">
        <v>28543907</v>
      </c>
      <c r="IP9" s="377">
        <v>93</v>
      </c>
      <c r="IQ9" s="377">
        <v>22571207</v>
      </c>
      <c r="IR9" s="377">
        <v>3200000</v>
      </c>
      <c r="IS9" s="347">
        <f t="shared" si="71"/>
        <v>28544</v>
      </c>
      <c r="IT9" s="347">
        <f t="shared" si="72"/>
        <v>25771.206999999999</v>
      </c>
      <c r="IU9" s="347">
        <f t="shared" si="73"/>
        <v>28543.906999999999</v>
      </c>
      <c r="IV9" s="347">
        <f t="shared" si="74"/>
        <v>9.2999999999999999E-2</v>
      </c>
      <c r="IW9" s="347">
        <f t="shared" si="75"/>
        <v>22571.206999999999</v>
      </c>
      <c r="IX9" s="347">
        <f t="shared" si="76"/>
        <v>3200</v>
      </c>
    </row>
    <row r="10" spans="1:258" x14ac:dyDescent="0.2">
      <c r="A10" s="370" t="s">
        <v>805</v>
      </c>
      <c r="B10" s="348" t="s">
        <v>257</v>
      </c>
      <c r="C10" s="370" t="s">
        <v>387</v>
      </c>
      <c r="D10" s="348" t="s">
        <v>276</v>
      </c>
      <c r="E10" s="348">
        <v>0</v>
      </c>
      <c r="F10" s="348">
        <v>0</v>
      </c>
      <c r="G10" s="348">
        <v>775665</v>
      </c>
      <c r="H10" s="370">
        <f t="shared" si="12"/>
        <v>0</v>
      </c>
      <c r="I10" s="370">
        <f t="shared" si="13"/>
        <v>0</v>
      </c>
      <c r="J10" s="370">
        <f t="shared" si="14"/>
        <v>799.71061499999985</v>
      </c>
      <c r="T10" s="343" t="s">
        <v>805</v>
      </c>
      <c r="U10" s="343" t="s">
        <v>257</v>
      </c>
      <c r="V10" s="368" t="s">
        <v>387</v>
      </c>
      <c r="W10" s="343" t="s">
        <v>276</v>
      </c>
      <c r="X10" s="370">
        <v>0</v>
      </c>
      <c r="Y10" s="370">
        <v>0</v>
      </c>
      <c r="Z10" s="370">
        <v>968159</v>
      </c>
      <c r="AA10" s="370">
        <f t="shared" si="16"/>
        <v>0</v>
      </c>
      <c r="AB10" s="370">
        <f t="shared" si="17"/>
        <v>0</v>
      </c>
      <c r="AC10" s="370">
        <f t="shared" si="18"/>
        <v>998.17192899999986</v>
      </c>
      <c r="AL10" s="343" t="s">
        <v>805</v>
      </c>
      <c r="AM10" s="343" t="s">
        <v>257</v>
      </c>
      <c r="AN10" s="368" t="s">
        <v>368</v>
      </c>
      <c r="AO10" s="343" t="s">
        <v>274</v>
      </c>
      <c r="AP10" s="348">
        <v>0</v>
      </c>
      <c r="AQ10" s="348">
        <v>6671340</v>
      </c>
      <c r="AR10" s="348">
        <v>26685360</v>
      </c>
      <c r="AS10" s="348">
        <f t="shared" si="20"/>
        <v>0</v>
      </c>
      <c r="AT10" s="348">
        <f t="shared" si="21"/>
        <v>6878.1515399999998</v>
      </c>
      <c r="AU10" s="348">
        <f t="shared" si="22"/>
        <v>27512.606159999999</v>
      </c>
      <c r="BD10" s="371" t="s">
        <v>805</v>
      </c>
      <c r="BE10" s="346" t="s">
        <v>257</v>
      </c>
      <c r="BF10" s="371" t="s">
        <v>367</v>
      </c>
      <c r="BG10" s="350" t="s">
        <v>282</v>
      </c>
      <c r="BH10" s="347">
        <v>0</v>
      </c>
      <c r="BI10" s="347">
        <v>11331383</v>
      </c>
      <c r="BJ10" s="347">
        <v>11331383</v>
      </c>
      <c r="BK10" s="347">
        <f t="shared" si="24"/>
        <v>0</v>
      </c>
      <c r="BL10" s="347">
        <f t="shared" si="25"/>
        <v>11682.655873</v>
      </c>
      <c r="BM10" s="347">
        <f t="shared" si="26"/>
        <v>11682.655873</v>
      </c>
      <c r="BV10" s="371" t="s">
        <v>805</v>
      </c>
      <c r="BW10" s="372" t="s">
        <v>257</v>
      </c>
      <c r="BX10" s="371" t="s">
        <v>387</v>
      </c>
      <c r="BY10" s="372" t="s">
        <v>276</v>
      </c>
      <c r="BZ10" s="348">
        <v>0</v>
      </c>
      <c r="CA10" s="348">
        <v>8993519</v>
      </c>
      <c r="CB10" s="348">
        <v>4538159</v>
      </c>
      <c r="CC10" s="349">
        <f t="shared" si="28"/>
        <v>0</v>
      </c>
      <c r="CD10" s="349">
        <f t="shared" si="29"/>
        <v>9272.3180890000003</v>
      </c>
      <c r="CE10" s="349">
        <f t="shared" si="30"/>
        <v>4678.8419289999993</v>
      </c>
      <c r="CJ10" s="375"/>
      <c r="CL10" s="349">
        <f>SUM(CL3:CL9)</f>
        <v>708311.29069099994</v>
      </c>
      <c r="CN10" s="343" t="s">
        <v>805</v>
      </c>
      <c r="CO10" s="343" t="s">
        <v>257</v>
      </c>
      <c r="CP10" s="343" t="s">
        <v>367</v>
      </c>
      <c r="CQ10" s="343" t="s">
        <v>282</v>
      </c>
      <c r="CR10" s="348">
        <v>0</v>
      </c>
      <c r="CS10" s="348">
        <v>11331383</v>
      </c>
      <c r="CT10" s="348">
        <v>11331383</v>
      </c>
      <c r="CU10" s="348">
        <f t="shared" si="32"/>
        <v>0</v>
      </c>
      <c r="CV10" s="348">
        <f t="shared" si="33"/>
        <v>11682.655873</v>
      </c>
      <c r="CW10" s="348">
        <f t="shared" si="34"/>
        <v>11682.655873</v>
      </c>
      <c r="DF10" s="343" t="s">
        <v>805</v>
      </c>
      <c r="DG10" s="343" t="s">
        <v>257</v>
      </c>
      <c r="DH10" s="343" t="s">
        <v>367</v>
      </c>
      <c r="DI10" s="343" t="s">
        <v>282</v>
      </c>
      <c r="DJ10" s="348">
        <v>0</v>
      </c>
      <c r="DK10" s="348">
        <v>11331383</v>
      </c>
      <c r="DL10" s="348">
        <v>11331383</v>
      </c>
      <c r="DM10" s="348">
        <f t="shared" si="36"/>
        <v>0</v>
      </c>
      <c r="DN10" s="348">
        <f t="shared" si="37"/>
        <v>11682.655873</v>
      </c>
      <c r="DO10" s="348">
        <f t="shared" si="38"/>
        <v>11682.655873</v>
      </c>
      <c r="DQ10" s="343" t="s">
        <v>537</v>
      </c>
      <c r="DR10" s="343" t="s">
        <v>538</v>
      </c>
      <c r="DS10" s="343" t="s">
        <v>376</v>
      </c>
      <c r="DT10" s="343" t="s">
        <v>376</v>
      </c>
      <c r="DU10" s="360">
        <v>31657700</v>
      </c>
      <c r="DV10" s="360">
        <f t="shared" si="39"/>
        <v>32639.088699999997</v>
      </c>
      <c r="DX10" s="343" t="s">
        <v>805</v>
      </c>
      <c r="DY10" s="343" t="s">
        <v>257</v>
      </c>
      <c r="DZ10" s="343" t="s">
        <v>376</v>
      </c>
      <c r="EA10" s="343" t="s">
        <v>376</v>
      </c>
      <c r="EB10" s="360">
        <v>0</v>
      </c>
      <c r="EC10" s="360">
        <v>0</v>
      </c>
      <c r="ED10" s="360">
        <v>0</v>
      </c>
      <c r="EE10" s="360">
        <f t="shared" si="40"/>
        <v>0</v>
      </c>
      <c r="EF10" s="360">
        <f t="shared" si="41"/>
        <v>0</v>
      </c>
      <c r="EG10" s="360">
        <f t="shared" si="42"/>
        <v>0</v>
      </c>
      <c r="EI10" s="371" t="s">
        <v>443</v>
      </c>
      <c r="EJ10" s="346" t="s">
        <v>446</v>
      </c>
      <c r="EK10" s="371" t="s">
        <v>376</v>
      </c>
      <c r="EL10" s="346" t="s">
        <v>376</v>
      </c>
      <c r="EM10" s="347">
        <v>19702668</v>
      </c>
      <c r="EN10" s="347">
        <f t="shared" si="43"/>
        <v>20313.450708</v>
      </c>
      <c r="EP10" s="368" t="s">
        <v>805</v>
      </c>
      <c r="EQ10" s="343" t="s">
        <v>257</v>
      </c>
      <c r="ER10" s="368" t="s">
        <v>376</v>
      </c>
      <c r="ES10" s="343" t="s">
        <v>376</v>
      </c>
      <c r="ET10" s="347">
        <v>0</v>
      </c>
      <c r="EU10" s="347">
        <v>0</v>
      </c>
      <c r="EV10" s="347">
        <v>0</v>
      </c>
      <c r="EW10" s="347">
        <f t="shared" si="44"/>
        <v>0</v>
      </c>
      <c r="EX10" s="347">
        <f t="shared" si="45"/>
        <v>0</v>
      </c>
      <c r="EY10" s="347">
        <f t="shared" si="46"/>
        <v>0</v>
      </c>
      <c r="FA10" s="343" t="s">
        <v>369</v>
      </c>
      <c r="FB10" s="343" t="s">
        <v>279</v>
      </c>
      <c r="FC10" s="343" t="s">
        <v>388</v>
      </c>
      <c r="FD10" s="343" t="s">
        <v>523</v>
      </c>
      <c r="FE10" s="347">
        <v>34533800</v>
      </c>
      <c r="FF10" s="347">
        <f t="shared" si="47"/>
        <v>34533.800000000003</v>
      </c>
      <c r="FH10" s="371" t="s">
        <v>805</v>
      </c>
      <c r="FI10" s="346" t="s">
        <v>257</v>
      </c>
      <c r="FJ10" s="371" t="s">
        <v>368</v>
      </c>
      <c r="FK10" s="346" t="s">
        <v>274</v>
      </c>
      <c r="FL10" s="347">
        <v>0</v>
      </c>
      <c r="FM10" s="347">
        <v>32974467</v>
      </c>
      <c r="FN10" s="347">
        <v>41285360</v>
      </c>
      <c r="FO10" s="347">
        <f t="shared" si="48"/>
        <v>0</v>
      </c>
      <c r="FP10" s="347">
        <f t="shared" si="49"/>
        <v>32974.466999999997</v>
      </c>
      <c r="FQ10" s="347">
        <f t="shared" si="50"/>
        <v>41285.360000000001</v>
      </c>
      <c r="FS10" s="343" t="s">
        <v>940</v>
      </c>
      <c r="FT10" s="373">
        <v>31260000</v>
      </c>
      <c r="FU10" s="373">
        <v>19871207</v>
      </c>
      <c r="FV10" s="373">
        <v>28543907</v>
      </c>
      <c r="FW10" s="373">
        <v>2716093</v>
      </c>
      <c r="FX10" s="373">
        <v>19871207</v>
      </c>
      <c r="FY10" s="373">
        <v>0</v>
      </c>
      <c r="FZ10" s="360">
        <f t="shared" si="51"/>
        <v>31260</v>
      </c>
      <c r="GA10" s="360">
        <f t="shared" si="52"/>
        <v>19871.206999999999</v>
      </c>
      <c r="GB10" s="360">
        <f t="shared" si="53"/>
        <v>28543.906999999999</v>
      </c>
      <c r="GC10" s="360">
        <f t="shared" si="54"/>
        <v>2716.0929999999998</v>
      </c>
      <c r="GD10" s="360">
        <f t="shared" si="55"/>
        <v>19871.206999999999</v>
      </c>
      <c r="GE10" s="360">
        <f t="shared" si="56"/>
        <v>0</v>
      </c>
      <c r="GG10" s="368" t="s">
        <v>369</v>
      </c>
      <c r="GH10" s="368" t="s">
        <v>279</v>
      </c>
      <c r="GI10" s="368" t="s">
        <v>388</v>
      </c>
      <c r="GJ10" s="368" t="s">
        <v>523</v>
      </c>
      <c r="GK10" s="374">
        <v>7157850</v>
      </c>
      <c r="GL10" s="374">
        <f t="shared" si="57"/>
        <v>7157.85</v>
      </c>
      <c r="GN10" s="368" t="s">
        <v>805</v>
      </c>
      <c r="GO10" s="368" t="s">
        <v>257</v>
      </c>
      <c r="GP10" s="368" t="s">
        <v>387</v>
      </c>
      <c r="GQ10" s="368" t="s">
        <v>276</v>
      </c>
      <c r="GR10" s="368" t="s">
        <v>1014</v>
      </c>
      <c r="GS10" s="370">
        <v>0</v>
      </c>
      <c r="GT10" s="370">
        <v>14796707</v>
      </c>
      <c r="GU10" s="370">
        <v>17260529</v>
      </c>
      <c r="GV10" s="369">
        <f t="shared" si="58"/>
        <v>0</v>
      </c>
      <c r="GW10" s="369">
        <f t="shared" si="59"/>
        <v>14796.707</v>
      </c>
      <c r="GX10" s="369">
        <f t="shared" si="60"/>
        <v>17260.528999999999</v>
      </c>
      <c r="GZ10" s="375" t="s">
        <v>940</v>
      </c>
      <c r="HA10" s="369">
        <v>31260000</v>
      </c>
      <c r="HB10" s="369">
        <v>22571207</v>
      </c>
      <c r="HC10" s="369">
        <v>28543907</v>
      </c>
      <c r="HD10" s="369">
        <v>2716093</v>
      </c>
      <c r="HE10" s="369">
        <v>19871207</v>
      </c>
      <c r="HF10" s="369">
        <v>2700000</v>
      </c>
      <c r="HG10" s="369">
        <f t="shared" si="61"/>
        <v>31260</v>
      </c>
      <c r="HH10" s="369">
        <f t="shared" si="62"/>
        <v>22571.206999999999</v>
      </c>
      <c r="HI10" s="369">
        <f t="shared" si="63"/>
        <v>28543.906999999999</v>
      </c>
      <c r="HJ10" s="369">
        <f t="shared" si="64"/>
        <v>2716.0929999999998</v>
      </c>
      <c r="HK10" s="369">
        <f t="shared" si="65"/>
        <v>19871.206999999999</v>
      </c>
      <c r="HL10" s="369">
        <f t="shared" si="66"/>
        <v>2700</v>
      </c>
      <c r="HQ10" s="371" t="s">
        <v>369</v>
      </c>
      <c r="HR10" s="346" t="s">
        <v>279</v>
      </c>
      <c r="HS10" s="371" t="s">
        <v>519</v>
      </c>
      <c r="HT10" s="346" t="s">
        <v>520</v>
      </c>
      <c r="HU10" s="347">
        <v>10000000</v>
      </c>
      <c r="HV10" s="347">
        <f t="shared" si="67"/>
        <v>10000</v>
      </c>
      <c r="HY10" s="371" t="s">
        <v>805</v>
      </c>
      <c r="HZ10" s="346" t="s">
        <v>257</v>
      </c>
      <c r="IA10" s="371" t="s">
        <v>376</v>
      </c>
      <c r="IB10" s="346" t="s">
        <v>376</v>
      </c>
      <c r="IC10" s="376">
        <v>0</v>
      </c>
      <c r="ID10" s="376">
        <v>0</v>
      </c>
      <c r="IE10" s="376">
        <v>0</v>
      </c>
      <c r="IF10" s="360">
        <f t="shared" si="68"/>
        <v>0</v>
      </c>
      <c r="IG10" s="360">
        <f t="shared" si="69"/>
        <v>0</v>
      </c>
      <c r="IH10" s="360">
        <f t="shared" si="70"/>
        <v>0</v>
      </c>
      <c r="II10" s="347"/>
      <c r="IJ10" s="347"/>
      <c r="IL10" s="346" t="s">
        <v>940</v>
      </c>
      <c r="IM10" s="377">
        <v>28544000</v>
      </c>
      <c r="IN10" s="377">
        <v>25771207</v>
      </c>
      <c r="IO10" s="377">
        <v>28543907</v>
      </c>
      <c r="IP10" s="377">
        <v>93</v>
      </c>
      <c r="IQ10" s="377">
        <v>22571207</v>
      </c>
      <c r="IR10" s="377">
        <v>3200000</v>
      </c>
      <c r="IS10" s="347">
        <f t="shared" si="71"/>
        <v>28544</v>
      </c>
      <c r="IT10" s="347">
        <f t="shared" si="72"/>
        <v>25771.206999999999</v>
      </c>
      <c r="IU10" s="347">
        <f t="shared" si="73"/>
        <v>28543.906999999999</v>
      </c>
      <c r="IV10" s="347">
        <f t="shared" si="74"/>
        <v>9.2999999999999999E-2</v>
      </c>
      <c r="IW10" s="347">
        <f t="shared" si="75"/>
        <v>22571.206999999999</v>
      </c>
      <c r="IX10" s="347">
        <f t="shared" si="76"/>
        <v>3200</v>
      </c>
    </row>
    <row r="11" spans="1:258" x14ac:dyDescent="0.2">
      <c r="A11" s="370" t="s">
        <v>805</v>
      </c>
      <c r="B11" s="348" t="s">
        <v>257</v>
      </c>
      <c r="C11" s="370" t="s">
        <v>376</v>
      </c>
      <c r="D11" s="348" t="s">
        <v>376</v>
      </c>
      <c r="E11" s="348">
        <v>0</v>
      </c>
      <c r="F11" s="348">
        <v>0</v>
      </c>
      <c r="G11" s="348">
        <v>0</v>
      </c>
      <c r="H11" s="370">
        <f t="shared" si="12"/>
        <v>0</v>
      </c>
      <c r="I11" s="370">
        <f t="shared" si="13"/>
        <v>0</v>
      </c>
      <c r="J11" s="370">
        <f t="shared" si="14"/>
        <v>0</v>
      </c>
      <c r="T11" s="343" t="s">
        <v>805</v>
      </c>
      <c r="U11" s="343" t="s">
        <v>257</v>
      </c>
      <c r="V11" s="368" t="s">
        <v>367</v>
      </c>
      <c r="W11" s="343" t="s">
        <v>282</v>
      </c>
      <c r="X11" s="370">
        <v>0</v>
      </c>
      <c r="Y11" s="370">
        <v>11331383</v>
      </c>
      <c r="Z11" s="370">
        <v>11331383</v>
      </c>
      <c r="AA11" s="370">
        <f t="shared" si="16"/>
        <v>0</v>
      </c>
      <c r="AB11" s="370">
        <f t="shared" si="17"/>
        <v>11682.655873</v>
      </c>
      <c r="AC11" s="370">
        <f t="shared" si="18"/>
        <v>11682.655873</v>
      </c>
      <c r="AL11" s="343" t="s">
        <v>805</v>
      </c>
      <c r="AM11" s="343" t="s">
        <v>257</v>
      </c>
      <c r="AN11" s="368" t="s">
        <v>376</v>
      </c>
      <c r="AO11" s="343" t="s">
        <v>376</v>
      </c>
      <c r="AP11" s="348">
        <v>0</v>
      </c>
      <c r="AQ11" s="348">
        <v>0</v>
      </c>
      <c r="AR11" s="348">
        <v>0</v>
      </c>
      <c r="AS11" s="348">
        <f t="shared" si="20"/>
        <v>0</v>
      </c>
      <c r="AT11" s="348">
        <f t="shared" si="21"/>
        <v>0</v>
      </c>
      <c r="AU11" s="348">
        <f t="shared" si="22"/>
        <v>0</v>
      </c>
      <c r="BD11" s="371" t="s">
        <v>805</v>
      </c>
      <c r="BE11" s="346" t="s">
        <v>257</v>
      </c>
      <c r="BF11" s="371" t="s">
        <v>376</v>
      </c>
      <c r="BG11" s="350" t="s">
        <v>376</v>
      </c>
      <c r="BH11" s="347">
        <v>0</v>
      </c>
      <c r="BI11" s="347">
        <v>0</v>
      </c>
      <c r="BJ11" s="347">
        <v>0</v>
      </c>
      <c r="BK11" s="347">
        <f t="shared" si="24"/>
        <v>0</v>
      </c>
      <c r="BL11" s="347">
        <f t="shared" si="25"/>
        <v>0</v>
      </c>
      <c r="BM11" s="347">
        <f t="shared" si="26"/>
        <v>0</v>
      </c>
      <c r="BV11" s="371" t="s">
        <v>805</v>
      </c>
      <c r="BW11" s="372" t="s">
        <v>257</v>
      </c>
      <c r="BX11" s="371" t="s">
        <v>386</v>
      </c>
      <c r="BY11" s="372" t="s">
        <v>275</v>
      </c>
      <c r="BZ11" s="348">
        <v>0</v>
      </c>
      <c r="CA11" s="348">
        <v>0</v>
      </c>
      <c r="CB11" s="348">
        <v>0</v>
      </c>
      <c r="CC11" s="349">
        <f t="shared" si="28"/>
        <v>0</v>
      </c>
      <c r="CD11" s="349">
        <f t="shared" si="29"/>
        <v>0</v>
      </c>
      <c r="CE11" s="349">
        <f t="shared" si="30"/>
        <v>0</v>
      </c>
      <c r="CL11" s="360"/>
      <c r="CN11" s="343" t="s">
        <v>805</v>
      </c>
      <c r="CO11" s="343" t="s">
        <v>257</v>
      </c>
      <c r="CP11" s="343" t="s">
        <v>368</v>
      </c>
      <c r="CQ11" s="343" t="s">
        <v>274</v>
      </c>
      <c r="CR11" s="348">
        <v>0</v>
      </c>
      <c r="CS11" s="348">
        <v>28435360</v>
      </c>
      <c r="CT11" s="348">
        <v>17092680</v>
      </c>
      <c r="CU11" s="348">
        <f t="shared" si="32"/>
        <v>0</v>
      </c>
      <c r="CV11" s="348">
        <f t="shared" si="33"/>
        <v>29316.856159999999</v>
      </c>
      <c r="CW11" s="348">
        <f t="shared" si="34"/>
        <v>17622.553079999998</v>
      </c>
      <c r="DF11" s="343" t="s">
        <v>805</v>
      </c>
      <c r="DG11" s="343" t="s">
        <v>257</v>
      </c>
      <c r="DH11" s="343" t="s">
        <v>386</v>
      </c>
      <c r="DI11" s="343" t="s">
        <v>275</v>
      </c>
      <c r="DJ11" s="348">
        <v>0</v>
      </c>
      <c r="DK11" s="348">
        <v>0</v>
      </c>
      <c r="DL11" s="348">
        <v>0</v>
      </c>
      <c r="DM11" s="348">
        <f t="shared" si="36"/>
        <v>0</v>
      </c>
      <c r="DN11" s="348">
        <f t="shared" si="37"/>
        <v>0</v>
      </c>
      <c r="DO11" s="348">
        <f t="shared" si="38"/>
        <v>0</v>
      </c>
      <c r="DX11" s="343" t="s">
        <v>805</v>
      </c>
      <c r="DY11" s="343" t="s">
        <v>257</v>
      </c>
      <c r="DZ11" s="343" t="s">
        <v>386</v>
      </c>
      <c r="EA11" s="343" t="s">
        <v>275</v>
      </c>
      <c r="EB11" s="360">
        <v>0</v>
      </c>
      <c r="EC11" s="360">
        <v>0</v>
      </c>
      <c r="ED11" s="360">
        <v>0</v>
      </c>
      <c r="EE11" s="360">
        <f t="shared" si="40"/>
        <v>0</v>
      </c>
      <c r="EF11" s="360">
        <f t="shared" si="41"/>
        <v>0</v>
      </c>
      <c r="EG11" s="360">
        <f t="shared" si="42"/>
        <v>0</v>
      </c>
      <c r="EN11" s="359"/>
      <c r="EP11" s="368" t="s">
        <v>805</v>
      </c>
      <c r="EQ11" s="343" t="s">
        <v>257</v>
      </c>
      <c r="ER11" s="368" t="s">
        <v>366</v>
      </c>
      <c r="ES11" s="343" t="s">
        <v>273</v>
      </c>
      <c r="ET11" s="347">
        <v>0</v>
      </c>
      <c r="EU11" s="347">
        <v>830963690</v>
      </c>
      <c r="EV11" s="347">
        <v>1620790882</v>
      </c>
      <c r="EW11" s="347">
        <f t="shared" si="44"/>
        <v>0</v>
      </c>
      <c r="EX11" s="347">
        <f t="shared" si="45"/>
        <v>856723.56438999984</v>
      </c>
      <c r="EY11" s="347">
        <f t="shared" si="46"/>
        <v>1671035.3993419998</v>
      </c>
      <c r="FA11" s="343" t="s">
        <v>806</v>
      </c>
      <c r="FB11" s="343" t="s">
        <v>441</v>
      </c>
      <c r="FC11" s="343" t="s">
        <v>376</v>
      </c>
      <c r="FD11" s="343" t="s">
        <v>376</v>
      </c>
      <c r="FE11" s="347">
        <v>3600000</v>
      </c>
      <c r="FF11" s="347">
        <f t="shared" si="47"/>
        <v>3600</v>
      </c>
      <c r="FH11" s="371" t="s">
        <v>805</v>
      </c>
      <c r="FI11" s="346" t="s">
        <v>257</v>
      </c>
      <c r="FJ11" s="371" t="s">
        <v>387</v>
      </c>
      <c r="FK11" s="346" t="s">
        <v>276</v>
      </c>
      <c r="FL11" s="347">
        <v>0</v>
      </c>
      <c r="FM11" s="347">
        <v>8993519</v>
      </c>
      <c r="FN11" s="347">
        <v>8993519</v>
      </c>
      <c r="FO11" s="347">
        <f t="shared" si="48"/>
        <v>0</v>
      </c>
      <c r="FP11" s="347">
        <f t="shared" si="49"/>
        <v>8993.5190000000002</v>
      </c>
      <c r="FQ11" s="347">
        <f t="shared" si="50"/>
        <v>8993.5190000000002</v>
      </c>
      <c r="FS11" s="343" t="s">
        <v>526</v>
      </c>
      <c r="FT11" s="373">
        <v>20000</v>
      </c>
      <c r="FU11" s="373">
        <v>132079</v>
      </c>
      <c r="FV11" s="373">
        <v>132079</v>
      </c>
      <c r="FW11" s="373">
        <v>-112079</v>
      </c>
      <c r="FX11" s="373">
        <v>132079</v>
      </c>
      <c r="FY11" s="373">
        <v>0</v>
      </c>
      <c r="FZ11" s="360">
        <f t="shared" si="51"/>
        <v>20</v>
      </c>
      <c r="GA11" s="360">
        <f t="shared" si="52"/>
        <v>132.07900000000001</v>
      </c>
      <c r="GB11" s="360">
        <f t="shared" si="53"/>
        <v>132.07900000000001</v>
      </c>
      <c r="GC11" s="360">
        <f t="shared" si="54"/>
        <v>-112.07899999999999</v>
      </c>
      <c r="GD11" s="360">
        <f t="shared" si="55"/>
        <v>132.07900000000001</v>
      </c>
      <c r="GE11" s="360">
        <f t="shared" si="56"/>
        <v>0</v>
      </c>
      <c r="GG11" s="368" t="s">
        <v>369</v>
      </c>
      <c r="GH11" s="368" t="s">
        <v>279</v>
      </c>
      <c r="GI11" s="368" t="s">
        <v>413</v>
      </c>
      <c r="GJ11" s="368" t="s">
        <v>521</v>
      </c>
      <c r="GK11" s="374">
        <v>2856000</v>
      </c>
      <c r="GL11" s="374">
        <f t="shared" si="57"/>
        <v>2856</v>
      </c>
      <c r="GN11" s="368" t="s">
        <v>805</v>
      </c>
      <c r="GO11" s="368" t="s">
        <v>257</v>
      </c>
      <c r="GP11" s="368" t="s">
        <v>366</v>
      </c>
      <c r="GQ11" s="368" t="s">
        <v>273</v>
      </c>
      <c r="GR11" s="368" t="s">
        <v>1014</v>
      </c>
      <c r="GS11" s="370">
        <v>0</v>
      </c>
      <c r="GT11" s="370">
        <v>1551301297</v>
      </c>
      <c r="GU11" s="370">
        <v>2025114960</v>
      </c>
      <c r="GV11" s="369">
        <f t="shared" si="58"/>
        <v>0</v>
      </c>
      <c r="GW11" s="369">
        <f t="shared" si="59"/>
        <v>1551301.297</v>
      </c>
      <c r="GX11" s="369">
        <f t="shared" si="60"/>
        <v>2025114.96</v>
      </c>
      <c r="GZ11" s="375" t="s">
        <v>526</v>
      </c>
      <c r="HA11" s="369">
        <v>20000</v>
      </c>
      <c r="HB11" s="369">
        <v>132079</v>
      </c>
      <c r="HC11" s="369">
        <v>132079</v>
      </c>
      <c r="HD11" s="369">
        <v>-112079</v>
      </c>
      <c r="HE11" s="369">
        <v>132079</v>
      </c>
      <c r="HF11" s="369">
        <v>0</v>
      </c>
      <c r="HG11" s="369">
        <f t="shared" si="61"/>
        <v>20</v>
      </c>
      <c r="HH11" s="369">
        <f t="shared" si="62"/>
        <v>132.07900000000001</v>
      </c>
      <c r="HI11" s="369">
        <f t="shared" si="63"/>
        <v>132.07900000000001</v>
      </c>
      <c r="HJ11" s="369">
        <f t="shared" si="64"/>
        <v>-112.07899999999999</v>
      </c>
      <c r="HK11" s="369">
        <f t="shared" si="65"/>
        <v>132.07900000000001</v>
      </c>
      <c r="HL11" s="369">
        <f t="shared" si="66"/>
        <v>0</v>
      </c>
      <c r="HQ11" s="371" t="s">
        <v>369</v>
      </c>
      <c r="HR11" s="346" t="s">
        <v>279</v>
      </c>
      <c r="HS11" s="371" t="s">
        <v>370</v>
      </c>
      <c r="HT11" s="346" t="s">
        <v>416</v>
      </c>
      <c r="HU11" s="347">
        <v>84290796</v>
      </c>
      <c r="HV11" s="347">
        <f t="shared" si="67"/>
        <v>84290.796000000002</v>
      </c>
      <c r="HY11" s="371" t="s">
        <v>805</v>
      </c>
      <c r="HZ11" s="346" t="s">
        <v>257</v>
      </c>
      <c r="IA11" s="371" t="s">
        <v>387</v>
      </c>
      <c r="IB11" s="346" t="s">
        <v>276</v>
      </c>
      <c r="IC11" s="376">
        <v>0</v>
      </c>
      <c r="ID11" s="376">
        <v>25693287</v>
      </c>
      <c r="IE11" s="376">
        <v>25705096</v>
      </c>
      <c r="IF11" s="360">
        <f t="shared" si="68"/>
        <v>0</v>
      </c>
      <c r="IG11" s="360">
        <f t="shared" si="69"/>
        <v>25693.287</v>
      </c>
      <c r="IH11" s="360">
        <f t="shared" si="70"/>
        <v>25705.096000000001</v>
      </c>
      <c r="II11" s="347"/>
      <c r="IJ11" s="347"/>
      <c r="IL11" s="346" t="s">
        <v>526</v>
      </c>
      <c r="IM11" s="377">
        <v>20000</v>
      </c>
      <c r="IN11" s="377">
        <v>2164135</v>
      </c>
      <c r="IO11" s="377">
        <v>2164135</v>
      </c>
      <c r="IP11" s="377">
        <v>-2144135</v>
      </c>
      <c r="IQ11" s="377">
        <v>2164135</v>
      </c>
      <c r="IR11" s="377">
        <v>0</v>
      </c>
      <c r="IS11" s="347">
        <f t="shared" si="71"/>
        <v>20</v>
      </c>
      <c r="IT11" s="347">
        <f t="shared" si="72"/>
        <v>2164.1350000000002</v>
      </c>
      <c r="IU11" s="347">
        <f t="shared" si="73"/>
        <v>2164.1350000000002</v>
      </c>
      <c r="IV11" s="347">
        <f t="shared" si="74"/>
        <v>-2144.1350000000002</v>
      </c>
      <c r="IW11" s="347">
        <f t="shared" si="75"/>
        <v>2164.1350000000002</v>
      </c>
      <c r="IX11" s="347">
        <f t="shared" si="76"/>
        <v>0</v>
      </c>
    </row>
    <row r="12" spans="1:258" x14ac:dyDescent="0.2">
      <c r="A12" s="370" t="s">
        <v>363</v>
      </c>
      <c r="B12" s="348" t="s">
        <v>382</v>
      </c>
      <c r="C12" s="370" t="s">
        <v>385</v>
      </c>
      <c r="D12" s="348" t="s">
        <v>234</v>
      </c>
      <c r="E12" s="348">
        <v>1120879000</v>
      </c>
      <c r="F12" s="348">
        <v>0</v>
      </c>
      <c r="G12" s="348">
        <v>0</v>
      </c>
      <c r="H12" s="370">
        <f t="shared" si="12"/>
        <v>1155626.2489999998</v>
      </c>
      <c r="I12" s="370">
        <f t="shared" si="13"/>
        <v>0</v>
      </c>
      <c r="J12" s="370">
        <f t="shared" si="14"/>
        <v>0</v>
      </c>
      <c r="T12" s="343" t="s">
        <v>805</v>
      </c>
      <c r="U12" s="343" t="s">
        <v>257</v>
      </c>
      <c r="V12" s="368" t="s">
        <v>366</v>
      </c>
      <c r="W12" s="343" t="s">
        <v>273</v>
      </c>
      <c r="X12" s="370">
        <v>0</v>
      </c>
      <c r="Y12" s="370">
        <v>0</v>
      </c>
      <c r="Z12" s="370">
        <v>439132308</v>
      </c>
      <c r="AA12" s="370">
        <f t="shared" si="16"/>
        <v>0</v>
      </c>
      <c r="AB12" s="370">
        <f t="shared" si="17"/>
        <v>0</v>
      </c>
      <c r="AC12" s="370">
        <f t="shared" si="18"/>
        <v>452745.40954799997</v>
      </c>
      <c r="AL12" s="343" t="s">
        <v>805</v>
      </c>
      <c r="AM12" s="343" t="s">
        <v>257</v>
      </c>
      <c r="AN12" s="368" t="s">
        <v>366</v>
      </c>
      <c r="AO12" s="343" t="s">
        <v>273</v>
      </c>
      <c r="AP12" s="348">
        <v>0</v>
      </c>
      <c r="AQ12" s="348">
        <v>0</v>
      </c>
      <c r="AR12" s="348">
        <v>439132308</v>
      </c>
      <c r="AS12" s="348">
        <f t="shared" si="20"/>
        <v>0</v>
      </c>
      <c r="AT12" s="348">
        <f t="shared" si="21"/>
        <v>0</v>
      </c>
      <c r="AU12" s="348">
        <f t="shared" si="22"/>
        <v>452745.40954799997</v>
      </c>
      <c r="BD12" s="371" t="s">
        <v>805</v>
      </c>
      <c r="BE12" s="346" t="s">
        <v>257</v>
      </c>
      <c r="BF12" s="371" t="s">
        <v>387</v>
      </c>
      <c r="BG12" s="350" t="s">
        <v>276</v>
      </c>
      <c r="BH12" s="347">
        <v>0</v>
      </c>
      <c r="BI12" s="347">
        <v>0</v>
      </c>
      <c r="BJ12" s="347">
        <v>8993519</v>
      </c>
      <c r="BK12" s="347">
        <f t="shared" si="24"/>
        <v>0</v>
      </c>
      <c r="BL12" s="347">
        <f t="shared" si="25"/>
        <v>0</v>
      </c>
      <c r="BM12" s="347">
        <f t="shared" si="26"/>
        <v>9272.3180890000003</v>
      </c>
      <c r="BV12" s="371" t="s">
        <v>805</v>
      </c>
      <c r="BW12" s="372" t="s">
        <v>257</v>
      </c>
      <c r="BX12" s="371" t="s">
        <v>368</v>
      </c>
      <c r="BY12" s="372" t="s">
        <v>274</v>
      </c>
      <c r="BZ12" s="348">
        <v>0</v>
      </c>
      <c r="CA12" s="348">
        <v>34685360</v>
      </c>
      <c r="CB12" s="348">
        <v>12118900</v>
      </c>
      <c r="CC12" s="349">
        <f t="shared" si="28"/>
        <v>0</v>
      </c>
      <c r="CD12" s="349">
        <f t="shared" si="29"/>
        <v>35760.606159999996</v>
      </c>
      <c r="CE12" s="349">
        <f t="shared" si="30"/>
        <v>12494.585899999998</v>
      </c>
      <c r="CN12" s="343" t="s">
        <v>805</v>
      </c>
      <c r="CO12" s="343" t="s">
        <v>257</v>
      </c>
      <c r="CP12" s="343" t="s">
        <v>376</v>
      </c>
      <c r="CQ12" s="343" t="s">
        <v>376</v>
      </c>
      <c r="CR12" s="348">
        <v>0</v>
      </c>
      <c r="CS12" s="348">
        <v>0</v>
      </c>
      <c r="CT12" s="348">
        <v>0</v>
      </c>
      <c r="CU12" s="348">
        <f t="shared" si="32"/>
        <v>0</v>
      </c>
      <c r="CV12" s="348">
        <f t="shared" si="33"/>
        <v>0</v>
      </c>
      <c r="CW12" s="348">
        <f t="shared" si="34"/>
        <v>0</v>
      </c>
      <c r="DF12" s="343" t="s">
        <v>805</v>
      </c>
      <c r="DG12" s="343" t="s">
        <v>257</v>
      </c>
      <c r="DH12" s="343" t="s">
        <v>387</v>
      </c>
      <c r="DI12" s="343" t="s">
        <v>276</v>
      </c>
      <c r="DJ12" s="348">
        <v>0</v>
      </c>
      <c r="DK12" s="348">
        <v>5423519</v>
      </c>
      <c r="DL12" s="348">
        <v>8993519</v>
      </c>
      <c r="DM12" s="348">
        <f t="shared" si="36"/>
        <v>0</v>
      </c>
      <c r="DN12" s="348">
        <f t="shared" si="37"/>
        <v>5591.6480889999993</v>
      </c>
      <c r="DO12" s="348">
        <f t="shared" si="38"/>
        <v>9272.3180890000003</v>
      </c>
      <c r="DX12" s="343" t="s">
        <v>805</v>
      </c>
      <c r="DY12" s="343" t="s">
        <v>257</v>
      </c>
      <c r="DZ12" s="343" t="s">
        <v>366</v>
      </c>
      <c r="EA12" s="343" t="s">
        <v>273</v>
      </c>
      <c r="EB12" s="360">
        <v>0</v>
      </c>
      <c r="EC12" s="360">
        <v>991459608</v>
      </c>
      <c r="ED12" s="360">
        <v>820606185</v>
      </c>
      <c r="EE12" s="360">
        <f t="shared" si="40"/>
        <v>0</v>
      </c>
      <c r="EF12" s="360">
        <f t="shared" si="41"/>
        <v>1022194.8558479999</v>
      </c>
      <c r="EG12" s="360">
        <f t="shared" si="42"/>
        <v>846044.97673500003</v>
      </c>
      <c r="EP12" s="368" t="s">
        <v>805</v>
      </c>
      <c r="EQ12" s="343" t="s">
        <v>257</v>
      </c>
      <c r="ER12" s="368" t="s">
        <v>387</v>
      </c>
      <c r="ES12" s="343" t="s">
        <v>276</v>
      </c>
      <c r="ET12" s="347">
        <v>0</v>
      </c>
      <c r="EU12" s="347">
        <v>5423519</v>
      </c>
      <c r="EV12" s="347">
        <v>8993519</v>
      </c>
      <c r="EW12" s="347">
        <f t="shared" si="44"/>
        <v>0</v>
      </c>
      <c r="EX12" s="347">
        <f t="shared" si="45"/>
        <v>5591.6480889999993</v>
      </c>
      <c r="EY12" s="347">
        <f t="shared" si="46"/>
        <v>9272.3180890000003</v>
      </c>
      <c r="FA12" s="343" t="s">
        <v>740</v>
      </c>
      <c r="FB12" s="343" t="s">
        <v>741</v>
      </c>
      <c r="FC12" s="343" t="s">
        <v>376</v>
      </c>
      <c r="FD12" s="343" t="s">
        <v>376</v>
      </c>
      <c r="FE12" s="347">
        <v>132079</v>
      </c>
      <c r="FF12" s="347">
        <f t="shared" si="47"/>
        <v>132.07900000000001</v>
      </c>
      <c r="FH12" s="371" t="s">
        <v>805</v>
      </c>
      <c r="FI12" s="346" t="s">
        <v>257</v>
      </c>
      <c r="FJ12" s="371" t="s">
        <v>386</v>
      </c>
      <c r="FK12" s="346" t="s">
        <v>275</v>
      </c>
      <c r="FL12" s="347">
        <v>0</v>
      </c>
      <c r="FM12" s="347">
        <v>0</v>
      </c>
      <c r="FN12" s="347">
        <v>0</v>
      </c>
      <c r="FO12" s="347">
        <f t="shared" si="48"/>
        <v>0</v>
      </c>
      <c r="FP12" s="347">
        <f t="shared" si="49"/>
        <v>0</v>
      </c>
      <c r="FQ12" s="347">
        <f t="shared" si="50"/>
        <v>0</v>
      </c>
      <c r="FS12" s="343" t="s">
        <v>527</v>
      </c>
      <c r="FT12" s="373">
        <v>20000</v>
      </c>
      <c r="FU12" s="373">
        <v>132079</v>
      </c>
      <c r="FV12" s="373">
        <v>132079</v>
      </c>
      <c r="FW12" s="373">
        <v>-112079</v>
      </c>
      <c r="FX12" s="373">
        <v>132079</v>
      </c>
      <c r="FY12" s="373">
        <v>0</v>
      </c>
      <c r="FZ12" s="360">
        <f t="shared" si="51"/>
        <v>20</v>
      </c>
      <c r="GA12" s="360">
        <f t="shared" si="52"/>
        <v>132.07900000000001</v>
      </c>
      <c r="GB12" s="360">
        <f t="shared" si="53"/>
        <v>132.07900000000001</v>
      </c>
      <c r="GC12" s="360">
        <f t="shared" si="54"/>
        <v>-112.07899999999999</v>
      </c>
      <c r="GD12" s="360">
        <f t="shared" si="55"/>
        <v>132.07900000000001</v>
      </c>
      <c r="GE12" s="360">
        <f t="shared" si="56"/>
        <v>0</v>
      </c>
      <c r="GG12" s="368" t="s">
        <v>806</v>
      </c>
      <c r="GH12" s="368" t="s">
        <v>441</v>
      </c>
      <c r="GI12" s="368" t="s">
        <v>376</v>
      </c>
      <c r="GJ12" s="368" t="s">
        <v>376</v>
      </c>
      <c r="GK12" s="374">
        <v>2700000</v>
      </c>
      <c r="GL12" s="374">
        <f t="shared" si="57"/>
        <v>2700</v>
      </c>
      <c r="GN12" s="368" t="s">
        <v>805</v>
      </c>
      <c r="GO12" s="368" t="s">
        <v>257</v>
      </c>
      <c r="GP12" s="368" t="s">
        <v>368</v>
      </c>
      <c r="GQ12" s="368" t="s">
        <v>274</v>
      </c>
      <c r="GR12" s="368" t="s">
        <v>1014</v>
      </c>
      <c r="GS12" s="370">
        <v>0</v>
      </c>
      <c r="GT12" s="370">
        <v>39031580</v>
      </c>
      <c r="GU12" s="370">
        <v>45618693</v>
      </c>
      <c r="GV12" s="369">
        <f t="shared" si="58"/>
        <v>0</v>
      </c>
      <c r="GW12" s="369">
        <f t="shared" si="59"/>
        <v>39031.58</v>
      </c>
      <c r="GX12" s="369">
        <f t="shared" si="60"/>
        <v>45618.692999999999</v>
      </c>
      <c r="GZ12" s="375" t="s">
        <v>527</v>
      </c>
      <c r="HA12" s="369">
        <v>20000</v>
      </c>
      <c r="HB12" s="369">
        <v>132079</v>
      </c>
      <c r="HC12" s="369">
        <v>132079</v>
      </c>
      <c r="HD12" s="369">
        <v>-112079</v>
      </c>
      <c r="HE12" s="369">
        <v>132079</v>
      </c>
      <c r="HF12" s="369">
        <v>0</v>
      </c>
      <c r="HG12" s="369">
        <f t="shared" si="61"/>
        <v>20</v>
      </c>
      <c r="HH12" s="369">
        <f t="shared" si="62"/>
        <v>132.07900000000001</v>
      </c>
      <c r="HI12" s="369">
        <f t="shared" si="63"/>
        <v>132.07900000000001</v>
      </c>
      <c r="HJ12" s="369">
        <f t="shared" si="64"/>
        <v>-112.07899999999999</v>
      </c>
      <c r="HK12" s="369">
        <f t="shared" si="65"/>
        <v>132.07900000000001</v>
      </c>
      <c r="HL12" s="369">
        <f t="shared" si="66"/>
        <v>0</v>
      </c>
      <c r="HQ12" s="371" t="s">
        <v>369</v>
      </c>
      <c r="HR12" s="346" t="s">
        <v>279</v>
      </c>
      <c r="HS12" s="371" t="s">
        <v>388</v>
      </c>
      <c r="HT12" s="346" t="s">
        <v>523</v>
      </c>
      <c r="HU12" s="347">
        <v>49980000</v>
      </c>
      <c r="HV12" s="347">
        <f t="shared" si="67"/>
        <v>49980</v>
      </c>
      <c r="HY12" s="371" t="s">
        <v>805</v>
      </c>
      <c r="HZ12" s="346" t="s">
        <v>257</v>
      </c>
      <c r="IA12" s="371" t="s">
        <v>368</v>
      </c>
      <c r="IB12" s="346" t="s">
        <v>274</v>
      </c>
      <c r="IC12" s="376">
        <v>0</v>
      </c>
      <c r="ID12" s="376">
        <v>45755360</v>
      </c>
      <c r="IE12" s="376">
        <v>45755360</v>
      </c>
      <c r="IF12" s="360">
        <f t="shared" si="68"/>
        <v>0</v>
      </c>
      <c r="IG12" s="360">
        <f t="shared" si="69"/>
        <v>45755.360000000001</v>
      </c>
      <c r="IH12" s="360">
        <f t="shared" si="70"/>
        <v>45755.360000000001</v>
      </c>
      <c r="II12" s="347"/>
      <c r="IJ12" s="347"/>
      <c r="IL12" s="346" t="s">
        <v>527</v>
      </c>
      <c r="IM12" s="377">
        <v>20000</v>
      </c>
      <c r="IN12" s="377">
        <v>2164135</v>
      </c>
      <c r="IO12" s="377">
        <v>2164135</v>
      </c>
      <c r="IP12" s="377">
        <v>-2144135</v>
      </c>
      <c r="IQ12" s="377">
        <v>2164135</v>
      </c>
      <c r="IR12" s="377">
        <v>0</v>
      </c>
      <c r="IS12" s="347">
        <f t="shared" si="71"/>
        <v>20</v>
      </c>
      <c r="IT12" s="347">
        <f t="shared" si="72"/>
        <v>2164.1350000000002</v>
      </c>
      <c r="IU12" s="347">
        <f t="shared" si="73"/>
        <v>2164.1350000000002</v>
      </c>
      <c r="IV12" s="347">
        <f t="shared" si="74"/>
        <v>-2144.1350000000002</v>
      </c>
      <c r="IW12" s="347">
        <f t="shared" si="75"/>
        <v>2164.1350000000002</v>
      </c>
      <c r="IX12" s="347">
        <f t="shared" si="76"/>
        <v>0</v>
      </c>
    </row>
    <row r="13" spans="1:258" x14ac:dyDescent="0.2">
      <c r="A13" s="370" t="s">
        <v>363</v>
      </c>
      <c r="B13" s="348" t="s">
        <v>382</v>
      </c>
      <c r="C13" s="370" t="s">
        <v>364</v>
      </c>
      <c r="D13" s="348" t="s">
        <v>365</v>
      </c>
      <c r="E13" s="348">
        <v>240000000</v>
      </c>
      <c r="F13" s="348">
        <v>0</v>
      </c>
      <c r="G13" s="348">
        <v>0</v>
      </c>
      <c r="H13" s="370">
        <f t="shared" si="12"/>
        <v>247439.99999999997</v>
      </c>
      <c r="I13" s="370">
        <f t="shared" si="13"/>
        <v>0</v>
      </c>
      <c r="J13" s="370">
        <f t="shared" si="14"/>
        <v>0</v>
      </c>
      <c r="T13" s="343" t="s">
        <v>363</v>
      </c>
      <c r="U13" s="343" t="s">
        <v>382</v>
      </c>
      <c r="V13" s="368" t="s">
        <v>385</v>
      </c>
      <c r="W13" s="343" t="s">
        <v>234</v>
      </c>
      <c r="X13" s="370">
        <v>1120879000</v>
      </c>
      <c r="Y13" s="370">
        <v>0</v>
      </c>
      <c r="Z13" s="370">
        <v>0</v>
      </c>
      <c r="AA13" s="370">
        <f t="shared" si="16"/>
        <v>1155626.2489999998</v>
      </c>
      <c r="AB13" s="370">
        <f t="shared" si="17"/>
        <v>0</v>
      </c>
      <c r="AC13" s="370">
        <f t="shared" si="18"/>
        <v>0</v>
      </c>
      <c r="AL13" s="343" t="s">
        <v>363</v>
      </c>
      <c r="AM13" s="343" t="s">
        <v>382</v>
      </c>
      <c r="AN13" s="368" t="s">
        <v>385</v>
      </c>
      <c r="AO13" s="343" t="s">
        <v>234</v>
      </c>
      <c r="AP13" s="348">
        <v>1120879000</v>
      </c>
      <c r="AQ13" s="348">
        <v>0</v>
      </c>
      <c r="AR13" s="348">
        <v>0</v>
      </c>
      <c r="AS13" s="348">
        <f t="shared" si="20"/>
        <v>1155626.2489999998</v>
      </c>
      <c r="AT13" s="348">
        <f t="shared" si="21"/>
        <v>0</v>
      </c>
      <c r="AU13" s="348">
        <f t="shared" si="22"/>
        <v>0</v>
      </c>
      <c r="BD13" s="371" t="s">
        <v>363</v>
      </c>
      <c r="BE13" s="346" t="s">
        <v>382</v>
      </c>
      <c r="BF13" s="371" t="s">
        <v>385</v>
      </c>
      <c r="BG13" s="350" t="s">
        <v>234</v>
      </c>
      <c r="BH13" s="347">
        <v>1120879000</v>
      </c>
      <c r="BI13" s="347">
        <v>0</v>
      </c>
      <c r="BJ13" s="347">
        <v>0</v>
      </c>
      <c r="BK13" s="347">
        <f t="shared" si="24"/>
        <v>1155626.2489999998</v>
      </c>
      <c r="BL13" s="347">
        <f t="shared" si="25"/>
        <v>0</v>
      </c>
      <c r="BM13" s="347">
        <f t="shared" si="26"/>
        <v>0</v>
      </c>
      <c r="BV13" s="371" t="s">
        <v>363</v>
      </c>
      <c r="BW13" s="372" t="s">
        <v>382</v>
      </c>
      <c r="BX13" s="371" t="s">
        <v>385</v>
      </c>
      <c r="BY13" s="372" t="s">
        <v>234</v>
      </c>
      <c r="BZ13" s="348">
        <v>1120879000</v>
      </c>
      <c r="CA13" s="348">
        <v>0</v>
      </c>
      <c r="CB13" s="348">
        <v>0</v>
      </c>
      <c r="CC13" s="349">
        <f t="shared" si="28"/>
        <v>1155626.2489999998</v>
      </c>
      <c r="CD13" s="349">
        <f t="shared" si="29"/>
        <v>0</v>
      </c>
      <c r="CE13" s="349">
        <f t="shared" si="30"/>
        <v>0</v>
      </c>
      <c r="CN13" s="343" t="s">
        <v>363</v>
      </c>
      <c r="CO13" s="343" t="s">
        <v>382</v>
      </c>
      <c r="CP13" s="343" t="s">
        <v>385</v>
      </c>
      <c r="CQ13" s="343" t="s">
        <v>234</v>
      </c>
      <c r="CR13" s="348">
        <v>1164879000</v>
      </c>
      <c r="CS13" s="348">
        <v>0</v>
      </c>
      <c r="CT13" s="348">
        <v>0</v>
      </c>
      <c r="CU13" s="348">
        <f t="shared" si="32"/>
        <v>1200990.2489999998</v>
      </c>
      <c r="CV13" s="348">
        <f t="shared" si="33"/>
        <v>0</v>
      </c>
      <c r="CW13" s="348">
        <f t="shared" si="34"/>
        <v>0</v>
      </c>
      <c r="DF13" s="343" t="s">
        <v>363</v>
      </c>
      <c r="DG13" s="343" t="s">
        <v>382</v>
      </c>
      <c r="DH13" s="343" t="s">
        <v>385</v>
      </c>
      <c r="DI13" s="343" t="s">
        <v>234</v>
      </c>
      <c r="DJ13" s="348">
        <v>1164879000</v>
      </c>
      <c r="DK13" s="348">
        <v>0</v>
      </c>
      <c r="DL13" s="348">
        <v>0</v>
      </c>
      <c r="DM13" s="348">
        <f t="shared" si="36"/>
        <v>1200990.2489999998</v>
      </c>
      <c r="DN13" s="348">
        <f t="shared" si="37"/>
        <v>0</v>
      </c>
      <c r="DO13" s="348">
        <f t="shared" si="38"/>
        <v>0</v>
      </c>
      <c r="DX13" s="343" t="s">
        <v>363</v>
      </c>
      <c r="DY13" s="343" t="s">
        <v>382</v>
      </c>
      <c r="DZ13" s="343" t="s">
        <v>385</v>
      </c>
      <c r="EA13" s="343" t="s">
        <v>234</v>
      </c>
      <c r="EB13" s="360">
        <v>1154879000</v>
      </c>
      <c r="EC13" s="360">
        <v>0</v>
      </c>
      <c r="ED13" s="360">
        <v>0</v>
      </c>
      <c r="EE13" s="360">
        <f t="shared" si="40"/>
        <v>1190680.2489999998</v>
      </c>
      <c r="EF13" s="360">
        <f t="shared" si="41"/>
        <v>0</v>
      </c>
      <c r="EG13" s="360">
        <f t="shared" si="42"/>
        <v>0</v>
      </c>
      <c r="EP13" s="368" t="s">
        <v>363</v>
      </c>
      <c r="EQ13" s="343" t="s">
        <v>382</v>
      </c>
      <c r="ER13" s="368" t="s">
        <v>385</v>
      </c>
      <c r="ES13" s="343" t="s">
        <v>234</v>
      </c>
      <c r="ET13" s="347">
        <v>1147293000</v>
      </c>
      <c r="EU13" s="347">
        <v>0</v>
      </c>
      <c r="EV13" s="347">
        <v>0</v>
      </c>
      <c r="EW13" s="347">
        <f t="shared" si="44"/>
        <v>1182859.0829999999</v>
      </c>
      <c r="EX13" s="347">
        <f t="shared" si="45"/>
        <v>0</v>
      </c>
      <c r="EY13" s="347">
        <f t="shared" si="46"/>
        <v>0</v>
      </c>
      <c r="FA13" s="343" t="s">
        <v>391</v>
      </c>
      <c r="FB13" s="343" t="s">
        <v>392</v>
      </c>
      <c r="FC13" s="343" t="s">
        <v>376</v>
      </c>
      <c r="FD13" s="343" t="s">
        <v>376</v>
      </c>
      <c r="FE13" s="347">
        <v>9012265</v>
      </c>
      <c r="FF13" s="347">
        <f t="shared" si="47"/>
        <v>9012.2649999999994</v>
      </c>
      <c r="FH13" s="371" t="s">
        <v>363</v>
      </c>
      <c r="FI13" s="346" t="s">
        <v>382</v>
      </c>
      <c r="FJ13" s="371" t="s">
        <v>385</v>
      </c>
      <c r="FK13" s="346" t="s">
        <v>234</v>
      </c>
      <c r="FL13" s="347">
        <v>1147293000</v>
      </c>
      <c r="FM13" s="347">
        <v>0</v>
      </c>
      <c r="FN13" s="347">
        <v>0</v>
      </c>
      <c r="FO13" s="347">
        <f t="shared" si="48"/>
        <v>1147293</v>
      </c>
      <c r="FP13" s="347">
        <f t="shared" si="49"/>
        <v>0</v>
      </c>
      <c r="FQ13" s="347">
        <f t="shared" si="50"/>
        <v>0</v>
      </c>
      <c r="FS13" s="343" t="s">
        <v>718</v>
      </c>
      <c r="FT13" s="373">
        <v>1000</v>
      </c>
      <c r="FU13" s="373">
        <v>0</v>
      </c>
      <c r="FV13" s="373">
        <v>0</v>
      </c>
      <c r="FW13" s="373">
        <v>1000</v>
      </c>
      <c r="FX13" s="373">
        <v>0</v>
      </c>
      <c r="FY13" s="373">
        <v>0</v>
      </c>
      <c r="FZ13" s="360">
        <f t="shared" si="51"/>
        <v>1</v>
      </c>
      <c r="GA13" s="360">
        <f t="shared" si="52"/>
        <v>0</v>
      </c>
      <c r="GB13" s="360">
        <f t="shared" si="53"/>
        <v>0</v>
      </c>
      <c r="GC13" s="360">
        <f t="shared" si="54"/>
        <v>1</v>
      </c>
      <c r="GD13" s="360">
        <f t="shared" si="55"/>
        <v>0</v>
      </c>
      <c r="GE13" s="360">
        <f t="shared" si="56"/>
        <v>0</v>
      </c>
      <c r="GG13" s="368" t="s">
        <v>389</v>
      </c>
      <c r="GH13" s="368" t="s">
        <v>390</v>
      </c>
      <c r="GI13" s="368" t="s">
        <v>376</v>
      </c>
      <c r="GJ13" s="368" t="s">
        <v>376</v>
      </c>
      <c r="GK13" s="374">
        <v>135675031</v>
      </c>
      <c r="GL13" s="374">
        <f t="shared" si="57"/>
        <v>135675.03099999999</v>
      </c>
      <c r="GN13" s="368" t="s">
        <v>363</v>
      </c>
      <c r="GO13" s="368" t="s">
        <v>382</v>
      </c>
      <c r="GP13" s="368" t="s">
        <v>385</v>
      </c>
      <c r="GQ13" s="368" t="s">
        <v>234</v>
      </c>
      <c r="GR13" s="368" t="s">
        <v>1014</v>
      </c>
      <c r="GS13" s="370">
        <v>1147293000</v>
      </c>
      <c r="GT13" s="370">
        <v>0</v>
      </c>
      <c r="GU13" s="370">
        <v>0</v>
      </c>
      <c r="GV13" s="369">
        <f t="shared" si="58"/>
        <v>1147293</v>
      </c>
      <c r="GW13" s="369">
        <f t="shared" si="59"/>
        <v>0</v>
      </c>
      <c r="GX13" s="369">
        <f t="shared" si="60"/>
        <v>0</v>
      </c>
      <c r="GZ13" s="375" t="s">
        <v>718</v>
      </c>
      <c r="HA13" s="369">
        <v>1000</v>
      </c>
      <c r="HB13" s="369">
        <v>0</v>
      </c>
      <c r="HC13" s="369">
        <v>0</v>
      </c>
      <c r="HD13" s="369">
        <v>1000</v>
      </c>
      <c r="HE13" s="369">
        <v>0</v>
      </c>
      <c r="HF13" s="369">
        <v>0</v>
      </c>
      <c r="HG13" s="369">
        <f t="shared" si="61"/>
        <v>1</v>
      </c>
      <c r="HH13" s="369">
        <f t="shared" si="62"/>
        <v>0</v>
      </c>
      <c r="HI13" s="369">
        <f t="shared" si="63"/>
        <v>0</v>
      </c>
      <c r="HJ13" s="369">
        <f t="shared" si="64"/>
        <v>1</v>
      </c>
      <c r="HK13" s="369">
        <f t="shared" si="65"/>
        <v>0</v>
      </c>
      <c r="HL13" s="369">
        <f t="shared" si="66"/>
        <v>0</v>
      </c>
      <c r="HQ13" s="371" t="s">
        <v>369</v>
      </c>
      <c r="HR13" s="346" t="s">
        <v>279</v>
      </c>
      <c r="HS13" s="371" t="s">
        <v>413</v>
      </c>
      <c r="HT13" s="346" t="s">
        <v>521</v>
      </c>
      <c r="HU13" s="347">
        <v>82856000</v>
      </c>
      <c r="HV13" s="347">
        <f t="shared" si="67"/>
        <v>82856</v>
      </c>
      <c r="HY13" s="371" t="s">
        <v>363</v>
      </c>
      <c r="HZ13" s="346" t="s">
        <v>382</v>
      </c>
      <c r="IA13" s="371" t="s">
        <v>385</v>
      </c>
      <c r="IB13" s="346" t="s">
        <v>234</v>
      </c>
      <c r="IC13" s="376">
        <v>1158793000</v>
      </c>
      <c r="ID13" s="376">
        <v>0</v>
      </c>
      <c r="IE13" s="376">
        <v>0</v>
      </c>
      <c r="IF13" s="360">
        <f t="shared" si="68"/>
        <v>1158793</v>
      </c>
      <c r="IG13" s="360">
        <f t="shared" si="69"/>
        <v>0</v>
      </c>
      <c r="IH13" s="360">
        <f t="shared" si="70"/>
        <v>0</v>
      </c>
      <c r="II13" s="347"/>
      <c r="IJ13" s="347"/>
      <c r="IL13" s="346" t="s">
        <v>718</v>
      </c>
      <c r="IM13" s="377">
        <v>1000</v>
      </c>
      <c r="IN13" s="377">
        <v>0</v>
      </c>
      <c r="IO13" s="377">
        <v>0</v>
      </c>
      <c r="IP13" s="377">
        <v>1000</v>
      </c>
      <c r="IQ13" s="377">
        <v>0</v>
      </c>
      <c r="IR13" s="377">
        <v>0</v>
      </c>
      <c r="IS13" s="347">
        <f t="shared" si="71"/>
        <v>1</v>
      </c>
      <c r="IT13" s="347">
        <f t="shared" si="72"/>
        <v>0</v>
      </c>
      <c r="IU13" s="347">
        <f t="shared" si="73"/>
        <v>0</v>
      </c>
      <c r="IV13" s="347">
        <f t="shared" si="74"/>
        <v>1</v>
      </c>
      <c r="IW13" s="347">
        <f t="shared" si="75"/>
        <v>0</v>
      </c>
      <c r="IX13" s="347">
        <f t="shared" si="76"/>
        <v>0</v>
      </c>
    </row>
    <row r="14" spans="1:258" x14ac:dyDescent="0.2">
      <c r="A14" s="370" t="s">
        <v>363</v>
      </c>
      <c r="B14" s="348" t="s">
        <v>382</v>
      </c>
      <c r="C14" s="370" t="s">
        <v>383</v>
      </c>
      <c r="D14" s="348" t="s">
        <v>384</v>
      </c>
      <c r="E14" s="348">
        <v>140000000</v>
      </c>
      <c r="F14" s="348">
        <v>0</v>
      </c>
      <c r="G14" s="348">
        <v>0</v>
      </c>
      <c r="H14" s="370">
        <f t="shared" si="12"/>
        <v>144340</v>
      </c>
      <c r="I14" s="370">
        <f t="shared" si="13"/>
        <v>0</v>
      </c>
      <c r="J14" s="370">
        <f t="shared" si="14"/>
        <v>0</v>
      </c>
      <c r="T14" s="343" t="s">
        <v>363</v>
      </c>
      <c r="U14" s="343" t="s">
        <v>382</v>
      </c>
      <c r="V14" s="368" t="s">
        <v>364</v>
      </c>
      <c r="W14" s="343" t="s">
        <v>365</v>
      </c>
      <c r="X14" s="370">
        <v>240000000</v>
      </c>
      <c r="Y14" s="370">
        <v>0</v>
      </c>
      <c r="Z14" s="370">
        <v>0</v>
      </c>
      <c r="AA14" s="370">
        <f t="shared" si="16"/>
        <v>247439.99999999997</v>
      </c>
      <c r="AB14" s="370">
        <f t="shared" si="17"/>
        <v>0</v>
      </c>
      <c r="AC14" s="370">
        <f t="shared" si="18"/>
        <v>0</v>
      </c>
      <c r="AL14" s="343" t="s">
        <v>363</v>
      </c>
      <c r="AM14" s="343" t="s">
        <v>382</v>
      </c>
      <c r="AN14" s="368" t="s">
        <v>364</v>
      </c>
      <c r="AO14" s="343" t="s">
        <v>365</v>
      </c>
      <c r="AP14" s="348">
        <v>240000000</v>
      </c>
      <c r="AQ14" s="348">
        <v>0</v>
      </c>
      <c r="AR14" s="348">
        <v>0</v>
      </c>
      <c r="AS14" s="348">
        <f t="shared" si="20"/>
        <v>247439.99999999997</v>
      </c>
      <c r="AT14" s="348">
        <f t="shared" si="21"/>
        <v>0</v>
      </c>
      <c r="AU14" s="348">
        <f t="shared" si="22"/>
        <v>0</v>
      </c>
      <c r="BD14" s="371" t="s">
        <v>363</v>
      </c>
      <c r="BE14" s="346" t="s">
        <v>382</v>
      </c>
      <c r="BF14" s="371" t="s">
        <v>364</v>
      </c>
      <c r="BG14" s="350" t="s">
        <v>365</v>
      </c>
      <c r="BH14" s="347">
        <v>240000000</v>
      </c>
      <c r="BI14" s="347">
        <v>0</v>
      </c>
      <c r="BJ14" s="347">
        <v>0</v>
      </c>
      <c r="BK14" s="347">
        <f t="shared" si="24"/>
        <v>247439.99999999997</v>
      </c>
      <c r="BL14" s="347">
        <f t="shared" si="25"/>
        <v>0</v>
      </c>
      <c r="BM14" s="347">
        <f t="shared" si="26"/>
        <v>0</v>
      </c>
      <c r="BV14" s="371" t="s">
        <v>363</v>
      </c>
      <c r="BW14" s="372" t="s">
        <v>382</v>
      </c>
      <c r="BX14" s="371" t="s">
        <v>364</v>
      </c>
      <c r="BY14" s="372" t="s">
        <v>365</v>
      </c>
      <c r="BZ14" s="348">
        <v>240000000</v>
      </c>
      <c r="CA14" s="348">
        <v>0</v>
      </c>
      <c r="CB14" s="348">
        <v>0</v>
      </c>
      <c r="CC14" s="349">
        <f t="shared" si="28"/>
        <v>247439.99999999997</v>
      </c>
      <c r="CD14" s="349">
        <f t="shared" si="29"/>
        <v>0</v>
      </c>
      <c r="CE14" s="349">
        <f t="shared" si="30"/>
        <v>0</v>
      </c>
      <c r="CN14" s="343" t="s">
        <v>363</v>
      </c>
      <c r="CO14" s="343" t="s">
        <v>382</v>
      </c>
      <c r="CP14" s="343" t="s">
        <v>364</v>
      </c>
      <c r="CQ14" s="343" t="s">
        <v>365</v>
      </c>
      <c r="CR14" s="348">
        <v>240000000</v>
      </c>
      <c r="CS14" s="348">
        <v>0</v>
      </c>
      <c r="CT14" s="348">
        <v>0</v>
      </c>
      <c r="CU14" s="348">
        <f t="shared" si="32"/>
        <v>247439.99999999997</v>
      </c>
      <c r="CV14" s="348">
        <f t="shared" si="33"/>
        <v>0</v>
      </c>
      <c r="CW14" s="348">
        <f t="shared" si="34"/>
        <v>0</v>
      </c>
      <c r="DF14" s="343" t="s">
        <v>363</v>
      </c>
      <c r="DG14" s="343" t="s">
        <v>382</v>
      </c>
      <c r="DH14" s="343" t="s">
        <v>364</v>
      </c>
      <c r="DI14" s="343" t="s">
        <v>365</v>
      </c>
      <c r="DJ14" s="348">
        <v>240000000</v>
      </c>
      <c r="DK14" s="348">
        <v>0</v>
      </c>
      <c r="DL14" s="348">
        <v>0</v>
      </c>
      <c r="DM14" s="348">
        <f t="shared" si="36"/>
        <v>247439.99999999997</v>
      </c>
      <c r="DN14" s="348">
        <f t="shared" si="37"/>
        <v>0</v>
      </c>
      <c r="DO14" s="348">
        <f t="shared" si="38"/>
        <v>0</v>
      </c>
      <c r="DX14" s="343" t="s">
        <v>363</v>
      </c>
      <c r="DY14" s="343" t="s">
        <v>382</v>
      </c>
      <c r="DZ14" s="343" t="s">
        <v>364</v>
      </c>
      <c r="EA14" s="343" t="s">
        <v>365</v>
      </c>
      <c r="EB14" s="360">
        <v>341000000</v>
      </c>
      <c r="EC14" s="360">
        <v>0</v>
      </c>
      <c r="ED14" s="360">
        <v>0</v>
      </c>
      <c r="EE14" s="360">
        <f t="shared" si="40"/>
        <v>351571</v>
      </c>
      <c r="EF14" s="360">
        <f t="shared" si="41"/>
        <v>0</v>
      </c>
      <c r="EG14" s="360">
        <f t="shared" si="42"/>
        <v>0</v>
      </c>
      <c r="EP14" s="368" t="s">
        <v>363</v>
      </c>
      <c r="EQ14" s="343" t="s">
        <v>382</v>
      </c>
      <c r="ER14" s="368" t="s">
        <v>364</v>
      </c>
      <c r="ES14" s="343" t="s">
        <v>365</v>
      </c>
      <c r="ET14" s="347">
        <v>341000000</v>
      </c>
      <c r="EU14" s="347">
        <v>0</v>
      </c>
      <c r="EV14" s="347">
        <v>0</v>
      </c>
      <c r="EW14" s="347">
        <f t="shared" si="44"/>
        <v>351571</v>
      </c>
      <c r="EX14" s="347">
        <f t="shared" si="45"/>
        <v>0</v>
      </c>
      <c r="EY14" s="347">
        <f t="shared" si="46"/>
        <v>0</v>
      </c>
      <c r="FA14" s="343" t="s">
        <v>443</v>
      </c>
      <c r="FB14" s="343" t="s">
        <v>446</v>
      </c>
      <c r="FC14" s="343" t="s">
        <v>376</v>
      </c>
      <c r="FD14" s="343" t="s">
        <v>376</v>
      </c>
      <c r="FE14" s="347">
        <v>19758564</v>
      </c>
      <c r="FF14" s="347">
        <f t="shared" si="47"/>
        <v>19758.563999999998</v>
      </c>
      <c r="FH14" s="371" t="s">
        <v>363</v>
      </c>
      <c r="FI14" s="346" t="s">
        <v>382</v>
      </c>
      <c r="FJ14" s="371" t="s">
        <v>364</v>
      </c>
      <c r="FK14" s="346" t="s">
        <v>365</v>
      </c>
      <c r="FL14" s="347">
        <v>341000000</v>
      </c>
      <c r="FM14" s="347">
        <v>0</v>
      </c>
      <c r="FN14" s="347">
        <v>0</v>
      </c>
      <c r="FO14" s="347">
        <f t="shared" si="48"/>
        <v>341000</v>
      </c>
      <c r="FP14" s="347">
        <f t="shared" si="49"/>
        <v>0</v>
      </c>
      <c r="FQ14" s="347">
        <f t="shared" si="50"/>
        <v>0</v>
      </c>
      <c r="FS14" s="343" t="s">
        <v>783</v>
      </c>
      <c r="FT14" s="373">
        <v>1000</v>
      </c>
      <c r="FU14" s="373">
        <v>132079</v>
      </c>
      <c r="FV14" s="373">
        <v>132079</v>
      </c>
      <c r="FW14" s="373">
        <v>-131079</v>
      </c>
      <c r="FX14" s="373">
        <v>132079</v>
      </c>
      <c r="FY14" s="373">
        <v>0</v>
      </c>
      <c r="FZ14" s="360">
        <f t="shared" si="51"/>
        <v>1</v>
      </c>
      <c r="GA14" s="360">
        <f t="shared" si="52"/>
        <v>132.07900000000001</v>
      </c>
      <c r="GB14" s="360">
        <f t="shared" si="53"/>
        <v>132.07900000000001</v>
      </c>
      <c r="GC14" s="360">
        <f t="shared" si="54"/>
        <v>-131.07900000000001</v>
      </c>
      <c r="GD14" s="360">
        <f t="shared" si="55"/>
        <v>132.07900000000001</v>
      </c>
      <c r="GE14" s="360">
        <f t="shared" si="56"/>
        <v>0</v>
      </c>
      <c r="GG14" s="368" t="s">
        <v>391</v>
      </c>
      <c r="GH14" s="368" t="s">
        <v>392</v>
      </c>
      <c r="GI14" s="368" t="s">
        <v>376</v>
      </c>
      <c r="GJ14" s="368" t="s">
        <v>376</v>
      </c>
      <c r="GK14" s="374">
        <v>59731313</v>
      </c>
      <c r="GL14" s="374">
        <f t="shared" si="57"/>
        <v>59731.313000000002</v>
      </c>
      <c r="GN14" s="368" t="s">
        <v>363</v>
      </c>
      <c r="GO14" s="368" t="s">
        <v>382</v>
      </c>
      <c r="GP14" s="368" t="s">
        <v>364</v>
      </c>
      <c r="GQ14" s="368" t="s">
        <v>365</v>
      </c>
      <c r="GR14" s="368" t="s">
        <v>1014</v>
      </c>
      <c r="GS14" s="370">
        <v>341000000</v>
      </c>
      <c r="GT14" s="370">
        <v>0</v>
      </c>
      <c r="GU14" s="370">
        <v>0</v>
      </c>
      <c r="GV14" s="369">
        <f t="shared" si="58"/>
        <v>341000</v>
      </c>
      <c r="GW14" s="369">
        <f t="shared" si="59"/>
        <v>0</v>
      </c>
      <c r="GX14" s="369">
        <f t="shared" si="60"/>
        <v>0</v>
      </c>
      <c r="GZ14" s="375" t="s">
        <v>783</v>
      </c>
      <c r="HA14" s="369">
        <v>1000</v>
      </c>
      <c r="HB14" s="369">
        <v>132079</v>
      </c>
      <c r="HC14" s="369">
        <v>132079</v>
      </c>
      <c r="HD14" s="369">
        <v>-131079</v>
      </c>
      <c r="HE14" s="369">
        <v>132079</v>
      </c>
      <c r="HF14" s="369">
        <v>0</v>
      </c>
      <c r="HG14" s="369">
        <f t="shared" si="61"/>
        <v>1</v>
      </c>
      <c r="HH14" s="369">
        <f t="shared" si="62"/>
        <v>132.07900000000001</v>
      </c>
      <c r="HI14" s="369">
        <f t="shared" si="63"/>
        <v>132.07900000000001</v>
      </c>
      <c r="HJ14" s="369">
        <f t="shared" si="64"/>
        <v>-131.07900000000001</v>
      </c>
      <c r="HK14" s="369">
        <f t="shared" si="65"/>
        <v>132.07900000000001</v>
      </c>
      <c r="HL14" s="369">
        <f t="shared" si="66"/>
        <v>0</v>
      </c>
      <c r="HQ14" s="371" t="s">
        <v>806</v>
      </c>
      <c r="HR14" s="346" t="s">
        <v>441</v>
      </c>
      <c r="HS14" s="371" t="s">
        <v>376</v>
      </c>
      <c r="HT14" s="346" t="s">
        <v>376</v>
      </c>
      <c r="HU14" s="347">
        <v>3200000</v>
      </c>
      <c r="HV14" s="347">
        <f t="shared" si="67"/>
        <v>3200</v>
      </c>
      <c r="HY14" s="371" t="s">
        <v>363</v>
      </c>
      <c r="HZ14" s="346" t="s">
        <v>382</v>
      </c>
      <c r="IA14" s="371" t="s">
        <v>364</v>
      </c>
      <c r="IB14" s="346" t="s">
        <v>365</v>
      </c>
      <c r="IC14" s="376">
        <v>341000000</v>
      </c>
      <c r="ID14" s="376">
        <v>0</v>
      </c>
      <c r="IE14" s="376">
        <v>0</v>
      </c>
      <c r="IF14" s="360">
        <f t="shared" si="68"/>
        <v>341000</v>
      </c>
      <c r="IG14" s="360">
        <f t="shared" si="69"/>
        <v>0</v>
      </c>
      <c r="IH14" s="360">
        <f t="shared" si="70"/>
        <v>0</v>
      </c>
      <c r="II14" s="347"/>
      <c r="IJ14" s="347"/>
      <c r="IL14" s="346" t="s">
        <v>783</v>
      </c>
      <c r="IM14" s="377">
        <v>1000</v>
      </c>
      <c r="IN14" s="377">
        <v>2164135</v>
      </c>
      <c r="IO14" s="377">
        <v>2164135</v>
      </c>
      <c r="IP14" s="377">
        <v>-2163135</v>
      </c>
      <c r="IQ14" s="377">
        <v>2164135</v>
      </c>
      <c r="IR14" s="377">
        <v>0</v>
      </c>
      <c r="IS14" s="347">
        <f t="shared" si="71"/>
        <v>1</v>
      </c>
      <c r="IT14" s="347">
        <f t="shared" si="72"/>
        <v>2164.1350000000002</v>
      </c>
      <c r="IU14" s="347">
        <f t="shared" si="73"/>
        <v>2164.1350000000002</v>
      </c>
      <c r="IV14" s="347">
        <f t="shared" si="74"/>
        <v>-2163.1350000000002</v>
      </c>
      <c r="IW14" s="347">
        <f t="shared" si="75"/>
        <v>2164.1350000000002</v>
      </c>
      <c r="IX14" s="347">
        <f t="shared" si="76"/>
        <v>0</v>
      </c>
    </row>
    <row r="15" spans="1:258" x14ac:dyDescent="0.2">
      <c r="A15" s="370" t="s">
        <v>363</v>
      </c>
      <c r="B15" s="348" t="s">
        <v>382</v>
      </c>
      <c r="C15" s="370" t="s">
        <v>556</v>
      </c>
      <c r="D15" s="348" t="s">
        <v>557</v>
      </c>
      <c r="E15" s="348">
        <v>71812000</v>
      </c>
      <c r="F15" s="348">
        <v>0</v>
      </c>
      <c r="G15" s="348">
        <v>0</v>
      </c>
      <c r="H15" s="370">
        <f t="shared" si="12"/>
        <v>74038.171999999991</v>
      </c>
      <c r="I15" s="370">
        <f t="shared" si="13"/>
        <v>0</v>
      </c>
      <c r="J15" s="370">
        <f t="shared" si="14"/>
        <v>0</v>
      </c>
      <c r="T15" s="343" t="s">
        <v>363</v>
      </c>
      <c r="U15" s="343" t="s">
        <v>382</v>
      </c>
      <c r="V15" s="368" t="s">
        <v>383</v>
      </c>
      <c r="W15" s="343" t="s">
        <v>384</v>
      </c>
      <c r="X15" s="370">
        <v>140000000</v>
      </c>
      <c r="Y15" s="370">
        <v>0</v>
      </c>
      <c r="Z15" s="370">
        <v>0</v>
      </c>
      <c r="AA15" s="370">
        <f t="shared" si="16"/>
        <v>144340</v>
      </c>
      <c r="AB15" s="370">
        <f t="shared" si="17"/>
        <v>0</v>
      </c>
      <c r="AC15" s="370">
        <f t="shared" si="18"/>
        <v>0</v>
      </c>
      <c r="AL15" s="343" t="s">
        <v>363</v>
      </c>
      <c r="AM15" s="343" t="s">
        <v>382</v>
      </c>
      <c r="AN15" s="368" t="s">
        <v>383</v>
      </c>
      <c r="AO15" s="343" t="s">
        <v>384</v>
      </c>
      <c r="AP15" s="348">
        <v>140000000</v>
      </c>
      <c r="AQ15" s="348">
        <v>0</v>
      </c>
      <c r="AR15" s="348">
        <v>0</v>
      </c>
      <c r="AS15" s="348">
        <f t="shared" si="20"/>
        <v>144340</v>
      </c>
      <c r="AT15" s="348">
        <f t="shared" si="21"/>
        <v>0</v>
      </c>
      <c r="AU15" s="348">
        <f t="shared" si="22"/>
        <v>0</v>
      </c>
      <c r="BD15" s="371" t="s">
        <v>363</v>
      </c>
      <c r="BE15" s="346" t="s">
        <v>382</v>
      </c>
      <c r="BF15" s="371" t="s">
        <v>383</v>
      </c>
      <c r="BG15" s="350" t="s">
        <v>384</v>
      </c>
      <c r="BH15" s="347">
        <v>140000000</v>
      </c>
      <c r="BI15" s="347">
        <v>0</v>
      </c>
      <c r="BJ15" s="347">
        <v>0</v>
      </c>
      <c r="BK15" s="347">
        <f t="shared" si="24"/>
        <v>144340</v>
      </c>
      <c r="BL15" s="347">
        <f t="shared" si="25"/>
        <v>0</v>
      </c>
      <c r="BM15" s="347">
        <f t="shared" si="26"/>
        <v>0</v>
      </c>
      <c r="BV15" s="371" t="s">
        <v>363</v>
      </c>
      <c r="BW15" s="372" t="s">
        <v>382</v>
      </c>
      <c r="BX15" s="371" t="s">
        <v>383</v>
      </c>
      <c r="BY15" s="372" t="s">
        <v>384</v>
      </c>
      <c r="BZ15" s="348">
        <v>140000000</v>
      </c>
      <c r="CA15" s="348">
        <v>0</v>
      </c>
      <c r="CB15" s="348">
        <v>0</v>
      </c>
      <c r="CC15" s="349">
        <f t="shared" si="28"/>
        <v>144340</v>
      </c>
      <c r="CD15" s="349">
        <f t="shared" si="29"/>
        <v>0</v>
      </c>
      <c r="CE15" s="349">
        <f t="shared" si="30"/>
        <v>0</v>
      </c>
      <c r="CN15" s="343" t="s">
        <v>363</v>
      </c>
      <c r="CO15" s="343" t="s">
        <v>382</v>
      </c>
      <c r="CP15" s="343" t="s">
        <v>383</v>
      </c>
      <c r="CQ15" s="343" t="s">
        <v>384</v>
      </c>
      <c r="CR15" s="348">
        <v>96000000</v>
      </c>
      <c r="CS15" s="348">
        <v>0</v>
      </c>
      <c r="CT15" s="348">
        <v>0</v>
      </c>
      <c r="CU15" s="348">
        <f t="shared" si="32"/>
        <v>98975.999999999985</v>
      </c>
      <c r="CV15" s="348">
        <f t="shared" si="33"/>
        <v>0</v>
      </c>
      <c r="CW15" s="348">
        <f t="shared" si="34"/>
        <v>0</v>
      </c>
      <c r="DF15" s="343" t="s">
        <v>363</v>
      </c>
      <c r="DG15" s="343" t="s">
        <v>382</v>
      </c>
      <c r="DH15" s="343" t="s">
        <v>383</v>
      </c>
      <c r="DI15" s="343" t="s">
        <v>384</v>
      </c>
      <c r="DJ15" s="348">
        <v>96000000</v>
      </c>
      <c r="DK15" s="348">
        <v>0</v>
      </c>
      <c r="DL15" s="348">
        <v>0</v>
      </c>
      <c r="DM15" s="348">
        <f t="shared" si="36"/>
        <v>98975.999999999985</v>
      </c>
      <c r="DN15" s="348">
        <f t="shared" si="37"/>
        <v>0</v>
      </c>
      <c r="DO15" s="348">
        <f t="shared" si="38"/>
        <v>0</v>
      </c>
      <c r="DX15" s="343" t="s">
        <v>363</v>
      </c>
      <c r="DY15" s="343" t="s">
        <v>382</v>
      </c>
      <c r="DZ15" s="343" t="s">
        <v>556</v>
      </c>
      <c r="EA15" s="343" t="s">
        <v>557</v>
      </c>
      <c r="EB15" s="360">
        <v>71812000</v>
      </c>
      <c r="EC15" s="360">
        <v>0</v>
      </c>
      <c r="ED15" s="360">
        <v>0</v>
      </c>
      <c r="EE15" s="360">
        <f t="shared" si="40"/>
        <v>74038.171999999991</v>
      </c>
      <c r="EF15" s="360">
        <f t="shared" si="41"/>
        <v>0</v>
      </c>
      <c r="EG15" s="360">
        <f t="shared" si="42"/>
        <v>0</v>
      </c>
      <c r="EP15" s="368" t="s">
        <v>363</v>
      </c>
      <c r="EQ15" s="343" t="s">
        <v>382</v>
      </c>
      <c r="ER15" s="368" t="s">
        <v>556</v>
      </c>
      <c r="ES15" s="343" t="s">
        <v>557</v>
      </c>
      <c r="ET15" s="347">
        <v>71812000</v>
      </c>
      <c r="EU15" s="347">
        <v>0</v>
      </c>
      <c r="EV15" s="347">
        <v>0</v>
      </c>
      <c r="EW15" s="347">
        <f t="shared" si="44"/>
        <v>74038.171999999991</v>
      </c>
      <c r="EX15" s="347">
        <f t="shared" si="45"/>
        <v>0</v>
      </c>
      <c r="EY15" s="347">
        <f t="shared" si="46"/>
        <v>0</v>
      </c>
      <c r="FH15" s="371" t="s">
        <v>363</v>
      </c>
      <c r="FI15" s="346" t="s">
        <v>382</v>
      </c>
      <c r="FJ15" s="371" t="s">
        <v>556</v>
      </c>
      <c r="FK15" s="346" t="s">
        <v>557</v>
      </c>
      <c r="FL15" s="347">
        <v>71812000</v>
      </c>
      <c r="FM15" s="347">
        <v>0</v>
      </c>
      <c r="FN15" s="347">
        <v>0</v>
      </c>
      <c r="FO15" s="347">
        <f t="shared" si="48"/>
        <v>71812</v>
      </c>
      <c r="FP15" s="347">
        <f t="shared" si="49"/>
        <v>0</v>
      </c>
      <c r="FQ15" s="347">
        <f t="shared" si="50"/>
        <v>0</v>
      </c>
      <c r="FS15" s="343" t="s">
        <v>722</v>
      </c>
      <c r="FT15" s="373">
        <v>1000</v>
      </c>
      <c r="FU15" s="373">
        <v>0</v>
      </c>
      <c r="FV15" s="373">
        <v>0</v>
      </c>
      <c r="FW15" s="373">
        <v>1000</v>
      </c>
      <c r="FX15" s="373">
        <v>0</v>
      </c>
      <c r="FY15" s="373">
        <v>0</v>
      </c>
      <c r="FZ15" s="360">
        <f t="shared" si="51"/>
        <v>1</v>
      </c>
      <c r="GA15" s="360">
        <f t="shared" si="52"/>
        <v>0</v>
      </c>
      <c r="GB15" s="360">
        <f t="shared" si="53"/>
        <v>0</v>
      </c>
      <c r="GC15" s="360">
        <f t="shared" si="54"/>
        <v>1</v>
      </c>
      <c r="GD15" s="360">
        <f t="shared" si="55"/>
        <v>0</v>
      </c>
      <c r="GE15" s="360">
        <f t="shared" si="56"/>
        <v>0</v>
      </c>
      <c r="GG15" s="368" t="s">
        <v>443</v>
      </c>
      <c r="GH15" s="368" t="s">
        <v>446</v>
      </c>
      <c r="GI15" s="368" t="s">
        <v>376</v>
      </c>
      <c r="GJ15" s="368" t="s">
        <v>376</v>
      </c>
      <c r="GK15" s="374">
        <v>19781477</v>
      </c>
      <c r="GL15" s="374">
        <f t="shared" si="57"/>
        <v>19781.476999999999</v>
      </c>
      <c r="GN15" s="368" t="s">
        <v>363</v>
      </c>
      <c r="GO15" s="368" t="s">
        <v>382</v>
      </c>
      <c r="GP15" s="368" t="s">
        <v>556</v>
      </c>
      <c r="GQ15" s="368" t="s">
        <v>557</v>
      </c>
      <c r="GR15" s="368" t="s">
        <v>1014</v>
      </c>
      <c r="GS15" s="370">
        <v>71812000</v>
      </c>
      <c r="GT15" s="370">
        <v>0</v>
      </c>
      <c r="GU15" s="370">
        <v>0</v>
      </c>
      <c r="GV15" s="369">
        <f t="shared" si="58"/>
        <v>71812</v>
      </c>
      <c r="GW15" s="369">
        <f t="shared" si="59"/>
        <v>0</v>
      </c>
      <c r="GX15" s="369">
        <f t="shared" si="60"/>
        <v>0</v>
      </c>
      <c r="GZ15" s="375" t="s">
        <v>722</v>
      </c>
      <c r="HA15" s="369">
        <v>1000</v>
      </c>
      <c r="HB15" s="369">
        <v>0</v>
      </c>
      <c r="HC15" s="369">
        <v>0</v>
      </c>
      <c r="HD15" s="369">
        <v>1000</v>
      </c>
      <c r="HE15" s="369">
        <v>0</v>
      </c>
      <c r="HF15" s="369">
        <v>0</v>
      </c>
      <c r="HG15" s="369">
        <f t="shared" si="61"/>
        <v>1</v>
      </c>
      <c r="HH15" s="369">
        <f t="shared" si="62"/>
        <v>0</v>
      </c>
      <c r="HI15" s="369">
        <f t="shared" si="63"/>
        <v>0</v>
      </c>
      <c r="HJ15" s="369">
        <f t="shared" si="64"/>
        <v>1</v>
      </c>
      <c r="HK15" s="369">
        <f t="shared" si="65"/>
        <v>0</v>
      </c>
      <c r="HL15" s="369">
        <f t="shared" si="66"/>
        <v>0</v>
      </c>
      <c r="HQ15" s="371" t="s">
        <v>740</v>
      </c>
      <c r="HR15" s="346" t="s">
        <v>741</v>
      </c>
      <c r="HS15" s="371" t="s">
        <v>376</v>
      </c>
      <c r="HT15" s="346" t="s">
        <v>376</v>
      </c>
      <c r="HU15" s="347">
        <v>2032056</v>
      </c>
      <c r="HV15" s="347">
        <f t="shared" si="67"/>
        <v>2032.056</v>
      </c>
      <c r="HY15" s="371" t="s">
        <v>363</v>
      </c>
      <c r="HZ15" s="346" t="s">
        <v>382</v>
      </c>
      <c r="IA15" s="371" t="s">
        <v>556</v>
      </c>
      <c r="IB15" s="346" t="s">
        <v>557</v>
      </c>
      <c r="IC15" s="376">
        <v>34630000</v>
      </c>
      <c r="ID15" s="376">
        <v>0</v>
      </c>
      <c r="IE15" s="376">
        <v>0</v>
      </c>
      <c r="IF15" s="360">
        <f t="shared" si="68"/>
        <v>34630</v>
      </c>
      <c r="IG15" s="360">
        <f t="shared" si="69"/>
        <v>0</v>
      </c>
      <c r="IH15" s="360">
        <f t="shared" si="70"/>
        <v>0</v>
      </c>
      <c r="II15" s="347"/>
      <c r="IJ15" s="347"/>
      <c r="IL15" s="346" t="s">
        <v>722</v>
      </c>
      <c r="IM15" s="377">
        <v>1000</v>
      </c>
      <c r="IN15" s="377">
        <v>0</v>
      </c>
      <c r="IO15" s="377">
        <v>0</v>
      </c>
      <c r="IP15" s="377">
        <v>1000</v>
      </c>
      <c r="IQ15" s="377">
        <v>0</v>
      </c>
      <c r="IR15" s="377">
        <v>0</v>
      </c>
      <c r="IS15" s="347">
        <f t="shared" si="71"/>
        <v>1</v>
      </c>
      <c r="IT15" s="347">
        <f t="shared" si="72"/>
        <v>0</v>
      </c>
      <c r="IU15" s="347">
        <f t="shared" si="73"/>
        <v>0</v>
      </c>
      <c r="IV15" s="347">
        <f t="shared" si="74"/>
        <v>1</v>
      </c>
      <c r="IW15" s="347">
        <f t="shared" si="75"/>
        <v>0</v>
      </c>
      <c r="IX15" s="347">
        <f t="shared" si="76"/>
        <v>0</v>
      </c>
    </row>
    <row r="16" spans="1:258" x14ac:dyDescent="0.2">
      <c r="A16" s="370" t="s">
        <v>363</v>
      </c>
      <c r="B16" s="348" t="s">
        <v>382</v>
      </c>
      <c r="C16" s="370" t="s">
        <v>556</v>
      </c>
      <c r="D16" s="348" t="s">
        <v>557</v>
      </c>
      <c r="E16" s="348">
        <v>0</v>
      </c>
      <c r="F16" s="348">
        <v>0</v>
      </c>
      <c r="G16" s="348">
        <v>21600000</v>
      </c>
      <c r="H16" s="370">
        <f t="shared" si="12"/>
        <v>0</v>
      </c>
      <c r="I16" s="370">
        <f t="shared" si="13"/>
        <v>0</v>
      </c>
      <c r="J16" s="370">
        <f t="shared" si="14"/>
        <v>22269.599999999999</v>
      </c>
      <c r="T16" s="343" t="s">
        <v>363</v>
      </c>
      <c r="U16" s="343" t="s">
        <v>382</v>
      </c>
      <c r="V16" s="368" t="s">
        <v>556</v>
      </c>
      <c r="W16" s="343" t="s">
        <v>557</v>
      </c>
      <c r="X16" s="370">
        <v>71812000</v>
      </c>
      <c r="Y16" s="370">
        <v>0</v>
      </c>
      <c r="Z16" s="370">
        <v>0</v>
      </c>
      <c r="AA16" s="370">
        <f t="shared" si="16"/>
        <v>74038.171999999991</v>
      </c>
      <c r="AB16" s="370">
        <f t="shared" si="17"/>
        <v>0</v>
      </c>
      <c r="AC16" s="370">
        <f t="shared" si="18"/>
        <v>0</v>
      </c>
      <c r="AL16" s="343" t="s">
        <v>363</v>
      </c>
      <c r="AM16" s="343" t="s">
        <v>382</v>
      </c>
      <c r="AN16" s="368" t="s">
        <v>556</v>
      </c>
      <c r="AO16" s="343" t="s">
        <v>557</v>
      </c>
      <c r="AP16" s="348">
        <v>71812000</v>
      </c>
      <c r="AQ16" s="348">
        <v>0</v>
      </c>
      <c r="AR16" s="348">
        <v>0</v>
      </c>
      <c r="AS16" s="348">
        <f t="shared" si="20"/>
        <v>74038.171999999991</v>
      </c>
      <c r="AT16" s="348">
        <f t="shared" si="21"/>
        <v>0</v>
      </c>
      <c r="AU16" s="348">
        <f t="shared" si="22"/>
        <v>0</v>
      </c>
      <c r="BD16" s="371" t="s">
        <v>363</v>
      </c>
      <c r="BE16" s="346" t="s">
        <v>382</v>
      </c>
      <c r="BF16" s="371" t="s">
        <v>556</v>
      </c>
      <c r="BG16" s="350" t="s">
        <v>557</v>
      </c>
      <c r="BH16" s="347">
        <v>71812000</v>
      </c>
      <c r="BI16" s="347">
        <v>0</v>
      </c>
      <c r="BJ16" s="347">
        <v>0</v>
      </c>
      <c r="BK16" s="347">
        <f t="shared" si="24"/>
        <v>74038.171999999991</v>
      </c>
      <c r="BL16" s="347">
        <f t="shared" si="25"/>
        <v>0</v>
      </c>
      <c r="BM16" s="347">
        <f t="shared" si="26"/>
        <v>0</v>
      </c>
      <c r="BV16" s="371" t="s">
        <v>363</v>
      </c>
      <c r="BW16" s="372" t="s">
        <v>382</v>
      </c>
      <c r="BX16" s="371" t="s">
        <v>556</v>
      </c>
      <c r="BY16" s="372" t="s">
        <v>557</v>
      </c>
      <c r="BZ16" s="348">
        <v>71812000</v>
      </c>
      <c r="CA16" s="348">
        <v>0</v>
      </c>
      <c r="CB16" s="348">
        <v>0</v>
      </c>
      <c r="CC16" s="349">
        <f t="shared" si="28"/>
        <v>74038.171999999991</v>
      </c>
      <c r="CD16" s="349">
        <f t="shared" si="29"/>
        <v>0</v>
      </c>
      <c r="CE16" s="349">
        <f t="shared" si="30"/>
        <v>0</v>
      </c>
      <c r="CN16" s="343" t="s">
        <v>363</v>
      </c>
      <c r="CO16" s="343" t="s">
        <v>382</v>
      </c>
      <c r="CP16" s="343" t="s">
        <v>556</v>
      </c>
      <c r="CQ16" s="343" t="s">
        <v>557</v>
      </c>
      <c r="CR16" s="348">
        <v>71812000</v>
      </c>
      <c r="CS16" s="348">
        <v>0</v>
      </c>
      <c r="CT16" s="348">
        <v>0</v>
      </c>
      <c r="CU16" s="348">
        <f t="shared" si="32"/>
        <v>74038.171999999991</v>
      </c>
      <c r="CV16" s="348">
        <f t="shared" si="33"/>
        <v>0</v>
      </c>
      <c r="CW16" s="348">
        <f t="shared" si="34"/>
        <v>0</v>
      </c>
      <c r="DF16" s="343" t="s">
        <v>363</v>
      </c>
      <c r="DG16" s="343" t="s">
        <v>382</v>
      </c>
      <c r="DH16" s="343" t="s">
        <v>556</v>
      </c>
      <c r="DI16" s="343" t="s">
        <v>557</v>
      </c>
      <c r="DJ16" s="348">
        <v>71812000</v>
      </c>
      <c r="DK16" s="348">
        <v>0</v>
      </c>
      <c r="DL16" s="348">
        <v>0</v>
      </c>
      <c r="DM16" s="348">
        <f t="shared" si="36"/>
        <v>74038.171999999991</v>
      </c>
      <c r="DN16" s="348">
        <f t="shared" si="37"/>
        <v>0</v>
      </c>
      <c r="DO16" s="348">
        <f t="shared" si="38"/>
        <v>0</v>
      </c>
      <c r="DX16" s="343" t="s">
        <v>363</v>
      </c>
      <c r="DY16" s="343" t="s">
        <v>382</v>
      </c>
      <c r="DZ16" s="343" t="s">
        <v>383</v>
      </c>
      <c r="EA16" s="343" t="s">
        <v>384</v>
      </c>
      <c r="EB16" s="360">
        <v>5000000</v>
      </c>
      <c r="EC16" s="360">
        <v>0</v>
      </c>
      <c r="ED16" s="360">
        <v>0</v>
      </c>
      <c r="EE16" s="360">
        <f t="shared" si="40"/>
        <v>5155</v>
      </c>
      <c r="EF16" s="360">
        <f t="shared" si="41"/>
        <v>0</v>
      </c>
      <c r="EG16" s="360">
        <f t="shared" si="42"/>
        <v>0</v>
      </c>
      <c r="EP16" s="368" t="s">
        <v>363</v>
      </c>
      <c r="EQ16" s="343" t="s">
        <v>382</v>
      </c>
      <c r="ER16" s="368" t="s">
        <v>919</v>
      </c>
      <c r="ES16" s="343" t="s">
        <v>276</v>
      </c>
      <c r="ET16" s="347">
        <v>7586000</v>
      </c>
      <c r="EU16" s="347">
        <v>0</v>
      </c>
      <c r="EV16" s="347">
        <v>0</v>
      </c>
      <c r="EW16" s="347">
        <f t="shared" si="44"/>
        <v>7821.1659999999993</v>
      </c>
      <c r="EX16" s="347">
        <f t="shared" si="45"/>
        <v>0</v>
      </c>
      <c r="EY16" s="347">
        <f t="shared" si="46"/>
        <v>0</v>
      </c>
      <c r="FH16" s="371" t="s">
        <v>363</v>
      </c>
      <c r="FI16" s="346" t="s">
        <v>382</v>
      </c>
      <c r="FJ16" s="371" t="s">
        <v>919</v>
      </c>
      <c r="FK16" s="346" t="s">
        <v>276</v>
      </c>
      <c r="FL16" s="347">
        <v>7586000</v>
      </c>
      <c r="FM16" s="347">
        <v>0</v>
      </c>
      <c r="FN16" s="347">
        <v>0</v>
      </c>
      <c r="FO16" s="347">
        <f t="shared" si="48"/>
        <v>7586</v>
      </c>
      <c r="FP16" s="347">
        <f t="shared" si="49"/>
        <v>0</v>
      </c>
      <c r="FQ16" s="347">
        <f t="shared" si="50"/>
        <v>0</v>
      </c>
      <c r="FS16" s="343" t="s">
        <v>723</v>
      </c>
      <c r="FT16" s="373">
        <v>1000</v>
      </c>
      <c r="FU16" s="373">
        <v>0</v>
      </c>
      <c r="FV16" s="373">
        <v>0</v>
      </c>
      <c r="FW16" s="373">
        <v>1000</v>
      </c>
      <c r="FX16" s="373">
        <v>0</v>
      </c>
      <c r="FY16" s="373">
        <v>0</v>
      </c>
      <c r="FZ16" s="360">
        <f t="shared" si="51"/>
        <v>1</v>
      </c>
      <c r="GA16" s="360">
        <f t="shared" si="52"/>
        <v>0</v>
      </c>
      <c r="GB16" s="360">
        <f t="shared" si="53"/>
        <v>0</v>
      </c>
      <c r="GC16" s="360">
        <f t="shared" si="54"/>
        <v>1</v>
      </c>
      <c r="GD16" s="360">
        <f t="shared" si="55"/>
        <v>0</v>
      </c>
      <c r="GE16" s="360">
        <f t="shared" si="56"/>
        <v>0</v>
      </c>
      <c r="GK16" s="374"/>
      <c r="GL16" s="374"/>
      <c r="GN16" s="368" t="s">
        <v>363</v>
      </c>
      <c r="GO16" s="368" t="s">
        <v>382</v>
      </c>
      <c r="GP16" s="368" t="s">
        <v>919</v>
      </c>
      <c r="GQ16" s="368" t="s">
        <v>276</v>
      </c>
      <c r="GR16" s="368" t="s">
        <v>1014</v>
      </c>
      <c r="GS16" s="370">
        <v>7586000</v>
      </c>
      <c r="GT16" s="370">
        <v>0</v>
      </c>
      <c r="GU16" s="370">
        <v>0</v>
      </c>
      <c r="GV16" s="369">
        <f t="shared" si="58"/>
        <v>7586</v>
      </c>
      <c r="GW16" s="369">
        <f t="shared" si="59"/>
        <v>0</v>
      </c>
      <c r="GX16" s="369">
        <f t="shared" si="60"/>
        <v>0</v>
      </c>
      <c r="GZ16" s="375" t="s">
        <v>723</v>
      </c>
      <c r="HA16" s="369">
        <v>1000</v>
      </c>
      <c r="HB16" s="369">
        <v>0</v>
      </c>
      <c r="HC16" s="369">
        <v>0</v>
      </c>
      <c r="HD16" s="369">
        <v>1000</v>
      </c>
      <c r="HE16" s="369">
        <v>0</v>
      </c>
      <c r="HF16" s="369">
        <v>0</v>
      </c>
      <c r="HG16" s="369">
        <f t="shared" si="61"/>
        <v>1</v>
      </c>
      <c r="HH16" s="369">
        <f t="shared" si="62"/>
        <v>0</v>
      </c>
      <c r="HI16" s="369">
        <f t="shared" si="63"/>
        <v>0</v>
      </c>
      <c r="HJ16" s="369">
        <f t="shared" si="64"/>
        <v>1</v>
      </c>
      <c r="HK16" s="369">
        <f t="shared" si="65"/>
        <v>0</v>
      </c>
      <c r="HL16" s="369">
        <f t="shared" si="66"/>
        <v>0</v>
      </c>
      <c r="HQ16" s="371" t="s">
        <v>389</v>
      </c>
      <c r="HR16" s="346" t="s">
        <v>390</v>
      </c>
      <c r="HS16" s="371" t="s">
        <v>376</v>
      </c>
      <c r="HT16" s="346" t="s">
        <v>376</v>
      </c>
      <c r="HU16" s="347">
        <v>367686825</v>
      </c>
      <c r="HV16" s="347">
        <f t="shared" si="67"/>
        <v>367686.82500000001</v>
      </c>
      <c r="HY16" s="371" t="s">
        <v>363</v>
      </c>
      <c r="HZ16" s="346" t="s">
        <v>382</v>
      </c>
      <c r="IA16" s="371" t="s">
        <v>383</v>
      </c>
      <c r="IB16" s="346" t="s">
        <v>384</v>
      </c>
      <c r="IC16" s="376">
        <v>5000000</v>
      </c>
      <c r="ID16" s="376">
        <v>0</v>
      </c>
      <c r="IE16" s="376">
        <v>0</v>
      </c>
      <c r="IF16" s="360">
        <f t="shared" si="68"/>
        <v>5000</v>
      </c>
      <c r="IG16" s="360">
        <f t="shared" si="69"/>
        <v>0</v>
      </c>
      <c r="IH16" s="360">
        <f t="shared" si="70"/>
        <v>0</v>
      </c>
      <c r="II16" s="347"/>
      <c r="IJ16" s="347"/>
      <c r="IL16" s="346" t="s">
        <v>723</v>
      </c>
      <c r="IM16" s="377">
        <v>1000</v>
      </c>
      <c r="IN16" s="377">
        <v>0</v>
      </c>
      <c r="IO16" s="377">
        <v>0</v>
      </c>
      <c r="IP16" s="377">
        <v>1000</v>
      </c>
      <c r="IQ16" s="377">
        <v>0</v>
      </c>
      <c r="IR16" s="377">
        <v>0</v>
      </c>
      <c r="IS16" s="347">
        <f t="shared" si="71"/>
        <v>1</v>
      </c>
      <c r="IT16" s="347">
        <f t="shared" si="72"/>
        <v>0</v>
      </c>
      <c r="IU16" s="347">
        <f t="shared" si="73"/>
        <v>0</v>
      </c>
      <c r="IV16" s="347">
        <f t="shared" si="74"/>
        <v>1</v>
      </c>
      <c r="IW16" s="347">
        <f t="shared" si="75"/>
        <v>0</v>
      </c>
      <c r="IX16" s="347">
        <f t="shared" si="76"/>
        <v>0</v>
      </c>
    </row>
    <row r="17" spans="1:258" x14ac:dyDescent="0.2">
      <c r="A17" s="370" t="s">
        <v>363</v>
      </c>
      <c r="B17" s="348" t="s">
        <v>382</v>
      </c>
      <c r="C17" s="370" t="s">
        <v>385</v>
      </c>
      <c r="D17" s="348" t="s">
        <v>234</v>
      </c>
      <c r="E17" s="348">
        <v>0</v>
      </c>
      <c r="F17" s="348">
        <v>0</v>
      </c>
      <c r="G17" s="348">
        <v>14550000</v>
      </c>
      <c r="H17" s="370">
        <f t="shared" si="12"/>
        <v>0</v>
      </c>
      <c r="I17" s="370">
        <f t="shared" si="13"/>
        <v>0</v>
      </c>
      <c r="J17" s="370">
        <f t="shared" si="14"/>
        <v>15001.05</v>
      </c>
      <c r="T17" s="343" t="s">
        <v>363</v>
      </c>
      <c r="U17" s="343" t="s">
        <v>382</v>
      </c>
      <c r="V17" s="368" t="s">
        <v>556</v>
      </c>
      <c r="W17" s="343" t="s">
        <v>557</v>
      </c>
      <c r="X17" s="370">
        <v>0</v>
      </c>
      <c r="Y17" s="370">
        <v>4008999</v>
      </c>
      <c r="Z17" s="370">
        <v>22909000</v>
      </c>
      <c r="AA17" s="370">
        <f t="shared" si="16"/>
        <v>0</v>
      </c>
      <c r="AB17" s="370">
        <f t="shared" si="17"/>
        <v>4133.2779689999998</v>
      </c>
      <c r="AC17" s="370">
        <f t="shared" si="18"/>
        <v>23619.178999999996</v>
      </c>
      <c r="AL17" s="343" t="s">
        <v>363</v>
      </c>
      <c r="AM17" s="343" t="s">
        <v>382</v>
      </c>
      <c r="AN17" s="368" t="s">
        <v>376</v>
      </c>
      <c r="AO17" s="343" t="s">
        <v>376</v>
      </c>
      <c r="AP17" s="348">
        <v>0</v>
      </c>
      <c r="AQ17" s="348">
        <v>0</v>
      </c>
      <c r="AR17" s="348">
        <v>0</v>
      </c>
      <c r="AS17" s="348">
        <f t="shared" si="20"/>
        <v>0</v>
      </c>
      <c r="AT17" s="348">
        <f t="shared" si="21"/>
        <v>0</v>
      </c>
      <c r="AU17" s="348">
        <f t="shared" si="22"/>
        <v>0</v>
      </c>
      <c r="BD17" s="371" t="s">
        <v>363</v>
      </c>
      <c r="BE17" s="346" t="s">
        <v>382</v>
      </c>
      <c r="BF17" s="371" t="s">
        <v>385</v>
      </c>
      <c r="BG17" s="350" t="s">
        <v>234</v>
      </c>
      <c r="BH17" s="347">
        <v>0</v>
      </c>
      <c r="BI17" s="347">
        <v>14550000</v>
      </c>
      <c r="BJ17" s="347">
        <v>14550000</v>
      </c>
      <c r="BK17" s="347">
        <f t="shared" si="24"/>
        <v>0</v>
      </c>
      <c r="BL17" s="347">
        <f t="shared" si="25"/>
        <v>15001.05</v>
      </c>
      <c r="BM17" s="347">
        <f t="shared" si="26"/>
        <v>15001.05</v>
      </c>
      <c r="BV17" s="371" t="s">
        <v>363</v>
      </c>
      <c r="BW17" s="372" t="s">
        <v>382</v>
      </c>
      <c r="BX17" s="371" t="s">
        <v>376</v>
      </c>
      <c r="BY17" s="372" t="s">
        <v>376</v>
      </c>
      <c r="BZ17" s="348">
        <v>0</v>
      </c>
      <c r="CA17" s="348">
        <v>0</v>
      </c>
      <c r="CB17" s="348">
        <v>0</v>
      </c>
      <c r="CC17" s="349">
        <f t="shared" si="28"/>
        <v>0</v>
      </c>
      <c r="CD17" s="349">
        <f t="shared" si="29"/>
        <v>0</v>
      </c>
      <c r="CE17" s="349">
        <f t="shared" si="30"/>
        <v>0</v>
      </c>
      <c r="CN17" s="343" t="s">
        <v>363</v>
      </c>
      <c r="CO17" s="343" t="s">
        <v>382</v>
      </c>
      <c r="CP17" s="343" t="s">
        <v>383</v>
      </c>
      <c r="CQ17" s="343" t="s">
        <v>384</v>
      </c>
      <c r="CR17" s="348">
        <v>0</v>
      </c>
      <c r="CS17" s="348">
        <v>5000000</v>
      </c>
      <c r="CT17" s="348">
        <v>5000000</v>
      </c>
      <c r="CU17" s="348">
        <f t="shared" si="32"/>
        <v>0</v>
      </c>
      <c r="CV17" s="348">
        <f t="shared" si="33"/>
        <v>5155</v>
      </c>
      <c r="CW17" s="348">
        <f t="shared" si="34"/>
        <v>5155</v>
      </c>
      <c r="DF17" s="343" t="s">
        <v>363</v>
      </c>
      <c r="DG17" s="343" t="s">
        <v>382</v>
      </c>
      <c r="DH17" s="343" t="s">
        <v>376</v>
      </c>
      <c r="DI17" s="343" t="s">
        <v>376</v>
      </c>
      <c r="DJ17" s="348">
        <v>0</v>
      </c>
      <c r="DK17" s="348">
        <v>0</v>
      </c>
      <c r="DL17" s="348">
        <v>0</v>
      </c>
      <c r="DM17" s="348">
        <f t="shared" si="36"/>
        <v>0</v>
      </c>
      <c r="DN17" s="348">
        <f t="shared" si="37"/>
        <v>0</v>
      </c>
      <c r="DO17" s="348">
        <f t="shared" si="38"/>
        <v>0</v>
      </c>
      <c r="DX17" s="343" t="s">
        <v>363</v>
      </c>
      <c r="DY17" s="343" t="s">
        <v>382</v>
      </c>
      <c r="DZ17" s="343" t="s">
        <v>556</v>
      </c>
      <c r="EA17" s="343" t="s">
        <v>557</v>
      </c>
      <c r="EB17" s="360">
        <v>0</v>
      </c>
      <c r="EC17" s="360">
        <v>22909000</v>
      </c>
      <c r="ED17" s="360">
        <v>20208999</v>
      </c>
      <c r="EE17" s="360">
        <f t="shared" si="40"/>
        <v>0</v>
      </c>
      <c r="EF17" s="360">
        <f t="shared" si="41"/>
        <v>23619.178999999996</v>
      </c>
      <c r="EG17" s="360">
        <f t="shared" si="42"/>
        <v>20835.477969</v>
      </c>
      <c r="EP17" s="368" t="s">
        <v>363</v>
      </c>
      <c r="EQ17" s="343" t="s">
        <v>382</v>
      </c>
      <c r="ER17" s="368" t="s">
        <v>383</v>
      </c>
      <c r="ES17" s="343" t="s">
        <v>384</v>
      </c>
      <c r="ET17" s="347">
        <v>5000000</v>
      </c>
      <c r="EU17" s="347">
        <v>0</v>
      </c>
      <c r="EV17" s="347">
        <v>0</v>
      </c>
      <c r="EW17" s="347">
        <f t="shared" si="44"/>
        <v>5155</v>
      </c>
      <c r="EX17" s="347">
        <f t="shared" si="45"/>
        <v>0</v>
      </c>
      <c r="EY17" s="347">
        <f t="shared" si="46"/>
        <v>0</v>
      </c>
      <c r="FH17" s="371" t="s">
        <v>363</v>
      </c>
      <c r="FI17" s="346" t="s">
        <v>382</v>
      </c>
      <c r="FJ17" s="371" t="s">
        <v>383</v>
      </c>
      <c r="FK17" s="346" t="s">
        <v>384</v>
      </c>
      <c r="FL17" s="347">
        <v>5000000</v>
      </c>
      <c r="FM17" s="347">
        <v>0</v>
      </c>
      <c r="FN17" s="347">
        <v>0</v>
      </c>
      <c r="FO17" s="347">
        <f t="shared" si="48"/>
        <v>5000</v>
      </c>
      <c r="FP17" s="347">
        <f t="shared" si="49"/>
        <v>0</v>
      </c>
      <c r="FQ17" s="347">
        <f t="shared" si="50"/>
        <v>0</v>
      </c>
      <c r="FS17" s="343" t="s">
        <v>724</v>
      </c>
      <c r="FT17" s="373">
        <v>16000</v>
      </c>
      <c r="FU17" s="373">
        <v>0</v>
      </c>
      <c r="FV17" s="373">
        <v>0</v>
      </c>
      <c r="FW17" s="373">
        <v>16000</v>
      </c>
      <c r="FX17" s="373">
        <v>0</v>
      </c>
      <c r="FY17" s="373">
        <v>0</v>
      </c>
      <c r="FZ17" s="360">
        <f t="shared" si="51"/>
        <v>16</v>
      </c>
      <c r="GA17" s="360">
        <f t="shared" si="52"/>
        <v>0</v>
      </c>
      <c r="GB17" s="360">
        <f t="shared" si="53"/>
        <v>0</v>
      </c>
      <c r="GC17" s="360">
        <f t="shared" si="54"/>
        <v>16</v>
      </c>
      <c r="GD17" s="360">
        <f t="shared" si="55"/>
        <v>0</v>
      </c>
      <c r="GE17" s="360">
        <f t="shared" si="56"/>
        <v>0</v>
      </c>
      <c r="GN17" s="368" t="s">
        <v>363</v>
      </c>
      <c r="GO17" s="368" t="s">
        <v>382</v>
      </c>
      <c r="GP17" s="368" t="s">
        <v>383</v>
      </c>
      <c r="GQ17" s="368" t="s">
        <v>384</v>
      </c>
      <c r="GR17" s="368" t="s">
        <v>1014</v>
      </c>
      <c r="GS17" s="370">
        <v>5000000</v>
      </c>
      <c r="GT17" s="370">
        <v>0</v>
      </c>
      <c r="GU17" s="370">
        <v>0</v>
      </c>
      <c r="GV17" s="369">
        <f t="shared" si="58"/>
        <v>5000</v>
      </c>
      <c r="GW17" s="369">
        <f t="shared" si="59"/>
        <v>0</v>
      </c>
      <c r="GX17" s="369">
        <f t="shared" si="60"/>
        <v>0</v>
      </c>
      <c r="GZ17" s="375" t="s">
        <v>724</v>
      </c>
      <c r="HA17" s="369">
        <v>16000</v>
      </c>
      <c r="HB17" s="369">
        <v>0</v>
      </c>
      <c r="HC17" s="369">
        <v>0</v>
      </c>
      <c r="HD17" s="369">
        <v>16000</v>
      </c>
      <c r="HE17" s="369">
        <v>0</v>
      </c>
      <c r="HF17" s="369">
        <v>0</v>
      </c>
      <c r="HG17" s="369">
        <f t="shared" si="61"/>
        <v>16</v>
      </c>
      <c r="HH17" s="369">
        <f t="shared" si="62"/>
        <v>0</v>
      </c>
      <c r="HI17" s="369">
        <f t="shared" si="63"/>
        <v>0</v>
      </c>
      <c r="HJ17" s="369">
        <f t="shared" si="64"/>
        <v>16</v>
      </c>
      <c r="HK17" s="369">
        <f t="shared" si="65"/>
        <v>0</v>
      </c>
      <c r="HL17" s="369">
        <f t="shared" si="66"/>
        <v>0</v>
      </c>
      <c r="HQ17" s="371" t="s">
        <v>391</v>
      </c>
      <c r="HR17" s="346" t="s">
        <v>392</v>
      </c>
      <c r="HS17" s="371" t="s">
        <v>376</v>
      </c>
      <c r="HT17" s="346" t="s">
        <v>376</v>
      </c>
      <c r="HU17" s="347">
        <v>14858555</v>
      </c>
      <c r="HV17" s="347">
        <f t="shared" si="67"/>
        <v>14858.555</v>
      </c>
      <c r="HY17" s="371" t="s">
        <v>363</v>
      </c>
      <c r="HZ17" s="346" t="s">
        <v>382</v>
      </c>
      <c r="IA17" s="371" t="s">
        <v>919</v>
      </c>
      <c r="IB17" s="346" t="s">
        <v>276</v>
      </c>
      <c r="IC17" s="376">
        <v>1586000</v>
      </c>
      <c r="ID17" s="376">
        <v>0</v>
      </c>
      <c r="IE17" s="376">
        <v>0</v>
      </c>
      <c r="IF17" s="360">
        <f t="shared" si="68"/>
        <v>1586</v>
      </c>
      <c r="IG17" s="360">
        <f t="shared" si="69"/>
        <v>0</v>
      </c>
      <c r="IH17" s="360">
        <f t="shared" si="70"/>
        <v>0</v>
      </c>
      <c r="II17" s="347"/>
      <c r="IJ17" s="347"/>
      <c r="IL17" s="346" t="s">
        <v>724</v>
      </c>
      <c r="IM17" s="377">
        <v>16000</v>
      </c>
      <c r="IN17" s="377">
        <v>0</v>
      </c>
      <c r="IO17" s="377">
        <v>0</v>
      </c>
      <c r="IP17" s="377">
        <v>16000</v>
      </c>
      <c r="IQ17" s="377">
        <v>0</v>
      </c>
      <c r="IR17" s="377">
        <v>0</v>
      </c>
      <c r="IS17" s="347">
        <f t="shared" si="71"/>
        <v>16</v>
      </c>
      <c r="IT17" s="347">
        <f t="shared" si="72"/>
        <v>0</v>
      </c>
      <c r="IU17" s="347">
        <f t="shared" si="73"/>
        <v>0</v>
      </c>
      <c r="IV17" s="347">
        <f t="shared" si="74"/>
        <v>16</v>
      </c>
      <c r="IW17" s="347">
        <f t="shared" si="75"/>
        <v>0</v>
      </c>
      <c r="IX17" s="347">
        <f t="shared" si="76"/>
        <v>0</v>
      </c>
    </row>
    <row r="18" spans="1:258" x14ac:dyDescent="0.2">
      <c r="A18" s="370" t="s">
        <v>369</v>
      </c>
      <c r="B18" s="348" t="s">
        <v>279</v>
      </c>
      <c r="C18" s="370" t="s">
        <v>413</v>
      </c>
      <c r="D18" s="348" t="s">
        <v>521</v>
      </c>
      <c r="E18" s="348">
        <v>305741514</v>
      </c>
      <c r="F18" s="348">
        <v>0</v>
      </c>
      <c r="G18" s="348">
        <v>0</v>
      </c>
      <c r="H18" s="370">
        <f t="shared" si="12"/>
        <v>315219.50093400001</v>
      </c>
      <c r="I18" s="370">
        <f t="shared" si="13"/>
        <v>0</v>
      </c>
      <c r="J18" s="370">
        <f t="shared" si="14"/>
        <v>0</v>
      </c>
      <c r="T18" s="343" t="s">
        <v>363</v>
      </c>
      <c r="U18" s="343" t="s">
        <v>382</v>
      </c>
      <c r="V18" s="368" t="s">
        <v>385</v>
      </c>
      <c r="W18" s="343" t="s">
        <v>234</v>
      </c>
      <c r="X18" s="370">
        <v>0</v>
      </c>
      <c r="Y18" s="370">
        <v>14550000</v>
      </c>
      <c r="Z18" s="370">
        <v>14550000</v>
      </c>
      <c r="AA18" s="370">
        <f t="shared" si="16"/>
        <v>0</v>
      </c>
      <c r="AB18" s="370">
        <f t="shared" si="17"/>
        <v>15001.05</v>
      </c>
      <c r="AC18" s="370">
        <f t="shared" si="18"/>
        <v>15001.05</v>
      </c>
      <c r="AL18" s="343" t="s">
        <v>363</v>
      </c>
      <c r="AM18" s="343" t="s">
        <v>382</v>
      </c>
      <c r="AN18" s="368" t="s">
        <v>556</v>
      </c>
      <c r="AO18" s="343" t="s">
        <v>557</v>
      </c>
      <c r="AP18" s="348">
        <v>0</v>
      </c>
      <c r="AQ18" s="348">
        <v>4008999</v>
      </c>
      <c r="AR18" s="348">
        <v>22909000</v>
      </c>
      <c r="AS18" s="348">
        <f t="shared" si="20"/>
        <v>0</v>
      </c>
      <c r="AT18" s="348">
        <f t="shared" si="21"/>
        <v>4133.2779689999998</v>
      </c>
      <c r="AU18" s="348">
        <f t="shared" si="22"/>
        <v>23619.178999999996</v>
      </c>
      <c r="BD18" s="371" t="s">
        <v>363</v>
      </c>
      <c r="BE18" s="346" t="s">
        <v>382</v>
      </c>
      <c r="BF18" s="371" t="s">
        <v>376</v>
      </c>
      <c r="BG18" s="350" t="s">
        <v>376</v>
      </c>
      <c r="BH18" s="347">
        <v>0</v>
      </c>
      <c r="BI18" s="347">
        <v>0</v>
      </c>
      <c r="BJ18" s="347">
        <v>0</v>
      </c>
      <c r="BK18" s="347">
        <f t="shared" si="24"/>
        <v>0</v>
      </c>
      <c r="BL18" s="347">
        <f t="shared" si="25"/>
        <v>0</v>
      </c>
      <c r="BM18" s="347">
        <f t="shared" si="26"/>
        <v>0</v>
      </c>
      <c r="BV18" s="371" t="s">
        <v>363</v>
      </c>
      <c r="BW18" s="372" t="s">
        <v>382</v>
      </c>
      <c r="BX18" s="371" t="s">
        <v>385</v>
      </c>
      <c r="BY18" s="372" t="s">
        <v>234</v>
      </c>
      <c r="BZ18" s="348">
        <v>0</v>
      </c>
      <c r="CA18" s="348">
        <v>14550000</v>
      </c>
      <c r="CB18" s="348">
        <v>14550000</v>
      </c>
      <c r="CC18" s="349">
        <f t="shared" si="28"/>
        <v>0</v>
      </c>
      <c r="CD18" s="349">
        <f t="shared" si="29"/>
        <v>15001.05</v>
      </c>
      <c r="CE18" s="349">
        <f t="shared" si="30"/>
        <v>15001.05</v>
      </c>
      <c r="CN18" s="343" t="s">
        <v>363</v>
      </c>
      <c r="CO18" s="343" t="s">
        <v>382</v>
      </c>
      <c r="CP18" s="343" t="s">
        <v>376</v>
      </c>
      <c r="CQ18" s="343" t="s">
        <v>376</v>
      </c>
      <c r="CR18" s="348">
        <v>0</v>
      </c>
      <c r="CS18" s="348">
        <v>0</v>
      </c>
      <c r="CT18" s="348">
        <v>0</v>
      </c>
      <c r="CU18" s="348">
        <f t="shared" si="32"/>
        <v>0</v>
      </c>
      <c r="CV18" s="348">
        <f t="shared" si="33"/>
        <v>0</v>
      </c>
      <c r="CW18" s="348">
        <f t="shared" si="34"/>
        <v>0</v>
      </c>
      <c r="DF18" s="343" t="s">
        <v>363</v>
      </c>
      <c r="DG18" s="343" t="s">
        <v>382</v>
      </c>
      <c r="DH18" s="343" t="s">
        <v>383</v>
      </c>
      <c r="DI18" s="343" t="s">
        <v>384</v>
      </c>
      <c r="DJ18" s="348">
        <v>0</v>
      </c>
      <c r="DK18" s="348">
        <v>5000000</v>
      </c>
      <c r="DL18" s="348">
        <v>5000000</v>
      </c>
      <c r="DM18" s="348">
        <f t="shared" si="36"/>
        <v>0</v>
      </c>
      <c r="DN18" s="348">
        <f t="shared" si="37"/>
        <v>5155</v>
      </c>
      <c r="DO18" s="348">
        <f t="shared" si="38"/>
        <v>5155</v>
      </c>
      <c r="DX18" s="343" t="s">
        <v>363</v>
      </c>
      <c r="DY18" s="343" t="s">
        <v>382</v>
      </c>
      <c r="DZ18" s="343" t="s">
        <v>385</v>
      </c>
      <c r="EA18" s="343" t="s">
        <v>234</v>
      </c>
      <c r="EB18" s="360">
        <v>0</v>
      </c>
      <c r="EC18" s="360">
        <v>877955000</v>
      </c>
      <c r="ED18" s="360">
        <v>39662500</v>
      </c>
      <c r="EE18" s="360">
        <f t="shared" si="40"/>
        <v>0</v>
      </c>
      <c r="EF18" s="360">
        <f t="shared" si="41"/>
        <v>905171.60499999998</v>
      </c>
      <c r="EG18" s="360">
        <f t="shared" si="42"/>
        <v>40892.037499999999</v>
      </c>
      <c r="EN18" s="360"/>
      <c r="EP18" s="368" t="s">
        <v>363</v>
      </c>
      <c r="EQ18" s="343" t="s">
        <v>382</v>
      </c>
      <c r="ER18" s="368" t="s">
        <v>383</v>
      </c>
      <c r="ES18" s="343" t="s">
        <v>384</v>
      </c>
      <c r="ET18" s="347">
        <v>0</v>
      </c>
      <c r="EU18" s="347">
        <v>5000000</v>
      </c>
      <c r="EV18" s="347">
        <v>5000000</v>
      </c>
      <c r="EW18" s="347">
        <f t="shared" si="44"/>
        <v>0</v>
      </c>
      <c r="EX18" s="347">
        <f t="shared" si="45"/>
        <v>5155</v>
      </c>
      <c r="EY18" s="347">
        <f t="shared" si="46"/>
        <v>5155</v>
      </c>
      <c r="FH18" s="371" t="s">
        <v>363</v>
      </c>
      <c r="FI18" s="346" t="s">
        <v>382</v>
      </c>
      <c r="FJ18" s="371" t="s">
        <v>556</v>
      </c>
      <c r="FK18" s="346" t="s">
        <v>557</v>
      </c>
      <c r="FL18" s="347">
        <v>0</v>
      </c>
      <c r="FM18" s="347">
        <v>22908998</v>
      </c>
      <c r="FN18" s="347">
        <v>28909000</v>
      </c>
      <c r="FO18" s="347">
        <f t="shared" si="48"/>
        <v>0</v>
      </c>
      <c r="FP18" s="347">
        <f t="shared" si="49"/>
        <v>22908.998</v>
      </c>
      <c r="FQ18" s="347">
        <f t="shared" si="50"/>
        <v>28909</v>
      </c>
      <c r="FS18" s="343" t="s">
        <v>941</v>
      </c>
      <c r="FT18" s="373">
        <v>0</v>
      </c>
      <c r="FU18" s="373">
        <v>0</v>
      </c>
      <c r="FV18" s="373">
        <v>0</v>
      </c>
      <c r="FW18" s="373">
        <v>0</v>
      </c>
      <c r="FX18" s="373">
        <v>0</v>
      </c>
      <c r="FY18" s="373">
        <v>0</v>
      </c>
      <c r="FZ18" s="360">
        <f t="shared" si="51"/>
        <v>0</v>
      </c>
      <c r="GA18" s="360">
        <f t="shared" si="52"/>
        <v>0</v>
      </c>
      <c r="GB18" s="360">
        <f t="shared" si="53"/>
        <v>0</v>
      </c>
      <c r="GC18" s="360">
        <f t="shared" si="54"/>
        <v>0</v>
      </c>
      <c r="GD18" s="360">
        <f t="shared" si="55"/>
        <v>0</v>
      </c>
      <c r="GE18" s="360">
        <f t="shared" si="56"/>
        <v>0</v>
      </c>
      <c r="GN18" s="368" t="s">
        <v>363</v>
      </c>
      <c r="GO18" s="368" t="s">
        <v>382</v>
      </c>
      <c r="GP18" s="368" t="s">
        <v>383</v>
      </c>
      <c r="GQ18" s="368" t="s">
        <v>384</v>
      </c>
      <c r="GR18" s="368" t="s">
        <v>1014</v>
      </c>
      <c r="GS18" s="370">
        <v>0</v>
      </c>
      <c r="GT18" s="370">
        <v>5000000</v>
      </c>
      <c r="GU18" s="370">
        <v>5000000</v>
      </c>
      <c r="GV18" s="369">
        <f t="shared" si="58"/>
        <v>0</v>
      </c>
      <c r="GW18" s="369">
        <f t="shared" si="59"/>
        <v>5000</v>
      </c>
      <c r="GX18" s="369">
        <f t="shared" si="60"/>
        <v>5000</v>
      </c>
      <c r="GZ18" s="375" t="s">
        <v>736</v>
      </c>
      <c r="HA18" s="369">
        <v>1348231000</v>
      </c>
      <c r="HB18" s="369">
        <v>641332522</v>
      </c>
      <c r="HC18" s="369">
        <v>1145029292</v>
      </c>
      <c r="HD18" s="369">
        <v>203201708</v>
      </c>
      <c r="HE18" s="369">
        <v>426144701</v>
      </c>
      <c r="HF18" s="369">
        <v>215187821</v>
      </c>
      <c r="HG18" s="369">
        <f t="shared" si="61"/>
        <v>1348231</v>
      </c>
      <c r="HH18" s="369">
        <f t="shared" si="62"/>
        <v>641332.522</v>
      </c>
      <c r="HI18" s="369">
        <f t="shared" si="63"/>
        <v>1145029.2919999999</v>
      </c>
      <c r="HJ18" s="369">
        <f t="shared" si="64"/>
        <v>203201.70800000001</v>
      </c>
      <c r="HK18" s="369">
        <f t="shared" si="65"/>
        <v>426144.701</v>
      </c>
      <c r="HL18" s="369">
        <f t="shared" si="66"/>
        <v>215187.821</v>
      </c>
      <c r="HQ18" s="371" t="s">
        <v>443</v>
      </c>
      <c r="HR18" s="346" t="s">
        <v>446</v>
      </c>
      <c r="HS18" s="371" t="s">
        <v>376</v>
      </c>
      <c r="HT18" s="346" t="s">
        <v>376</v>
      </c>
      <c r="HU18" s="347">
        <v>51464457</v>
      </c>
      <c r="HV18" s="347">
        <f t="shared" si="67"/>
        <v>51464.457000000002</v>
      </c>
      <c r="HY18" s="371" t="s">
        <v>363</v>
      </c>
      <c r="HZ18" s="346" t="s">
        <v>382</v>
      </c>
      <c r="IA18" s="371" t="s">
        <v>919</v>
      </c>
      <c r="IB18" s="346" t="s">
        <v>276</v>
      </c>
      <c r="IC18" s="376">
        <v>0</v>
      </c>
      <c r="ID18" s="376">
        <v>535500</v>
      </c>
      <c r="IE18" s="376">
        <v>1130500</v>
      </c>
      <c r="IF18" s="360">
        <f t="shared" si="68"/>
        <v>0</v>
      </c>
      <c r="IG18" s="360">
        <f t="shared" si="69"/>
        <v>535.5</v>
      </c>
      <c r="IH18" s="360">
        <f t="shared" si="70"/>
        <v>1130.5</v>
      </c>
      <c r="II18" s="347"/>
      <c r="IJ18" s="347"/>
      <c r="IL18" s="346" t="s">
        <v>736</v>
      </c>
      <c r="IM18" s="377">
        <v>1338231000</v>
      </c>
      <c r="IN18" s="377">
        <v>1107372793</v>
      </c>
      <c r="IO18" s="377">
        <v>1143576488</v>
      </c>
      <c r="IP18" s="377">
        <v>194654512</v>
      </c>
      <c r="IQ18" s="377">
        <v>643312523</v>
      </c>
      <c r="IR18" s="377">
        <v>464060270</v>
      </c>
      <c r="IS18" s="347">
        <f t="shared" si="71"/>
        <v>1338231</v>
      </c>
      <c r="IT18" s="347">
        <f t="shared" si="72"/>
        <v>1107372.7930000001</v>
      </c>
      <c r="IU18" s="347">
        <f t="shared" si="73"/>
        <v>1143576.4879999999</v>
      </c>
      <c r="IV18" s="347">
        <f t="shared" si="74"/>
        <v>194654.51199999999</v>
      </c>
      <c r="IW18" s="347">
        <f t="shared" si="75"/>
        <v>643312.52300000004</v>
      </c>
      <c r="IX18" s="347">
        <f t="shared" si="76"/>
        <v>464060.27</v>
      </c>
    </row>
    <row r="19" spans="1:258" x14ac:dyDescent="0.2">
      <c r="A19" s="370" t="s">
        <v>369</v>
      </c>
      <c r="B19" s="348" t="s">
        <v>279</v>
      </c>
      <c r="C19" s="370" t="s">
        <v>422</v>
      </c>
      <c r="D19" s="348" t="s">
        <v>522</v>
      </c>
      <c r="E19" s="348">
        <v>221922562</v>
      </c>
      <c r="F19" s="348">
        <v>0</v>
      </c>
      <c r="G19" s="348">
        <v>0</v>
      </c>
      <c r="H19" s="370">
        <f t="shared" si="12"/>
        <v>228802.16142199998</v>
      </c>
      <c r="I19" s="370">
        <f t="shared" si="13"/>
        <v>0</v>
      </c>
      <c r="J19" s="370">
        <f t="shared" si="14"/>
        <v>0</v>
      </c>
      <c r="T19" s="343" t="s">
        <v>363</v>
      </c>
      <c r="U19" s="343" t="s">
        <v>382</v>
      </c>
      <c r="V19" s="368" t="s">
        <v>376</v>
      </c>
      <c r="W19" s="343" t="s">
        <v>376</v>
      </c>
      <c r="X19" s="370">
        <v>0</v>
      </c>
      <c r="Y19" s="370">
        <v>0</v>
      </c>
      <c r="Z19" s="370">
        <v>0</v>
      </c>
      <c r="AA19" s="370">
        <f t="shared" si="16"/>
        <v>0</v>
      </c>
      <c r="AB19" s="370">
        <f t="shared" si="17"/>
        <v>0</v>
      </c>
      <c r="AC19" s="370">
        <f t="shared" si="18"/>
        <v>0</v>
      </c>
      <c r="AL19" s="343" t="s">
        <v>363</v>
      </c>
      <c r="AM19" s="343" t="s">
        <v>382</v>
      </c>
      <c r="AN19" s="368" t="s">
        <v>385</v>
      </c>
      <c r="AO19" s="343" t="s">
        <v>234</v>
      </c>
      <c r="AP19" s="348">
        <v>0</v>
      </c>
      <c r="AQ19" s="348">
        <v>14550000</v>
      </c>
      <c r="AR19" s="348">
        <v>14550000</v>
      </c>
      <c r="AS19" s="348">
        <f t="shared" si="20"/>
        <v>0</v>
      </c>
      <c r="AT19" s="348">
        <f t="shared" si="21"/>
        <v>15001.05</v>
      </c>
      <c r="AU19" s="348">
        <f t="shared" si="22"/>
        <v>15001.05</v>
      </c>
      <c r="BD19" s="371" t="s">
        <v>363</v>
      </c>
      <c r="BE19" s="346" t="s">
        <v>382</v>
      </c>
      <c r="BF19" s="371" t="s">
        <v>556</v>
      </c>
      <c r="BG19" s="350" t="s">
        <v>557</v>
      </c>
      <c r="BH19" s="347">
        <v>0</v>
      </c>
      <c r="BI19" s="347">
        <v>4008999</v>
      </c>
      <c r="BJ19" s="347">
        <v>22909000</v>
      </c>
      <c r="BK19" s="347">
        <f t="shared" si="24"/>
        <v>0</v>
      </c>
      <c r="BL19" s="347">
        <f t="shared" si="25"/>
        <v>4133.2779689999998</v>
      </c>
      <c r="BM19" s="347">
        <f t="shared" si="26"/>
        <v>23619.178999999996</v>
      </c>
      <c r="BV19" s="371" t="s">
        <v>363</v>
      </c>
      <c r="BW19" s="372" t="s">
        <v>382</v>
      </c>
      <c r="BX19" s="371" t="s">
        <v>556</v>
      </c>
      <c r="BY19" s="372" t="s">
        <v>557</v>
      </c>
      <c r="BZ19" s="348">
        <v>0</v>
      </c>
      <c r="CA19" s="348">
        <v>22909000</v>
      </c>
      <c r="CB19" s="348">
        <v>4008999</v>
      </c>
      <c r="CC19" s="349">
        <f t="shared" si="28"/>
        <v>0</v>
      </c>
      <c r="CD19" s="349">
        <f t="shared" si="29"/>
        <v>23619.178999999996</v>
      </c>
      <c r="CE19" s="349">
        <f t="shared" si="30"/>
        <v>4133.2779689999998</v>
      </c>
      <c r="CN19" s="343" t="s">
        <v>363</v>
      </c>
      <c r="CO19" s="343" t="s">
        <v>382</v>
      </c>
      <c r="CP19" s="343" t="s">
        <v>385</v>
      </c>
      <c r="CQ19" s="343" t="s">
        <v>234</v>
      </c>
      <c r="CR19" s="348">
        <v>0</v>
      </c>
      <c r="CS19" s="348">
        <v>14550000</v>
      </c>
      <c r="CT19" s="348">
        <v>14550000</v>
      </c>
      <c r="CU19" s="348">
        <f t="shared" si="32"/>
        <v>0</v>
      </c>
      <c r="CV19" s="348">
        <f t="shared" si="33"/>
        <v>15001.05</v>
      </c>
      <c r="CW19" s="348">
        <f t="shared" si="34"/>
        <v>15001.05</v>
      </c>
      <c r="DF19" s="343" t="s">
        <v>363</v>
      </c>
      <c r="DG19" s="343" t="s">
        <v>382</v>
      </c>
      <c r="DH19" s="343" t="s">
        <v>556</v>
      </c>
      <c r="DI19" s="343" t="s">
        <v>557</v>
      </c>
      <c r="DJ19" s="348">
        <v>0</v>
      </c>
      <c r="DK19" s="348">
        <v>14808999</v>
      </c>
      <c r="DL19" s="348">
        <v>22909000</v>
      </c>
      <c r="DM19" s="348">
        <f t="shared" si="36"/>
        <v>0</v>
      </c>
      <c r="DN19" s="348">
        <f t="shared" si="37"/>
        <v>15268.077968999998</v>
      </c>
      <c r="DO19" s="348">
        <f t="shared" si="38"/>
        <v>23619.178999999996</v>
      </c>
      <c r="DX19" s="343" t="s">
        <v>363</v>
      </c>
      <c r="DY19" s="343" t="s">
        <v>382</v>
      </c>
      <c r="DZ19" s="343" t="s">
        <v>376</v>
      </c>
      <c r="EA19" s="343" t="s">
        <v>376</v>
      </c>
      <c r="EB19" s="360">
        <v>0</v>
      </c>
      <c r="EC19" s="360">
        <v>0</v>
      </c>
      <c r="ED19" s="360">
        <v>0</v>
      </c>
      <c r="EE19" s="360">
        <f t="shared" si="40"/>
        <v>0</v>
      </c>
      <c r="EF19" s="360">
        <f t="shared" si="41"/>
        <v>0</v>
      </c>
      <c r="EG19" s="360">
        <f t="shared" si="42"/>
        <v>0</v>
      </c>
      <c r="EP19" s="368" t="s">
        <v>363</v>
      </c>
      <c r="EQ19" s="343" t="s">
        <v>382</v>
      </c>
      <c r="ER19" s="368" t="s">
        <v>919</v>
      </c>
      <c r="ES19" s="343" t="s">
        <v>276</v>
      </c>
      <c r="ET19" s="347">
        <v>0</v>
      </c>
      <c r="EU19" s="347">
        <v>0</v>
      </c>
      <c r="EV19" s="347">
        <v>535500</v>
      </c>
      <c r="EW19" s="347">
        <f t="shared" si="44"/>
        <v>0</v>
      </c>
      <c r="EX19" s="347">
        <f t="shared" si="45"/>
        <v>0</v>
      </c>
      <c r="EY19" s="347">
        <f t="shared" si="46"/>
        <v>552.10050000000001</v>
      </c>
      <c r="FH19" s="371" t="s">
        <v>363</v>
      </c>
      <c r="FI19" s="346" t="s">
        <v>382</v>
      </c>
      <c r="FJ19" s="371" t="s">
        <v>376</v>
      </c>
      <c r="FK19" s="346" t="s">
        <v>376</v>
      </c>
      <c r="FL19" s="347">
        <v>0</v>
      </c>
      <c r="FM19" s="347">
        <v>0</v>
      </c>
      <c r="FN19" s="347">
        <v>0</v>
      </c>
      <c r="FO19" s="347">
        <f t="shared" si="48"/>
        <v>0</v>
      </c>
      <c r="FP19" s="347">
        <f t="shared" si="49"/>
        <v>0</v>
      </c>
      <c r="FQ19" s="347">
        <f t="shared" si="50"/>
        <v>0</v>
      </c>
      <c r="FS19" s="343" t="s">
        <v>942</v>
      </c>
      <c r="FT19" s="373">
        <v>0</v>
      </c>
      <c r="FU19" s="373">
        <v>0</v>
      </c>
      <c r="FV19" s="373">
        <v>0</v>
      </c>
      <c r="FW19" s="373">
        <v>0</v>
      </c>
      <c r="FX19" s="373">
        <v>0</v>
      </c>
      <c r="FY19" s="373">
        <v>0</v>
      </c>
      <c r="FZ19" s="360">
        <f t="shared" si="51"/>
        <v>0</v>
      </c>
      <c r="GA19" s="360">
        <f t="shared" si="52"/>
        <v>0</v>
      </c>
      <c r="GB19" s="360">
        <f t="shared" si="53"/>
        <v>0</v>
      </c>
      <c r="GC19" s="360">
        <f t="shared" si="54"/>
        <v>0</v>
      </c>
      <c r="GD19" s="360">
        <f t="shared" si="55"/>
        <v>0</v>
      </c>
      <c r="GE19" s="360">
        <f t="shared" si="56"/>
        <v>0</v>
      </c>
      <c r="GN19" s="368" t="s">
        <v>363</v>
      </c>
      <c r="GO19" s="368" t="s">
        <v>382</v>
      </c>
      <c r="GP19" s="368" t="s">
        <v>385</v>
      </c>
      <c r="GQ19" s="368" t="s">
        <v>234</v>
      </c>
      <c r="GR19" s="368" t="s">
        <v>1014</v>
      </c>
      <c r="GS19" s="370">
        <v>0</v>
      </c>
      <c r="GT19" s="370">
        <v>565846500</v>
      </c>
      <c r="GU19" s="370">
        <v>955908800</v>
      </c>
      <c r="GV19" s="369">
        <f t="shared" si="58"/>
        <v>0</v>
      </c>
      <c r="GW19" s="369">
        <f t="shared" si="59"/>
        <v>565846.5</v>
      </c>
      <c r="GX19" s="369">
        <f t="shared" si="60"/>
        <v>955908.8</v>
      </c>
      <c r="GZ19" s="375" t="s">
        <v>943</v>
      </c>
      <c r="HA19" s="369">
        <v>1348231000</v>
      </c>
      <c r="HB19" s="369">
        <v>641332522</v>
      </c>
      <c r="HC19" s="369">
        <v>1145029292</v>
      </c>
      <c r="HD19" s="369">
        <v>203201708</v>
      </c>
      <c r="HE19" s="369">
        <v>426144701</v>
      </c>
      <c r="HF19" s="369">
        <v>215187821</v>
      </c>
      <c r="HG19" s="369">
        <f t="shared" si="61"/>
        <v>1348231</v>
      </c>
      <c r="HH19" s="369">
        <f t="shared" si="62"/>
        <v>641332.522</v>
      </c>
      <c r="HI19" s="369">
        <f t="shared" si="63"/>
        <v>1145029.2919999999</v>
      </c>
      <c r="HJ19" s="369">
        <f t="shared" si="64"/>
        <v>203201.70800000001</v>
      </c>
      <c r="HK19" s="369">
        <f t="shared" si="65"/>
        <v>426144.701</v>
      </c>
      <c r="HL19" s="369">
        <f t="shared" si="66"/>
        <v>215187.821</v>
      </c>
      <c r="HQ19" s="371" t="s">
        <v>537</v>
      </c>
      <c r="HR19" s="346" t="s">
        <v>538</v>
      </c>
      <c r="HS19" s="371" t="s">
        <v>376</v>
      </c>
      <c r="HT19" s="346" t="s">
        <v>376</v>
      </c>
      <c r="HU19" s="347">
        <v>32030434</v>
      </c>
      <c r="HV19" s="347">
        <f t="shared" si="67"/>
        <v>32030.434000000001</v>
      </c>
      <c r="HY19" s="371" t="s">
        <v>363</v>
      </c>
      <c r="HZ19" s="346" t="s">
        <v>382</v>
      </c>
      <c r="IA19" s="371" t="s">
        <v>364</v>
      </c>
      <c r="IB19" s="346" t="s">
        <v>365</v>
      </c>
      <c r="IC19" s="376">
        <v>0</v>
      </c>
      <c r="ID19" s="376">
        <v>341000000</v>
      </c>
      <c r="IE19" s="376">
        <v>341000000</v>
      </c>
      <c r="IF19" s="360">
        <f t="shared" si="68"/>
        <v>0</v>
      </c>
      <c r="IG19" s="360">
        <f t="shared" si="69"/>
        <v>341000</v>
      </c>
      <c r="IH19" s="360">
        <f t="shared" si="70"/>
        <v>341000</v>
      </c>
      <c r="II19" s="347"/>
      <c r="IJ19" s="347"/>
      <c r="IL19" s="346" t="s">
        <v>943</v>
      </c>
      <c r="IM19" s="377">
        <v>1338231000</v>
      </c>
      <c r="IN19" s="377">
        <v>1107372793</v>
      </c>
      <c r="IO19" s="377">
        <v>1143576488</v>
      </c>
      <c r="IP19" s="377">
        <v>194654512</v>
      </c>
      <c r="IQ19" s="377">
        <v>643312523</v>
      </c>
      <c r="IR19" s="377">
        <v>464060270</v>
      </c>
      <c r="IS19" s="347">
        <f t="shared" si="71"/>
        <v>1338231</v>
      </c>
      <c r="IT19" s="347">
        <f t="shared" si="72"/>
        <v>1107372.7930000001</v>
      </c>
      <c r="IU19" s="347">
        <f t="shared" si="73"/>
        <v>1143576.4879999999</v>
      </c>
      <c r="IV19" s="347">
        <f t="shared" si="74"/>
        <v>194654.51199999999</v>
      </c>
      <c r="IW19" s="347">
        <f t="shared" si="75"/>
        <v>643312.52300000004</v>
      </c>
      <c r="IX19" s="347">
        <f t="shared" si="76"/>
        <v>464060.27</v>
      </c>
    </row>
    <row r="20" spans="1:258" x14ac:dyDescent="0.2">
      <c r="A20" s="370" t="s">
        <v>369</v>
      </c>
      <c r="B20" s="348" t="s">
        <v>279</v>
      </c>
      <c r="C20" s="370" t="s">
        <v>388</v>
      </c>
      <c r="D20" s="348" t="s">
        <v>523</v>
      </c>
      <c r="E20" s="348">
        <v>114543464</v>
      </c>
      <c r="F20" s="348">
        <v>0</v>
      </c>
      <c r="G20" s="348">
        <v>0</v>
      </c>
      <c r="H20" s="370">
        <f t="shared" si="12"/>
        <v>118094.311384</v>
      </c>
      <c r="I20" s="370">
        <f t="shared" si="13"/>
        <v>0</v>
      </c>
      <c r="J20" s="370">
        <f t="shared" si="14"/>
        <v>0</v>
      </c>
      <c r="T20" s="343" t="s">
        <v>369</v>
      </c>
      <c r="U20" s="343" t="s">
        <v>279</v>
      </c>
      <c r="V20" s="368" t="s">
        <v>413</v>
      </c>
      <c r="W20" s="343" t="s">
        <v>521</v>
      </c>
      <c r="X20" s="370">
        <v>355520000</v>
      </c>
      <c r="Y20" s="370">
        <v>0</v>
      </c>
      <c r="Z20" s="370">
        <v>0</v>
      </c>
      <c r="AA20" s="370">
        <f t="shared" si="16"/>
        <v>366541.12</v>
      </c>
      <c r="AB20" s="370">
        <f t="shared" si="17"/>
        <v>0</v>
      </c>
      <c r="AC20" s="370">
        <f t="shared" si="18"/>
        <v>0</v>
      </c>
      <c r="AL20" s="343" t="s">
        <v>369</v>
      </c>
      <c r="AM20" s="343" t="s">
        <v>279</v>
      </c>
      <c r="AN20" s="368" t="s">
        <v>413</v>
      </c>
      <c r="AO20" s="343" t="s">
        <v>521</v>
      </c>
      <c r="AP20" s="348">
        <v>355520000</v>
      </c>
      <c r="AQ20" s="348">
        <v>0</v>
      </c>
      <c r="AR20" s="348">
        <v>0</v>
      </c>
      <c r="AS20" s="348">
        <f t="shared" si="20"/>
        <v>366541.12</v>
      </c>
      <c r="AT20" s="348">
        <f t="shared" si="21"/>
        <v>0</v>
      </c>
      <c r="AU20" s="348">
        <f t="shared" si="22"/>
        <v>0</v>
      </c>
      <c r="BD20" s="371" t="s">
        <v>369</v>
      </c>
      <c r="BE20" s="346" t="s">
        <v>279</v>
      </c>
      <c r="BF20" s="371" t="s">
        <v>413</v>
      </c>
      <c r="BG20" s="350" t="s">
        <v>521</v>
      </c>
      <c r="BH20" s="347">
        <v>355520000</v>
      </c>
      <c r="BI20" s="347">
        <v>0</v>
      </c>
      <c r="BJ20" s="347">
        <v>0</v>
      </c>
      <c r="BK20" s="347">
        <f t="shared" si="24"/>
        <v>366541.12</v>
      </c>
      <c r="BL20" s="347">
        <f t="shared" si="25"/>
        <v>0</v>
      </c>
      <c r="BM20" s="347">
        <f t="shared" si="26"/>
        <v>0</v>
      </c>
      <c r="BV20" s="371" t="s">
        <v>369</v>
      </c>
      <c r="BW20" s="372" t="s">
        <v>279</v>
      </c>
      <c r="BX20" s="371" t="s">
        <v>413</v>
      </c>
      <c r="BY20" s="372" t="s">
        <v>521</v>
      </c>
      <c r="BZ20" s="348">
        <v>355520000</v>
      </c>
      <c r="CA20" s="348">
        <v>0</v>
      </c>
      <c r="CB20" s="348">
        <v>0</v>
      </c>
      <c r="CC20" s="349">
        <f t="shared" si="28"/>
        <v>366541.12</v>
      </c>
      <c r="CD20" s="349">
        <f t="shared" si="29"/>
        <v>0</v>
      </c>
      <c r="CE20" s="349">
        <f t="shared" si="30"/>
        <v>0</v>
      </c>
      <c r="CN20" s="343" t="s">
        <v>363</v>
      </c>
      <c r="CO20" s="343" t="s">
        <v>382</v>
      </c>
      <c r="CP20" s="343" t="s">
        <v>556</v>
      </c>
      <c r="CQ20" s="343" t="s">
        <v>557</v>
      </c>
      <c r="CR20" s="348">
        <v>0</v>
      </c>
      <c r="CS20" s="348">
        <v>22909000</v>
      </c>
      <c r="CT20" s="348">
        <v>9408999</v>
      </c>
      <c r="CU20" s="348">
        <f t="shared" si="32"/>
        <v>0</v>
      </c>
      <c r="CV20" s="348">
        <f t="shared" si="33"/>
        <v>23619.178999999996</v>
      </c>
      <c r="CW20" s="348">
        <f t="shared" si="34"/>
        <v>9700.6779689999985</v>
      </c>
      <c r="DF20" s="343" t="s">
        <v>363</v>
      </c>
      <c r="DG20" s="343" t="s">
        <v>382</v>
      </c>
      <c r="DH20" s="343" t="s">
        <v>385</v>
      </c>
      <c r="DI20" s="343" t="s">
        <v>234</v>
      </c>
      <c r="DJ20" s="348">
        <v>0</v>
      </c>
      <c r="DK20" s="348">
        <v>14550000</v>
      </c>
      <c r="DL20" s="348">
        <v>616145000</v>
      </c>
      <c r="DM20" s="348">
        <f t="shared" si="36"/>
        <v>0</v>
      </c>
      <c r="DN20" s="348">
        <f t="shared" si="37"/>
        <v>15001.05</v>
      </c>
      <c r="DO20" s="348">
        <f t="shared" si="38"/>
        <v>635245.495</v>
      </c>
      <c r="DX20" s="343" t="s">
        <v>363</v>
      </c>
      <c r="DY20" s="343" t="s">
        <v>382</v>
      </c>
      <c r="DZ20" s="343" t="s">
        <v>383</v>
      </c>
      <c r="EA20" s="343" t="s">
        <v>384</v>
      </c>
      <c r="EB20" s="360">
        <v>0</v>
      </c>
      <c r="EC20" s="360">
        <v>5000000</v>
      </c>
      <c r="ED20" s="360">
        <v>5000000</v>
      </c>
      <c r="EE20" s="360">
        <f t="shared" si="40"/>
        <v>0</v>
      </c>
      <c r="EF20" s="360">
        <f t="shared" si="41"/>
        <v>5155</v>
      </c>
      <c r="EG20" s="360">
        <f t="shared" si="42"/>
        <v>5155</v>
      </c>
      <c r="EP20" s="368" t="s">
        <v>363</v>
      </c>
      <c r="EQ20" s="343" t="s">
        <v>382</v>
      </c>
      <c r="ER20" s="368" t="s">
        <v>385</v>
      </c>
      <c r="ES20" s="343" t="s">
        <v>234</v>
      </c>
      <c r="ET20" s="347">
        <v>0</v>
      </c>
      <c r="EU20" s="347">
        <v>432548000</v>
      </c>
      <c r="EV20" s="347">
        <v>945135800</v>
      </c>
      <c r="EW20" s="347">
        <f t="shared" si="44"/>
        <v>0</v>
      </c>
      <c r="EX20" s="347">
        <f t="shared" si="45"/>
        <v>445956.98799999995</v>
      </c>
      <c r="EY20" s="347">
        <f t="shared" si="46"/>
        <v>974435.0098</v>
      </c>
      <c r="FH20" s="371" t="s">
        <v>363</v>
      </c>
      <c r="FI20" s="346" t="s">
        <v>382</v>
      </c>
      <c r="FJ20" s="371" t="s">
        <v>364</v>
      </c>
      <c r="FK20" s="346" t="s">
        <v>365</v>
      </c>
      <c r="FL20" s="347">
        <v>0</v>
      </c>
      <c r="FM20" s="347">
        <v>197000000</v>
      </c>
      <c r="FN20" s="347">
        <v>197000000</v>
      </c>
      <c r="FO20" s="347">
        <f t="shared" si="48"/>
        <v>0</v>
      </c>
      <c r="FP20" s="347">
        <f t="shared" si="49"/>
        <v>197000</v>
      </c>
      <c r="FQ20" s="347">
        <f t="shared" si="50"/>
        <v>197000</v>
      </c>
      <c r="FS20" s="343" t="s">
        <v>736</v>
      </c>
      <c r="FT20" s="373">
        <v>1348231000</v>
      </c>
      <c r="FU20" s="373">
        <v>426144701</v>
      </c>
      <c r="FV20" s="373">
        <v>1134129292</v>
      </c>
      <c r="FW20" s="373">
        <v>214101708</v>
      </c>
      <c r="FX20" s="373">
        <v>397373872</v>
      </c>
      <c r="FY20" s="373">
        <v>28770829</v>
      </c>
      <c r="FZ20" s="360">
        <f t="shared" si="51"/>
        <v>1348231</v>
      </c>
      <c r="GA20" s="360">
        <f t="shared" si="52"/>
        <v>426144.701</v>
      </c>
      <c r="GB20" s="360">
        <f t="shared" si="53"/>
        <v>1134129.2919999999</v>
      </c>
      <c r="GC20" s="360">
        <f t="shared" si="54"/>
        <v>214101.70800000001</v>
      </c>
      <c r="GD20" s="360">
        <f t="shared" si="55"/>
        <v>397373.87199999997</v>
      </c>
      <c r="GE20" s="360">
        <f t="shared" si="56"/>
        <v>28770.829000000002</v>
      </c>
      <c r="GN20" s="368" t="s">
        <v>363</v>
      </c>
      <c r="GO20" s="368" t="s">
        <v>382</v>
      </c>
      <c r="GP20" s="368" t="s">
        <v>376</v>
      </c>
      <c r="GQ20" s="368" t="s">
        <v>376</v>
      </c>
      <c r="GR20" s="368" t="s">
        <v>1014</v>
      </c>
      <c r="GS20" s="370">
        <v>0</v>
      </c>
      <c r="GT20" s="370">
        <v>0</v>
      </c>
      <c r="GU20" s="370">
        <v>0</v>
      </c>
      <c r="GV20" s="369">
        <f t="shared" si="58"/>
        <v>0</v>
      </c>
      <c r="GW20" s="369">
        <f t="shared" si="59"/>
        <v>0</v>
      </c>
      <c r="GX20" s="369">
        <f t="shared" si="60"/>
        <v>0</v>
      </c>
      <c r="GZ20" s="375" t="s">
        <v>944</v>
      </c>
      <c r="HA20" s="369">
        <v>1348231000</v>
      </c>
      <c r="HB20" s="369">
        <v>641332522</v>
      </c>
      <c r="HC20" s="369">
        <v>1145029292</v>
      </c>
      <c r="HD20" s="369">
        <v>203201708</v>
      </c>
      <c r="HE20" s="369">
        <v>426144701</v>
      </c>
      <c r="HF20" s="369">
        <v>215187821</v>
      </c>
      <c r="HG20" s="369">
        <f t="shared" si="61"/>
        <v>1348231</v>
      </c>
      <c r="HH20" s="369">
        <f t="shared" si="62"/>
        <v>641332.522</v>
      </c>
      <c r="HI20" s="369">
        <f t="shared" si="63"/>
        <v>1145029.2919999999</v>
      </c>
      <c r="HJ20" s="369">
        <f t="shared" si="64"/>
        <v>203201.70800000001</v>
      </c>
      <c r="HK20" s="369">
        <f t="shared" si="65"/>
        <v>426144.701</v>
      </c>
      <c r="HL20" s="369">
        <f t="shared" si="66"/>
        <v>215187.821</v>
      </c>
      <c r="HY20" s="371" t="s">
        <v>363</v>
      </c>
      <c r="HZ20" s="346" t="s">
        <v>382</v>
      </c>
      <c r="IA20" s="371" t="s">
        <v>385</v>
      </c>
      <c r="IB20" s="346" t="s">
        <v>234</v>
      </c>
      <c r="IC20" s="376">
        <v>0</v>
      </c>
      <c r="ID20" s="376">
        <v>1148958800</v>
      </c>
      <c r="IE20" s="376">
        <v>1153908800</v>
      </c>
      <c r="IF20" s="360">
        <f t="shared" si="68"/>
        <v>0</v>
      </c>
      <c r="IG20" s="360">
        <f t="shared" si="69"/>
        <v>1148958.8</v>
      </c>
      <c r="IH20" s="360">
        <f t="shared" si="70"/>
        <v>1153908.8</v>
      </c>
      <c r="II20" s="347"/>
      <c r="IJ20" s="347"/>
      <c r="IL20" s="346" t="s">
        <v>944</v>
      </c>
      <c r="IM20" s="377">
        <v>1338231000</v>
      </c>
      <c r="IN20" s="377">
        <v>1107372793</v>
      </c>
      <c r="IO20" s="377">
        <v>1143576488</v>
      </c>
      <c r="IP20" s="377">
        <v>194654512</v>
      </c>
      <c r="IQ20" s="377">
        <v>643312523</v>
      </c>
      <c r="IR20" s="377">
        <v>464060270</v>
      </c>
      <c r="IS20" s="347">
        <f t="shared" si="71"/>
        <v>1338231</v>
      </c>
      <c r="IT20" s="347">
        <f t="shared" si="72"/>
        <v>1107372.7930000001</v>
      </c>
      <c r="IU20" s="347">
        <f t="shared" si="73"/>
        <v>1143576.4879999999</v>
      </c>
      <c r="IV20" s="347">
        <f t="shared" si="74"/>
        <v>194654.51199999999</v>
      </c>
      <c r="IW20" s="347">
        <f t="shared" si="75"/>
        <v>643312.52300000004</v>
      </c>
      <c r="IX20" s="347">
        <f t="shared" si="76"/>
        <v>464060.27</v>
      </c>
    </row>
    <row r="21" spans="1:258" x14ac:dyDescent="0.2">
      <c r="A21" s="370" t="s">
        <v>369</v>
      </c>
      <c r="B21" s="348" t="s">
        <v>279</v>
      </c>
      <c r="C21" s="370" t="s">
        <v>370</v>
      </c>
      <c r="D21" s="348" t="s">
        <v>416</v>
      </c>
      <c r="E21" s="348">
        <v>84290798</v>
      </c>
      <c r="F21" s="348">
        <v>0</v>
      </c>
      <c r="G21" s="348">
        <v>0</v>
      </c>
      <c r="H21" s="370">
        <f t="shared" si="12"/>
        <v>86903.812737999993</v>
      </c>
      <c r="I21" s="370">
        <f t="shared" si="13"/>
        <v>0</v>
      </c>
      <c r="J21" s="370">
        <f t="shared" si="14"/>
        <v>0</v>
      </c>
      <c r="T21" s="343" t="s">
        <v>369</v>
      </c>
      <c r="U21" s="343" t="s">
        <v>279</v>
      </c>
      <c r="V21" s="368" t="s">
        <v>422</v>
      </c>
      <c r="W21" s="343" t="s">
        <v>522</v>
      </c>
      <c r="X21" s="370">
        <v>172144076</v>
      </c>
      <c r="Y21" s="370">
        <v>0</v>
      </c>
      <c r="Z21" s="370">
        <v>0</v>
      </c>
      <c r="AA21" s="370">
        <f t="shared" si="16"/>
        <v>177480.54235599999</v>
      </c>
      <c r="AB21" s="370">
        <f t="shared" si="17"/>
        <v>0</v>
      </c>
      <c r="AC21" s="370">
        <f t="shared" si="18"/>
        <v>0</v>
      </c>
      <c r="AL21" s="343" t="s">
        <v>369</v>
      </c>
      <c r="AM21" s="343" t="s">
        <v>279</v>
      </c>
      <c r="AN21" s="368" t="s">
        <v>422</v>
      </c>
      <c r="AO21" s="343" t="s">
        <v>522</v>
      </c>
      <c r="AP21" s="348">
        <v>172144076</v>
      </c>
      <c r="AQ21" s="348">
        <v>0</v>
      </c>
      <c r="AR21" s="348">
        <v>0</v>
      </c>
      <c r="AS21" s="348">
        <f t="shared" si="20"/>
        <v>177480.54235599999</v>
      </c>
      <c r="AT21" s="348">
        <f t="shared" si="21"/>
        <v>0</v>
      </c>
      <c r="AU21" s="348">
        <f t="shared" si="22"/>
        <v>0</v>
      </c>
      <c r="BD21" s="371" t="s">
        <v>369</v>
      </c>
      <c r="BE21" s="346" t="s">
        <v>279</v>
      </c>
      <c r="BF21" s="371" t="s">
        <v>422</v>
      </c>
      <c r="BG21" s="350" t="s">
        <v>522</v>
      </c>
      <c r="BH21" s="347">
        <v>172144076</v>
      </c>
      <c r="BI21" s="347">
        <v>0</v>
      </c>
      <c r="BJ21" s="347">
        <v>0</v>
      </c>
      <c r="BK21" s="347">
        <f t="shared" si="24"/>
        <v>177480.54235599999</v>
      </c>
      <c r="BL21" s="347">
        <f t="shared" si="25"/>
        <v>0</v>
      </c>
      <c r="BM21" s="347">
        <f t="shared" si="26"/>
        <v>0</v>
      </c>
      <c r="BV21" s="371" t="s">
        <v>369</v>
      </c>
      <c r="BW21" s="372" t="s">
        <v>279</v>
      </c>
      <c r="BX21" s="371" t="s">
        <v>422</v>
      </c>
      <c r="BY21" s="372" t="s">
        <v>522</v>
      </c>
      <c r="BZ21" s="348">
        <v>172144076</v>
      </c>
      <c r="CA21" s="348">
        <v>0</v>
      </c>
      <c r="CB21" s="348">
        <v>0</v>
      </c>
      <c r="CC21" s="349">
        <f t="shared" si="28"/>
        <v>177480.54235599999</v>
      </c>
      <c r="CD21" s="349">
        <f t="shared" si="29"/>
        <v>0</v>
      </c>
      <c r="CE21" s="349">
        <f t="shared" si="30"/>
        <v>0</v>
      </c>
      <c r="CN21" s="343" t="s">
        <v>369</v>
      </c>
      <c r="CO21" s="343" t="s">
        <v>279</v>
      </c>
      <c r="CP21" s="343" t="s">
        <v>413</v>
      </c>
      <c r="CQ21" s="343" t="s">
        <v>521</v>
      </c>
      <c r="CR21" s="348">
        <v>355520000</v>
      </c>
      <c r="CS21" s="348">
        <v>0</v>
      </c>
      <c r="CT21" s="348">
        <v>0</v>
      </c>
      <c r="CU21" s="348">
        <f t="shared" si="32"/>
        <v>366541.12</v>
      </c>
      <c r="CV21" s="348">
        <f t="shared" si="33"/>
        <v>0</v>
      </c>
      <c r="CW21" s="348">
        <f t="shared" si="34"/>
        <v>0</v>
      </c>
      <c r="DF21" s="343" t="s">
        <v>369</v>
      </c>
      <c r="DG21" s="343" t="s">
        <v>279</v>
      </c>
      <c r="DH21" s="343" t="s">
        <v>413</v>
      </c>
      <c r="DI21" s="343" t="s">
        <v>521</v>
      </c>
      <c r="DJ21" s="348">
        <v>355520000</v>
      </c>
      <c r="DK21" s="348">
        <v>0</v>
      </c>
      <c r="DL21" s="348">
        <v>0</v>
      </c>
      <c r="DM21" s="348">
        <f t="shared" si="36"/>
        <v>366541.12</v>
      </c>
      <c r="DN21" s="348">
        <f t="shared" si="37"/>
        <v>0</v>
      </c>
      <c r="DO21" s="348">
        <f t="shared" si="38"/>
        <v>0</v>
      </c>
      <c r="DX21" s="343" t="s">
        <v>369</v>
      </c>
      <c r="DY21" s="343" t="s">
        <v>279</v>
      </c>
      <c r="DZ21" s="343" t="s">
        <v>413</v>
      </c>
      <c r="EA21" s="343" t="s">
        <v>521</v>
      </c>
      <c r="EB21" s="360">
        <v>355520000</v>
      </c>
      <c r="EC21" s="360">
        <v>0</v>
      </c>
      <c r="ED21" s="360">
        <v>0</v>
      </c>
      <c r="EE21" s="360">
        <f t="shared" si="40"/>
        <v>366541.12</v>
      </c>
      <c r="EF21" s="360">
        <f t="shared" si="41"/>
        <v>0</v>
      </c>
      <c r="EG21" s="360">
        <f t="shared" si="42"/>
        <v>0</v>
      </c>
      <c r="EP21" s="368" t="s">
        <v>363</v>
      </c>
      <c r="EQ21" s="343" t="s">
        <v>382</v>
      </c>
      <c r="ER21" s="368" t="s">
        <v>556</v>
      </c>
      <c r="ES21" s="343" t="s">
        <v>557</v>
      </c>
      <c r="ET21" s="347">
        <v>0</v>
      </c>
      <c r="EU21" s="347">
        <v>22908998</v>
      </c>
      <c r="EV21" s="347">
        <v>22909000</v>
      </c>
      <c r="EW21" s="347">
        <f t="shared" si="44"/>
        <v>0</v>
      </c>
      <c r="EX21" s="347">
        <f t="shared" si="45"/>
        <v>23619.176937999997</v>
      </c>
      <c r="EY21" s="347">
        <f t="shared" si="46"/>
        <v>23619.178999999996</v>
      </c>
      <c r="FH21" s="371" t="s">
        <v>363</v>
      </c>
      <c r="FI21" s="346" t="s">
        <v>382</v>
      </c>
      <c r="FJ21" s="371" t="s">
        <v>919</v>
      </c>
      <c r="FK21" s="346" t="s">
        <v>276</v>
      </c>
      <c r="FL21" s="347">
        <v>0</v>
      </c>
      <c r="FM21" s="347">
        <v>535500</v>
      </c>
      <c r="FN21" s="347">
        <v>1130500</v>
      </c>
      <c r="FO21" s="347">
        <f t="shared" si="48"/>
        <v>0</v>
      </c>
      <c r="FP21" s="347">
        <f t="shared" si="49"/>
        <v>535.5</v>
      </c>
      <c r="FQ21" s="347">
        <f t="shared" si="50"/>
        <v>1130.5</v>
      </c>
      <c r="FS21" s="343" t="s">
        <v>943</v>
      </c>
      <c r="FT21" s="373">
        <v>1348231000</v>
      </c>
      <c r="FU21" s="373">
        <v>426144701</v>
      </c>
      <c r="FV21" s="373">
        <v>1134129292</v>
      </c>
      <c r="FW21" s="373">
        <v>214101708</v>
      </c>
      <c r="FX21" s="373">
        <v>397373872</v>
      </c>
      <c r="FY21" s="373">
        <v>28770829</v>
      </c>
      <c r="FZ21" s="360">
        <f t="shared" si="51"/>
        <v>1348231</v>
      </c>
      <c r="GA21" s="360">
        <f t="shared" si="52"/>
        <v>426144.701</v>
      </c>
      <c r="GB21" s="360">
        <f t="shared" si="53"/>
        <v>1134129.2919999999</v>
      </c>
      <c r="GC21" s="360">
        <f t="shared" si="54"/>
        <v>214101.70800000001</v>
      </c>
      <c r="GD21" s="360">
        <f t="shared" si="55"/>
        <v>397373.87199999997</v>
      </c>
      <c r="GE21" s="360">
        <f t="shared" si="56"/>
        <v>28770.829000000002</v>
      </c>
      <c r="GN21" s="368" t="s">
        <v>363</v>
      </c>
      <c r="GO21" s="368" t="s">
        <v>382</v>
      </c>
      <c r="GP21" s="368" t="s">
        <v>556</v>
      </c>
      <c r="GQ21" s="368" t="s">
        <v>557</v>
      </c>
      <c r="GR21" s="368" t="s">
        <v>1014</v>
      </c>
      <c r="GS21" s="370">
        <v>0</v>
      </c>
      <c r="GT21" s="370">
        <v>28629427</v>
      </c>
      <c r="GU21" s="370">
        <v>34629429</v>
      </c>
      <c r="GV21" s="369">
        <f t="shared" si="58"/>
        <v>0</v>
      </c>
      <c r="GW21" s="369">
        <f t="shared" si="59"/>
        <v>28629.427</v>
      </c>
      <c r="GX21" s="369">
        <f t="shared" si="60"/>
        <v>34629.428999999996</v>
      </c>
      <c r="GZ21" s="375" t="s">
        <v>945</v>
      </c>
      <c r="HA21" s="369">
        <v>633000183</v>
      </c>
      <c r="HB21" s="369">
        <v>188074901</v>
      </c>
      <c r="HC21" s="369">
        <v>571374786</v>
      </c>
      <c r="HD21" s="369">
        <v>61625397</v>
      </c>
      <c r="HE21" s="369">
        <v>52399870</v>
      </c>
      <c r="HF21" s="369">
        <v>135675031</v>
      </c>
      <c r="HG21" s="369">
        <f t="shared" si="61"/>
        <v>633000.18299999996</v>
      </c>
      <c r="HH21" s="369">
        <f t="shared" si="62"/>
        <v>188074.90100000001</v>
      </c>
      <c r="HI21" s="369">
        <f t="shared" si="63"/>
        <v>571374.78599999996</v>
      </c>
      <c r="HJ21" s="369">
        <f t="shared" si="64"/>
        <v>61625.396999999997</v>
      </c>
      <c r="HK21" s="369">
        <f t="shared" si="65"/>
        <v>52399.87</v>
      </c>
      <c r="HL21" s="369">
        <f t="shared" si="66"/>
        <v>135675.03099999999</v>
      </c>
      <c r="HY21" s="371" t="s">
        <v>363</v>
      </c>
      <c r="HZ21" s="346" t="s">
        <v>382</v>
      </c>
      <c r="IA21" s="371" t="s">
        <v>383</v>
      </c>
      <c r="IB21" s="346" t="s">
        <v>384</v>
      </c>
      <c r="IC21" s="376">
        <v>0</v>
      </c>
      <c r="ID21" s="376">
        <v>5000000</v>
      </c>
      <c r="IE21" s="376">
        <v>5000000</v>
      </c>
      <c r="IF21" s="360">
        <f t="shared" si="68"/>
        <v>0</v>
      </c>
      <c r="IG21" s="360">
        <f t="shared" si="69"/>
        <v>5000</v>
      </c>
      <c r="IH21" s="360">
        <f t="shared" si="70"/>
        <v>5000</v>
      </c>
      <c r="II21" s="347"/>
      <c r="IJ21" s="347"/>
      <c r="IL21" s="346" t="s">
        <v>945</v>
      </c>
      <c r="IM21" s="377">
        <v>729448634</v>
      </c>
      <c r="IN21" s="377">
        <v>555761726</v>
      </c>
      <c r="IO21" s="377">
        <v>556374786</v>
      </c>
      <c r="IP21" s="377">
        <v>173073848</v>
      </c>
      <c r="IQ21" s="377">
        <v>190054902</v>
      </c>
      <c r="IR21" s="377">
        <v>365706824</v>
      </c>
      <c r="IS21" s="347">
        <f t="shared" si="71"/>
        <v>729448.63399999996</v>
      </c>
      <c r="IT21" s="347">
        <f t="shared" si="72"/>
        <v>555761.72600000002</v>
      </c>
      <c r="IU21" s="347">
        <f t="shared" si="73"/>
        <v>556374.78599999996</v>
      </c>
      <c r="IV21" s="347">
        <f t="shared" si="74"/>
        <v>173073.848</v>
      </c>
      <c r="IW21" s="347">
        <f t="shared" si="75"/>
        <v>190054.902</v>
      </c>
      <c r="IX21" s="347">
        <f t="shared" si="76"/>
        <v>365706.82400000002</v>
      </c>
    </row>
    <row r="22" spans="1:258" x14ac:dyDescent="0.2">
      <c r="A22" s="370" t="s">
        <v>369</v>
      </c>
      <c r="B22" s="348" t="s">
        <v>279</v>
      </c>
      <c r="C22" s="370" t="s">
        <v>519</v>
      </c>
      <c r="D22" s="348" t="s">
        <v>520</v>
      </c>
      <c r="E22" s="348">
        <v>14400662</v>
      </c>
      <c r="F22" s="348">
        <v>0</v>
      </c>
      <c r="G22" s="348">
        <v>0</v>
      </c>
      <c r="H22" s="370">
        <f t="shared" si="12"/>
        <v>14847.082521999999</v>
      </c>
      <c r="I22" s="370">
        <f t="shared" si="13"/>
        <v>0</v>
      </c>
      <c r="J22" s="370">
        <f t="shared" si="14"/>
        <v>0</v>
      </c>
      <c r="T22" s="343" t="s">
        <v>369</v>
      </c>
      <c r="U22" s="343" t="s">
        <v>279</v>
      </c>
      <c r="V22" s="368" t="s">
        <v>388</v>
      </c>
      <c r="W22" s="343" t="s">
        <v>523</v>
      </c>
      <c r="X22" s="370">
        <v>114543464</v>
      </c>
      <c r="Y22" s="370">
        <v>0</v>
      </c>
      <c r="Z22" s="370">
        <v>0</v>
      </c>
      <c r="AA22" s="370">
        <f t="shared" si="16"/>
        <v>118094.311384</v>
      </c>
      <c r="AB22" s="370">
        <f t="shared" si="17"/>
        <v>0</v>
      </c>
      <c r="AC22" s="370">
        <f t="shared" si="18"/>
        <v>0</v>
      </c>
      <c r="AL22" s="343" t="s">
        <v>369</v>
      </c>
      <c r="AM22" s="343" t="s">
        <v>279</v>
      </c>
      <c r="AN22" s="368" t="s">
        <v>388</v>
      </c>
      <c r="AO22" s="343" t="s">
        <v>523</v>
      </c>
      <c r="AP22" s="348">
        <v>114543464</v>
      </c>
      <c r="AQ22" s="348">
        <v>0</v>
      </c>
      <c r="AR22" s="348">
        <v>0</v>
      </c>
      <c r="AS22" s="348">
        <f t="shared" si="20"/>
        <v>118094.311384</v>
      </c>
      <c r="AT22" s="348">
        <f t="shared" si="21"/>
        <v>0</v>
      </c>
      <c r="AU22" s="348">
        <f t="shared" si="22"/>
        <v>0</v>
      </c>
      <c r="BD22" s="371" t="s">
        <v>369</v>
      </c>
      <c r="BE22" s="346" t="s">
        <v>279</v>
      </c>
      <c r="BF22" s="371" t="s">
        <v>388</v>
      </c>
      <c r="BG22" s="350" t="s">
        <v>523</v>
      </c>
      <c r="BH22" s="347">
        <v>114543464</v>
      </c>
      <c r="BI22" s="347">
        <v>0</v>
      </c>
      <c r="BJ22" s="347">
        <v>0</v>
      </c>
      <c r="BK22" s="347">
        <f t="shared" si="24"/>
        <v>118094.311384</v>
      </c>
      <c r="BL22" s="347">
        <f t="shared" si="25"/>
        <v>0</v>
      </c>
      <c r="BM22" s="347">
        <f t="shared" si="26"/>
        <v>0</v>
      </c>
      <c r="BV22" s="371" t="s">
        <v>369</v>
      </c>
      <c r="BW22" s="372" t="s">
        <v>279</v>
      </c>
      <c r="BX22" s="371" t="s">
        <v>388</v>
      </c>
      <c r="BY22" s="372" t="s">
        <v>523</v>
      </c>
      <c r="BZ22" s="348">
        <v>114543464</v>
      </c>
      <c r="CA22" s="348">
        <v>0</v>
      </c>
      <c r="CB22" s="348">
        <v>0</v>
      </c>
      <c r="CC22" s="349">
        <f t="shared" si="28"/>
        <v>118094.311384</v>
      </c>
      <c r="CD22" s="349">
        <f t="shared" si="29"/>
        <v>0</v>
      </c>
      <c r="CE22" s="349">
        <f t="shared" si="30"/>
        <v>0</v>
      </c>
      <c r="CN22" s="343" t="s">
        <v>369</v>
      </c>
      <c r="CO22" s="343" t="s">
        <v>279</v>
      </c>
      <c r="CP22" s="343" t="s">
        <v>422</v>
      </c>
      <c r="CQ22" s="343" t="s">
        <v>522</v>
      </c>
      <c r="CR22" s="348">
        <v>172144076</v>
      </c>
      <c r="CS22" s="348">
        <v>0</v>
      </c>
      <c r="CT22" s="348">
        <v>0</v>
      </c>
      <c r="CU22" s="348">
        <f t="shared" si="32"/>
        <v>177480.54235599999</v>
      </c>
      <c r="CV22" s="348">
        <f t="shared" si="33"/>
        <v>0</v>
      </c>
      <c r="CW22" s="348">
        <f t="shared" si="34"/>
        <v>0</v>
      </c>
      <c r="DF22" s="343" t="s">
        <v>369</v>
      </c>
      <c r="DG22" s="343" t="s">
        <v>279</v>
      </c>
      <c r="DH22" s="343" t="s">
        <v>422</v>
      </c>
      <c r="DI22" s="343" t="s">
        <v>522</v>
      </c>
      <c r="DJ22" s="348">
        <v>172144076</v>
      </c>
      <c r="DK22" s="348">
        <v>0</v>
      </c>
      <c r="DL22" s="348">
        <v>0</v>
      </c>
      <c r="DM22" s="348">
        <f t="shared" si="36"/>
        <v>177480.54235599999</v>
      </c>
      <c r="DN22" s="348">
        <f t="shared" si="37"/>
        <v>0</v>
      </c>
      <c r="DO22" s="348">
        <f t="shared" si="38"/>
        <v>0</v>
      </c>
      <c r="DX22" s="343" t="s">
        <v>369</v>
      </c>
      <c r="DY22" s="343" t="s">
        <v>279</v>
      </c>
      <c r="DZ22" s="343" t="s">
        <v>422</v>
      </c>
      <c r="EA22" s="343" t="s">
        <v>522</v>
      </c>
      <c r="EB22" s="360">
        <v>172144076</v>
      </c>
      <c r="EC22" s="360">
        <v>0</v>
      </c>
      <c r="ED22" s="360">
        <v>0</v>
      </c>
      <c r="EE22" s="360">
        <f t="shared" si="40"/>
        <v>177480.54235599999</v>
      </c>
      <c r="EF22" s="360">
        <f t="shared" si="41"/>
        <v>0</v>
      </c>
      <c r="EG22" s="360">
        <f t="shared" si="42"/>
        <v>0</v>
      </c>
      <c r="EP22" s="368" t="s">
        <v>363</v>
      </c>
      <c r="EQ22" s="343" t="s">
        <v>382</v>
      </c>
      <c r="ER22" s="368" t="s">
        <v>376</v>
      </c>
      <c r="ES22" s="343" t="s">
        <v>376</v>
      </c>
      <c r="ET22" s="347">
        <v>0</v>
      </c>
      <c r="EU22" s="347">
        <v>0</v>
      </c>
      <c r="EV22" s="347">
        <v>0</v>
      </c>
      <c r="EW22" s="347">
        <f t="shared" si="44"/>
        <v>0</v>
      </c>
      <c r="EX22" s="347">
        <f t="shared" si="45"/>
        <v>0</v>
      </c>
      <c r="EY22" s="347">
        <f t="shared" si="46"/>
        <v>0</v>
      </c>
      <c r="FH22" s="371" t="s">
        <v>363</v>
      </c>
      <c r="FI22" s="346" t="s">
        <v>382</v>
      </c>
      <c r="FJ22" s="371" t="s">
        <v>385</v>
      </c>
      <c r="FK22" s="346" t="s">
        <v>234</v>
      </c>
      <c r="FL22" s="347">
        <v>0</v>
      </c>
      <c r="FM22" s="347">
        <v>517146500</v>
      </c>
      <c r="FN22" s="347">
        <v>945135800</v>
      </c>
      <c r="FO22" s="347">
        <f t="shared" si="48"/>
        <v>0</v>
      </c>
      <c r="FP22" s="347">
        <f t="shared" si="49"/>
        <v>517146.5</v>
      </c>
      <c r="FQ22" s="347">
        <f t="shared" si="50"/>
        <v>945135.8</v>
      </c>
      <c r="FS22" s="343" t="s">
        <v>944</v>
      </c>
      <c r="FT22" s="373">
        <v>1348231000</v>
      </c>
      <c r="FU22" s="373">
        <v>426144701</v>
      </c>
      <c r="FV22" s="373">
        <v>1134129292</v>
      </c>
      <c r="FW22" s="373">
        <v>214101708</v>
      </c>
      <c r="FX22" s="373">
        <v>397373872</v>
      </c>
      <c r="FY22" s="373">
        <v>28770829</v>
      </c>
      <c r="FZ22" s="360">
        <f t="shared" si="51"/>
        <v>1348231</v>
      </c>
      <c r="GA22" s="360">
        <f t="shared" si="52"/>
        <v>426144.701</v>
      </c>
      <c r="GB22" s="360">
        <f t="shared" si="53"/>
        <v>1134129.2919999999</v>
      </c>
      <c r="GC22" s="360">
        <f t="shared" si="54"/>
        <v>214101.70800000001</v>
      </c>
      <c r="GD22" s="360">
        <f t="shared" si="55"/>
        <v>397373.87199999997</v>
      </c>
      <c r="GE22" s="360">
        <f t="shared" si="56"/>
        <v>28770.829000000002</v>
      </c>
      <c r="GN22" s="368" t="s">
        <v>363</v>
      </c>
      <c r="GO22" s="368" t="s">
        <v>382</v>
      </c>
      <c r="GP22" s="368" t="s">
        <v>919</v>
      </c>
      <c r="GQ22" s="368" t="s">
        <v>276</v>
      </c>
      <c r="GR22" s="368" t="s">
        <v>1014</v>
      </c>
      <c r="GS22" s="370">
        <v>0</v>
      </c>
      <c r="GT22" s="370">
        <v>535500</v>
      </c>
      <c r="GU22" s="370">
        <v>1130500</v>
      </c>
      <c r="GV22" s="369">
        <f t="shared" si="58"/>
        <v>0</v>
      </c>
      <c r="GW22" s="369">
        <f t="shared" si="59"/>
        <v>535.5</v>
      </c>
      <c r="GX22" s="369">
        <f t="shared" si="60"/>
        <v>1130.5</v>
      </c>
      <c r="GZ22" s="375" t="s">
        <v>946</v>
      </c>
      <c r="HA22" s="369">
        <v>330310000</v>
      </c>
      <c r="HB22" s="369">
        <v>203244870</v>
      </c>
      <c r="HC22" s="369">
        <v>251580557</v>
      </c>
      <c r="HD22" s="369">
        <v>78729443</v>
      </c>
      <c r="HE22" s="369">
        <v>143513557</v>
      </c>
      <c r="HF22" s="369">
        <v>59731313</v>
      </c>
      <c r="HG22" s="369">
        <f t="shared" si="61"/>
        <v>330310</v>
      </c>
      <c r="HH22" s="369">
        <f t="shared" si="62"/>
        <v>203244.87</v>
      </c>
      <c r="HI22" s="369">
        <f t="shared" si="63"/>
        <v>251580.557</v>
      </c>
      <c r="HJ22" s="369">
        <f t="shared" si="64"/>
        <v>78729.442999999999</v>
      </c>
      <c r="HK22" s="369">
        <f t="shared" si="65"/>
        <v>143513.557</v>
      </c>
      <c r="HL22" s="369">
        <f t="shared" si="66"/>
        <v>59731.313000000002</v>
      </c>
      <c r="HY22" s="371" t="s">
        <v>363</v>
      </c>
      <c r="HZ22" s="346" t="s">
        <v>382</v>
      </c>
      <c r="IA22" s="371" t="s">
        <v>376</v>
      </c>
      <c r="IB22" s="346" t="s">
        <v>376</v>
      </c>
      <c r="IC22" s="376">
        <v>0</v>
      </c>
      <c r="ID22" s="376">
        <v>0</v>
      </c>
      <c r="IE22" s="376">
        <v>0</v>
      </c>
      <c r="IF22" s="360">
        <f t="shared" si="68"/>
        <v>0</v>
      </c>
      <c r="IG22" s="360">
        <f t="shared" si="69"/>
        <v>0</v>
      </c>
      <c r="IH22" s="360">
        <f t="shared" si="70"/>
        <v>0</v>
      </c>
      <c r="II22" s="347"/>
      <c r="IJ22" s="347"/>
      <c r="IL22" s="346" t="s">
        <v>946</v>
      </c>
      <c r="IM22" s="377">
        <v>270708417</v>
      </c>
      <c r="IN22" s="377">
        <v>218103425</v>
      </c>
      <c r="IO22" s="377">
        <v>252382194</v>
      </c>
      <c r="IP22" s="377">
        <v>18326223</v>
      </c>
      <c r="IQ22" s="377">
        <v>203244870</v>
      </c>
      <c r="IR22" s="377">
        <v>14858555</v>
      </c>
      <c r="IS22" s="347">
        <f t="shared" si="71"/>
        <v>270708.41700000002</v>
      </c>
      <c r="IT22" s="347">
        <f t="shared" si="72"/>
        <v>218103.42499999999</v>
      </c>
      <c r="IU22" s="347">
        <f t="shared" si="73"/>
        <v>252382.19399999999</v>
      </c>
      <c r="IV22" s="347">
        <f t="shared" si="74"/>
        <v>18326.223000000002</v>
      </c>
      <c r="IW22" s="347">
        <f t="shared" si="75"/>
        <v>203244.87</v>
      </c>
      <c r="IX22" s="347">
        <f t="shared" si="76"/>
        <v>14858.555</v>
      </c>
    </row>
    <row r="23" spans="1:258" x14ac:dyDescent="0.2">
      <c r="A23" s="370" t="s">
        <v>369</v>
      </c>
      <c r="B23" s="348" t="s">
        <v>279</v>
      </c>
      <c r="C23" s="370" t="s">
        <v>422</v>
      </c>
      <c r="D23" s="348" t="s">
        <v>522</v>
      </c>
      <c r="E23" s="348">
        <v>0</v>
      </c>
      <c r="F23" s="348">
        <v>0</v>
      </c>
      <c r="G23" s="348">
        <v>89818844</v>
      </c>
      <c r="H23" s="370">
        <f t="shared" si="12"/>
        <v>0</v>
      </c>
      <c r="I23" s="370">
        <f t="shared" si="13"/>
        <v>0</v>
      </c>
      <c r="J23" s="370">
        <f t="shared" si="14"/>
        <v>92603.228163999986</v>
      </c>
      <c r="T23" s="343" t="s">
        <v>369</v>
      </c>
      <c r="U23" s="343" t="s">
        <v>279</v>
      </c>
      <c r="V23" s="368" t="s">
        <v>370</v>
      </c>
      <c r="W23" s="343" t="s">
        <v>416</v>
      </c>
      <c r="X23" s="370">
        <v>84290798</v>
      </c>
      <c r="Y23" s="370">
        <v>0</v>
      </c>
      <c r="Z23" s="370">
        <v>0</v>
      </c>
      <c r="AA23" s="370">
        <f t="shared" si="16"/>
        <v>86903.812737999993</v>
      </c>
      <c r="AB23" s="370">
        <f t="shared" si="17"/>
        <v>0</v>
      </c>
      <c r="AC23" s="370">
        <f t="shared" si="18"/>
        <v>0</v>
      </c>
      <c r="AL23" s="343" t="s">
        <v>369</v>
      </c>
      <c r="AM23" s="343" t="s">
        <v>279</v>
      </c>
      <c r="AN23" s="368" t="s">
        <v>370</v>
      </c>
      <c r="AO23" s="343" t="s">
        <v>416</v>
      </c>
      <c r="AP23" s="348">
        <v>84290798</v>
      </c>
      <c r="AQ23" s="348">
        <v>0</v>
      </c>
      <c r="AR23" s="348">
        <v>0</v>
      </c>
      <c r="AS23" s="348">
        <f t="shared" si="20"/>
        <v>86903.812737999993</v>
      </c>
      <c r="AT23" s="348">
        <f t="shared" si="21"/>
        <v>0</v>
      </c>
      <c r="AU23" s="348">
        <f t="shared" si="22"/>
        <v>0</v>
      </c>
      <c r="BD23" s="371" t="s">
        <v>369</v>
      </c>
      <c r="BE23" s="346" t="s">
        <v>279</v>
      </c>
      <c r="BF23" s="371" t="s">
        <v>370</v>
      </c>
      <c r="BG23" s="350" t="s">
        <v>416</v>
      </c>
      <c r="BH23" s="347">
        <v>84290798</v>
      </c>
      <c r="BI23" s="347">
        <v>0</v>
      </c>
      <c r="BJ23" s="347">
        <v>0</v>
      </c>
      <c r="BK23" s="347">
        <f t="shared" si="24"/>
        <v>86903.812737999993</v>
      </c>
      <c r="BL23" s="347">
        <f t="shared" si="25"/>
        <v>0</v>
      </c>
      <c r="BM23" s="347">
        <f t="shared" si="26"/>
        <v>0</v>
      </c>
      <c r="BV23" s="371" t="s">
        <v>369</v>
      </c>
      <c r="BW23" s="372" t="s">
        <v>279</v>
      </c>
      <c r="BX23" s="371" t="s">
        <v>370</v>
      </c>
      <c r="BY23" s="372" t="s">
        <v>416</v>
      </c>
      <c r="BZ23" s="348">
        <v>84290798</v>
      </c>
      <c r="CA23" s="348">
        <v>0</v>
      </c>
      <c r="CB23" s="348">
        <v>0</v>
      </c>
      <c r="CC23" s="349">
        <f t="shared" si="28"/>
        <v>86903.812737999993</v>
      </c>
      <c r="CD23" s="349">
        <f t="shared" si="29"/>
        <v>0</v>
      </c>
      <c r="CE23" s="349">
        <f t="shared" si="30"/>
        <v>0</v>
      </c>
      <c r="CN23" s="343" t="s">
        <v>369</v>
      </c>
      <c r="CO23" s="343" t="s">
        <v>279</v>
      </c>
      <c r="CP23" s="343" t="s">
        <v>388</v>
      </c>
      <c r="CQ23" s="343" t="s">
        <v>523</v>
      </c>
      <c r="CR23" s="348">
        <v>114543464</v>
      </c>
      <c r="CS23" s="348">
        <v>0</v>
      </c>
      <c r="CT23" s="348">
        <v>0</v>
      </c>
      <c r="CU23" s="348">
        <f t="shared" si="32"/>
        <v>118094.311384</v>
      </c>
      <c r="CV23" s="348">
        <f t="shared" si="33"/>
        <v>0</v>
      </c>
      <c r="CW23" s="348">
        <f t="shared" si="34"/>
        <v>0</v>
      </c>
      <c r="DF23" s="343" t="s">
        <v>369</v>
      </c>
      <c r="DG23" s="343" t="s">
        <v>279</v>
      </c>
      <c r="DH23" s="343" t="s">
        <v>388</v>
      </c>
      <c r="DI23" s="343" t="s">
        <v>523</v>
      </c>
      <c r="DJ23" s="348">
        <v>114543464</v>
      </c>
      <c r="DK23" s="348">
        <v>0</v>
      </c>
      <c r="DL23" s="348">
        <v>0</v>
      </c>
      <c r="DM23" s="348">
        <f t="shared" si="36"/>
        <v>118094.311384</v>
      </c>
      <c r="DN23" s="348">
        <f t="shared" si="37"/>
        <v>0</v>
      </c>
      <c r="DO23" s="348">
        <f t="shared" si="38"/>
        <v>0</v>
      </c>
      <c r="DX23" s="343" t="s">
        <v>369</v>
      </c>
      <c r="DY23" s="343" t="s">
        <v>279</v>
      </c>
      <c r="DZ23" s="343" t="s">
        <v>388</v>
      </c>
      <c r="EA23" s="343" t="s">
        <v>523</v>
      </c>
      <c r="EB23" s="360">
        <v>114543464</v>
      </c>
      <c r="EC23" s="360">
        <v>0</v>
      </c>
      <c r="ED23" s="360">
        <v>0</v>
      </c>
      <c r="EE23" s="360">
        <f t="shared" si="40"/>
        <v>118094.311384</v>
      </c>
      <c r="EF23" s="360">
        <f t="shared" si="41"/>
        <v>0</v>
      </c>
      <c r="EG23" s="360">
        <f t="shared" si="42"/>
        <v>0</v>
      </c>
      <c r="EP23" s="368" t="s">
        <v>369</v>
      </c>
      <c r="EQ23" s="343" t="s">
        <v>279</v>
      </c>
      <c r="ER23" s="368" t="s">
        <v>413</v>
      </c>
      <c r="ES23" s="343" t="s">
        <v>521</v>
      </c>
      <c r="ET23" s="347">
        <v>371233964</v>
      </c>
      <c r="EU23" s="347">
        <v>0</v>
      </c>
      <c r="EV23" s="347">
        <v>0</v>
      </c>
      <c r="EW23" s="347">
        <f t="shared" si="44"/>
        <v>382742.21688399994</v>
      </c>
      <c r="EX23" s="347">
        <f t="shared" si="45"/>
        <v>0</v>
      </c>
      <c r="EY23" s="347">
        <f t="shared" si="46"/>
        <v>0</v>
      </c>
      <c r="FH23" s="371" t="s">
        <v>363</v>
      </c>
      <c r="FI23" s="346" t="s">
        <v>382</v>
      </c>
      <c r="FJ23" s="371" t="s">
        <v>383</v>
      </c>
      <c r="FK23" s="346" t="s">
        <v>384</v>
      </c>
      <c r="FL23" s="347">
        <v>0</v>
      </c>
      <c r="FM23" s="347">
        <v>5000000</v>
      </c>
      <c r="FN23" s="347">
        <v>5000000</v>
      </c>
      <c r="FO23" s="347">
        <f t="shared" si="48"/>
        <v>0</v>
      </c>
      <c r="FP23" s="347">
        <f t="shared" si="49"/>
        <v>5000</v>
      </c>
      <c r="FQ23" s="347">
        <f t="shared" si="50"/>
        <v>5000</v>
      </c>
      <c r="FS23" s="343" t="s">
        <v>945</v>
      </c>
      <c r="FT23" s="373">
        <v>633000183</v>
      </c>
      <c r="FU23" s="373">
        <v>52399870</v>
      </c>
      <c r="FV23" s="373">
        <v>571374786</v>
      </c>
      <c r="FW23" s="373">
        <v>61625397</v>
      </c>
      <c r="FX23" s="373">
        <v>52399870</v>
      </c>
      <c r="FY23" s="373">
        <v>0</v>
      </c>
      <c r="FZ23" s="360">
        <f t="shared" si="51"/>
        <v>633000.18299999996</v>
      </c>
      <c r="GA23" s="360">
        <f t="shared" si="52"/>
        <v>52399.87</v>
      </c>
      <c r="GB23" s="360">
        <f t="shared" si="53"/>
        <v>571374.78599999996</v>
      </c>
      <c r="GC23" s="360">
        <f t="shared" si="54"/>
        <v>61625.396999999997</v>
      </c>
      <c r="GD23" s="360">
        <f t="shared" si="55"/>
        <v>52399.87</v>
      </c>
      <c r="GE23" s="360">
        <f t="shared" si="56"/>
        <v>0</v>
      </c>
      <c r="GN23" s="368" t="s">
        <v>363</v>
      </c>
      <c r="GO23" s="368" t="s">
        <v>382</v>
      </c>
      <c r="GP23" s="368" t="s">
        <v>364</v>
      </c>
      <c r="GQ23" s="368" t="s">
        <v>365</v>
      </c>
      <c r="GR23" s="368" t="s">
        <v>1014</v>
      </c>
      <c r="GS23" s="370">
        <v>0</v>
      </c>
      <c r="GT23" s="370">
        <v>257000000</v>
      </c>
      <c r="GU23" s="370">
        <v>281000000</v>
      </c>
      <c r="GV23" s="369">
        <f t="shared" si="58"/>
        <v>0</v>
      </c>
      <c r="GW23" s="369">
        <f t="shared" si="59"/>
        <v>257000</v>
      </c>
      <c r="GX23" s="369">
        <f t="shared" si="60"/>
        <v>281000</v>
      </c>
      <c r="GZ23" s="375" t="s">
        <v>947</v>
      </c>
      <c r="HA23" s="369">
        <v>270819581</v>
      </c>
      <c r="HB23" s="369">
        <v>215756292</v>
      </c>
      <c r="HC23" s="369">
        <v>254475190</v>
      </c>
      <c r="HD23" s="369">
        <v>16344391</v>
      </c>
      <c r="HE23" s="369">
        <v>195974815</v>
      </c>
      <c r="HF23" s="369">
        <v>19781477</v>
      </c>
      <c r="HG23" s="369">
        <f t="shared" si="61"/>
        <v>270819.58100000001</v>
      </c>
      <c r="HH23" s="369">
        <f t="shared" si="62"/>
        <v>215756.29199999999</v>
      </c>
      <c r="HI23" s="369">
        <f t="shared" si="63"/>
        <v>254475.19</v>
      </c>
      <c r="HJ23" s="369">
        <f t="shared" si="64"/>
        <v>16344.391</v>
      </c>
      <c r="HK23" s="369">
        <f t="shared" si="65"/>
        <v>195974.815</v>
      </c>
      <c r="HL23" s="369">
        <f t="shared" si="66"/>
        <v>19781.476999999999</v>
      </c>
      <c r="HY23" s="371" t="s">
        <v>363</v>
      </c>
      <c r="HZ23" s="346" t="s">
        <v>382</v>
      </c>
      <c r="IA23" s="371" t="s">
        <v>556</v>
      </c>
      <c r="IB23" s="346" t="s">
        <v>557</v>
      </c>
      <c r="IC23" s="376">
        <v>0</v>
      </c>
      <c r="ID23" s="376">
        <v>34629427</v>
      </c>
      <c r="IE23" s="376">
        <v>34629429</v>
      </c>
      <c r="IF23" s="360">
        <f t="shared" si="68"/>
        <v>0</v>
      </c>
      <c r="IG23" s="360">
        <f t="shared" si="69"/>
        <v>34629.427000000003</v>
      </c>
      <c r="IH23" s="360">
        <f t="shared" si="70"/>
        <v>34629.428999999996</v>
      </c>
      <c r="II23" s="347"/>
      <c r="IJ23" s="347"/>
      <c r="IL23" s="346" t="s">
        <v>947</v>
      </c>
      <c r="IM23" s="377">
        <v>270475190</v>
      </c>
      <c r="IN23" s="377">
        <v>267220749</v>
      </c>
      <c r="IO23" s="377">
        <v>267220749</v>
      </c>
      <c r="IP23" s="377">
        <v>3254441</v>
      </c>
      <c r="IQ23" s="377">
        <v>215756292</v>
      </c>
      <c r="IR23" s="377">
        <v>51464457</v>
      </c>
      <c r="IS23" s="347">
        <f t="shared" si="71"/>
        <v>270475.19</v>
      </c>
      <c r="IT23" s="347">
        <f t="shared" si="72"/>
        <v>267220.74900000001</v>
      </c>
      <c r="IU23" s="347">
        <f t="shared" si="73"/>
        <v>267220.74900000001</v>
      </c>
      <c r="IV23" s="347">
        <f t="shared" si="74"/>
        <v>3254.4409999999998</v>
      </c>
      <c r="IW23" s="347">
        <f t="shared" si="75"/>
        <v>215756.29199999999</v>
      </c>
      <c r="IX23" s="347">
        <f t="shared" si="76"/>
        <v>51464.457000000002</v>
      </c>
    </row>
    <row r="24" spans="1:258" x14ac:dyDescent="0.2">
      <c r="A24" s="370" t="s">
        <v>369</v>
      </c>
      <c r="B24" s="348" t="s">
        <v>279</v>
      </c>
      <c r="C24" s="370" t="s">
        <v>519</v>
      </c>
      <c r="D24" s="348" t="s">
        <v>520</v>
      </c>
      <c r="E24" s="348">
        <v>0</v>
      </c>
      <c r="F24" s="348">
        <v>0</v>
      </c>
      <c r="G24" s="348">
        <v>2340000</v>
      </c>
      <c r="H24" s="370">
        <f t="shared" si="12"/>
        <v>0</v>
      </c>
      <c r="I24" s="370">
        <f t="shared" si="13"/>
        <v>0</v>
      </c>
      <c r="J24" s="370">
        <f t="shared" si="14"/>
        <v>2412.54</v>
      </c>
      <c r="T24" s="343" t="s">
        <v>369</v>
      </c>
      <c r="U24" s="343" t="s">
        <v>279</v>
      </c>
      <c r="V24" s="368" t="s">
        <v>519</v>
      </c>
      <c r="W24" s="343" t="s">
        <v>520</v>
      </c>
      <c r="X24" s="370">
        <v>14400662</v>
      </c>
      <c r="Y24" s="370">
        <v>0</v>
      </c>
      <c r="Z24" s="370">
        <v>0</v>
      </c>
      <c r="AA24" s="370">
        <f t="shared" si="16"/>
        <v>14847.082521999999</v>
      </c>
      <c r="AB24" s="370">
        <f t="shared" si="17"/>
        <v>0</v>
      </c>
      <c r="AC24" s="370">
        <f t="shared" si="18"/>
        <v>0</v>
      </c>
      <c r="AL24" s="343" t="s">
        <v>369</v>
      </c>
      <c r="AM24" s="343" t="s">
        <v>279</v>
      </c>
      <c r="AN24" s="368" t="s">
        <v>519</v>
      </c>
      <c r="AO24" s="343" t="s">
        <v>520</v>
      </c>
      <c r="AP24" s="348">
        <v>14400662</v>
      </c>
      <c r="AQ24" s="348">
        <v>0</v>
      </c>
      <c r="AR24" s="348">
        <v>0</v>
      </c>
      <c r="AS24" s="348">
        <f t="shared" si="20"/>
        <v>14847.082521999999</v>
      </c>
      <c r="AT24" s="348">
        <f t="shared" si="21"/>
        <v>0</v>
      </c>
      <c r="AU24" s="348">
        <f t="shared" si="22"/>
        <v>0</v>
      </c>
      <c r="BD24" s="371" t="s">
        <v>369</v>
      </c>
      <c r="BE24" s="346" t="s">
        <v>279</v>
      </c>
      <c r="BF24" s="371" t="s">
        <v>519</v>
      </c>
      <c r="BG24" s="350" t="s">
        <v>520</v>
      </c>
      <c r="BH24" s="347">
        <v>14400662</v>
      </c>
      <c r="BI24" s="347">
        <v>0</v>
      </c>
      <c r="BJ24" s="347">
        <v>0</v>
      </c>
      <c r="BK24" s="347">
        <f t="shared" si="24"/>
        <v>14847.082521999999</v>
      </c>
      <c r="BL24" s="347">
        <f t="shared" si="25"/>
        <v>0</v>
      </c>
      <c r="BM24" s="347">
        <f t="shared" si="26"/>
        <v>0</v>
      </c>
      <c r="BV24" s="371" t="s">
        <v>369</v>
      </c>
      <c r="BW24" s="372" t="s">
        <v>279</v>
      </c>
      <c r="BX24" s="371" t="s">
        <v>519</v>
      </c>
      <c r="BY24" s="372" t="s">
        <v>520</v>
      </c>
      <c r="BZ24" s="348">
        <v>14400662</v>
      </c>
      <c r="CA24" s="348">
        <v>0</v>
      </c>
      <c r="CB24" s="348">
        <v>0</v>
      </c>
      <c r="CC24" s="349">
        <f t="shared" si="28"/>
        <v>14847.082521999999</v>
      </c>
      <c r="CD24" s="349">
        <f t="shared" si="29"/>
        <v>0</v>
      </c>
      <c r="CE24" s="349">
        <f t="shared" si="30"/>
        <v>0</v>
      </c>
      <c r="CN24" s="343" t="s">
        <v>369</v>
      </c>
      <c r="CO24" s="343" t="s">
        <v>279</v>
      </c>
      <c r="CP24" s="343" t="s">
        <v>370</v>
      </c>
      <c r="CQ24" s="343" t="s">
        <v>416</v>
      </c>
      <c r="CR24" s="348">
        <v>84290798</v>
      </c>
      <c r="CS24" s="348">
        <v>0</v>
      </c>
      <c r="CT24" s="348">
        <v>0</v>
      </c>
      <c r="CU24" s="348">
        <f t="shared" si="32"/>
        <v>86903.812737999993</v>
      </c>
      <c r="CV24" s="348">
        <f t="shared" si="33"/>
        <v>0</v>
      </c>
      <c r="CW24" s="348">
        <f t="shared" si="34"/>
        <v>0</v>
      </c>
      <c r="DF24" s="343" t="s">
        <v>369</v>
      </c>
      <c r="DG24" s="343" t="s">
        <v>279</v>
      </c>
      <c r="DH24" s="343" t="s">
        <v>370</v>
      </c>
      <c r="DI24" s="343" t="s">
        <v>416</v>
      </c>
      <c r="DJ24" s="348">
        <v>84290798</v>
      </c>
      <c r="DK24" s="348">
        <v>0</v>
      </c>
      <c r="DL24" s="348">
        <v>0</v>
      </c>
      <c r="DM24" s="348">
        <f t="shared" si="36"/>
        <v>86903.812737999993</v>
      </c>
      <c r="DN24" s="348">
        <f t="shared" si="37"/>
        <v>0</v>
      </c>
      <c r="DO24" s="348">
        <f t="shared" si="38"/>
        <v>0</v>
      </c>
      <c r="DX24" s="343" t="s">
        <v>369</v>
      </c>
      <c r="DY24" s="343" t="s">
        <v>279</v>
      </c>
      <c r="DZ24" s="343" t="s">
        <v>370</v>
      </c>
      <c r="EA24" s="343" t="s">
        <v>416</v>
      </c>
      <c r="EB24" s="360">
        <v>84290798</v>
      </c>
      <c r="EC24" s="360">
        <v>0</v>
      </c>
      <c r="ED24" s="360">
        <v>0</v>
      </c>
      <c r="EE24" s="360">
        <f t="shared" si="40"/>
        <v>86903.812737999993</v>
      </c>
      <c r="EF24" s="360">
        <f t="shared" si="41"/>
        <v>0</v>
      </c>
      <c r="EG24" s="360">
        <f t="shared" si="42"/>
        <v>0</v>
      </c>
      <c r="EP24" s="368" t="s">
        <v>369</v>
      </c>
      <c r="EQ24" s="343" t="s">
        <v>279</v>
      </c>
      <c r="ER24" s="368" t="s">
        <v>422</v>
      </c>
      <c r="ES24" s="343" t="s">
        <v>522</v>
      </c>
      <c r="ET24" s="347">
        <v>172144076</v>
      </c>
      <c r="EU24" s="347">
        <v>0</v>
      </c>
      <c r="EV24" s="347">
        <v>0</v>
      </c>
      <c r="EW24" s="347">
        <f t="shared" si="44"/>
        <v>177480.54235599999</v>
      </c>
      <c r="EX24" s="347">
        <f t="shared" si="45"/>
        <v>0</v>
      </c>
      <c r="EY24" s="347">
        <f t="shared" si="46"/>
        <v>0</v>
      </c>
      <c r="FH24" s="371" t="s">
        <v>369</v>
      </c>
      <c r="FI24" s="346" t="s">
        <v>279</v>
      </c>
      <c r="FJ24" s="371" t="s">
        <v>413</v>
      </c>
      <c r="FK24" s="346" t="s">
        <v>521</v>
      </c>
      <c r="FL24" s="347">
        <v>371233964</v>
      </c>
      <c r="FM24" s="347">
        <v>0</v>
      </c>
      <c r="FN24" s="347">
        <v>0</v>
      </c>
      <c r="FO24" s="347">
        <f t="shared" si="48"/>
        <v>371233.96399999998</v>
      </c>
      <c r="FP24" s="347">
        <f t="shared" si="49"/>
        <v>0</v>
      </c>
      <c r="FQ24" s="347">
        <f t="shared" si="50"/>
        <v>0</v>
      </c>
      <c r="FS24" s="343" t="s">
        <v>946</v>
      </c>
      <c r="FT24" s="373">
        <v>330310000</v>
      </c>
      <c r="FU24" s="373">
        <v>143513557</v>
      </c>
      <c r="FV24" s="373">
        <v>240680557</v>
      </c>
      <c r="FW24" s="373">
        <v>89629443</v>
      </c>
      <c r="FX24" s="373">
        <v>134501292</v>
      </c>
      <c r="FY24" s="373">
        <v>9012265</v>
      </c>
      <c r="FZ24" s="360">
        <f t="shared" si="51"/>
        <v>330310</v>
      </c>
      <c r="GA24" s="360">
        <f t="shared" si="52"/>
        <v>143513.557</v>
      </c>
      <c r="GB24" s="360">
        <f t="shared" si="53"/>
        <v>240680.557</v>
      </c>
      <c r="GC24" s="360">
        <f t="shared" si="54"/>
        <v>89629.442999999999</v>
      </c>
      <c r="GD24" s="360">
        <f t="shared" si="55"/>
        <v>134501.29199999999</v>
      </c>
      <c r="GE24" s="360">
        <f t="shared" si="56"/>
        <v>9012.2649999999994</v>
      </c>
      <c r="GN24" s="368" t="s">
        <v>369</v>
      </c>
      <c r="GO24" s="368" t="s">
        <v>279</v>
      </c>
      <c r="GP24" s="368" t="s">
        <v>413</v>
      </c>
      <c r="GQ24" s="368" t="s">
        <v>521</v>
      </c>
      <c r="GR24" s="368" t="s">
        <v>1014</v>
      </c>
      <c r="GS24" s="370">
        <v>425619859</v>
      </c>
      <c r="GT24" s="370">
        <v>0</v>
      </c>
      <c r="GU24" s="370">
        <v>0</v>
      </c>
      <c r="GV24" s="369">
        <f t="shared" si="58"/>
        <v>425619.859</v>
      </c>
      <c r="GW24" s="369">
        <f t="shared" si="59"/>
        <v>0</v>
      </c>
      <c r="GX24" s="369">
        <f t="shared" si="60"/>
        <v>0</v>
      </c>
      <c r="GZ24" s="375" t="s">
        <v>948</v>
      </c>
      <c r="HA24" s="369">
        <v>49101236</v>
      </c>
      <c r="HB24" s="369">
        <v>2598759</v>
      </c>
      <c r="HC24" s="369">
        <v>2598759</v>
      </c>
      <c r="HD24" s="369">
        <v>46502477</v>
      </c>
      <c r="HE24" s="369">
        <v>2598759</v>
      </c>
      <c r="HF24" s="369">
        <v>0</v>
      </c>
      <c r="HG24" s="369">
        <f t="shared" si="61"/>
        <v>49101.235999999997</v>
      </c>
      <c r="HH24" s="369">
        <f t="shared" si="62"/>
        <v>2598.759</v>
      </c>
      <c r="HI24" s="369">
        <f t="shared" si="63"/>
        <v>2598.759</v>
      </c>
      <c r="HJ24" s="369">
        <f t="shared" si="64"/>
        <v>46502.476999999999</v>
      </c>
      <c r="HK24" s="369">
        <f t="shared" si="65"/>
        <v>2598.759</v>
      </c>
      <c r="HL24" s="369">
        <f t="shared" si="66"/>
        <v>0</v>
      </c>
      <c r="HY24" s="371" t="s">
        <v>369</v>
      </c>
      <c r="HZ24" s="346" t="s">
        <v>279</v>
      </c>
      <c r="IA24" s="371" t="s">
        <v>413</v>
      </c>
      <c r="IB24" s="346" t="s">
        <v>521</v>
      </c>
      <c r="IC24" s="376">
        <v>425619859</v>
      </c>
      <c r="ID24" s="376">
        <v>0</v>
      </c>
      <c r="IE24" s="376">
        <v>0</v>
      </c>
      <c r="IF24" s="360">
        <f t="shared" si="68"/>
        <v>425619.859</v>
      </c>
      <c r="IG24" s="360">
        <f t="shared" si="69"/>
        <v>0</v>
      </c>
      <c r="IH24" s="360">
        <f t="shared" si="70"/>
        <v>0</v>
      </c>
      <c r="II24" s="347"/>
      <c r="IJ24" s="347"/>
      <c r="IL24" s="346" t="s">
        <v>948</v>
      </c>
      <c r="IM24" s="377">
        <v>2598759</v>
      </c>
      <c r="IN24" s="377">
        <v>2598759</v>
      </c>
      <c r="IO24" s="377">
        <v>2598759</v>
      </c>
      <c r="IP24" s="377">
        <v>0</v>
      </c>
      <c r="IQ24" s="377">
        <v>2598759</v>
      </c>
      <c r="IR24" s="377">
        <v>0</v>
      </c>
      <c r="IS24" s="347">
        <f t="shared" si="71"/>
        <v>2598.759</v>
      </c>
      <c r="IT24" s="347">
        <f t="shared" si="72"/>
        <v>2598.759</v>
      </c>
      <c r="IU24" s="347">
        <f t="shared" si="73"/>
        <v>2598.759</v>
      </c>
      <c r="IV24" s="347">
        <f t="shared" si="74"/>
        <v>0</v>
      </c>
      <c r="IW24" s="347">
        <f t="shared" si="75"/>
        <v>2598.759</v>
      </c>
      <c r="IX24" s="347">
        <f t="shared" si="76"/>
        <v>0</v>
      </c>
    </row>
    <row r="25" spans="1:258" x14ac:dyDescent="0.2">
      <c r="A25" s="370" t="s">
        <v>369</v>
      </c>
      <c r="B25" s="348" t="s">
        <v>279</v>
      </c>
      <c r="C25" s="370" t="s">
        <v>423</v>
      </c>
      <c r="D25" s="348" t="s">
        <v>414</v>
      </c>
      <c r="E25" s="348">
        <v>0</v>
      </c>
      <c r="F25" s="348">
        <v>0</v>
      </c>
      <c r="G25" s="348">
        <v>0</v>
      </c>
      <c r="H25" s="370">
        <f t="shared" si="12"/>
        <v>0</v>
      </c>
      <c r="I25" s="370">
        <f t="shared" si="13"/>
        <v>0</v>
      </c>
      <c r="J25" s="370">
        <f t="shared" si="14"/>
        <v>0</v>
      </c>
      <c r="T25" s="343" t="s">
        <v>369</v>
      </c>
      <c r="U25" s="343" t="s">
        <v>279</v>
      </c>
      <c r="V25" s="368" t="s">
        <v>423</v>
      </c>
      <c r="W25" s="343" t="s">
        <v>414</v>
      </c>
      <c r="X25" s="370">
        <v>0</v>
      </c>
      <c r="Y25" s="370">
        <v>0</v>
      </c>
      <c r="Z25" s="370">
        <v>0</v>
      </c>
      <c r="AA25" s="370">
        <f t="shared" si="16"/>
        <v>0</v>
      </c>
      <c r="AB25" s="370">
        <f t="shared" si="17"/>
        <v>0</v>
      </c>
      <c r="AC25" s="370">
        <f t="shared" si="18"/>
        <v>0</v>
      </c>
      <c r="AL25" s="343" t="s">
        <v>369</v>
      </c>
      <c r="AM25" s="343" t="s">
        <v>279</v>
      </c>
      <c r="AN25" s="368" t="s">
        <v>519</v>
      </c>
      <c r="AO25" s="343" t="s">
        <v>520</v>
      </c>
      <c r="AP25" s="348">
        <v>0</v>
      </c>
      <c r="AQ25" s="348">
        <v>780000</v>
      </c>
      <c r="AR25" s="348">
        <v>2340000</v>
      </c>
      <c r="AS25" s="348">
        <f t="shared" si="20"/>
        <v>0</v>
      </c>
      <c r="AT25" s="348">
        <f t="shared" si="21"/>
        <v>804.18</v>
      </c>
      <c r="AU25" s="348">
        <f t="shared" si="22"/>
        <v>2412.54</v>
      </c>
      <c r="BD25" s="371" t="s">
        <v>369</v>
      </c>
      <c r="BE25" s="346" t="s">
        <v>279</v>
      </c>
      <c r="BF25" s="371" t="s">
        <v>413</v>
      </c>
      <c r="BG25" s="350" t="s">
        <v>521</v>
      </c>
      <c r="BH25" s="347">
        <v>0</v>
      </c>
      <c r="BI25" s="347">
        <v>3808000</v>
      </c>
      <c r="BJ25" s="347">
        <v>9520000</v>
      </c>
      <c r="BK25" s="347">
        <f t="shared" si="24"/>
        <v>0</v>
      </c>
      <c r="BL25" s="347">
        <f t="shared" si="25"/>
        <v>3926.0479999999998</v>
      </c>
      <c r="BM25" s="347">
        <f t="shared" si="26"/>
        <v>9815.119999999999</v>
      </c>
      <c r="BV25" s="371" t="s">
        <v>369</v>
      </c>
      <c r="BW25" s="372" t="s">
        <v>279</v>
      </c>
      <c r="BX25" s="371" t="s">
        <v>519</v>
      </c>
      <c r="BY25" s="372" t="s">
        <v>520</v>
      </c>
      <c r="BZ25" s="348">
        <v>0</v>
      </c>
      <c r="CA25" s="348">
        <v>2340000</v>
      </c>
      <c r="CB25" s="348">
        <v>1560000</v>
      </c>
      <c r="CC25" s="349">
        <f t="shared" si="28"/>
        <v>0</v>
      </c>
      <c r="CD25" s="349">
        <f t="shared" si="29"/>
        <v>2412.54</v>
      </c>
      <c r="CE25" s="349">
        <f t="shared" si="30"/>
        <v>1608.36</v>
      </c>
      <c r="CN25" s="343" t="s">
        <v>369</v>
      </c>
      <c r="CO25" s="343" t="s">
        <v>279</v>
      </c>
      <c r="CP25" s="343" t="s">
        <v>519</v>
      </c>
      <c r="CQ25" s="343" t="s">
        <v>520</v>
      </c>
      <c r="CR25" s="348">
        <v>14400662</v>
      </c>
      <c r="CS25" s="348">
        <v>0</v>
      </c>
      <c r="CT25" s="348">
        <v>0</v>
      </c>
      <c r="CU25" s="348">
        <f t="shared" si="32"/>
        <v>14847.082521999999</v>
      </c>
      <c r="CV25" s="348">
        <f t="shared" si="33"/>
        <v>0</v>
      </c>
      <c r="CW25" s="348">
        <f t="shared" si="34"/>
        <v>0</v>
      </c>
      <c r="DF25" s="343" t="s">
        <v>369</v>
      </c>
      <c r="DG25" s="343" t="s">
        <v>279</v>
      </c>
      <c r="DH25" s="343" t="s">
        <v>519</v>
      </c>
      <c r="DI25" s="343" t="s">
        <v>520</v>
      </c>
      <c r="DJ25" s="348">
        <v>14400662</v>
      </c>
      <c r="DK25" s="348">
        <v>0</v>
      </c>
      <c r="DL25" s="348">
        <v>0</v>
      </c>
      <c r="DM25" s="348">
        <f t="shared" si="36"/>
        <v>14847.082521999999</v>
      </c>
      <c r="DN25" s="348">
        <f t="shared" si="37"/>
        <v>0</v>
      </c>
      <c r="DO25" s="348">
        <f t="shared" si="38"/>
        <v>0</v>
      </c>
      <c r="DX25" s="343" t="s">
        <v>369</v>
      </c>
      <c r="DY25" s="343" t="s">
        <v>279</v>
      </c>
      <c r="DZ25" s="343" t="s">
        <v>519</v>
      </c>
      <c r="EA25" s="343" t="s">
        <v>520</v>
      </c>
      <c r="EB25" s="360">
        <v>14400662</v>
      </c>
      <c r="EC25" s="360">
        <v>0</v>
      </c>
      <c r="ED25" s="360">
        <v>0</v>
      </c>
      <c r="EE25" s="360">
        <f t="shared" si="40"/>
        <v>14847.082521999999</v>
      </c>
      <c r="EF25" s="360">
        <f t="shared" si="41"/>
        <v>0</v>
      </c>
      <c r="EG25" s="360">
        <f t="shared" si="42"/>
        <v>0</v>
      </c>
      <c r="EP25" s="368" t="s">
        <v>369</v>
      </c>
      <c r="EQ25" s="343" t="s">
        <v>279</v>
      </c>
      <c r="ER25" s="368" t="s">
        <v>388</v>
      </c>
      <c r="ES25" s="343" t="s">
        <v>523</v>
      </c>
      <c r="ET25" s="347">
        <v>98829500</v>
      </c>
      <c r="EU25" s="347">
        <v>0</v>
      </c>
      <c r="EV25" s="347">
        <v>0</v>
      </c>
      <c r="EW25" s="347">
        <f t="shared" si="44"/>
        <v>101893.21449999999</v>
      </c>
      <c r="EX25" s="347">
        <f t="shared" si="45"/>
        <v>0</v>
      </c>
      <c r="EY25" s="347">
        <f t="shared" si="46"/>
        <v>0</v>
      </c>
      <c r="FH25" s="371" t="s">
        <v>369</v>
      </c>
      <c r="FI25" s="346" t="s">
        <v>279</v>
      </c>
      <c r="FJ25" s="371" t="s">
        <v>422</v>
      </c>
      <c r="FK25" s="346" t="s">
        <v>522</v>
      </c>
      <c r="FL25" s="347">
        <v>172144076</v>
      </c>
      <c r="FM25" s="347">
        <v>0</v>
      </c>
      <c r="FN25" s="347">
        <v>0</v>
      </c>
      <c r="FO25" s="347">
        <f t="shared" si="48"/>
        <v>172144.076</v>
      </c>
      <c r="FP25" s="347">
        <f t="shared" si="49"/>
        <v>0</v>
      </c>
      <c r="FQ25" s="347">
        <f t="shared" si="50"/>
        <v>0</v>
      </c>
      <c r="FS25" s="343" t="s">
        <v>947</v>
      </c>
      <c r="FT25" s="373">
        <v>270819581</v>
      </c>
      <c r="FU25" s="373">
        <v>195974815</v>
      </c>
      <c r="FV25" s="373">
        <v>254475190</v>
      </c>
      <c r="FW25" s="373">
        <v>16344391</v>
      </c>
      <c r="FX25" s="373">
        <v>176216251</v>
      </c>
      <c r="FY25" s="373">
        <v>19758564</v>
      </c>
      <c r="FZ25" s="360">
        <f t="shared" si="51"/>
        <v>270819.58100000001</v>
      </c>
      <c r="GA25" s="360">
        <f t="shared" si="52"/>
        <v>195974.815</v>
      </c>
      <c r="GB25" s="360">
        <f t="shared" si="53"/>
        <v>254475.19</v>
      </c>
      <c r="GC25" s="360">
        <f t="shared" si="54"/>
        <v>16344.391</v>
      </c>
      <c r="GD25" s="360">
        <f t="shared" si="55"/>
        <v>176216.25099999999</v>
      </c>
      <c r="GE25" s="360">
        <f t="shared" si="56"/>
        <v>19758.563999999998</v>
      </c>
      <c r="GN25" s="368" t="s">
        <v>369</v>
      </c>
      <c r="GO25" s="368" t="s">
        <v>279</v>
      </c>
      <c r="GP25" s="368" t="s">
        <v>422</v>
      </c>
      <c r="GQ25" s="368" t="s">
        <v>522</v>
      </c>
      <c r="GR25" s="368" t="s">
        <v>1014</v>
      </c>
      <c r="GS25" s="370">
        <v>119818844</v>
      </c>
      <c r="GT25" s="370">
        <v>0</v>
      </c>
      <c r="GU25" s="370">
        <v>0</v>
      </c>
      <c r="GV25" s="369">
        <f t="shared" si="58"/>
        <v>119818.844</v>
      </c>
      <c r="GW25" s="369">
        <f t="shared" si="59"/>
        <v>0</v>
      </c>
      <c r="GX25" s="369">
        <f t="shared" si="60"/>
        <v>0</v>
      </c>
      <c r="GZ25" s="375" t="s">
        <v>949</v>
      </c>
      <c r="HA25" s="369">
        <v>65000000</v>
      </c>
      <c r="HB25" s="369">
        <v>31657700</v>
      </c>
      <c r="HC25" s="369">
        <v>65000000</v>
      </c>
      <c r="HD25" s="369">
        <v>0</v>
      </c>
      <c r="HE25" s="369">
        <v>31657700</v>
      </c>
      <c r="HF25" s="369">
        <v>0</v>
      </c>
      <c r="HG25" s="369">
        <f t="shared" si="61"/>
        <v>65000</v>
      </c>
      <c r="HH25" s="369">
        <f t="shared" si="62"/>
        <v>31657.7</v>
      </c>
      <c r="HI25" s="369">
        <f t="shared" si="63"/>
        <v>65000</v>
      </c>
      <c r="HJ25" s="369">
        <f t="shared" si="64"/>
        <v>0</v>
      </c>
      <c r="HK25" s="369">
        <f t="shared" si="65"/>
        <v>31657.7</v>
      </c>
      <c r="HL25" s="369">
        <f t="shared" si="66"/>
        <v>0</v>
      </c>
      <c r="HY25" s="371" t="s">
        <v>369</v>
      </c>
      <c r="HZ25" s="346" t="s">
        <v>279</v>
      </c>
      <c r="IA25" s="371" t="s">
        <v>422</v>
      </c>
      <c r="IB25" s="346" t="s">
        <v>522</v>
      </c>
      <c r="IC25" s="376">
        <v>119818844</v>
      </c>
      <c r="ID25" s="376">
        <v>0</v>
      </c>
      <c r="IE25" s="376">
        <v>0</v>
      </c>
      <c r="IF25" s="360">
        <f t="shared" si="68"/>
        <v>119818.844</v>
      </c>
      <c r="IG25" s="360">
        <f t="shared" si="69"/>
        <v>0</v>
      </c>
      <c r="IH25" s="360">
        <f t="shared" si="70"/>
        <v>0</v>
      </c>
      <c r="II25" s="347"/>
      <c r="IJ25" s="347"/>
      <c r="IL25" s="346" t="s">
        <v>949</v>
      </c>
      <c r="IM25" s="377">
        <v>65000000</v>
      </c>
      <c r="IN25" s="377">
        <v>63688134</v>
      </c>
      <c r="IO25" s="377">
        <v>65000000</v>
      </c>
      <c r="IP25" s="377">
        <v>0</v>
      </c>
      <c r="IQ25" s="377">
        <v>31657700</v>
      </c>
      <c r="IR25" s="377">
        <v>32030434</v>
      </c>
      <c r="IS25" s="347">
        <f t="shared" si="71"/>
        <v>65000</v>
      </c>
      <c r="IT25" s="347">
        <f t="shared" si="72"/>
        <v>63688.133999999998</v>
      </c>
      <c r="IU25" s="347">
        <f t="shared" si="73"/>
        <v>65000</v>
      </c>
      <c r="IV25" s="347">
        <f t="shared" si="74"/>
        <v>0</v>
      </c>
      <c r="IW25" s="347">
        <f t="shared" si="75"/>
        <v>31657.7</v>
      </c>
      <c r="IX25" s="347">
        <f t="shared" si="76"/>
        <v>32030.434000000001</v>
      </c>
    </row>
    <row r="26" spans="1:258" x14ac:dyDescent="0.2">
      <c r="A26" s="370" t="s">
        <v>806</v>
      </c>
      <c r="B26" s="348" t="s">
        <v>441</v>
      </c>
      <c r="C26" s="370" t="s">
        <v>376</v>
      </c>
      <c r="D26" s="348" t="s">
        <v>376</v>
      </c>
      <c r="E26" s="348">
        <v>31260000</v>
      </c>
      <c r="F26" s="348">
        <v>0</v>
      </c>
      <c r="G26" s="348">
        <v>0</v>
      </c>
      <c r="H26" s="370">
        <f t="shared" si="12"/>
        <v>32229.059999999998</v>
      </c>
      <c r="I26" s="370">
        <f t="shared" si="13"/>
        <v>0</v>
      </c>
      <c r="J26" s="370">
        <f t="shared" si="14"/>
        <v>0</v>
      </c>
      <c r="T26" s="343" t="s">
        <v>369</v>
      </c>
      <c r="U26" s="343" t="s">
        <v>279</v>
      </c>
      <c r="V26" s="368" t="s">
        <v>519</v>
      </c>
      <c r="W26" s="343" t="s">
        <v>520</v>
      </c>
      <c r="X26" s="370">
        <v>0</v>
      </c>
      <c r="Y26" s="370">
        <v>0</v>
      </c>
      <c r="Z26" s="370">
        <v>2340000</v>
      </c>
      <c r="AA26" s="370">
        <f t="shared" si="16"/>
        <v>0</v>
      </c>
      <c r="AB26" s="370">
        <f t="shared" si="17"/>
        <v>0</v>
      </c>
      <c r="AC26" s="370">
        <f t="shared" si="18"/>
        <v>2412.54</v>
      </c>
      <c r="AL26" s="343" t="s">
        <v>369</v>
      </c>
      <c r="AM26" s="343" t="s">
        <v>279</v>
      </c>
      <c r="AN26" s="368" t="s">
        <v>423</v>
      </c>
      <c r="AO26" s="343" t="s">
        <v>414</v>
      </c>
      <c r="AP26" s="348">
        <v>0</v>
      </c>
      <c r="AQ26" s="348">
        <v>0</v>
      </c>
      <c r="AR26" s="348">
        <v>0</v>
      </c>
      <c r="AS26" s="348">
        <f t="shared" si="20"/>
        <v>0</v>
      </c>
      <c r="AT26" s="348">
        <f t="shared" si="21"/>
        <v>0</v>
      </c>
      <c r="AU26" s="348">
        <f t="shared" si="22"/>
        <v>0</v>
      </c>
      <c r="BD26" s="371" t="s">
        <v>369</v>
      </c>
      <c r="BE26" s="346" t="s">
        <v>279</v>
      </c>
      <c r="BF26" s="371" t="s">
        <v>376</v>
      </c>
      <c r="BG26" s="350" t="s">
        <v>376</v>
      </c>
      <c r="BH26" s="347">
        <v>0</v>
      </c>
      <c r="BI26" s="347">
        <v>0</v>
      </c>
      <c r="BJ26" s="347">
        <v>0</v>
      </c>
      <c r="BK26" s="347">
        <f t="shared" si="24"/>
        <v>0</v>
      </c>
      <c r="BL26" s="347">
        <f t="shared" si="25"/>
        <v>0</v>
      </c>
      <c r="BM26" s="347">
        <f t="shared" si="26"/>
        <v>0</v>
      </c>
      <c r="BV26" s="371" t="s">
        <v>369</v>
      </c>
      <c r="BW26" s="372" t="s">
        <v>279</v>
      </c>
      <c r="BX26" s="371" t="s">
        <v>423</v>
      </c>
      <c r="BY26" s="372" t="s">
        <v>414</v>
      </c>
      <c r="BZ26" s="348">
        <v>0</v>
      </c>
      <c r="CA26" s="348">
        <v>0</v>
      </c>
      <c r="CB26" s="348">
        <v>0</v>
      </c>
      <c r="CC26" s="349">
        <f t="shared" si="28"/>
        <v>0</v>
      </c>
      <c r="CD26" s="349">
        <f t="shared" si="29"/>
        <v>0</v>
      </c>
      <c r="CE26" s="349">
        <f t="shared" si="30"/>
        <v>0</v>
      </c>
      <c r="CN26" s="343" t="s">
        <v>369</v>
      </c>
      <c r="CO26" s="343" t="s">
        <v>279</v>
      </c>
      <c r="CP26" s="343" t="s">
        <v>423</v>
      </c>
      <c r="CQ26" s="343" t="s">
        <v>414</v>
      </c>
      <c r="CR26" s="348">
        <v>0</v>
      </c>
      <c r="CS26" s="348">
        <v>0</v>
      </c>
      <c r="CT26" s="348">
        <v>0</v>
      </c>
      <c r="CU26" s="348">
        <f t="shared" si="32"/>
        <v>0</v>
      </c>
      <c r="CV26" s="348">
        <f t="shared" si="33"/>
        <v>0</v>
      </c>
      <c r="CW26" s="348">
        <f t="shared" si="34"/>
        <v>0</v>
      </c>
      <c r="DF26" s="343" t="s">
        <v>369</v>
      </c>
      <c r="DG26" s="343" t="s">
        <v>279</v>
      </c>
      <c r="DH26" s="343" t="s">
        <v>376</v>
      </c>
      <c r="DI26" s="343" t="s">
        <v>376</v>
      </c>
      <c r="DJ26" s="348">
        <v>0</v>
      </c>
      <c r="DK26" s="348">
        <v>0</v>
      </c>
      <c r="DL26" s="348">
        <v>0</v>
      </c>
      <c r="DM26" s="348">
        <f t="shared" si="36"/>
        <v>0</v>
      </c>
      <c r="DN26" s="348">
        <f t="shared" si="37"/>
        <v>0</v>
      </c>
      <c r="DO26" s="348">
        <f t="shared" si="38"/>
        <v>0</v>
      </c>
      <c r="DX26" s="343" t="s">
        <v>369</v>
      </c>
      <c r="DY26" s="343" t="s">
        <v>279</v>
      </c>
      <c r="DZ26" s="343" t="s">
        <v>519</v>
      </c>
      <c r="EA26" s="343" t="s">
        <v>520</v>
      </c>
      <c r="EB26" s="360">
        <v>0</v>
      </c>
      <c r="EC26" s="360">
        <v>2340000</v>
      </c>
      <c r="ED26" s="360">
        <v>2340000</v>
      </c>
      <c r="EE26" s="360">
        <f t="shared" si="40"/>
        <v>0</v>
      </c>
      <c r="EF26" s="360">
        <f t="shared" si="41"/>
        <v>2412.54</v>
      </c>
      <c r="EG26" s="360">
        <f t="shared" si="42"/>
        <v>2412.54</v>
      </c>
      <c r="EP26" s="368" t="s">
        <v>369</v>
      </c>
      <c r="EQ26" s="343" t="s">
        <v>279</v>
      </c>
      <c r="ER26" s="368" t="s">
        <v>370</v>
      </c>
      <c r="ES26" s="343" t="s">
        <v>416</v>
      </c>
      <c r="ET26" s="347">
        <v>84290798</v>
      </c>
      <c r="EU26" s="347">
        <v>0</v>
      </c>
      <c r="EV26" s="347">
        <v>0</v>
      </c>
      <c r="EW26" s="347">
        <f t="shared" si="44"/>
        <v>86903.812737999993</v>
      </c>
      <c r="EX26" s="347">
        <f t="shared" si="45"/>
        <v>0</v>
      </c>
      <c r="EY26" s="347">
        <f t="shared" si="46"/>
        <v>0</v>
      </c>
      <c r="FH26" s="371" t="s">
        <v>369</v>
      </c>
      <c r="FI26" s="346" t="s">
        <v>279</v>
      </c>
      <c r="FJ26" s="371" t="s">
        <v>388</v>
      </c>
      <c r="FK26" s="346" t="s">
        <v>523</v>
      </c>
      <c r="FL26" s="347">
        <v>98829500</v>
      </c>
      <c r="FM26" s="347">
        <v>0</v>
      </c>
      <c r="FN26" s="347">
        <v>0</v>
      </c>
      <c r="FO26" s="347">
        <f t="shared" si="48"/>
        <v>98829.5</v>
      </c>
      <c r="FP26" s="347">
        <f t="shared" si="49"/>
        <v>0</v>
      </c>
      <c r="FQ26" s="347">
        <f t="shared" si="50"/>
        <v>0</v>
      </c>
      <c r="FS26" s="343" t="s">
        <v>948</v>
      </c>
      <c r="FT26" s="373">
        <v>49101236</v>
      </c>
      <c r="FU26" s="373">
        <v>2598759</v>
      </c>
      <c r="FV26" s="373">
        <v>2598759</v>
      </c>
      <c r="FW26" s="373">
        <v>46502477</v>
      </c>
      <c r="FX26" s="373">
        <v>2598759</v>
      </c>
      <c r="FY26" s="373">
        <v>0</v>
      </c>
      <c r="FZ26" s="360">
        <f t="shared" si="51"/>
        <v>49101.235999999997</v>
      </c>
      <c r="GA26" s="360">
        <f t="shared" si="52"/>
        <v>2598.759</v>
      </c>
      <c r="GB26" s="360">
        <f t="shared" si="53"/>
        <v>2598.759</v>
      </c>
      <c r="GC26" s="360">
        <f t="shared" si="54"/>
        <v>46502.476999999999</v>
      </c>
      <c r="GD26" s="360">
        <f t="shared" si="55"/>
        <v>2598.759</v>
      </c>
      <c r="GE26" s="360">
        <f t="shared" si="56"/>
        <v>0</v>
      </c>
      <c r="GN26" s="368" t="s">
        <v>369</v>
      </c>
      <c r="GO26" s="368" t="s">
        <v>279</v>
      </c>
      <c r="GP26" s="368" t="s">
        <v>388</v>
      </c>
      <c r="GQ26" s="368" t="s">
        <v>523</v>
      </c>
      <c r="GR26" s="368" t="s">
        <v>1014</v>
      </c>
      <c r="GS26" s="370">
        <v>98829500</v>
      </c>
      <c r="GT26" s="370">
        <v>0</v>
      </c>
      <c r="GU26" s="370">
        <v>0</v>
      </c>
      <c r="GV26" s="369">
        <f t="shared" si="58"/>
        <v>98829.5</v>
      </c>
      <c r="GW26" s="369">
        <f t="shared" si="59"/>
        <v>0</v>
      </c>
      <c r="GX26" s="369">
        <f t="shared" si="60"/>
        <v>0</v>
      </c>
      <c r="GZ26" s="375" t="s">
        <v>351</v>
      </c>
      <c r="HA26" s="369">
        <v>1410533100</v>
      </c>
      <c r="HB26" s="369">
        <v>1410465256</v>
      </c>
      <c r="HC26" s="369">
        <v>1410465256</v>
      </c>
      <c r="HD26" s="369">
        <v>67844</v>
      </c>
      <c r="HE26" s="369">
        <v>1398465256</v>
      </c>
      <c r="HF26" s="369">
        <v>12000000</v>
      </c>
      <c r="HG26" s="369">
        <f t="shared" si="61"/>
        <v>1410533.1</v>
      </c>
      <c r="HH26" s="369">
        <f t="shared" si="62"/>
        <v>1410465.2560000001</v>
      </c>
      <c r="HI26" s="369">
        <f t="shared" si="63"/>
        <v>1410465.2560000001</v>
      </c>
      <c r="HJ26" s="369">
        <f t="shared" si="64"/>
        <v>67.843999999999994</v>
      </c>
      <c r="HK26" s="369">
        <f t="shared" si="65"/>
        <v>1398465.2560000001</v>
      </c>
      <c r="HL26" s="369">
        <f t="shared" si="66"/>
        <v>12000</v>
      </c>
      <c r="HY26" s="371" t="s">
        <v>369</v>
      </c>
      <c r="HZ26" s="346" t="s">
        <v>279</v>
      </c>
      <c r="IA26" s="371" t="s">
        <v>388</v>
      </c>
      <c r="IB26" s="346" t="s">
        <v>523</v>
      </c>
      <c r="IC26" s="376">
        <v>98829500</v>
      </c>
      <c r="ID26" s="376">
        <v>0</v>
      </c>
      <c r="IE26" s="376">
        <v>0</v>
      </c>
      <c r="IF26" s="360">
        <f t="shared" si="68"/>
        <v>98829.5</v>
      </c>
      <c r="IG26" s="360">
        <f t="shared" si="69"/>
        <v>0</v>
      </c>
      <c r="IH26" s="360">
        <f t="shared" si="70"/>
        <v>0</v>
      </c>
      <c r="II26" s="347"/>
      <c r="IJ26" s="347"/>
      <c r="IL26" s="346" t="s">
        <v>351</v>
      </c>
      <c r="IM26" s="377">
        <v>1410533100</v>
      </c>
      <c r="IN26" s="377">
        <v>1410465256</v>
      </c>
      <c r="IO26" s="377">
        <v>1410465256</v>
      </c>
      <c r="IP26" s="377">
        <v>67844</v>
      </c>
      <c r="IQ26" s="377">
        <v>1398465256</v>
      </c>
      <c r="IR26" s="377">
        <v>12000000</v>
      </c>
      <c r="IS26" s="347">
        <f t="shared" si="71"/>
        <v>1410533.1</v>
      </c>
      <c r="IT26" s="347">
        <f t="shared" si="72"/>
        <v>1410465.2560000001</v>
      </c>
      <c r="IU26" s="347">
        <f t="shared" si="73"/>
        <v>1410465.2560000001</v>
      </c>
      <c r="IV26" s="347">
        <f t="shared" si="74"/>
        <v>67.843999999999994</v>
      </c>
      <c r="IW26" s="347">
        <f t="shared" si="75"/>
        <v>1398465.2560000001</v>
      </c>
      <c r="IX26" s="347">
        <f t="shared" si="76"/>
        <v>12000</v>
      </c>
    </row>
    <row r="27" spans="1:258" x14ac:dyDescent="0.2">
      <c r="A27" s="370" t="s">
        <v>806</v>
      </c>
      <c r="B27" s="348" t="s">
        <v>441</v>
      </c>
      <c r="C27" s="370" t="s">
        <v>376</v>
      </c>
      <c r="D27" s="348" t="s">
        <v>376</v>
      </c>
      <c r="E27" s="348">
        <v>0</v>
      </c>
      <c r="F27" s="348">
        <v>0</v>
      </c>
      <c r="G27" s="348">
        <v>22571207</v>
      </c>
      <c r="H27" s="370">
        <f t="shared" si="12"/>
        <v>0</v>
      </c>
      <c r="I27" s="370">
        <f t="shared" si="13"/>
        <v>0</v>
      </c>
      <c r="J27" s="370">
        <f t="shared" si="14"/>
        <v>23270.914416999996</v>
      </c>
      <c r="T27" s="343" t="s">
        <v>369</v>
      </c>
      <c r="U27" s="343" t="s">
        <v>279</v>
      </c>
      <c r="V27" s="368" t="s">
        <v>376</v>
      </c>
      <c r="W27" s="343" t="s">
        <v>376</v>
      </c>
      <c r="X27" s="370">
        <v>0</v>
      </c>
      <c r="Y27" s="370">
        <v>0</v>
      </c>
      <c r="Z27" s="370">
        <v>0</v>
      </c>
      <c r="AA27" s="370">
        <f t="shared" si="16"/>
        <v>0</v>
      </c>
      <c r="AB27" s="370">
        <f t="shared" si="17"/>
        <v>0</v>
      </c>
      <c r="AC27" s="370">
        <f t="shared" si="18"/>
        <v>0</v>
      </c>
      <c r="AL27" s="343" t="s">
        <v>369</v>
      </c>
      <c r="AM27" s="343" t="s">
        <v>279</v>
      </c>
      <c r="AN27" s="368" t="s">
        <v>413</v>
      </c>
      <c r="AO27" s="343" t="s">
        <v>521</v>
      </c>
      <c r="AP27" s="348">
        <v>0</v>
      </c>
      <c r="AQ27" s="348">
        <v>0</v>
      </c>
      <c r="AR27" s="348">
        <v>9520000</v>
      </c>
      <c r="AS27" s="348">
        <f t="shared" si="20"/>
        <v>0</v>
      </c>
      <c r="AT27" s="348">
        <f t="shared" si="21"/>
        <v>0</v>
      </c>
      <c r="AU27" s="348">
        <f t="shared" si="22"/>
        <v>9815.119999999999</v>
      </c>
      <c r="BD27" s="371" t="s">
        <v>369</v>
      </c>
      <c r="BE27" s="346" t="s">
        <v>279</v>
      </c>
      <c r="BF27" s="371" t="s">
        <v>376</v>
      </c>
      <c r="BG27" s="350" t="s">
        <v>376</v>
      </c>
      <c r="BH27" s="347">
        <v>0</v>
      </c>
      <c r="BI27" s="347">
        <v>0</v>
      </c>
      <c r="BJ27" s="347">
        <v>0</v>
      </c>
      <c r="BK27" s="347">
        <f t="shared" si="24"/>
        <v>0</v>
      </c>
      <c r="BL27" s="347">
        <f t="shared" si="25"/>
        <v>0</v>
      </c>
      <c r="BM27" s="347">
        <f t="shared" si="26"/>
        <v>0</v>
      </c>
      <c r="BV27" s="371" t="s">
        <v>369</v>
      </c>
      <c r="BW27" s="372" t="s">
        <v>279</v>
      </c>
      <c r="BX27" s="371" t="s">
        <v>388</v>
      </c>
      <c r="BY27" s="372" t="s">
        <v>523</v>
      </c>
      <c r="BZ27" s="348">
        <v>0</v>
      </c>
      <c r="CA27" s="348">
        <v>23859500</v>
      </c>
      <c r="CB27" s="348">
        <v>0</v>
      </c>
      <c r="CC27" s="349">
        <f t="shared" si="28"/>
        <v>0</v>
      </c>
      <c r="CD27" s="349">
        <f t="shared" si="29"/>
        <v>24599.144499999999</v>
      </c>
      <c r="CE27" s="349">
        <f t="shared" si="30"/>
        <v>0</v>
      </c>
      <c r="CN27" s="343" t="s">
        <v>369</v>
      </c>
      <c r="CO27" s="343" t="s">
        <v>279</v>
      </c>
      <c r="CP27" s="343" t="s">
        <v>388</v>
      </c>
      <c r="CQ27" s="343" t="s">
        <v>523</v>
      </c>
      <c r="CR27" s="348">
        <v>0</v>
      </c>
      <c r="CS27" s="348">
        <v>23859500</v>
      </c>
      <c r="CT27" s="348">
        <v>0</v>
      </c>
      <c r="CU27" s="348">
        <f t="shared" si="32"/>
        <v>0</v>
      </c>
      <c r="CV27" s="348">
        <f t="shared" si="33"/>
        <v>24599.144499999999</v>
      </c>
      <c r="CW27" s="348">
        <f t="shared" si="34"/>
        <v>0</v>
      </c>
      <c r="DF27" s="343" t="s">
        <v>369</v>
      </c>
      <c r="DG27" s="343" t="s">
        <v>279</v>
      </c>
      <c r="DH27" s="343" t="s">
        <v>376</v>
      </c>
      <c r="DI27" s="343" t="s">
        <v>376</v>
      </c>
      <c r="DJ27" s="348">
        <v>0</v>
      </c>
      <c r="DK27" s="348">
        <v>0</v>
      </c>
      <c r="DL27" s="348">
        <v>0</v>
      </c>
      <c r="DM27" s="348">
        <f t="shared" si="36"/>
        <v>0</v>
      </c>
      <c r="DN27" s="348">
        <f t="shared" si="37"/>
        <v>0</v>
      </c>
      <c r="DO27" s="348">
        <f t="shared" si="38"/>
        <v>0</v>
      </c>
      <c r="DX27" s="343" t="s">
        <v>369</v>
      </c>
      <c r="DY27" s="343" t="s">
        <v>279</v>
      </c>
      <c r="DZ27" s="343" t="s">
        <v>376</v>
      </c>
      <c r="EA27" s="343" t="s">
        <v>376</v>
      </c>
      <c r="EB27" s="360">
        <v>0</v>
      </c>
      <c r="EC27" s="360">
        <v>0</v>
      </c>
      <c r="ED27" s="360">
        <v>0</v>
      </c>
      <c r="EE27" s="360">
        <f t="shared" si="40"/>
        <v>0</v>
      </c>
      <c r="EF27" s="360">
        <f t="shared" si="41"/>
        <v>0</v>
      </c>
      <c r="EG27" s="360">
        <f t="shared" si="42"/>
        <v>0</v>
      </c>
      <c r="EP27" s="368" t="s">
        <v>369</v>
      </c>
      <c r="EQ27" s="343" t="s">
        <v>279</v>
      </c>
      <c r="ER27" s="368" t="s">
        <v>519</v>
      </c>
      <c r="ES27" s="343" t="s">
        <v>520</v>
      </c>
      <c r="ET27" s="347">
        <v>14400662</v>
      </c>
      <c r="EU27" s="347">
        <v>0</v>
      </c>
      <c r="EV27" s="347">
        <v>0</v>
      </c>
      <c r="EW27" s="347">
        <f t="shared" si="44"/>
        <v>14847.082521999999</v>
      </c>
      <c r="EX27" s="347">
        <f t="shared" si="45"/>
        <v>0</v>
      </c>
      <c r="EY27" s="347">
        <f t="shared" si="46"/>
        <v>0</v>
      </c>
      <c r="FH27" s="371" t="s">
        <v>369</v>
      </c>
      <c r="FI27" s="346" t="s">
        <v>279</v>
      </c>
      <c r="FJ27" s="371" t="s">
        <v>370</v>
      </c>
      <c r="FK27" s="346" t="s">
        <v>416</v>
      </c>
      <c r="FL27" s="347">
        <v>84290798</v>
      </c>
      <c r="FM27" s="347">
        <v>0</v>
      </c>
      <c r="FN27" s="347">
        <v>0</v>
      </c>
      <c r="FO27" s="347">
        <f t="shared" si="48"/>
        <v>84290.797999999995</v>
      </c>
      <c r="FP27" s="347">
        <f t="shared" si="49"/>
        <v>0</v>
      </c>
      <c r="FQ27" s="347">
        <f t="shared" si="50"/>
        <v>0</v>
      </c>
      <c r="FS27" s="343" t="s">
        <v>949</v>
      </c>
      <c r="FT27" s="373">
        <v>65000000</v>
      </c>
      <c r="FU27" s="373">
        <v>31657700</v>
      </c>
      <c r="FV27" s="373">
        <v>65000000</v>
      </c>
      <c r="FW27" s="373">
        <v>0</v>
      </c>
      <c r="FX27" s="373">
        <v>31657700</v>
      </c>
      <c r="FY27" s="373">
        <v>0</v>
      </c>
      <c r="FZ27" s="360">
        <f t="shared" si="51"/>
        <v>65000</v>
      </c>
      <c r="GA27" s="360">
        <f t="shared" si="52"/>
        <v>31657.7</v>
      </c>
      <c r="GB27" s="360">
        <f t="shared" si="53"/>
        <v>65000</v>
      </c>
      <c r="GC27" s="360">
        <f t="shared" si="54"/>
        <v>0</v>
      </c>
      <c r="GD27" s="360">
        <f t="shared" si="55"/>
        <v>31657.7</v>
      </c>
      <c r="GE27" s="360">
        <f t="shared" si="56"/>
        <v>0</v>
      </c>
      <c r="GN27" s="368" t="s">
        <v>369</v>
      </c>
      <c r="GO27" s="368" t="s">
        <v>279</v>
      </c>
      <c r="GP27" s="368" t="s">
        <v>370</v>
      </c>
      <c r="GQ27" s="368" t="s">
        <v>416</v>
      </c>
      <c r="GR27" s="368" t="s">
        <v>1014</v>
      </c>
      <c r="GS27" s="370">
        <v>84290797</v>
      </c>
      <c r="GT27" s="370">
        <v>0</v>
      </c>
      <c r="GU27" s="370">
        <v>0</v>
      </c>
      <c r="GV27" s="369">
        <f t="shared" si="58"/>
        <v>84290.797000000006</v>
      </c>
      <c r="GW27" s="369">
        <f t="shared" si="59"/>
        <v>0</v>
      </c>
      <c r="GX27" s="369">
        <f t="shared" si="60"/>
        <v>0</v>
      </c>
      <c r="GZ27" s="375" t="s">
        <v>356</v>
      </c>
      <c r="HA27" s="369">
        <v>1410533100</v>
      </c>
      <c r="HB27" s="369">
        <v>1410465256</v>
      </c>
      <c r="HC27" s="369">
        <v>1410465256</v>
      </c>
      <c r="HD27" s="369">
        <v>67844</v>
      </c>
      <c r="HE27" s="369">
        <v>1398465256</v>
      </c>
      <c r="HF27" s="369">
        <v>12000000</v>
      </c>
      <c r="HG27" s="369">
        <f t="shared" si="61"/>
        <v>1410533.1</v>
      </c>
      <c r="HH27" s="369">
        <f t="shared" si="62"/>
        <v>1410465.2560000001</v>
      </c>
      <c r="HI27" s="369">
        <f t="shared" si="63"/>
        <v>1410465.2560000001</v>
      </c>
      <c r="HJ27" s="369">
        <f t="shared" si="64"/>
        <v>67.843999999999994</v>
      </c>
      <c r="HK27" s="369">
        <f t="shared" si="65"/>
        <v>1398465.2560000001</v>
      </c>
      <c r="HL27" s="369">
        <f t="shared" si="66"/>
        <v>12000</v>
      </c>
      <c r="HY27" s="371" t="s">
        <v>369</v>
      </c>
      <c r="HZ27" s="346" t="s">
        <v>279</v>
      </c>
      <c r="IA27" s="371" t="s">
        <v>370</v>
      </c>
      <c r="IB27" s="346" t="s">
        <v>416</v>
      </c>
      <c r="IC27" s="376">
        <v>84290797</v>
      </c>
      <c r="ID27" s="376">
        <v>0</v>
      </c>
      <c r="IE27" s="376">
        <v>0</v>
      </c>
      <c r="IF27" s="360">
        <f t="shared" si="68"/>
        <v>84290.797000000006</v>
      </c>
      <c r="IG27" s="360">
        <f t="shared" si="69"/>
        <v>0</v>
      </c>
      <c r="IH27" s="360">
        <f t="shared" si="70"/>
        <v>0</v>
      </c>
      <c r="II27" s="347"/>
      <c r="IJ27" s="347"/>
      <c r="IL27" s="346" t="s">
        <v>356</v>
      </c>
      <c r="IM27" s="377">
        <v>1410533100</v>
      </c>
      <c r="IN27" s="377">
        <v>1410465256</v>
      </c>
      <c r="IO27" s="377">
        <v>1410465256</v>
      </c>
      <c r="IP27" s="377">
        <v>67844</v>
      </c>
      <c r="IQ27" s="377">
        <v>1398465256</v>
      </c>
      <c r="IR27" s="377">
        <v>12000000</v>
      </c>
      <c r="IS27" s="347">
        <f t="shared" si="71"/>
        <v>1410533.1</v>
      </c>
      <c r="IT27" s="347">
        <f t="shared" si="72"/>
        <v>1410465.2560000001</v>
      </c>
      <c r="IU27" s="347">
        <f t="shared" si="73"/>
        <v>1410465.2560000001</v>
      </c>
      <c r="IV27" s="347">
        <f t="shared" si="74"/>
        <v>67.843999999999994</v>
      </c>
      <c r="IW27" s="347">
        <f t="shared" si="75"/>
        <v>1398465.2560000001</v>
      </c>
      <c r="IX27" s="347">
        <f t="shared" si="76"/>
        <v>12000</v>
      </c>
    </row>
    <row r="28" spans="1:258" x14ac:dyDescent="0.2">
      <c r="A28" s="370" t="s">
        <v>807</v>
      </c>
      <c r="B28" s="348" t="s">
        <v>719</v>
      </c>
      <c r="C28" s="370" t="s">
        <v>376</v>
      </c>
      <c r="D28" s="348" t="s">
        <v>376</v>
      </c>
      <c r="E28" s="348">
        <v>1000</v>
      </c>
      <c r="F28" s="348">
        <v>0</v>
      </c>
      <c r="G28" s="348">
        <v>0</v>
      </c>
      <c r="H28" s="370">
        <f t="shared" si="12"/>
        <v>1.0309999999999999</v>
      </c>
      <c r="I28" s="370">
        <f t="shared" si="13"/>
        <v>0</v>
      </c>
      <c r="J28" s="370">
        <f t="shared" si="14"/>
        <v>0</v>
      </c>
      <c r="T28" s="343" t="s">
        <v>369</v>
      </c>
      <c r="U28" s="343" t="s">
        <v>279</v>
      </c>
      <c r="V28" s="368" t="s">
        <v>422</v>
      </c>
      <c r="W28" s="343" t="s">
        <v>522</v>
      </c>
      <c r="X28" s="370">
        <v>0</v>
      </c>
      <c r="Y28" s="370">
        <v>89818844</v>
      </c>
      <c r="Z28" s="370">
        <v>89818844</v>
      </c>
      <c r="AA28" s="370">
        <f t="shared" si="16"/>
        <v>0</v>
      </c>
      <c r="AB28" s="370">
        <f t="shared" si="17"/>
        <v>92603.228163999986</v>
      </c>
      <c r="AC28" s="370">
        <f t="shared" si="18"/>
        <v>92603.228163999986</v>
      </c>
      <c r="AL28" s="343" t="s">
        <v>369</v>
      </c>
      <c r="AM28" s="343" t="s">
        <v>279</v>
      </c>
      <c r="AN28" s="368" t="s">
        <v>376</v>
      </c>
      <c r="AO28" s="343" t="s">
        <v>376</v>
      </c>
      <c r="AP28" s="348">
        <v>0</v>
      </c>
      <c r="AQ28" s="348">
        <v>0</v>
      </c>
      <c r="AR28" s="348">
        <v>0</v>
      </c>
      <c r="AS28" s="348">
        <f t="shared" si="20"/>
        <v>0</v>
      </c>
      <c r="AT28" s="348">
        <f t="shared" si="21"/>
        <v>0</v>
      </c>
      <c r="AU28" s="348">
        <f t="shared" si="22"/>
        <v>0</v>
      </c>
      <c r="BD28" s="371" t="s">
        <v>369</v>
      </c>
      <c r="BE28" s="346" t="s">
        <v>279</v>
      </c>
      <c r="BF28" s="371" t="s">
        <v>519</v>
      </c>
      <c r="BG28" s="350" t="s">
        <v>520</v>
      </c>
      <c r="BH28" s="347">
        <v>0</v>
      </c>
      <c r="BI28" s="347">
        <v>780000</v>
      </c>
      <c r="BJ28" s="347">
        <v>2340000</v>
      </c>
      <c r="BK28" s="347">
        <f t="shared" si="24"/>
        <v>0</v>
      </c>
      <c r="BL28" s="347">
        <f t="shared" si="25"/>
        <v>804.18</v>
      </c>
      <c r="BM28" s="347">
        <f t="shared" si="26"/>
        <v>2412.54</v>
      </c>
      <c r="BV28" s="371" t="s">
        <v>369</v>
      </c>
      <c r="BW28" s="372" t="s">
        <v>279</v>
      </c>
      <c r="BX28" s="371" t="s">
        <v>376</v>
      </c>
      <c r="BY28" s="372" t="s">
        <v>376</v>
      </c>
      <c r="BZ28" s="348">
        <v>0</v>
      </c>
      <c r="CA28" s="348">
        <v>0</v>
      </c>
      <c r="CB28" s="348">
        <v>0</v>
      </c>
      <c r="CC28" s="349">
        <f t="shared" si="28"/>
        <v>0</v>
      </c>
      <c r="CD28" s="349">
        <f t="shared" si="29"/>
        <v>0</v>
      </c>
      <c r="CE28" s="349">
        <f t="shared" si="30"/>
        <v>0</v>
      </c>
      <c r="CN28" s="343" t="s">
        <v>369</v>
      </c>
      <c r="CO28" s="343" t="s">
        <v>279</v>
      </c>
      <c r="CP28" s="343" t="s">
        <v>413</v>
      </c>
      <c r="CQ28" s="343" t="s">
        <v>521</v>
      </c>
      <c r="CR28" s="348">
        <v>0</v>
      </c>
      <c r="CS28" s="348">
        <v>345520000</v>
      </c>
      <c r="CT28" s="348">
        <v>339808000</v>
      </c>
      <c r="CU28" s="348">
        <f t="shared" si="32"/>
        <v>0</v>
      </c>
      <c r="CV28" s="348">
        <f t="shared" si="33"/>
        <v>356231.12</v>
      </c>
      <c r="CW28" s="348">
        <f t="shared" si="34"/>
        <v>350342.04799999995</v>
      </c>
      <c r="DF28" s="343" t="s">
        <v>369</v>
      </c>
      <c r="DG28" s="343" t="s">
        <v>279</v>
      </c>
      <c r="DH28" s="343" t="s">
        <v>422</v>
      </c>
      <c r="DI28" s="343" t="s">
        <v>522</v>
      </c>
      <c r="DJ28" s="348">
        <v>0</v>
      </c>
      <c r="DK28" s="348">
        <v>119818844</v>
      </c>
      <c r="DL28" s="348">
        <v>119818844</v>
      </c>
      <c r="DM28" s="348">
        <f t="shared" si="36"/>
        <v>0</v>
      </c>
      <c r="DN28" s="348">
        <f t="shared" si="37"/>
        <v>123533.22816399999</v>
      </c>
      <c r="DO28" s="348">
        <f t="shared" si="38"/>
        <v>123533.22816399999</v>
      </c>
      <c r="DX28" s="343" t="s">
        <v>369</v>
      </c>
      <c r="DY28" s="343" t="s">
        <v>279</v>
      </c>
      <c r="DZ28" s="343" t="s">
        <v>376</v>
      </c>
      <c r="EA28" s="343" t="s">
        <v>376</v>
      </c>
      <c r="EB28" s="360">
        <v>0</v>
      </c>
      <c r="EC28" s="360">
        <v>0</v>
      </c>
      <c r="ED28" s="360">
        <v>0</v>
      </c>
      <c r="EE28" s="360">
        <f t="shared" si="40"/>
        <v>0</v>
      </c>
      <c r="EF28" s="360">
        <f t="shared" si="41"/>
        <v>0</v>
      </c>
      <c r="EG28" s="360">
        <f t="shared" si="42"/>
        <v>0</v>
      </c>
      <c r="EP28" s="368" t="s">
        <v>369</v>
      </c>
      <c r="EQ28" s="343" t="s">
        <v>279</v>
      </c>
      <c r="ER28" s="368" t="s">
        <v>423</v>
      </c>
      <c r="ES28" s="343" t="s">
        <v>414</v>
      </c>
      <c r="ET28" s="347">
        <v>0</v>
      </c>
      <c r="EU28" s="347">
        <v>0</v>
      </c>
      <c r="EV28" s="347">
        <v>0</v>
      </c>
      <c r="EW28" s="347">
        <f t="shared" si="44"/>
        <v>0</v>
      </c>
      <c r="EX28" s="347">
        <f t="shared" si="45"/>
        <v>0</v>
      </c>
      <c r="EY28" s="347">
        <f t="shared" si="46"/>
        <v>0</v>
      </c>
      <c r="FH28" s="371" t="s">
        <v>369</v>
      </c>
      <c r="FI28" s="346" t="s">
        <v>279</v>
      </c>
      <c r="FJ28" s="371" t="s">
        <v>519</v>
      </c>
      <c r="FK28" s="346" t="s">
        <v>520</v>
      </c>
      <c r="FL28" s="347">
        <v>14400662</v>
      </c>
      <c r="FM28" s="347">
        <v>0</v>
      </c>
      <c r="FN28" s="347">
        <v>0</v>
      </c>
      <c r="FO28" s="347">
        <f t="shared" si="48"/>
        <v>14400.662</v>
      </c>
      <c r="FP28" s="347">
        <f t="shared" si="49"/>
        <v>0</v>
      </c>
      <c r="FQ28" s="347">
        <f t="shared" si="50"/>
        <v>0</v>
      </c>
      <c r="FS28" s="343" t="s">
        <v>351</v>
      </c>
      <c r="FT28" s="373">
        <v>1410533100</v>
      </c>
      <c r="FU28" s="373">
        <v>1410465256</v>
      </c>
      <c r="FV28" s="373">
        <v>1410465256</v>
      </c>
      <c r="FW28" s="373">
        <v>67844</v>
      </c>
      <c r="FX28" s="373">
        <v>1398330751</v>
      </c>
      <c r="FY28" s="373">
        <v>12134505</v>
      </c>
      <c r="FZ28" s="360">
        <f t="shared" si="51"/>
        <v>1410533.1</v>
      </c>
      <c r="GA28" s="360">
        <f t="shared" si="52"/>
        <v>1410465.2560000001</v>
      </c>
      <c r="GB28" s="360">
        <f t="shared" si="53"/>
        <v>1410465.2560000001</v>
      </c>
      <c r="GC28" s="360">
        <f t="shared" si="54"/>
        <v>67.843999999999994</v>
      </c>
      <c r="GD28" s="360">
        <f t="shared" si="55"/>
        <v>1398330.7509999999</v>
      </c>
      <c r="GE28" s="360">
        <f t="shared" si="56"/>
        <v>12134.504999999999</v>
      </c>
      <c r="GN28" s="368" t="s">
        <v>369</v>
      </c>
      <c r="GO28" s="368" t="s">
        <v>279</v>
      </c>
      <c r="GP28" s="368" t="s">
        <v>519</v>
      </c>
      <c r="GQ28" s="368" t="s">
        <v>520</v>
      </c>
      <c r="GR28" s="368" t="s">
        <v>1014</v>
      </c>
      <c r="GS28" s="370">
        <v>12340000</v>
      </c>
      <c r="GT28" s="370">
        <v>0</v>
      </c>
      <c r="GU28" s="370">
        <v>0</v>
      </c>
      <c r="GV28" s="369">
        <f t="shared" si="58"/>
        <v>12340</v>
      </c>
      <c r="GW28" s="369">
        <f t="shared" si="59"/>
        <v>0</v>
      </c>
      <c r="GX28" s="369">
        <f t="shared" si="60"/>
        <v>0</v>
      </c>
      <c r="HG28" s="369">
        <f t="shared" si="61"/>
        <v>0</v>
      </c>
      <c r="HH28" s="369">
        <f t="shared" si="62"/>
        <v>0</v>
      </c>
      <c r="HI28" s="369">
        <f t="shared" si="63"/>
        <v>0</v>
      </c>
      <c r="HJ28" s="369">
        <f t="shared" si="64"/>
        <v>0</v>
      </c>
      <c r="HK28" s="369">
        <f t="shared" si="65"/>
        <v>0</v>
      </c>
      <c r="HL28" s="369">
        <f t="shared" si="66"/>
        <v>0</v>
      </c>
      <c r="HY28" s="371" t="s">
        <v>369</v>
      </c>
      <c r="HZ28" s="346" t="s">
        <v>279</v>
      </c>
      <c r="IA28" s="371" t="s">
        <v>519</v>
      </c>
      <c r="IB28" s="346" t="s">
        <v>520</v>
      </c>
      <c r="IC28" s="376">
        <v>12340000</v>
      </c>
      <c r="ID28" s="376">
        <v>0</v>
      </c>
      <c r="IE28" s="376">
        <v>0</v>
      </c>
      <c r="IF28" s="360">
        <f t="shared" si="68"/>
        <v>12340</v>
      </c>
      <c r="IG28" s="360">
        <f t="shared" si="69"/>
        <v>0</v>
      </c>
      <c r="IH28" s="360">
        <f t="shared" si="70"/>
        <v>0</v>
      </c>
      <c r="II28" s="347"/>
      <c r="IJ28" s="347"/>
    </row>
    <row r="29" spans="1:258" x14ac:dyDescent="0.2">
      <c r="A29" s="370" t="s">
        <v>740</v>
      </c>
      <c r="B29" s="348" t="s">
        <v>741</v>
      </c>
      <c r="C29" s="370" t="s">
        <v>376</v>
      </c>
      <c r="D29" s="348" t="s">
        <v>376</v>
      </c>
      <c r="E29" s="348">
        <v>1000</v>
      </c>
      <c r="F29" s="348">
        <v>0</v>
      </c>
      <c r="G29" s="348">
        <v>0</v>
      </c>
      <c r="H29" s="370">
        <f t="shared" si="12"/>
        <v>1.0309999999999999</v>
      </c>
      <c r="I29" s="370">
        <f t="shared" si="13"/>
        <v>0</v>
      </c>
      <c r="J29" s="370">
        <f t="shared" si="14"/>
        <v>0</v>
      </c>
      <c r="T29" s="343" t="s">
        <v>806</v>
      </c>
      <c r="U29" s="343" t="s">
        <v>441</v>
      </c>
      <c r="V29" s="368" t="s">
        <v>376</v>
      </c>
      <c r="W29" s="343" t="s">
        <v>376</v>
      </c>
      <c r="X29" s="370">
        <v>31260000</v>
      </c>
      <c r="Y29" s="370">
        <v>0</v>
      </c>
      <c r="Z29" s="370">
        <v>0</v>
      </c>
      <c r="AA29" s="370">
        <f t="shared" si="16"/>
        <v>32229.059999999998</v>
      </c>
      <c r="AB29" s="370">
        <f t="shared" si="17"/>
        <v>0</v>
      </c>
      <c r="AC29" s="370">
        <f t="shared" si="18"/>
        <v>0</v>
      </c>
      <c r="AL29" s="343" t="s">
        <v>369</v>
      </c>
      <c r="AM29" s="343" t="s">
        <v>279</v>
      </c>
      <c r="AN29" s="368" t="s">
        <v>376</v>
      </c>
      <c r="AO29" s="343" t="s">
        <v>376</v>
      </c>
      <c r="AP29" s="348">
        <v>0</v>
      </c>
      <c r="AQ29" s="348">
        <v>0</v>
      </c>
      <c r="AR29" s="348">
        <v>0</v>
      </c>
      <c r="AS29" s="348">
        <f t="shared" si="20"/>
        <v>0</v>
      </c>
      <c r="AT29" s="348">
        <f t="shared" si="21"/>
        <v>0</v>
      </c>
      <c r="AU29" s="348">
        <f t="shared" si="22"/>
        <v>0</v>
      </c>
      <c r="BD29" s="371" t="s">
        <v>369</v>
      </c>
      <c r="BE29" s="346" t="s">
        <v>279</v>
      </c>
      <c r="BF29" s="371" t="s">
        <v>388</v>
      </c>
      <c r="BG29" s="350" t="s">
        <v>523</v>
      </c>
      <c r="BH29" s="347">
        <v>0</v>
      </c>
      <c r="BI29" s="347">
        <v>0</v>
      </c>
      <c r="BJ29" s="347">
        <v>23859500</v>
      </c>
      <c r="BK29" s="347">
        <f t="shared" si="24"/>
        <v>0</v>
      </c>
      <c r="BL29" s="347">
        <f t="shared" si="25"/>
        <v>0</v>
      </c>
      <c r="BM29" s="347">
        <f t="shared" si="26"/>
        <v>24599.144499999999</v>
      </c>
      <c r="BV29" s="371" t="s">
        <v>369</v>
      </c>
      <c r="BW29" s="372" t="s">
        <v>279</v>
      </c>
      <c r="BX29" s="371" t="s">
        <v>413</v>
      </c>
      <c r="BY29" s="372" t="s">
        <v>521</v>
      </c>
      <c r="BZ29" s="348">
        <v>0</v>
      </c>
      <c r="CA29" s="348">
        <v>9520000</v>
      </c>
      <c r="CB29" s="348">
        <v>3808000</v>
      </c>
      <c r="CC29" s="349">
        <f t="shared" si="28"/>
        <v>0</v>
      </c>
      <c r="CD29" s="349">
        <f t="shared" si="29"/>
        <v>9815.119999999999</v>
      </c>
      <c r="CE29" s="349">
        <f t="shared" si="30"/>
        <v>3926.0479999999998</v>
      </c>
      <c r="CN29" s="343" t="s">
        <v>369</v>
      </c>
      <c r="CO29" s="343" t="s">
        <v>279</v>
      </c>
      <c r="CP29" s="343" t="s">
        <v>422</v>
      </c>
      <c r="CQ29" s="343" t="s">
        <v>522</v>
      </c>
      <c r="CR29" s="348">
        <v>0</v>
      </c>
      <c r="CS29" s="348">
        <v>119818844</v>
      </c>
      <c r="CT29" s="348">
        <v>119818844</v>
      </c>
      <c r="CU29" s="348">
        <f t="shared" si="32"/>
        <v>0</v>
      </c>
      <c r="CV29" s="348">
        <f t="shared" si="33"/>
        <v>123533.22816399999</v>
      </c>
      <c r="CW29" s="348">
        <f t="shared" si="34"/>
        <v>123533.22816399999</v>
      </c>
      <c r="DF29" s="343" t="s">
        <v>369</v>
      </c>
      <c r="DG29" s="343" t="s">
        <v>279</v>
      </c>
      <c r="DH29" s="343" t="s">
        <v>388</v>
      </c>
      <c r="DI29" s="343" t="s">
        <v>523</v>
      </c>
      <c r="DJ29" s="348">
        <v>0</v>
      </c>
      <c r="DK29" s="348">
        <v>7157850</v>
      </c>
      <c r="DL29" s="348">
        <v>23859500</v>
      </c>
      <c r="DM29" s="348">
        <f t="shared" si="36"/>
        <v>0</v>
      </c>
      <c r="DN29" s="348">
        <f t="shared" si="37"/>
        <v>7379.7433499999997</v>
      </c>
      <c r="DO29" s="348">
        <f t="shared" si="38"/>
        <v>24599.144499999999</v>
      </c>
      <c r="DX29" s="343" t="s">
        <v>369</v>
      </c>
      <c r="DY29" s="343" t="s">
        <v>279</v>
      </c>
      <c r="DZ29" s="343" t="s">
        <v>388</v>
      </c>
      <c r="EA29" s="343" t="s">
        <v>523</v>
      </c>
      <c r="EB29" s="360">
        <v>0</v>
      </c>
      <c r="EC29" s="360">
        <v>98829500</v>
      </c>
      <c r="ED29" s="360">
        <v>7157850</v>
      </c>
      <c r="EE29" s="360">
        <f t="shared" si="40"/>
        <v>0</v>
      </c>
      <c r="EF29" s="360">
        <f t="shared" si="41"/>
        <v>101893.21449999999</v>
      </c>
      <c r="EG29" s="360">
        <f t="shared" si="42"/>
        <v>7379.7433499999997</v>
      </c>
      <c r="EP29" s="368" t="s">
        <v>369</v>
      </c>
      <c r="EQ29" s="343" t="s">
        <v>279</v>
      </c>
      <c r="ER29" s="368" t="s">
        <v>519</v>
      </c>
      <c r="ES29" s="343" t="s">
        <v>520</v>
      </c>
      <c r="ET29" s="347">
        <v>0</v>
      </c>
      <c r="EU29" s="347">
        <v>2340000</v>
      </c>
      <c r="EV29" s="347">
        <v>2340000</v>
      </c>
      <c r="EW29" s="347">
        <f t="shared" si="44"/>
        <v>0</v>
      </c>
      <c r="EX29" s="347">
        <f t="shared" si="45"/>
        <v>2412.54</v>
      </c>
      <c r="EY29" s="347">
        <f t="shared" si="46"/>
        <v>2412.54</v>
      </c>
      <c r="FH29" s="371" t="s">
        <v>369</v>
      </c>
      <c r="FI29" s="346" t="s">
        <v>279</v>
      </c>
      <c r="FJ29" s="371" t="s">
        <v>376</v>
      </c>
      <c r="FK29" s="346" t="s">
        <v>376</v>
      </c>
      <c r="FL29" s="347">
        <v>0</v>
      </c>
      <c r="FM29" s="347">
        <v>0</v>
      </c>
      <c r="FN29" s="347">
        <v>0</v>
      </c>
      <c r="FO29" s="347">
        <f t="shared" si="48"/>
        <v>0</v>
      </c>
      <c r="FP29" s="347">
        <f t="shared" si="49"/>
        <v>0</v>
      </c>
      <c r="FQ29" s="347">
        <f t="shared" si="50"/>
        <v>0</v>
      </c>
      <c r="FS29" s="343" t="s">
        <v>356</v>
      </c>
      <c r="FT29" s="373">
        <v>1410533100</v>
      </c>
      <c r="FU29" s="373">
        <v>1410465256</v>
      </c>
      <c r="FV29" s="373">
        <v>1410465256</v>
      </c>
      <c r="FW29" s="373">
        <v>67844</v>
      </c>
      <c r="FX29" s="373">
        <v>1398330751</v>
      </c>
      <c r="FY29" s="373">
        <v>12134505</v>
      </c>
      <c r="FZ29" s="360">
        <f t="shared" si="51"/>
        <v>1410533.1</v>
      </c>
      <c r="GA29" s="360">
        <f t="shared" si="52"/>
        <v>1410465.2560000001</v>
      </c>
      <c r="GB29" s="360">
        <f t="shared" si="53"/>
        <v>1410465.2560000001</v>
      </c>
      <c r="GC29" s="360">
        <f t="shared" si="54"/>
        <v>67.843999999999994</v>
      </c>
      <c r="GD29" s="360">
        <f t="shared" si="55"/>
        <v>1398330.7509999999</v>
      </c>
      <c r="GE29" s="360">
        <f t="shared" si="56"/>
        <v>12134.504999999999</v>
      </c>
      <c r="GN29" s="368" t="s">
        <v>369</v>
      </c>
      <c r="GO29" s="368" t="s">
        <v>279</v>
      </c>
      <c r="GP29" s="368" t="s">
        <v>376</v>
      </c>
      <c r="GQ29" s="368" t="s">
        <v>376</v>
      </c>
      <c r="GR29" s="368" t="s">
        <v>1014</v>
      </c>
      <c r="GS29" s="370">
        <v>0</v>
      </c>
      <c r="GT29" s="370">
        <v>0</v>
      </c>
      <c r="GU29" s="370">
        <v>0</v>
      </c>
      <c r="GV29" s="369">
        <f t="shared" si="58"/>
        <v>0</v>
      </c>
      <c r="GW29" s="369">
        <f t="shared" si="59"/>
        <v>0</v>
      </c>
      <c r="GX29" s="369">
        <f t="shared" si="60"/>
        <v>0</v>
      </c>
      <c r="HY29" s="371" t="s">
        <v>369</v>
      </c>
      <c r="HZ29" s="346" t="s">
        <v>279</v>
      </c>
      <c r="IA29" s="371" t="s">
        <v>376</v>
      </c>
      <c r="IB29" s="346" t="s">
        <v>376</v>
      </c>
      <c r="IC29" s="376">
        <v>0</v>
      </c>
      <c r="ID29" s="376">
        <v>0</v>
      </c>
      <c r="IE29" s="376">
        <v>0</v>
      </c>
      <c r="IF29" s="360">
        <f t="shared" si="68"/>
        <v>0</v>
      </c>
      <c r="IG29" s="360">
        <f t="shared" si="69"/>
        <v>0</v>
      </c>
      <c r="IH29" s="360">
        <f t="shared" si="70"/>
        <v>0</v>
      </c>
      <c r="II29" s="347"/>
      <c r="IJ29" s="347"/>
    </row>
    <row r="30" spans="1:258" x14ac:dyDescent="0.2">
      <c r="A30" s="370" t="s">
        <v>789</v>
      </c>
      <c r="B30" s="348" t="s">
        <v>728</v>
      </c>
      <c r="C30" s="370" t="s">
        <v>376</v>
      </c>
      <c r="D30" s="348" t="s">
        <v>376</v>
      </c>
      <c r="E30" s="348">
        <v>1000</v>
      </c>
      <c r="F30" s="348">
        <v>0</v>
      </c>
      <c r="G30" s="348">
        <v>0</v>
      </c>
      <c r="H30" s="370">
        <f t="shared" si="12"/>
        <v>1.0309999999999999</v>
      </c>
      <c r="I30" s="370">
        <f t="shared" si="13"/>
        <v>0</v>
      </c>
      <c r="J30" s="370">
        <f t="shared" si="14"/>
        <v>0</v>
      </c>
      <c r="T30" s="343" t="s">
        <v>806</v>
      </c>
      <c r="U30" s="343" t="s">
        <v>441</v>
      </c>
      <c r="V30" s="368" t="s">
        <v>376</v>
      </c>
      <c r="W30" s="343" t="s">
        <v>376</v>
      </c>
      <c r="X30" s="370">
        <v>0</v>
      </c>
      <c r="Y30" s="370">
        <v>2700000</v>
      </c>
      <c r="Z30" s="370">
        <v>22571207</v>
      </c>
      <c r="AA30" s="370">
        <f t="shared" si="16"/>
        <v>0</v>
      </c>
      <c r="AB30" s="370">
        <f t="shared" si="17"/>
        <v>2783.7</v>
      </c>
      <c r="AC30" s="370">
        <f t="shared" si="18"/>
        <v>23270.914416999996</v>
      </c>
      <c r="AL30" s="343" t="s">
        <v>369</v>
      </c>
      <c r="AM30" s="343" t="s">
        <v>279</v>
      </c>
      <c r="AN30" s="368" t="s">
        <v>422</v>
      </c>
      <c r="AO30" s="343" t="s">
        <v>522</v>
      </c>
      <c r="AP30" s="348">
        <v>0</v>
      </c>
      <c r="AQ30" s="348">
        <v>89818844</v>
      </c>
      <c r="AR30" s="348">
        <v>89818844</v>
      </c>
      <c r="AS30" s="348">
        <f t="shared" si="20"/>
        <v>0</v>
      </c>
      <c r="AT30" s="348">
        <f t="shared" si="21"/>
        <v>92603.228163999986</v>
      </c>
      <c r="AU30" s="348">
        <f t="shared" si="22"/>
        <v>92603.228163999986</v>
      </c>
      <c r="BD30" s="371" t="s">
        <v>369</v>
      </c>
      <c r="BE30" s="346" t="s">
        <v>279</v>
      </c>
      <c r="BF30" s="371" t="s">
        <v>422</v>
      </c>
      <c r="BG30" s="350" t="s">
        <v>522</v>
      </c>
      <c r="BH30" s="347">
        <v>0</v>
      </c>
      <c r="BI30" s="347">
        <v>89818844</v>
      </c>
      <c r="BJ30" s="347">
        <v>89818844</v>
      </c>
      <c r="BK30" s="347">
        <f t="shared" si="24"/>
        <v>0</v>
      </c>
      <c r="BL30" s="347">
        <f t="shared" si="25"/>
        <v>92603.228163999986</v>
      </c>
      <c r="BM30" s="347">
        <f t="shared" si="26"/>
        <v>92603.228163999986</v>
      </c>
      <c r="BV30" s="371" t="s">
        <v>369</v>
      </c>
      <c r="BW30" s="372" t="s">
        <v>279</v>
      </c>
      <c r="BX30" s="371" t="s">
        <v>376</v>
      </c>
      <c r="BY30" s="372" t="s">
        <v>376</v>
      </c>
      <c r="BZ30" s="348">
        <v>0</v>
      </c>
      <c r="CA30" s="348">
        <v>0</v>
      </c>
      <c r="CB30" s="348">
        <v>0</v>
      </c>
      <c r="CC30" s="349">
        <f t="shared" si="28"/>
        <v>0</v>
      </c>
      <c r="CD30" s="349">
        <f t="shared" si="29"/>
        <v>0</v>
      </c>
      <c r="CE30" s="349">
        <f t="shared" si="30"/>
        <v>0</v>
      </c>
      <c r="CN30" s="343" t="s">
        <v>369</v>
      </c>
      <c r="CO30" s="343" t="s">
        <v>279</v>
      </c>
      <c r="CP30" s="343" t="s">
        <v>376</v>
      </c>
      <c r="CQ30" s="343" t="s">
        <v>376</v>
      </c>
      <c r="CR30" s="348">
        <v>0</v>
      </c>
      <c r="CS30" s="348">
        <v>0</v>
      </c>
      <c r="CT30" s="348">
        <v>0</v>
      </c>
      <c r="CU30" s="348">
        <f t="shared" si="32"/>
        <v>0</v>
      </c>
      <c r="CV30" s="348">
        <f t="shared" si="33"/>
        <v>0</v>
      </c>
      <c r="CW30" s="348">
        <f t="shared" si="34"/>
        <v>0</v>
      </c>
      <c r="DF30" s="343" t="s">
        <v>369</v>
      </c>
      <c r="DG30" s="343" t="s">
        <v>279</v>
      </c>
      <c r="DH30" s="343" t="s">
        <v>376</v>
      </c>
      <c r="DI30" s="343" t="s">
        <v>376</v>
      </c>
      <c r="DJ30" s="348">
        <v>0</v>
      </c>
      <c r="DK30" s="348">
        <v>0</v>
      </c>
      <c r="DL30" s="348">
        <v>0</v>
      </c>
      <c r="DM30" s="348">
        <f t="shared" si="36"/>
        <v>0</v>
      </c>
      <c r="DN30" s="348">
        <f t="shared" si="37"/>
        <v>0</v>
      </c>
      <c r="DO30" s="348">
        <f t="shared" si="38"/>
        <v>0</v>
      </c>
      <c r="DX30" s="343" t="s">
        <v>369</v>
      </c>
      <c r="DY30" s="343" t="s">
        <v>279</v>
      </c>
      <c r="DZ30" s="343" t="s">
        <v>422</v>
      </c>
      <c r="EA30" s="343" t="s">
        <v>522</v>
      </c>
      <c r="EB30" s="360">
        <v>0</v>
      </c>
      <c r="EC30" s="360">
        <v>119818844</v>
      </c>
      <c r="ED30" s="360">
        <v>119818844</v>
      </c>
      <c r="EE30" s="360">
        <f t="shared" si="40"/>
        <v>0</v>
      </c>
      <c r="EF30" s="360">
        <f t="shared" si="41"/>
        <v>123533.22816399999</v>
      </c>
      <c r="EG30" s="360">
        <f t="shared" si="42"/>
        <v>123533.22816399999</v>
      </c>
      <c r="EP30" s="368" t="s">
        <v>369</v>
      </c>
      <c r="EQ30" s="343" t="s">
        <v>279</v>
      </c>
      <c r="ER30" s="368" t="s">
        <v>413</v>
      </c>
      <c r="ES30" s="343" t="s">
        <v>521</v>
      </c>
      <c r="ET30" s="347">
        <v>0</v>
      </c>
      <c r="EU30" s="347">
        <v>339808000</v>
      </c>
      <c r="EV30" s="347">
        <v>345520000</v>
      </c>
      <c r="EW30" s="347">
        <f t="shared" si="44"/>
        <v>0</v>
      </c>
      <c r="EX30" s="347">
        <f t="shared" si="45"/>
        <v>350342.04799999995</v>
      </c>
      <c r="EY30" s="347">
        <f t="shared" si="46"/>
        <v>356231.12</v>
      </c>
      <c r="FH30" s="371" t="s">
        <v>369</v>
      </c>
      <c r="FI30" s="346" t="s">
        <v>279</v>
      </c>
      <c r="FJ30" s="371" t="s">
        <v>423</v>
      </c>
      <c r="FK30" s="346" t="s">
        <v>414</v>
      </c>
      <c r="FL30" s="347">
        <v>0</v>
      </c>
      <c r="FM30" s="347">
        <v>0</v>
      </c>
      <c r="FN30" s="347">
        <v>0</v>
      </c>
      <c r="FO30" s="347">
        <f t="shared" si="48"/>
        <v>0</v>
      </c>
      <c r="FP30" s="347">
        <f t="shared" si="49"/>
        <v>0</v>
      </c>
      <c r="FQ30" s="347">
        <f t="shared" si="50"/>
        <v>0</v>
      </c>
      <c r="GN30" s="368" t="s">
        <v>369</v>
      </c>
      <c r="GO30" s="368" t="s">
        <v>279</v>
      </c>
      <c r="GP30" s="368" t="s">
        <v>376</v>
      </c>
      <c r="GQ30" s="368" t="s">
        <v>376</v>
      </c>
      <c r="GR30" s="368" t="s">
        <v>1014</v>
      </c>
      <c r="GS30" s="370">
        <v>0</v>
      </c>
      <c r="GT30" s="370">
        <v>0</v>
      </c>
      <c r="GU30" s="370">
        <v>0</v>
      </c>
      <c r="GV30" s="369">
        <f t="shared" si="58"/>
        <v>0</v>
      </c>
      <c r="GW30" s="369">
        <f t="shared" si="59"/>
        <v>0</v>
      </c>
      <c r="GX30" s="369">
        <f t="shared" si="60"/>
        <v>0</v>
      </c>
      <c r="HY30" s="371" t="s">
        <v>369</v>
      </c>
      <c r="HZ30" s="346" t="s">
        <v>279</v>
      </c>
      <c r="IA30" s="371" t="s">
        <v>422</v>
      </c>
      <c r="IB30" s="346" t="s">
        <v>522</v>
      </c>
      <c r="IC30" s="376">
        <v>0</v>
      </c>
      <c r="ID30" s="376">
        <v>119818844</v>
      </c>
      <c r="IE30" s="376">
        <v>119818844</v>
      </c>
      <c r="IF30" s="360">
        <f t="shared" si="68"/>
        <v>0</v>
      </c>
      <c r="IG30" s="360">
        <f t="shared" si="69"/>
        <v>119818.844</v>
      </c>
      <c r="IH30" s="360">
        <f t="shared" si="70"/>
        <v>119818.844</v>
      </c>
      <c r="II30" s="347"/>
      <c r="IJ30" s="347"/>
    </row>
    <row r="31" spans="1:258" x14ac:dyDescent="0.2">
      <c r="A31" s="370" t="s">
        <v>808</v>
      </c>
      <c r="B31" s="348" t="s">
        <v>729</v>
      </c>
      <c r="C31" s="370" t="s">
        <v>376</v>
      </c>
      <c r="D31" s="348" t="s">
        <v>376</v>
      </c>
      <c r="E31" s="348">
        <v>1000</v>
      </c>
      <c r="F31" s="348">
        <v>0</v>
      </c>
      <c r="G31" s="348">
        <v>0</v>
      </c>
      <c r="H31" s="370">
        <f t="shared" si="12"/>
        <v>1.0309999999999999</v>
      </c>
      <c r="I31" s="370">
        <f t="shared" si="13"/>
        <v>0</v>
      </c>
      <c r="J31" s="370">
        <f t="shared" si="14"/>
        <v>0</v>
      </c>
      <c r="T31" s="343" t="s">
        <v>807</v>
      </c>
      <c r="U31" s="343" t="s">
        <v>719</v>
      </c>
      <c r="V31" s="368" t="s">
        <v>376</v>
      </c>
      <c r="W31" s="343" t="s">
        <v>376</v>
      </c>
      <c r="X31" s="370">
        <v>1000</v>
      </c>
      <c r="Y31" s="370">
        <v>0</v>
      </c>
      <c r="Z31" s="370">
        <v>0</v>
      </c>
      <c r="AA31" s="370">
        <f t="shared" si="16"/>
        <v>1.0309999999999999</v>
      </c>
      <c r="AB31" s="370">
        <f t="shared" si="17"/>
        <v>0</v>
      </c>
      <c r="AC31" s="370">
        <f t="shared" si="18"/>
        <v>0</v>
      </c>
      <c r="AL31" s="343" t="s">
        <v>806</v>
      </c>
      <c r="AM31" s="343" t="s">
        <v>441</v>
      </c>
      <c r="AN31" s="368" t="s">
        <v>376</v>
      </c>
      <c r="AO31" s="343" t="s">
        <v>376</v>
      </c>
      <c r="AP31" s="348">
        <v>31260000</v>
      </c>
      <c r="AQ31" s="348">
        <v>0</v>
      </c>
      <c r="AR31" s="348">
        <v>0</v>
      </c>
      <c r="AS31" s="348">
        <f t="shared" si="20"/>
        <v>32229.059999999998</v>
      </c>
      <c r="AT31" s="348">
        <f t="shared" si="21"/>
        <v>0</v>
      </c>
      <c r="AU31" s="348">
        <f t="shared" si="22"/>
        <v>0</v>
      </c>
      <c r="BD31" s="371" t="s">
        <v>369</v>
      </c>
      <c r="BE31" s="346" t="s">
        <v>279</v>
      </c>
      <c r="BF31" s="371" t="s">
        <v>423</v>
      </c>
      <c r="BG31" s="350" t="s">
        <v>414</v>
      </c>
      <c r="BH31" s="347">
        <v>0</v>
      </c>
      <c r="BI31" s="347">
        <v>0</v>
      </c>
      <c r="BJ31" s="347">
        <v>0</v>
      </c>
      <c r="BK31" s="347">
        <f t="shared" si="24"/>
        <v>0</v>
      </c>
      <c r="BL31" s="347">
        <f t="shared" si="25"/>
        <v>0</v>
      </c>
      <c r="BM31" s="347">
        <f t="shared" si="26"/>
        <v>0</v>
      </c>
      <c r="BV31" s="371" t="s">
        <v>369</v>
      </c>
      <c r="BW31" s="372" t="s">
        <v>279</v>
      </c>
      <c r="BX31" s="371" t="s">
        <v>376</v>
      </c>
      <c r="BY31" s="372" t="s">
        <v>376</v>
      </c>
      <c r="BZ31" s="348">
        <v>0</v>
      </c>
      <c r="CA31" s="348">
        <v>0</v>
      </c>
      <c r="CB31" s="348">
        <v>0</v>
      </c>
      <c r="CC31" s="349">
        <f t="shared" si="28"/>
        <v>0</v>
      </c>
      <c r="CD31" s="349">
        <f t="shared" si="29"/>
        <v>0</v>
      </c>
      <c r="CE31" s="349">
        <f t="shared" si="30"/>
        <v>0</v>
      </c>
      <c r="CN31" s="343" t="s">
        <v>369</v>
      </c>
      <c r="CO31" s="343" t="s">
        <v>279</v>
      </c>
      <c r="CP31" s="343" t="s">
        <v>376</v>
      </c>
      <c r="CQ31" s="343" t="s">
        <v>376</v>
      </c>
      <c r="CR31" s="348">
        <v>0</v>
      </c>
      <c r="CS31" s="348">
        <v>0</v>
      </c>
      <c r="CT31" s="348">
        <v>0</v>
      </c>
      <c r="CU31" s="348">
        <f t="shared" si="32"/>
        <v>0</v>
      </c>
      <c r="CV31" s="348">
        <f t="shared" si="33"/>
        <v>0</v>
      </c>
      <c r="CW31" s="348">
        <f t="shared" si="34"/>
        <v>0</v>
      </c>
      <c r="DF31" s="343" t="s">
        <v>369</v>
      </c>
      <c r="DG31" s="343" t="s">
        <v>279</v>
      </c>
      <c r="DH31" s="343" t="s">
        <v>413</v>
      </c>
      <c r="DI31" s="343" t="s">
        <v>521</v>
      </c>
      <c r="DJ31" s="348">
        <v>0</v>
      </c>
      <c r="DK31" s="348">
        <v>339808000</v>
      </c>
      <c r="DL31" s="348">
        <v>345520000</v>
      </c>
      <c r="DM31" s="348">
        <f t="shared" si="36"/>
        <v>0</v>
      </c>
      <c r="DN31" s="348">
        <f t="shared" si="37"/>
        <v>350342.04799999995</v>
      </c>
      <c r="DO31" s="348">
        <f t="shared" si="38"/>
        <v>356231.12</v>
      </c>
      <c r="DX31" s="343" t="s">
        <v>369</v>
      </c>
      <c r="DY31" s="343" t="s">
        <v>279</v>
      </c>
      <c r="DZ31" s="343" t="s">
        <v>376</v>
      </c>
      <c r="EA31" s="343" t="s">
        <v>376</v>
      </c>
      <c r="EB31" s="360">
        <v>0</v>
      </c>
      <c r="EC31" s="360">
        <v>0</v>
      </c>
      <c r="ED31" s="360">
        <v>0</v>
      </c>
      <c r="EE31" s="360">
        <f t="shared" si="40"/>
        <v>0</v>
      </c>
      <c r="EF31" s="360">
        <f t="shared" si="41"/>
        <v>0</v>
      </c>
      <c r="EG31" s="360">
        <f t="shared" si="42"/>
        <v>0</v>
      </c>
      <c r="EP31" s="368" t="s">
        <v>369</v>
      </c>
      <c r="EQ31" s="343" t="s">
        <v>279</v>
      </c>
      <c r="ER31" s="368" t="s">
        <v>376</v>
      </c>
      <c r="ES31" s="343" t="s">
        <v>376</v>
      </c>
      <c r="ET31" s="347">
        <v>0</v>
      </c>
      <c r="EU31" s="347">
        <v>0</v>
      </c>
      <c r="EV31" s="347">
        <v>0</v>
      </c>
      <c r="EW31" s="347">
        <f t="shared" si="44"/>
        <v>0</v>
      </c>
      <c r="EX31" s="347">
        <f t="shared" si="45"/>
        <v>0</v>
      </c>
      <c r="EY31" s="347">
        <f t="shared" si="46"/>
        <v>0</v>
      </c>
      <c r="FH31" s="371" t="s">
        <v>369</v>
      </c>
      <c r="FI31" s="346" t="s">
        <v>279</v>
      </c>
      <c r="FJ31" s="371" t="s">
        <v>413</v>
      </c>
      <c r="FK31" s="346" t="s">
        <v>521</v>
      </c>
      <c r="FL31" s="347">
        <v>0</v>
      </c>
      <c r="FM31" s="347">
        <v>339808000</v>
      </c>
      <c r="FN31" s="347">
        <v>345520000</v>
      </c>
      <c r="FO31" s="347">
        <f t="shared" si="48"/>
        <v>0</v>
      </c>
      <c r="FP31" s="347">
        <f t="shared" si="49"/>
        <v>339808</v>
      </c>
      <c r="FQ31" s="347">
        <f t="shared" si="50"/>
        <v>345520</v>
      </c>
      <c r="GN31" s="368" t="s">
        <v>369</v>
      </c>
      <c r="GO31" s="368" t="s">
        <v>279</v>
      </c>
      <c r="GP31" s="368" t="s">
        <v>413</v>
      </c>
      <c r="GQ31" s="368" t="s">
        <v>521</v>
      </c>
      <c r="GR31" s="368" t="s">
        <v>1014</v>
      </c>
      <c r="GS31" s="370">
        <v>0</v>
      </c>
      <c r="GT31" s="370">
        <v>342664000</v>
      </c>
      <c r="GU31" s="370">
        <v>345520000</v>
      </c>
      <c r="GV31" s="369">
        <f t="shared" si="58"/>
        <v>0</v>
      </c>
      <c r="GW31" s="369">
        <f t="shared" si="59"/>
        <v>342664</v>
      </c>
      <c r="GX31" s="369">
        <f t="shared" si="60"/>
        <v>345520</v>
      </c>
      <c r="HY31" s="371" t="s">
        <v>369</v>
      </c>
      <c r="HZ31" s="346" t="s">
        <v>279</v>
      </c>
      <c r="IA31" s="371" t="s">
        <v>413</v>
      </c>
      <c r="IB31" s="346" t="s">
        <v>521</v>
      </c>
      <c r="IC31" s="376">
        <v>0</v>
      </c>
      <c r="ID31" s="376">
        <v>425520000</v>
      </c>
      <c r="IE31" s="376">
        <v>425520000</v>
      </c>
      <c r="IF31" s="360">
        <f t="shared" si="68"/>
        <v>0</v>
      </c>
      <c r="IG31" s="360">
        <f t="shared" si="69"/>
        <v>425520</v>
      </c>
      <c r="IH31" s="360">
        <f t="shared" si="70"/>
        <v>425520</v>
      </c>
      <c r="II31" s="347"/>
      <c r="IJ31" s="347"/>
    </row>
    <row r="32" spans="1:258" x14ac:dyDescent="0.2">
      <c r="A32" s="370" t="s">
        <v>725</v>
      </c>
      <c r="B32" s="348" t="s">
        <v>49</v>
      </c>
      <c r="C32" s="370" t="s">
        <v>376</v>
      </c>
      <c r="D32" s="348" t="s">
        <v>376</v>
      </c>
      <c r="E32" s="348">
        <v>16000</v>
      </c>
      <c r="F32" s="348">
        <v>0</v>
      </c>
      <c r="G32" s="348">
        <v>0</v>
      </c>
      <c r="H32" s="370">
        <f t="shared" si="12"/>
        <v>16.495999999999999</v>
      </c>
      <c r="I32" s="370">
        <f t="shared" si="13"/>
        <v>0</v>
      </c>
      <c r="J32" s="370">
        <f t="shared" si="14"/>
        <v>0</v>
      </c>
      <c r="T32" s="343" t="s">
        <v>740</v>
      </c>
      <c r="U32" s="343" t="s">
        <v>741</v>
      </c>
      <c r="V32" s="368" t="s">
        <v>376</v>
      </c>
      <c r="W32" s="343" t="s">
        <v>376</v>
      </c>
      <c r="X32" s="370">
        <v>1000</v>
      </c>
      <c r="Y32" s="370">
        <v>0</v>
      </c>
      <c r="Z32" s="370">
        <v>0</v>
      </c>
      <c r="AA32" s="370">
        <f t="shared" si="16"/>
        <v>1.0309999999999999</v>
      </c>
      <c r="AB32" s="370">
        <f t="shared" si="17"/>
        <v>0</v>
      </c>
      <c r="AC32" s="370">
        <f t="shared" si="18"/>
        <v>0</v>
      </c>
      <c r="AL32" s="343" t="s">
        <v>806</v>
      </c>
      <c r="AM32" s="343" t="s">
        <v>441</v>
      </c>
      <c r="AN32" s="368" t="s">
        <v>376</v>
      </c>
      <c r="AO32" s="343" t="s">
        <v>376</v>
      </c>
      <c r="AP32" s="348">
        <v>0</v>
      </c>
      <c r="AQ32" s="348">
        <v>16271207</v>
      </c>
      <c r="AR32" s="348">
        <v>22571207</v>
      </c>
      <c r="AS32" s="348">
        <f t="shared" si="20"/>
        <v>0</v>
      </c>
      <c r="AT32" s="348">
        <f t="shared" si="21"/>
        <v>16775.614417000001</v>
      </c>
      <c r="AU32" s="348">
        <f t="shared" si="22"/>
        <v>23270.914416999996</v>
      </c>
      <c r="BD32" s="371" t="s">
        <v>806</v>
      </c>
      <c r="BE32" s="346" t="s">
        <v>441</v>
      </c>
      <c r="BF32" s="371" t="s">
        <v>376</v>
      </c>
      <c r="BG32" s="350" t="s">
        <v>376</v>
      </c>
      <c r="BH32" s="347">
        <v>31260000</v>
      </c>
      <c r="BI32" s="347">
        <v>0</v>
      </c>
      <c r="BJ32" s="347">
        <v>0</v>
      </c>
      <c r="BK32" s="347">
        <f t="shared" si="24"/>
        <v>32229.059999999998</v>
      </c>
      <c r="BL32" s="347">
        <f t="shared" si="25"/>
        <v>0</v>
      </c>
      <c r="BM32" s="347">
        <f t="shared" si="26"/>
        <v>0</v>
      </c>
      <c r="BV32" s="371" t="s">
        <v>369</v>
      </c>
      <c r="BW32" s="372" t="s">
        <v>279</v>
      </c>
      <c r="BX32" s="371" t="s">
        <v>422</v>
      </c>
      <c r="BY32" s="372" t="s">
        <v>522</v>
      </c>
      <c r="BZ32" s="348">
        <v>0</v>
      </c>
      <c r="CA32" s="348">
        <v>119818844</v>
      </c>
      <c r="CB32" s="348">
        <v>119818844</v>
      </c>
      <c r="CC32" s="349">
        <f t="shared" si="28"/>
        <v>0</v>
      </c>
      <c r="CD32" s="349">
        <f t="shared" si="29"/>
        <v>123533.22816399999</v>
      </c>
      <c r="CE32" s="349">
        <f t="shared" si="30"/>
        <v>123533.22816399999</v>
      </c>
      <c r="CN32" s="343" t="s">
        <v>369</v>
      </c>
      <c r="CO32" s="343" t="s">
        <v>279</v>
      </c>
      <c r="CP32" s="343" t="s">
        <v>376</v>
      </c>
      <c r="CQ32" s="343" t="s">
        <v>376</v>
      </c>
      <c r="CR32" s="348">
        <v>0</v>
      </c>
      <c r="CS32" s="348">
        <v>0</v>
      </c>
      <c r="CT32" s="348">
        <v>0</v>
      </c>
      <c r="CU32" s="348">
        <f t="shared" si="32"/>
        <v>0</v>
      </c>
      <c r="CV32" s="348">
        <f t="shared" si="33"/>
        <v>0</v>
      </c>
      <c r="CW32" s="348">
        <f t="shared" si="34"/>
        <v>0</v>
      </c>
      <c r="DF32" s="343" t="s">
        <v>369</v>
      </c>
      <c r="DG32" s="343" t="s">
        <v>279</v>
      </c>
      <c r="DH32" s="343" t="s">
        <v>519</v>
      </c>
      <c r="DI32" s="343" t="s">
        <v>520</v>
      </c>
      <c r="DJ32" s="348">
        <v>0</v>
      </c>
      <c r="DK32" s="348">
        <v>1560000</v>
      </c>
      <c r="DL32" s="348">
        <v>2340000</v>
      </c>
      <c r="DM32" s="348">
        <f t="shared" si="36"/>
        <v>0</v>
      </c>
      <c r="DN32" s="348">
        <f t="shared" si="37"/>
        <v>1608.36</v>
      </c>
      <c r="DO32" s="348">
        <f t="shared" si="38"/>
        <v>2412.54</v>
      </c>
      <c r="DX32" s="343" t="s">
        <v>369</v>
      </c>
      <c r="DY32" s="343" t="s">
        <v>279</v>
      </c>
      <c r="DZ32" s="343" t="s">
        <v>413</v>
      </c>
      <c r="EA32" s="343" t="s">
        <v>521</v>
      </c>
      <c r="EB32" s="360">
        <v>0</v>
      </c>
      <c r="EC32" s="360">
        <v>345520000</v>
      </c>
      <c r="ED32" s="360">
        <v>339808000</v>
      </c>
      <c r="EE32" s="360">
        <f t="shared" si="40"/>
        <v>0</v>
      </c>
      <c r="EF32" s="360">
        <f t="shared" si="41"/>
        <v>356231.12</v>
      </c>
      <c r="EG32" s="360">
        <f t="shared" si="42"/>
        <v>350342.04799999995</v>
      </c>
      <c r="EP32" s="368" t="s">
        <v>369</v>
      </c>
      <c r="EQ32" s="343" t="s">
        <v>279</v>
      </c>
      <c r="ER32" s="368" t="s">
        <v>422</v>
      </c>
      <c r="ES32" s="343" t="s">
        <v>522</v>
      </c>
      <c r="ET32" s="347">
        <v>0</v>
      </c>
      <c r="EU32" s="347">
        <v>119818844</v>
      </c>
      <c r="EV32" s="347">
        <v>119818844</v>
      </c>
      <c r="EW32" s="347">
        <f t="shared" si="44"/>
        <v>0</v>
      </c>
      <c r="EX32" s="347">
        <f t="shared" si="45"/>
        <v>123533.22816399999</v>
      </c>
      <c r="EY32" s="347">
        <f t="shared" si="46"/>
        <v>123533.22816399999</v>
      </c>
      <c r="FH32" s="371" t="s">
        <v>369</v>
      </c>
      <c r="FI32" s="346" t="s">
        <v>279</v>
      </c>
      <c r="FJ32" s="371" t="s">
        <v>376</v>
      </c>
      <c r="FK32" s="346" t="s">
        <v>376</v>
      </c>
      <c r="FL32" s="347">
        <v>0</v>
      </c>
      <c r="FM32" s="347">
        <v>0</v>
      </c>
      <c r="FN32" s="347">
        <v>0</v>
      </c>
      <c r="FO32" s="347">
        <f t="shared" si="48"/>
        <v>0</v>
      </c>
      <c r="FP32" s="347">
        <f t="shared" si="49"/>
        <v>0</v>
      </c>
      <c r="FQ32" s="347">
        <f t="shared" si="50"/>
        <v>0</v>
      </c>
      <c r="GN32" s="368" t="s">
        <v>369</v>
      </c>
      <c r="GO32" s="368" t="s">
        <v>279</v>
      </c>
      <c r="GP32" s="368" t="s">
        <v>376</v>
      </c>
      <c r="GQ32" s="368" t="s">
        <v>376</v>
      </c>
      <c r="GR32" s="368" t="s">
        <v>1014</v>
      </c>
      <c r="GS32" s="370">
        <v>0</v>
      </c>
      <c r="GT32" s="370">
        <v>0</v>
      </c>
      <c r="GU32" s="370">
        <v>0</v>
      </c>
      <c r="GV32" s="369">
        <f t="shared" si="58"/>
        <v>0</v>
      </c>
      <c r="GW32" s="369">
        <f t="shared" si="59"/>
        <v>0</v>
      </c>
      <c r="GX32" s="369">
        <f t="shared" si="60"/>
        <v>0</v>
      </c>
      <c r="HY32" s="371" t="s">
        <v>369</v>
      </c>
      <c r="HZ32" s="346" t="s">
        <v>279</v>
      </c>
      <c r="IA32" s="371" t="s">
        <v>376</v>
      </c>
      <c r="IB32" s="346" t="s">
        <v>376</v>
      </c>
      <c r="IC32" s="376">
        <v>0</v>
      </c>
      <c r="ID32" s="376">
        <v>0</v>
      </c>
      <c r="IE32" s="376">
        <v>0</v>
      </c>
      <c r="IF32" s="360">
        <f t="shared" si="68"/>
        <v>0</v>
      </c>
      <c r="IG32" s="360">
        <f t="shared" si="69"/>
        <v>0</v>
      </c>
      <c r="IH32" s="360">
        <f t="shared" si="70"/>
        <v>0</v>
      </c>
      <c r="II32" s="347"/>
      <c r="IJ32" s="347"/>
    </row>
    <row r="33" spans="1:244" x14ac:dyDescent="0.2">
      <c r="A33" s="370" t="s">
        <v>389</v>
      </c>
      <c r="B33" s="348" t="s">
        <v>390</v>
      </c>
      <c r="C33" s="370" t="s">
        <v>376</v>
      </c>
      <c r="D33" s="348" t="s">
        <v>376</v>
      </c>
      <c r="E33" s="348">
        <v>636942000</v>
      </c>
      <c r="F33" s="348">
        <v>0</v>
      </c>
      <c r="G33" s="348">
        <v>0</v>
      </c>
      <c r="H33" s="370">
        <f t="shared" si="12"/>
        <v>656687.20199999993</v>
      </c>
      <c r="I33" s="370">
        <f t="shared" si="13"/>
        <v>0</v>
      </c>
      <c r="J33" s="370">
        <f t="shared" si="14"/>
        <v>0</v>
      </c>
      <c r="T33" s="343" t="s">
        <v>789</v>
      </c>
      <c r="U33" s="343" t="s">
        <v>728</v>
      </c>
      <c r="V33" s="368" t="s">
        <v>376</v>
      </c>
      <c r="W33" s="343" t="s">
        <v>376</v>
      </c>
      <c r="X33" s="370">
        <v>1000</v>
      </c>
      <c r="Y33" s="370">
        <v>0</v>
      </c>
      <c r="Z33" s="370">
        <v>0</v>
      </c>
      <c r="AA33" s="370">
        <f t="shared" si="16"/>
        <v>1.0309999999999999</v>
      </c>
      <c r="AB33" s="370">
        <f t="shared" si="17"/>
        <v>0</v>
      </c>
      <c r="AC33" s="370">
        <f t="shared" si="18"/>
        <v>0</v>
      </c>
      <c r="AL33" s="343" t="s">
        <v>807</v>
      </c>
      <c r="AM33" s="343" t="s">
        <v>719</v>
      </c>
      <c r="AN33" s="368" t="s">
        <v>376</v>
      </c>
      <c r="AO33" s="343" t="s">
        <v>376</v>
      </c>
      <c r="AP33" s="348">
        <v>1000</v>
      </c>
      <c r="AQ33" s="348">
        <v>0</v>
      </c>
      <c r="AR33" s="348">
        <v>0</v>
      </c>
      <c r="AS33" s="348">
        <f t="shared" si="20"/>
        <v>1.0309999999999999</v>
      </c>
      <c r="AT33" s="348">
        <f t="shared" si="21"/>
        <v>0</v>
      </c>
      <c r="AU33" s="348">
        <f t="shared" si="22"/>
        <v>0</v>
      </c>
      <c r="BD33" s="371" t="s">
        <v>806</v>
      </c>
      <c r="BE33" s="346" t="s">
        <v>441</v>
      </c>
      <c r="BF33" s="371" t="s">
        <v>376</v>
      </c>
      <c r="BG33" s="350" t="s">
        <v>376</v>
      </c>
      <c r="BH33" s="347">
        <v>0</v>
      </c>
      <c r="BI33" s="347">
        <v>16271207</v>
      </c>
      <c r="BJ33" s="347">
        <v>22571207</v>
      </c>
      <c r="BK33" s="347">
        <f t="shared" si="24"/>
        <v>0</v>
      </c>
      <c r="BL33" s="347">
        <f t="shared" si="25"/>
        <v>16775.614417000001</v>
      </c>
      <c r="BM33" s="347">
        <f t="shared" si="26"/>
        <v>23270.914416999996</v>
      </c>
      <c r="BV33" s="371" t="s">
        <v>806</v>
      </c>
      <c r="BW33" s="372" t="s">
        <v>441</v>
      </c>
      <c r="BX33" s="371" t="s">
        <v>376</v>
      </c>
      <c r="BY33" s="372" t="s">
        <v>376</v>
      </c>
      <c r="BZ33" s="348">
        <v>31260000</v>
      </c>
      <c r="CA33" s="348">
        <v>0</v>
      </c>
      <c r="CB33" s="348">
        <v>0</v>
      </c>
      <c r="CC33" s="349">
        <f t="shared" si="28"/>
        <v>32229.059999999998</v>
      </c>
      <c r="CD33" s="349">
        <f t="shared" si="29"/>
        <v>0</v>
      </c>
      <c r="CE33" s="349">
        <f t="shared" si="30"/>
        <v>0</v>
      </c>
      <c r="CN33" s="343" t="s">
        <v>369</v>
      </c>
      <c r="CO33" s="343" t="s">
        <v>279</v>
      </c>
      <c r="CP33" s="343" t="s">
        <v>519</v>
      </c>
      <c r="CQ33" s="343" t="s">
        <v>520</v>
      </c>
      <c r="CR33" s="348">
        <v>0</v>
      </c>
      <c r="CS33" s="348">
        <v>2340000</v>
      </c>
      <c r="CT33" s="348">
        <v>1560000</v>
      </c>
      <c r="CU33" s="348">
        <f t="shared" si="32"/>
        <v>0</v>
      </c>
      <c r="CV33" s="348">
        <f t="shared" si="33"/>
        <v>2412.54</v>
      </c>
      <c r="CW33" s="348">
        <f t="shared" si="34"/>
        <v>1608.36</v>
      </c>
      <c r="DF33" s="343" t="s">
        <v>369</v>
      </c>
      <c r="DG33" s="343" t="s">
        <v>279</v>
      </c>
      <c r="DH33" s="343" t="s">
        <v>423</v>
      </c>
      <c r="DI33" s="343" t="s">
        <v>414</v>
      </c>
      <c r="DJ33" s="348">
        <v>0</v>
      </c>
      <c r="DK33" s="348">
        <v>0</v>
      </c>
      <c r="DL33" s="348">
        <v>0</v>
      </c>
      <c r="DM33" s="348">
        <f t="shared" si="36"/>
        <v>0</v>
      </c>
      <c r="DN33" s="348">
        <f t="shared" si="37"/>
        <v>0</v>
      </c>
      <c r="DO33" s="348">
        <f t="shared" si="38"/>
        <v>0</v>
      </c>
      <c r="DX33" s="343" t="s">
        <v>369</v>
      </c>
      <c r="DY33" s="343" t="s">
        <v>279</v>
      </c>
      <c r="DZ33" s="343" t="s">
        <v>423</v>
      </c>
      <c r="EA33" s="343" t="s">
        <v>414</v>
      </c>
      <c r="EB33" s="360">
        <v>0</v>
      </c>
      <c r="EC33" s="360">
        <v>0</v>
      </c>
      <c r="ED33" s="360">
        <v>0</v>
      </c>
      <c r="EE33" s="360">
        <f t="shared" si="40"/>
        <v>0</v>
      </c>
      <c r="EF33" s="360">
        <f t="shared" si="41"/>
        <v>0</v>
      </c>
      <c r="EG33" s="360">
        <f t="shared" si="42"/>
        <v>0</v>
      </c>
      <c r="EP33" s="368" t="s">
        <v>369</v>
      </c>
      <c r="EQ33" s="343" t="s">
        <v>279</v>
      </c>
      <c r="ER33" s="368" t="s">
        <v>388</v>
      </c>
      <c r="ES33" s="343" t="s">
        <v>523</v>
      </c>
      <c r="ET33" s="347">
        <v>0</v>
      </c>
      <c r="EU33" s="347">
        <v>7157850</v>
      </c>
      <c r="EV33" s="347">
        <v>98829500</v>
      </c>
      <c r="EW33" s="347">
        <f t="shared" si="44"/>
        <v>0</v>
      </c>
      <c r="EX33" s="347">
        <f t="shared" si="45"/>
        <v>7379.7433499999997</v>
      </c>
      <c r="EY33" s="347">
        <f t="shared" si="46"/>
        <v>101893.21449999999</v>
      </c>
      <c r="FH33" s="371" t="s">
        <v>369</v>
      </c>
      <c r="FI33" s="346" t="s">
        <v>279</v>
      </c>
      <c r="FJ33" s="371" t="s">
        <v>376</v>
      </c>
      <c r="FK33" s="346" t="s">
        <v>376</v>
      </c>
      <c r="FL33" s="347">
        <v>0</v>
      </c>
      <c r="FM33" s="347">
        <v>0</v>
      </c>
      <c r="FN33" s="347">
        <v>0</v>
      </c>
      <c r="FO33" s="347">
        <f t="shared" si="48"/>
        <v>0</v>
      </c>
      <c r="FP33" s="347">
        <f t="shared" si="49"/>
        <v>0</v>
      </c>
      <c r="FQ33" s="347">
        <f t="shared" si="50"/>
        <v>0</v>
      </c>
      <c r="GN33" s="368" t="s">
        <v>369</v>
      </c>
      <c r="GO33" s="368" t="s">
        <v>279</v>
      </c>
      <c r="GP33" s="368" t="s">
        <v>422</v>
      </c>
      <c r="GQ33" s="368" t="s">
        <v>522</v>
      </c>
      <c r="GR33" s="368" t="s">
        <v>1014</v>
      </c>
      <c r="GS33" s="370">
        <v>0</v>
      </c>
      <c r="GT33" s="370">
        <v>119818844</v>
      </c>
      <c r="GU33" s="370">
        <v>119818844</v>
      </c>
      <c r="GV33" s="369">
        <f t="shared" si="58"/>
        <v>0</v>
      </c>
      <c r="GW33" s="369">
        <f t="shared" si="59"/>
        <v>119818.844</v>
      </c>
      <c r="GX33" s="369">
        <f t="shared" si="60"/>
        <v>119818.844</v>
      </c>
      <c r="HY33" s="371" t="s">
        <v>369</v>
      </c>
      <c r="HZ33" s="346" t="s">
        <v>279</v>
      </c>
      <c r="IA33" s="371" t="s">
        <v>519</v>
      </c>
      <c r="IB33" s="346" t="s">
        <v>520</v>
      </c>
      <c r="IC33" s="376">
        <v>0</v>
      </c>
      <c r="ID33" s="376">
        <v>12340000</v>
      </c>
      <c r="IE33" s="376">
        <v>12340000</v>
      </c>
      <c r="IF33" s="360">
        <f t="shared" si="68"/>
        <v>0</v>
      </c>
      <c r="IG33" s="360">
        <f t="shared" si="69"/>
        <v>12340</v>
      </c>
      <c r="IH33" s="360">
        <f t="shared" si="70"/>
        <v>12340</v>
      </c>
      <c r="II33" s="347"/>
      <c r="IJ33" s="347"/>
    </row>
    <row r="34" spans="1:244" x14ac:dyDescent="0.2">
      <c r="A34" s="370" t="s">
        <v>391</v>
      </c>
      <c r="B34" s="348" t="s">
        <v>392</v>
      </c>
      <c r="C34" s="370" t="s">
        <v>376</v>
      </c>
      <c r="D34" s="348" t="s">
        <v>376</v>
      </c>
      <c r="E34" s="348">
        <v>311367398</v>
      </c>
      <c r="F34" s="348">
        <v>0</v>
      </c>
      <c r="G34" s="348">
        <v>0</v>
      </c>
      <c r="H34" s="370">
        <f t="shared" si="12"/>
        <v>321019.78733799997</v>
      </c>
      <c r="I34" s="370">
        <f t="shared" si="13"/>
        <v>0</v>
      </c>
      <c r="J34" s="370">
        <f t="shared" si="14"/>
        <v>0</v>
      </c>
      <c r="T34" s="343" t="s">
        <v>808</v>
      </c>
      <c r="U34" s="343" t="s">
        <v>729</v>
      </c>
      <c r="V34" s="368" t="s">
        <v>376</v>
      </c>
      <c r="W34" s="343" t="s">
        <v>376</v>
      </c>
      <c r="X34" s="370">
        <v>1000</v>
      </c>
      <c r="Y34" s="370">
        <v>0</v>
      </c>
      <c r="Z34" s="370">
        <v>0</v>
      </c>
      <c r="AA34" s="370">
        <f t="shared" si="16"/>
        <v>1.0309999999999999</v>
      </c>
      <c r="AB34" s="370">
        <f t="shared" si="17"/>
        <v>0</v>
      </c>
      <c r="AC34" s="370">
        <f t="shared" si="18"/>
        <v>0</v>
      </c>
      <c r="AL34" s="343" t="s">
        <v>740</v>
      </c>
      <c r="AM34" s="343" t="s">
        <v>741</v>
      </c>
      <c r="AN34" s="368" t="s">
        <v>376</v>
      </c>
      <c r="AO34" s="343" t="s">
        <v>376</v>
      </c>
      <c r="AP34" s="348">
        <v>1000</v>
      </c>
      <c r="AQ34" s="348">
        <v>0</v>
      </c>
      <c r="AR34" s="348">
        <v>0</v>
      </c>
      <c r="AS34" s="348">
        <f t="shared" si="20"/>
        <v>1.0309999999999999</v>
      </c>
      <c r="AT34" s="348">
        <f t="shared" si="21"/>
        <v>0</v>
      </c>
      <c r="AU34" s="348">
        <f t="shared" si="22"/>
        <v>0</v>
      </c>
      <c r="BD34" s="371" t="s">
        <v>807</v>
      </c>
      <c r="BE34" s="346" t="s">
        <v>719</v>
      </c>
      <c r="BF34" s="371" t="s">
        <v>376</v>
      </c>
      <c r="BG34" s="350" t="s">
        <v>376</v>
      </c>
      <c r="BH34" s="347">
        <v>1000</v>
      </c>
      <c r="BI34" s="347">
        <v>0</v>
      </c>
      <c r="BJ34" s="347">
        <v>0</v>
      </c>
      <c r="BK34" s="347">
        <f t="shared" si="24"/>
        <v>1.0309999999999999</v>
      </c>
      <c r="BL34" s="347">
        <f t="shared" si="25"/>
        <v>0</v>
      </c>
      <c r="BM34" s="347">
        <f t="shared" si="26"/>
        <v>0</v>
      </c>
      <c r="BV34" s="371" t="s">
        <v>806</v>
      </c>
      <c r="BW34" s="372" t="s">
        <v>441</v>
      </c>
      <c r="BX34" s="371" t="s">
        <v>376</v>
      </c>
      <c r="BY34" s="372" t="s">
        <v>376</v>
      </c>
      <c r="BZ34" s="348">
        <v>0</v>
      </c>
      <c r="CA34" s="348">
        <v>22571207</v>
      </c>
      <c r="CB34" s="348">
        <v>16271207</v>
      </c>
      <c r="CC34" s="349">
        <f t="shared" si="28"/>
        <v>0</v>
      </c>
      <c r="CD34" s="349">
        <f t="shared" si="29"/>
        <v>23270.914416999996</v>
      </c>
      <c r="CE34" s="349">
        <f t="shared" si="30"/>
        <v>16775.614417000001</v>
      </c>
      <c r="CN34" s="343" t="s">
        <v>806</v>
      </c>
      <c r="CO34" s="343" t="s">
        <v>441</v>
      </c>
      <c r="CP34" s="343" t="s">
        <v>376</v>
      </c>
      <c r="CQ34" s="343" t="s">
        <v>376</v>
      </c>
      <c r="CR34" s="348">
        <v>31260000</v>
      </c>
      <c r="CS34" s="348">
        <v>0</v>
      </c>
      <c r="CT34" s="348">
        <v>0</v>
      </c>
      <c r="CU34" s="348">
        <f t="shared" si="32"/>
        <v>32229.059999999998</v>
      </c>
      <c r="CV34" s="348">
        <f t="shared" si="33"/>
        <v>0</v>
      </c>
      <c r="CW34" s="348">
        <f t="shared" si="34"/>
        <v>0</v>
      </c>
      <c r="DF34" s="343" t="s">
        <v>806</v>
      </c>
      <c r="DG34" s="343" t="s">
        <v>441</v>
      </c>
      <c r="DH34" s="343" t="s">
        <v>376</v>
      </c>
      <c r="DI34" s="343" t="s">
        <v>376</v>
      </c>
      <c r="DJ34" s="348">
        <v>31260000</v>
      </c>
      <c r="DK34" s="348">
        <v>0</v>
      </c>
      <c r="DL34" s="348">
        <v>0</v>
      </c>
      <c r="DM34" s="348">
        <f t="shared" si="36"/>
        <v>32229.059999999998</v>
      </c>
      <c r="DN34" s="348">
        <f t="shared" si="37"/>
        <v>0</v>
      </c>
      <c r="DO34" s="348">
        <f t="shared" si="38"/>
        <v>0</v>
      </c>
      <c r="DX34" s="343" t="s">
        <v>806</v>
      </c>
      <c r="DY34" s="343" t="s">
        <v>441</v>
      </c>
      <c r="DZ34" s="343" t="s">
        <v>376</v>
      </c>
      <c r="EA34" s="343" t="s">
        <v>376</v>
      </c>
      <c r="EB34" s="360">
        <v>31260000</v>
      </c>
      <c r="EC34" s="360">
        <v>0</v>
      </c>
      <c r="ED34" s="360">
        <v>0</v>
      </c>
      <c r="EE34" s="360">
        <f t="shared" si="40"/>
        <v>32229.059999999998</v>
      </c>
      <c r="EF34" s="360">
        <f t="shared" si="41"/>
        <v>0</v>
      </c>
      <c r="EG34" s="360">
        <f t="shared" si="42"/>
        <v>0</v>
      </c>
      <c r="EP34" s="368" t="s">
        <v>369</v>
      </c>
      <c r="EQ34" s="343" t="s">
        <v>279</v>
      </c>
      <c r="ER34" s="368" t="s">
        <v>376</v>
      </c>
      <c r="ES34" s="343" t="s">
        <v>376</v>
      </c>
      <c r="ET34" s="347">
        <v>0</v>
      </c>
      <c r="EU34" s="347">
        <v>0</v>
      </c>
      <c r="EV34" s="347">
        <v>0</v>
      </c>
      <c r="EW34" s="347">
        <f t="shared" si="44"/>
        <v>0</v>
      </c>
      <c r="EX34" s="347">
        <f t="shared" si="45"/>
        <v>0</v>
      </c>
      <c r="EY34" s="347">
        <f t="shared" si="46"/>
        <v>0</v>
      </c>
      <c r="FH34" s="371" t="s">
        <v>369</v>
      </c>
      <c r="FI34" s="346" t="s">
        <v>279</v>
      </c>
      <c r="FJ34" s="371" t="s">
        <v>519</v>
      </c>
      <c r="FK34" s="346" t="s">
        <v>520</v>
      </c>
      <c r="FL34" s="347">
        <v>0</v>
      </c>
      <c r="FM34" s="347">
        <v>2340000</v>
      </c>
      <c r="FN34" s="347">
        <v>2340000</v>
      </c>
      <c r="FO34" s="347">
        <f t="shared" si="48"/>
        <v>0</v>
      </c>
      <c r="FP34" s="347">
        <f t="shared" si="49"/>
        <v>2340</v>
      </c>
      <c r="FQ34" s="347">
        <f t="shared" si="50"/>
        <v>2340</v>
      </c>
      <c r="GN34" s="368" t="s">
        <v>369</v>
      </c>
      <c r="GO34" s="368" t="s">
        <v>279</v>
      </c>
      <c r="GP34" s="368" t="s">
        <v>388</v>
      </c>
      <c r="GQ34" s="368" t="s">
        <v>523</v>
      </c>
      <c r="GR34" s="368" t="s">
        <v>1014</v>
      </c>
      <c r="GS34" s="370">
        <v>0</v>
      </c>
      <c r="GT34" s="370">
        <v>48849500</v>
      </c>
      <c r="GU34" s="370">
        <v>98829500</v>
      </c>
      <c r="GV34" s="369">
        <f t="shared" si="58"/>
        <v>0</v>
      </c>
      <c r="GW34" s="369">
        <f t="shared" si="59"/>
        <v>48849.5</v>
      </c>
      <c r="GX34" s="369">
        <f t="shared" si="60"/>
        <v>98829.5</v>
      </c>
      <c r="HY34" s="343" t="s">
        <v>369</v>
      </c>
      <c r="HZ34" s="375" t="s">
        <v>279</v>
      </c>
      <c r="IA34" s="343" t="s">
        <v>423</v>
      </c>
      <c r="IB34" s="375" t="s">
        <v>414</v>
      </c>
      <c r="IC34" s="360">
        <v>0</v>
      </c>
      <c r="ID34" s="360">
        <v>0</v>
      </c>
      <c r="IE34" s="360">
        <v>0</v>
      </c>
      <c r="IF34" s="360">
        <f t="shared" si="68"/>
        <v>0</v>
      </c>
      <c r="IG34" s="360">
        <f t="shared" si="69"/>
        <v>0</v>
      </c>
      <c r="IH34" s="360">
        <f t="shared" si="70"/>
        <v>0</v>
      </c>
    </row>
    <row r="35" spans="1:244" x14ac:dyDescent="0.2">
      <c r="A35" s="370" t="s">
        <v>391</v>
      </c>
      <c r="B35" s="348" t="s">
        <v>392</v>
      </c>
      <c r="C35" s="370" t="s">
        <v>376</v>
      </c>
      <c r="D35" s="348" t="s">
        <v>376</v>
      </c>
      <c r="E35" s="348">
        <v>0</v>
      </c>
      <c r="F35" s="348">
        <v>0</v>
      </c>
      <c r="G35" s="348">
        <v>171606990</v>
      </c>
      <c r="H35" s="370">
        <f t="shared" si="12"/>
        <v>0</v>
      </c>
      <c r="I35" s="370">
        <f t="shared" si="13"/>
        <v>0</v>
      </c>
      <c r="J35" s="370">
        <f t="shared" si="14"/>
        <v>176926.80668999997</v>
      </c>
      <c r="T35" s="343" t="s">
        <v>725</v>
      </c>
      <c r="U35" s="343" t="s">
        <v>49</v>
      </c>
      <c r="V35" s="368" t="s">
        <v>376</v>
      </c>
      <c r="W35" s="343" t="s">
        <v>376</v>
      </c>
      <c r="X35" s="370">
        <v>16000</v>
      </c>
      <c r="Y35" s="370">
        <v>0</v>
      </c>
      <c r="Z35" s="370">
        <v>0</v>
      </c>
      <c r="AA35" s="370">
        <f t="shared" si="16"/>
        <v>16.495999999999999</v>
      </c>
      <c r="AB35" s="370">
        <f t="shared" si="17"/>
        <v>0</v>
      </c>
      <c r="AC35" s="370">
        <f t="shared" si="18"/>
        <v>0</v>
      </c>
      <c r="AL35" s="343" t="s">
        <v>789</v>
      </c>
      <c r="AM35" s="343" t="s">
        <v>728</v>
      </c>
      <c r="AN35" s="368" t="s">
        <v>376</v>
      </c>
      <c r="AO35" s="343" t="s">
        <v>376</v>
      </c>
      <c r="AP35" s="348">
        <v>1000</v>
      </c>
      <c r="AQ35" s="348">
        <v>0</v>
      </c>
      <c r="AR35" s="348">
        <v>0</v>
      </c>
      <c r="AS35" s="348">
        <f t="shared" si="20"/>
        <v>1.0309999999999999</v>
      </c>
      <c r="AT35" s="348">
        <f t="shared" si="21"/>
        <v>0</v>
      </c>
      <c r="AU35" s="348">
        <f t="shared" si="22"/>
        <v>0</v>
      </c>
      <c r="BD35" s="371" t="s">
        <v>740</v>
      </c>
      <c r="BE35" s="346" t="s">
        <v>741</v>
      </c>
      <c r="BF35" s="371" t="s">
        <v>376</v>
      </c>
      <c r="BG35" s="350" t="s">
        <v>376</v>
      </c>
      <c r="BH35" s="347">
        <v>1000</v>
      </c>
      <c r="BI35" s="347">
        <v>0</v>
      </c>
      <c r="BJ35" s="347">
        <v>0</v>
      </c>
      <c r="BK35" s="347">
        <f t="shared" si="24"/>
        <v>1.0309999999999999</v>
      </c>
      <c r="BL35" s="347">
        <f t="shared" si="25"/>
        <v>0</v>
      </c>
      <c r="BM35" s="347">
        <f t="shared" si="26"/>
        <v>0</v>
      </c>
      <c r="BV35" s="371" t="s">
        <v>807</v>
      </c>
      <c r="BW35" s="372" t="s">
        <v>719</v>
      </c>
      <c r="BX35" s="371" t="s">
        <v>376</v>
      </c>
      <c r="BY35" s="372" t="s">
        <v>376</v>
      </c>
      <c r="BZ35" s="348">
        <v>1000</v>
      </c>
      <c r="CA35" s="348">
        <v>0</v>
      </c>
      <c r="CB35" s="348">
        <v>0</v>
      </c>
      <c r="CC35" s="349">
        <f t="shared" si="28"/>
        <v>1.0309999999999999</v>
      </c>
      <c r="CD35" s="349">
        <f t="shared" si="29"/>
        <v>0</v>
      </c>
      <c r="CE35" s="349">
        <f t="shared" si="30"/>
        <v>0</v>
      </c>
      <c r="CN35" s="343" t="s">
        <v>806</v>
      </c>
      <c r="CO35" s="343" t="s">
        <v>441</v>
      </c>
      <c r="CP35" s="343" t="s">
        <v>376</v>
      </c>
      <c r="CQ35" s="343" t="s">
        <v>376</v>
      </c>
      <c r="CR35" s="348">
        <v>0</v>
      </c>
      <c r="CS35" s="348">
        <v>22571207</v>
      </c>
      <c r="CT35" s="348">
        <v>16271207</v>
      </c>
      <c r="CU35" s="348">
        <f t="shared" si="32"/>
        <v>0</v>
      </c>
      <c r="CV35" s="348">
        <f t="shared" si="33"/>
        <v>23270.914416999996</v>
      </c>
      <c r="CW35" s="348">
        <f t="shared" si="34"/>
        <v>16775.614417000001</v>
      </c>
      <c r="DF35" s="343" t="s">
        <v>806</v>
      </c>
      <c r="DG35" s="343" t="s">
        <v>441</v>
      </c>
      <c r="DH35" s="343" t="s">
        <v>376</v>
      </c>
      <c r="DI35" s="343" t="s">
        <v>376</v>
      </c>
      <c r="DJ35" s="348">
        <v>0</v>
      </c>
      <c r="DK35" s="348">
        <v>16271207</v>
      </c>
      <c r="DL35" s="348">
        <v>25771207</v>
      </c>
      <c r="DM35" s="348">
        <f t="shared" si="36"/>
        <v>0</v>
      </c>
      <c r="DN35" s="348">
        <f t="shared" si="37"/>
        <v>16775.614417000001</v>
      </c>
      <c r="DO35" s="348">
        <f t="shared" si="38"/>
        <v>26570.114416999997</v>
      </c>
      <c r="DX35" s="343" t="s">
        <v>806</v>
      </c>
      <c r="DY35" s="343" t="s">
        <v>441</v>
      </c>
      <c r="DZ35" s="343" t="s">
        <v>376</v>
      </c>
      <c r="EA35" s="343" t="s">
        <v>376</v>
      </c>
      <c r="EB35" s="360">
        <v>0</v>
      </c>
      <c r="EC35" s="360">
        <v>25771207</v>
      </c>
      <c r="ED35" s="360">
        <v>16271207</v>
      </c>
      <c r="EE35" s="360">
        <f t="shared" si="40"/>
        <v>0</v>
      </c>
      <c r="EF35" s="360">
        <f t="shared" si="41"/>
        <v>26570.114416999997</v>
      </c>
      <c r="EG35" s="360">
        <f t="shared" si="42"/>
        <v>16775.614417000001</v>
      </c>
      <c r="EP35" s="368" t="s">
        <v>369</v>
      </c>
      <c r="EQ35" s="343" t="s">
        <v>279</v>
      </c>
      <c r="ER35" s="368" t="s">
        <v>376</v>
      </c>
      <c r="ES35" s="343" t="s">
        <v>376</v>
      </c>
      <c r="ET35" s="347">
        <v>0</v>
      </c>
      <c r="EU35" s="347">
        <v>0</v>
      </c>
      <c r="EV35" s="347">
        <v>0</v>
      </c>
      <c r="EW35" s="347">
        <f t="shared" si="44"/>
        <v>0</v>
      </c>
      <c r="EX35" s="347">
        <f t="shared" si="45"/>
        <v>0</v>
      </c>
      <c r="EY35" s="347">
        <f t="shared" si="46"/>
        <v>0</v>
      </c>
      <c r="FH35" s="371" t="s">
        <v>369</v>
      </c>
      <c r="FI35" s="346" t="s">
        <v>279</v>
      </c>
      <c r="FJ35" s="371" t="s">
        <v>422</v>
      </c>
      <c r="FK35" s="346" t="s">
        <v>522</v>
      </c>
      <c r="FL35" s="347">
        <v>0</v>
      </c>
      <c r="FM35" s="347">
        <v>119818844</v>
      </c>
      <c r="FN35" s="347">
        <v>119818844</v>
      </c>
      <c r="FO35" s="347">
        <f t="shared" si="48"/>
        <v>0</v>
      </c>
      <c r="FP35" s="347">
        <f t="shared" si="49"/>
        <v>119818.844</v>
      </c>
      <c r="FQ35" s="347">
        <f t="shared" si="50"/>
        <v>119818.844</v>
      </c>
      <c r="GN35" s="368" t="s">
        <v>369</v>
      </c>
      <c r="GO35" s="368" t="s">
        <v>279</v>
      </c>
      <c r="GP35" s="368" t="s">
        <v>423</v>
      </c>
      <c r="GQ35" s="368" t="s">
        <v>414</v>
      </c>
      <c r="GR35" s="368" t="s">
        <v>1014</v>
      </c>
      <c r="GS35" s="370">
        <v>0</v>
      </c>
      <c r="GT35" s="370">
        <v>0</v>
      </c>
      <c r="GU35" s="370">
        <v>0</v>
      </c>
      <c r="GV35" s="369">
        <f t="shared" si="58"/>
        <v>0</v>
      </c>
      <c r="GW35" s="369">
        <f t="shared" si="59"/>
        <v>0</v>
      </c>
      <c r="GX35" s="369">
        <f t="shared" si="60"/>
        <v>0</v>
      </c>
      <c r="HY35" s="343" t="s">
        <v>369</v>
      </c>
      <c r="HZ35" s="375" t="s">
        <v>279</v>
      </c>
      <c r="IA35" s="343" t="s">
        <v>388</v>
      </c>
      <c r="IB35" s="375" t="s">
        <v>523</v>
      </c>
      <c r="IC35" s="360">
        <v>0</v>
      </c>
      <c r="ID35" s="360">
        <v>98829500</v>
      </c>
      <c r="IE35" s="360">
        <v>98829500</v>
      </c>
      <c r="IF35" s="360">
        <f t="shared" si="68"/>
        <v>0</v>
      </c>
      <c r="IG35" s="360">
        <f t="shared" si="69"/>
        <v>98829.5</v>
      </c>
      <c r="IH35" s="360">
        <f t="shared" si="70"/>
        <v>98829.5</v>
      </c>
    </row>
    <row r="36" spans="1:244" x14ac:dyDescent="0.2">
      <c r="A36" s="370" t="s">
        <v>443</v>
      </c>
      <c r="B36" s="348" t="s">
        <v>446</v>
      </c>
      <c r="C36" s="370" t="s">
        <v>376</v>
      </c>
      <c r="D36" s="348" t="s">
        <v>376</v>
      </c>
      <c r="E36" s="348">
        <v>236820785</v>
      </c>
      <c r="F36" s="348">
        <v>0</v>
      </c>
      <c r="G36" s="348">
        <v>0</v>
      </c>
      <c r="H36" s="370">
        <f t="shared" si="12"/>
        <v>244162.22933499998</v>
      </c>
      <c r="I36" s="370">
        <f t="shared" si="13"/>
        <v>0</v>
      </c>
      <c r="J36" s="370">
        <f t="shared" si="14"/>
        <v>0</v>
      </c>
      <c r="T36" s="343" t="s">
        <v>389</v>
      </c>
      <c r="U36" s="343" t="s">
        <v>390</v>
      </c>
      <c r="V36" s="368" t="s">
        <v>376</v>
      </c>
      <c r="W36" s="343" t="s">
        <v>376</v>
      </c>
      <c r="X36" s="370">
        <v>596942183</v>
      </c>
      <c r="Y36" s="370">
        <v>0</v>
      </c>
      <c r="Z36" s="370">
        <v>0</v>
      </c>
      <c r="AA36" s="370">
        <f t="shared" si="16"/>
        <v>615447.3906729999</v>
      </c>
      <c r="AB36" s="370">
        <f t="shared" si="17"/>
        <v>0</v>
      </c>
      <c r="AC36" s="370">
        <f t="shared" si="18"/>
        <v>0</v>
      </c>
      <c r="AL36" s="343" t="s">
        <v>808</v>
      </c>
      <c r="AM36" s="343" t="s">
        <v>729</v>
      </c>
      <c r="AN36" s="368" t="s">
        <v>376</v>
      </c>
      <c r="AO36" s="343" t="s">
        <v>376</v>
      </c>
      <c r="AP36" s="348">
        <v>1000</v>
      </c>
      <c r="AQ36" s="348">
        <v>0</v>
      </c>
      <c r="AR36" s="348">
        <v>0</v>
      </c>
      <c r="AS36" s="348">
        <f t="shared" si="20"/>
        <v>1.0309999999999999</v>
      </c>
      <c r="AT36" s="348">
        <f t="shared" si="21"/>
        <v>0</v>
      </c>
      <c r="AU36" s="348">
        <f t="shared" si="22"/>
        <v>0</v>
      </c>
      <c r="BD36" s="371" t="s">
        <v>789</v>
      </c>
      <c r="BE36" s="346" t="s">
        <v>728</v>
      </c>
      <c r="BF36" s="371" t="s">
        <v>376</v>
      </c>
      <c r="BG36" s="350" t="s">
        <v>376</v>
      </c>
      <c r="BH36" s="347">
        <v>1000</v>
      </c>
      <c r="BI36" s="347">
        <v>0</v>
      </c>
      <c r="BJ36" s="347">
        <v>0</v>
      </c>
      <c r="BK36" s="347">
        <f t="shared" si="24"/>
        <v>1.0309999999999999</v>
      </c>
      <c r="BL36" s="347">
        <f t="shared" si="25"/>
        <v>0</v>
      </c>
      <c r="BM36" s="347">
        <f t="shared" si="26"/>
        <v>0</v>
      </c>
      <c r="BV36" s="371" t="s">
        <v>740</v>
      </c>
      <c r="BW36" s="372" t="s">
        <v>741</v>
      </c>
      <c r="BX36" s="371" t="s">
        <v>376</v>
      </c>
      <c r="BY36" s="372" t="s">
        <v>376</v>
      </c>
      <c r="BZ36" s="348">
        <v>1000</v>
      </c>
      <c r="CA36" s="348">
        <v>0</v>
      </c>
      <c r="CB36" s="348">
        <v>0</v>
      </c>
      <c r="CC36" s="349">
        <f t="shared" si="28"/>
        <v>1.0309999999999999</v>
      </c>
      <c r="CD36" s="349">
        <f t="shared" si="29"/>
        <v>0</v>
      </c>
      <c r="CE36" s="349">
        <f t="shared" si="30"/>
        <v>0</v>
      </c>
      <c r="CN36" s="343" t="s">
        <v>807</v>
      </c>
      <c r="CO36" s="343" t="s">
        <v>719</v>
      </c>
      <c r="CP36" s="343" t="s">
        <v>376</v>
      </c>
      <c r="CQ36" s="343" t="s">
        <v>376</v>
      </c>
      <c r="CR36" s="348">
        <v>1000</v>
      </c>
      <c r="CS36" s="348">
        <v>0</v>
      </c>
      <c r="CT36" s="348">
        <v>0</v>
      </c>
      <c r="CU36" s="348">
        <f t="shared" si="32"/>
        <v>1.0309999999999999</v>
      </c>
      <c r="CV36" s="348">
        <f t="shared" si="33"/>
        <v>0</v>
      </c>
      <c r="CW36" s="348">
        <f t="shared" si="34"/>
        <v>0</v>
      </c>
      <c r="DF36" s="343" t="s">
        <v>807</v>
      </c>
      <c r="DG36" s="343" t="s">
        <v>719</v>
      </c>
      <c r="DH36" s="343" t="s">
        <v>376</v>
      </c>
      <c r="DI36" s="343" t="s">
        <v>376</v>
      </c>
      <c r="DJ36" s="348">
        <v>1000</v>
      </c>
      <c r="DK36" s="348">
        <v>0</v>
      </c>
      <c r="DL36" s="348">
        <v>0</v>
      </c>
      <c r="DM36" s="348">
        <f t="shared" si="36"/>
        <v>1.0309999999999999</v>
      </c>
      <c r="DN36" s="348">
        <f t="shared" si="37"/>
        <v>0</v>
      </c>
      <c r="DO36" s="348">
        <f t="shared" si="38"/>
        <v>0</v>
      </c>
      <c r="DX36" s="343" t="s">
        <v>807</v>
      </c>
      <c r="DY36" s="343" t="s">
        <v>719</v>
      </c>
      <c r="DZ36" s="343" t="s">
        <v>376</v>
      </c>
      <c r="EA36" s="343" t="s">
        <v>376</v>
      </c>
      <c r="EB36" s="360">
        <v>1000</v>
      </c>
      <c r="EC36" s="360">
        <v>0</v>
      </c>
      <c r="ED36" s="360">
        <v>0</v>
      </c>
      <c r="EE36" s="360">
        <f t="shared" si="40"/>
        <v>1.0309999999999999</v>
      </c>
      <c r="EF36" s="360">
        <f t="shared" si="41"/>
        <v>0</v>
      </c>
      <c r="EG36" s="360">
        <f t="shared" si="42"/>
        <v>0</v>
      </c>
      <c r="EP36" s="368" t="s">
        <v>806</v>
      </c>
      <c r="EQ36" s="343" t="s">
        <v>441</v>
      </c>
      <c r="ER36" s="368" t="s">
        <v>376</v>
      </c>
      <c r="ES36" s="343" t="s">
        <v>376</v>
      </c>
      <c r="ET36" s="347">
        <v>31260000</v>
      </c>
      <c r="EU36" s="347">
        <v>0</v>
      </c>
      <c r="EV36" s="347">
        <v>0</v>
      </c>
      <c r="EW36" s="347">
        <f t="shared" si="44"/>
        <v>32229.059999999998</v>
      </c>
      <c r="EX36" s="347">
        <f t="shared" si="45"/>
        <v>0</v>
      </c>
      <c r="EY36" s="347">
        <f t="shared" si="46"/>
        <v>0</v>
      </c>
      <c r="FH36" s="371" t="s">
        <v>369</v>
      </c>
      <c r="FI36" s="346" t="s">
        <v>279</v>
      </c>
      <c r="FJ36" s="371" t="s">
        <v>388</v>
      </c>
      <c r="FK36" s="346" t="s">
        <v>523</v>
      </c>
      <c r="FL36" s="347">
        <v>0</v>
      </c>
      <c r="FM36" s="347">
        <v>41691650</v>
      </c>
      <c r="FN36" s="347">
        <v>98829500</v>
      </c>
      <c r="FO36" s="347">
        <f t="shared" si="48"/>
        <v>0</v>
      </c>
      <c r="FP36" s="347">
        <f t="shared" si="49"/>
        <v>41691.65</v>
      </c>
      <c r="FQ36" s="347">
        <f t="shared" si="50"/>
        <v>98829.5</v>
      </c>
      <c r="GN36" s="368" t="s">
        <v>369</v>
      </c>
      <c r="GO36" s="368" t="s">
        <v>279</v>
      </c>
      <c r="GP36" s="368" t="s">
        <v>519</v>
      </c>
      <c r="GQ36" s="368" t="s">
        <v>520</v>
      </c>
      <c r="GR36" s="368" t="s">
        <v>1014</v>
      </c>
      <c r="GS36" s="370">
        <v>0</v>
      </c>
      <c r="GT36" s="370">
        <v>2340000</v>
      </c>
      <c r="GU36" s="370">
        <v>2340000</v>
      </c>
      <c r="GV36" s="369">
        <f t="shared" si="58"/>
        <v>0</v>
      </c>
      <c r="GW36" s="369">
        <f t="shared" si="59"/>
        <v>2340</v>
      </c>
      <c r="GX36" s="369">
        <f t="shared" si="60"/>
        <v>2340</v>
      </c>
      <c r="HY36" s="343" t="s">
        <v>369</v>
      </c>
      <c r="HZ36" s="375" t="s">
        <v>279</v>
      </c>
      <c r="IA36" s="343" t="s">
        <v>370</v>
      </c>
      <c r="IB36" s="375" t="s">
        <v>416</v>
      </c>
      <c r="IC36" s="360">
        <v>0</v>
      </c>
      <c r="ID36" s="360">
        <v>84290796</v>
      </c>
      <c r="IE36" s="360">
        <v>84290796</v>
      </c>
      <c r="IF36" s="360">
        <f t="shared" si="68"/>
        <v>0</v>
      </c>
      <c r="IG36" s="360">
        <f t="shared" si="69"/>
        <v>84290.796000000002</v>
      </c>
      <c r="IH36" s="360">
        <f t="shared" si="70"/>
        <v>84290.796000000002</v>
      </c>
    </row>
    <row r="37" spans="1:244" x14ac:dyDescent="0.2">
      <c r="A37" s="370" t="s">
        <v>535</v>
      </c>
      <c r="B37" s="348" t="s">
        <v>536</v>
      </c>
      <c r="C37" s="370" t="s">
        <v>376</v>
      </c>
      <c r="D37" s="348" t="s">
        <v>376</v>
      </c>
      <c r="E37" s="348">
        <v>91100817</v>
      </c>
      <c r="F37" s="348">
        <v>0</v>
      </c>
      <c r="G37" s="348">
        <v>0</v>
      </c>
      <c r="H37" s="370">
        <f t="shared" si="12"/>
        <v>93924.942326999982</v>
      </c>
      <c r="I37" s="370">
        <f t="shared" si="13"/>
        <v>0</v>
      </c>
      <c r="J37" s="370">
        <f t="shared" si="14"/>
        <v>0</v>
      </c>
      <c r="T37" s="343" t="s">
        <v>391</v>
      </c>
      <c r="U37" s="343" t="s">
        <v>392</v>
      </c>
      <c r="V37" s="368" t="s">
        <v>376</v>
      </c>
      <c r="W37" s="343" t="s">
        <v>376</v>
      </c>
      <c r="X37" s="370">
        <v>315368000</v>
      </c>
      <c r="Y37" s="370">
        <v>0</v>
      </c>
      <c r="Z37" s="370">
        <v>0</v>
      </c>
      <c r="AA37" s="370">
        <f t="shared" si="16"/>
        <v>325144.408</v>
      </c>
      <c r="AB37" s="370">
        <f t="shared" si="17"/>
        <v>0</v>
      </c>
      <c r="AC37" s="370">
        <f t="shared" si="18"/>
        <v>0</v>
      </c>
      <c r="AL37" s="343" t="s">
        <v>725</v>
      </c>
      <c r="AM37" s="343" t="s">
        <v>49</v>
      </c>
      <c r="AN37" s="368" t="s">
        <v>376</v>
      </c>
      <c r="AO37" s="343" t="s">
        <v>376</v>
      </c>
      <c r="AP37" s="348">
        <v>16000</v>
      </c>
      <c r="AQ37" s="348">
        <v>0</v>
      </c>
      <c r="AR37" s="348">
        <v>0</v>
      </c>
      <c r="AS37" s="348">
        <f t="shared" si="20"/>
        <v>16.495999999999999</v>
      </c>
      <c r="AT37" s="348">
        <f t="shared" si="21"/>
        <v>0</v>
      </c>
      <c r="AU37" s="348">
        <f t="shared" si="22"/>
        <v>0</v>
      </c>
      <c r="BD37" s="371" t="s">
        <v>808</v>
      </c>
      <c r="BE37" s="346" t="s">
        <v>729</v>
      </c>
      <c r="BF37" s="371" t="s">
        <v>376</v>
      </c>
      <c r="BG37" s="350" t="s">
        <v>376</v>
      </c>
      <c r="BH37" s="347">
        <v>1000</v>
      </c>
      <c r="BI37" s="347">
        <v>0</v>
      </c>
      <c r="BJ37" s="347">
        <v>0</v>
      </c>
      <c r="BK37" s="347">
        <f t="shared" si="24"/>
        <v>1.0309999999999999</v>
      </c>
      <c r="BL37" s="347">
        <f t="shared" si="25"/>
        <v>0</v>
      </c>
      <c r="BM37" s="347">
        <f t="shared" si="26"/>
        <v>0</v>
      </c>
      <c r="BV37" s="371" t="s">
        <v>789</v>
      </c>
      <c r="BW37" s="372" t="s">
        <v>728</v>
      </c>
      <c r="BX37" s="371" t="s">
        <v>376</v>
      </c>
      <c r="BY37" s="372" t="s">
        <v>376</v>
      </c>
      <c r="BZ37" s="348">
        <v>1000</v>
      </c>
      <c r="CA37" s="348">
        <v>0</v>
      </c>
      <c r="CB37" s="348">
        <v>0</v>
      </c>
      <c r="CC37" s="349">
        <f t="shared" si="28"/>
        <v>1.0309999999999999</v>
      </c>
      <c r="CD37" s="349">
        <f t="shared" si="29"/>
        <v>0</v>
      </c>
      <c r="CE37" s="349">
        <f t="shared" si="30"/>
        <v>0</v>
      </c>
      <c r="CN37" s="343" t="s">
        <v>740</v>
      </c>
      <c r="CO37" s="343" t="s">
        <v>741</v>
      </c>
      <c r="CP37" s="343" t="s">
        <v>376</v>
      </c>
      <c r="CQ37" s="343" t="s">
        <v>376</v>
      </c>
      <c r="CR37" s="348">
        <v>1000</v>
      </c>
      <c r="CS37" s="348">
        <v>0</v>
      </c>
      <c r="CT37" s="348">
        <v>0</v>
      </c>
      <c r="CU37" s="348">
        <f t="shared" si="32"/>
        <v>1.0309999999999999</v>
      </c>
      <c r="CV37" s="348">
        <f t="shared" si="33"/>
        <v>0</v>
      </c>
      <c r="CW37" s="348">
        <f t="shared" si="34"/>
        <v>0</v>
      </c>
      <c r="DF37" s="343" t="s">
        <v>740</v>
      </c>
      <c r="DG37" s="343" t="s">
        <v>741</v>
      </c>
      <c r="DH37" s="343" t="s">
        <v>376</v>
      </c>
      <c r="DI37" s="343" t="s">
        <v>376</v>
      </c>
      <c r="DJ37" s="348">
        <v>1000</v>
      </c>
      <c r="DK37" s="348">
        <v>0</v>
      </c>
      <c r="DL37" s="348">
        <v>0</v>
      </c>
      <c r="DM37" s="348">
        <f t="shared" si="36"/>
        <v>1.0309999999999999</v>
      </c>
      <c r="DN37" s="348">
        <f t="shared" si="37"/>
        <v>0</v>
      </c>
      <c r="DO37" s="348">
        <f t="shared" si="38"/>
        <v>0</v>
      </c>
      <c r="DX37" s="343" t="s">
        <v>740</v>
      </c>
      <c r="DY37" s="343" t="s">
        <v>741</v>
      </c>
      <c r="DZ37" s="343" t="s">
        <v>376</v>
      </c>
      <c r="EA37" s="343" t="s">
        <v>376</v>
      </c>
      <c r="EB37" s="360">
        <v>1000</v>
      </c>
      <c r="EC37" s="360">
        <v>0</v>
      </c>
      <c r="ED37" s="360">
        <v>0</v>
      </c>
      <c r="EE37" s="360">
        <f t="shared" si="40"/>
        <v>1.0309999999999999</v>
      </c>
      <c r="EF37" s="360">
        <f t="shared" si="41"/>
        <v>0</v>
      </c>
      <c r="EG37" s="360">
        <f t="shared" si="42"/>
        <v>0</v>
      </c>
      <c r="EP37" s="368" t="s">
        <v>806</v>
      </c>
      <c r="EQ37" s="343" t="s">
        <v>441</v>
      </c>
      <c r="ER37" s="368" t="s">
        <v>376</v>
      </c>
      <c r="ES37" s="343" t="s">
        <v>376</v>
      </c>
      <c r="ET37" s="347">
        <v>0</v>
      </c>
      <c r="EU37" s="347">
        <v>16271207</v>
      </c>
      <c r="EV37" s="347">
        <v>25771207</v>
      </c>
      <c r="EW37" s="347">
        <f t="shared" si="44"/>
        <v>0</v>
      </c>
      <c r="EX37" s="347">
        <f t="shared" si="45"/>
        <v>16775.614417000001</v>
      </c>
      <c r="EY37" s="347">
        <f t="shared" si="46"/>
        <v>26570.114416999997</v>
      </c>
      <c r="FH37" s="371" t="s">
        <v>806</v>
      </c>
      <c r="FI37" s="346" t="s">
        <v>441</v>
      </c>
      <c r="FJ37" s="371" t="s">
        <v>376</v>
      </c>
      <c r="FK37" s="346" t="s">
        <v>376</v>
      </c>
      <c r="FL37" s="347">
        <v>31260000</v>
      </c>
      <c r="FM37" s="347">
        <v>0</v>
      </c>
      <c r="FN37" s="347">
        <v>0</v>
      </c>
      <c r="FO37" s="347">
        <f t="shared" si="48"/>
        <v>31260</v>
      </c>
      <c r="FP37" s="347">
        <f t="shared" si="49"/>
        <v>0</v>
      </c>
      <c r="FQ37" s="347">
        <f t="shared" si="50"/>
        <v>0</v>
      </c>
      <c r="GN37" s="368" t="s">
        <v>806</v>
      </c>
      <c r="GO37" s="368" t="s">
        <v>441</v>
      </c>
      <c r="GP37" s="368" t="s">
        <v>376</v>
      </c>
      <c r="GQ37" s="368" t="s">
        <v>376</v>
      </c>
      <c r="GR37" s="368" t="s">
        <v>1014</v>
      </c>
      <c r="GS37" s="370">
        <v>31260000</v>
      </c>
      <c r="GT37" s="370">
        <v>0</v>
      </c>
      <c r="GU37" s="370">
        <v>0</v>
      </c>
      <c r="GV37" s="369">
        <f t="shared" si="58"/>
        <v>31260</v>
      </c>
      <c r="GW37" s="369">
        <f t="shared" si="59"/>
        <v>0</v>
      </c>
      <c r="GX37" s="369">
        <f t="shared" si="60"/>
        <v>0</v>
      </c>
      <c r="HY37" s="343" t="s">
        <v>369</v>
      </c>
      <c r="HZ37" s="375" t="s">
        <v>279</v>
      </c>
      <c r="IA37" s="343" t="s">
        <v>376</v>
      </c>
      <c r="IB37" s="375" t="s">
        <v>376</v>
      </c>
      <c r="IC37" s="360">
        <v>0</v>
      </c>
      <c r="ID37" s="360">
        <v>0</v>
      </c>
      <c r="IE37" s="360">
        <v>0</v>
      </c>
      <c r="IF37" s="360">
        <f t="shared" si="68"/>
        <v>0</v>
      </c>
      <c r="IG37" s="360">
        <f t="shared" si="69"/>
        <v>0</v>
      </c>
      <c r="IH37" s="360">
        <f t="shared" si="70"/>
        <v>0</v>
      </c>
    </row>
    <row r="38" spans="1:244" x14ac:dyDescent="0.2">
      <c r="A38" s="370" t="s">
        <v>537</v>
      </c>
      <c r="B38" s="348" t="s">
        <v>538</v>
      </c>
      <c r="C38" s="370" t="s">
        <v>376</v>
      </c>
      <c r="D38" s="348" t="s">
        <v>376</v>
      </c>
      <c r="E38" s="348">
        <v>72000000</v>
      </c>
      <c r="F38" s="348">
        <v>0</v>
      </c>
      <c r="G38" s="348">
        <v>0</v>
      </c>
      <c r="H38" s="370">
        <f t="shared" si="12"/>
        <v>74232</v>
      </c>
      <c r="I38" s="370">
        <f t="shared" si="13"/>
        <v>0</v>
      </c>
      <c r="J38" s="370">
        <f t="shared" si="14"/>
        <v>0</v>
      </c>
      <c r="T38" s="343" t="s">
        <v>391</v>
      </c>
      <c r="U38" s="343" t="s">
        <v>392</v>
      </c>
      <c r="V38" s="368" t="s">
        <v>376</v>
      </c>
      <c r="W38" s="343" t="s">
        <v>376</v>
      </c>
      <c r="X38" s="370">
        <v>0</v>
      </c>
      <c r="Y38" s="370">
        <v>4506134</v>
      </c>
      <c r="Z38" s="370">
        <v>171606990</v>
      </c>
      <c r="AA38" s="370">
        <f t="shared" si="16"/>
        <v>0</v>
      </c>
      <c r="AB38" s="370">
        <f t="shared" si="17"/>
        <v>4645.8241539999999</v>
      </c>
      <c r="AC38" s="370">
        <f t="shared" si="18"/>
        <v>176926.80668999997</v>
      </c>
      <c r="AL38" s="343" t="s">
        <v>389</v>
      </c>
      <c r="AM38" s="343" t="s">
        <v>390</v>
      </c>
      <c r="AN38" s="368" t="s">
        <v>376</v>
      </c>
      <c r="AO38" s="343" t="s">
        <v>376</v>
      </c>
      <c r="AP38" s="348">
        <v>596942183</v>
      </c>
      <c r="AQ38" s="348">
        <v>0</v>
      </c>
      <c r="AR38" s="348">
        <v>0</v>
      </c>
      <c r="AS38" s="348">
        <f t="shared" si="20"/>
        <v>615447.3906729999</v>
      </c>
      <c r="AT38" s="348">
        <f t="shared" si="21"/>
        <v>0</v>
      </c>
      <c r="AU38" s="348">
        <f t="shared" si="22"/>
        <v>0</v>
      </c>
      <c r="BD38" s="371" t="s">
        <v>725</v>
      </c>
      <c r="BE38" s="346" t="s">
        <v>49</v>
      </c>
      <c r="BF38" s="371" t="s">
        <v>376</v>
      </c>
      <c r="BG38" s="350" t="s">
        <v>376</v>
      </c>
      <c r="BH38" s="347">
        <v>16000</v>
      </c>
      <c r="BI38" s="347">
        <v>0</v>
      </c>
      <c r="BJ38" s="347">
        <v>0</v>
      </c>
      <c r="BK38" s="347">
        <f t="shared" si="24"/>
        <v>16.495999999999999</v>
      </c>
      <c r="BL38" s="347">
        <f t="shared" si="25"/>
        <v>0</v>
      </c>
      <c r="BM38" s="347">
        <f t="shared" si="26"/>
        <v>0</v>
      </c>
      <c r="BV38" s="371" t="s">
        <v>808</v>
      </c>
      <c r="BW38" s="372" t="s">
        <v>729</v>
      </c>
      <c r="BX38" s="371" t="s">
        <v>376</v>
      </c>
      <c r="BY38" s="372" t="s">
        <v>376</v>
      </c>
      <c r="BZ38" s="348">
        <v>1000</v>
      </c>
      <c r="CA38" s="348">
        <v>0</v>
      </c>
      <c r="CB38" s="348">
        <v>0</v>
      </c>
      <c r="CC38" s="349">
        <f t="shared" si="28"/>
        <v>1.0309999999999999</v>
      </c>
      <c r="CD38" s="349">
        <f t="shared" si="29"/>
        <v>0</v>
      </c>
      <c r="CE38" s="349">
        <f t="shared" si="30"/>
        <v>0</v>
      </c>
      <c r="CN38" s="343" t="s">
        <v>789</v>
      </c>
      <c r="CO38" s="343" t="s">
        <v>728</v>
      </c>
      <c r="CP38" s="343" t="s">
        <v>376</v>
      </c>
      <c r="CQ38" s="343" t="s">
        <v>376</v>
      </c>
      <c r="CR38" s="348">
        <v>1000</v>
      </c>
      <c r="CS38" s="348">
        <v>0</v>
      </c>
      <c r="CT38" s="348">
        <v>0</v>
      </c>
      <c r="CU38" s="348">
        <f t="shared" si="32"/>
        <v>1.0309999999999999</v>
      </c>
      <c r="CV38" s="348">
        <f t="shared" si="33"/>
        <v>0</v>
      </c>
      <c r="CW38" s="348">
        <f t="shared" si="34"/>
        <v>0</v>
      </c>
      <c r="DF38" s="343" t="s">
        <v>789</v>
      </c>
      <c r="DG38" s="343" t="s">
        <v>728</v>
      </c>
      <c r="DH38" s="343" t="s">
        <v>376</v>
      </c>
      <c r="DI38" s="343" t="s">
        <v>376</v>
      </c>
      <c r="DJ38" s="348">
        <v>1000</v>
      </c>
      <c r="DK38" s="348">
        <v>0</v>
      </c>
      <c r="DL38" s="348">
        <v>0</v>
      </c>
      <c r="DM38" s="348">
        <f t="shared" si="36"/>
        <v>1.0309999999999999</v>
      </c>
      <c r="DN38" s="348">
        <f t="shared" si="37"/>
        <v>0</v>
      </c>
      <c r="DO38" s="348">
        <f t="shared" si="38"/>
        <v>0</v>
      </c>
      <c r="DX38" s="343" t="s">
        <v>789</v>
      </c>
      <c r="DY38" s="343" t="s">
        <v>728</v>
      </c>
      <c r="DZ38" s="343" t="s">
        <v>376</v>
      </c>
      <c r="EA38" s="343" t="s">
        <v>376</v>
      </c>
      <c r="EB38" s="360">
        <v>1000</v>
      </c>
      <c r="EC38" s="360">
        <v>0</v>
      </c>
      <c r="ED38" s="360">
        <v>0</v>
      </c>
      <c r="EE38" s="360">
        <f t="shared" si="40"/>
        <v>1.0309999999999999</v>
      </c>
      <c r="EF38" s="360">
        <f t="shared" si="41"/>
        <v>0</v>
      </c>
      <c r="EG38" s="360">
        <f t="shared" si="42"/>
        <v>0</v>
      </c>
      <c r="EP38" s="368" t="s">
        <v>807</v>
      </c>
      <c r="EQ38" s="343" t="s">
        <v>719</v>
      </c>
      <c r="ER38" s="368" t="s">
        <v>376</v>
      </c>
      <c r="ES38" s="343" t="s">
        <v>376</v>
      </c>
      <c r="ET38" s="347">
        <v>1000</v>
      </c>
      <c r="EU38" s="347">
        <v>0</v>
      </c>
      <c r="EV38" s="347">
        <v>0</v>
      </c>
      <c r="EW38" s="347">
        <f t="shared" si="44"/>
        <v>1.0309999999999999</v>
      </c>
      <c r="EX38" s="347">
        <f t="shared" si="45"/>
        <v>0</v>
      </c>
      <c r="EY38" s="347">
        <f t="shared" si="46"/>
        <v>0</v>
      </c>
      <c r="FH38" s="371" t="s">
        <v>806</v>
      </c>
      <c r="FI38" s="346" t="s">
        <v>441</v>
      </c>
      <c r="FJ38" s="371" t="s">
        <v>376</v>
      </c>
      <c r="FK38" s="346" t="s">
        <v>376</v>
      </c>
      <c r="FL38" s="347">
        <v>0</v>
      </c>
      <c r="FM38" s="347">
        <v>19871207</v>
      </c>
      <c r="FN38" s="347">
        <v>28543907</v>
      </c>
      <c r="FO38" s="347">
        <f t="shared" si="48"/>
        <v>0</v>
      </c>
      <c r="FP38" s="347">
        <f t="shared" si="49"/>
        <v>19871.206999999999</v>
      </c>
      <c r="FQ38" s="347">
        <f t="shared" si="50"/>
        <v>28543.906999999999</v>
      </c>
      <c r="GN38" s="368" t="s">
        <v>806</v>
      </c>
      <c r="GO38" s="368" t="s">
        <v>441</v>
      </c>
      <c r="GP38" s="368" t="s">
        <v>376</v>
      </c>
      <c r="GQ38" s="368" t="s">
        <v>376</v>
      </c>
      <c r="GR38" s="368" t="s">
        <v>1014</v>
      </c>
      <c r="GS38" s="370">
        <v>0</v>
      </c>
      <c r="GT38" s="370">
        <v>22571207</v>
      </c>
      <c r="GU38" s="370">
        <v>28543907</v>
      </c>
      <c r="GV38" s="369">
        <f t="shared" si="58"/>
        <v>0</v>
      </c>
      <c r="GW38" s="369">
        <f t="shared" si="59"/>
        <v>22571.206999999999</v>
      </c>
      <c r="GX38" s="369">
        <f t="shared" si="60"/>
        <v>28543.906999999999</v>
      </c>
      <c r="HY38" s="343" t="s">
        <v>806</v>
      </c>
      <c r="HZ38" s="375" t="s">
        <v>441</v>
      </c>
      <c r="IA38" s="343" t="s">
        <v>376</v>
      </c>
      <c r="IB38" s="375" t="s">
        <v>376</v>
      </c>
      <c r="IC38" s="360">
        <v>28544000</v>
      </c>
      <c r="ID38" s="360">
        <v>0</v>
      </c>
      <c r="IE38" s="360">
        <v>0</v>
      </c>
      <c r="IF38" s="360">
        <f t="shared" si="68"/>
        <v>28544</v>
      </c>
      <c r="IG38" s="360">
        <f t="shared" si="69"/>
        <v>0</v>
      </c>
      <c r="IH38" s="360">
        <f t="shared" si="70"/>
        <v>0</v>
      </c>
    </row>
    <row r="39" spans="1:244" x14ac:dyDescent="0.2">
      <c r="A39" s="370" t="s">
        <v>380</v>
      </c>
      <c r="B39" s="348" t="s">
        <v>121</v>
      </c>
      <c r="C39" s="370" t="s">
        <v>376</v>
      </c>
      <c r="D39" s="348" t="s">
        <v>376</v>
      </c>
      <c r="E39" s="348">
        <v>10000</v>
      </c>
      <c r="F39" s="348">
        <v>0</v>
      </c>
      <c r="G39" s="348">
        <v>0</v>
      </c>
      <c r="H39" s="370">
        <f t="shared" si="12"/>
        <v>10.309999999999999</v>
      </c>
      <c r="I39" s="370">
        <f t="shared" si="13"/>
        <v>0</v>
      </c>
      <c r="J39" s="370">
        <f t="shared" si="14"/>
        <v>0</v>
      </c>
      <c r="T39" s="343" t="s">
        <v>443</v>
      </c>
      <c r="U39" s="343" t="s">
        <v>446</v>
      </c>
      <c r="V39" s="368" t="s">
        <v>376</v>
      </c>
      <c r="W39" s="343" t="s">
        <v>376</v>
      </c>
      <c r="X39" s="370">
        <v>272819581</v>
      </c>
      <c r="Y39" s="370">
        <v>0</v>
      </c>
      <c r="Z39" s="370">
        <v>0</v>
      </c>
      <c r="AA39" s="370">
        <f t="shared" si="16"/>
        <v>281276.98801099998</v>
      </c>
      <c r="AB39" s="370">
        <f t="shared" si="17"/>
        <v>0</v>
      </c>
      <c r="AC39" s="370">
        <f t="shared" si="18"/>
        <v>0</v>
      </c>
      <c r="AL39" s="343" t="s">
        <v>391</v>
      </c>
      <c r="AM39" s="343" t="s">
        <v>392</v>
      </c>
      <c r="AN39" s="368" t="s">
        <v>376</v>
      </c>
      <c r="AO39" s="343" t="s">
        <v>376</v>
      </c>
      <c r="AP39" s="348">
        <v>315368000</v>
      </c>
      <c r="AQ39" s="348">
        <v>0</v>
      </c>
      <c r="AR39" s="348">
        <v>0</v>
      </c>
      <c r="AS39" s="348">
        <f t="shared" si="20"/>
        <v>325144.408</v>
      </c>
      <c r="AT39" s="348">
        <f t="shared" si="21"/>
        <v>0</v>
      </c>
      <c r="AU39" s="348">
        <f t="shared" si="22"/>
        <v>0</v>
      </c>
      <c r="BD39" s="371" t="s">
        <v>389</v>
      </c>
      <c r="BE39" s="346" t="s">
        <v>390</v>
      </c>
      <c r="BF39" s="371" t="s">
        <v>376</v>
      </c>
      <c r="BG39" s="350" t="s">
        <v>376</v>
      </c>
      <c r="BH39" s="347">
        <v>596942183</v>
      </c>
      <c r="BI39" s="347">
        <v>0</v>
      </c>
      <c r="BJ39" s="347">
        <v>0</v>
      </c>
      <c r="BK39" s="347">
        <f t="shared" si="24"/>
        <v>615447.3906729999</v>
      </c>
      <c r="BL39" s="347">
        <f t="shared" si="25"/>
        <v>0</v>
      </c>
      <c r="BM39" s="347">
        <f t="shared" si="26"/>
        <v>0</v>
      </c>
      <c r="BV39" s="371" t="s">
        <v>725</v>
      </c>
      <c r="BW39" s="372" t="s">
        <v>49</v>
      </c>
      <c r="BX39" s="371" t="s">
        <v>376</v>
      </c>
      <c r="BY39" s="372" t="s">
        <v>376</v>
      </c>
      <c r="BZ39" s="348">
        <v>16000</v>
      </c>
      <c r="CA39" s="348">
        <v>0</v>
      </c>
      <c r="CB39" s="348">
        <v>0</v>
      </c>
      <c r="CC39" s="349">
        <f t="shared" si="28"/>
        <v>16.495999999999999</v>
      </c>
      <c r="CD39" s="349">
        <f t="shared" si="29"/>
        <v>0</v>
      </c>
      <c r="CE39" s="349">
        <f t="shared" si="30"/>
        <v>0</v>
      </c>
      <c r="CN39" s="343" t="s">
        <v>808</v>
      </c>
      <c r="CO39" s="343" t="s">
        <v>729</v>
      </c>
      <c r="CP39" s="343" t="s">
        <v>376</v>
      </c>
      <c r="CQ39" s="343" t="s">
        <v>376</v>
      </c>
      <c r="CR39" s="348">
        <v>1000</v>
      </c>
      <c r="CS39" s="348">
        <v>0</v>
      </c>
      <c r="CT39" s="348">
        <v>0</v>
      </c>
      <c r="CU39" s="348">
        <f t="shared" si="32"/>
        <v>1.0309999999999999</v>
      </c>
      <c r="CV39" s="348">
        <f t="shared" si="33"/>
        <v>0</v>
      </c>
      <c r="CW39" s="348">
        <f t="shared" si="34"/>
        <v>0</v>
      </c>
      <c r="DF39" s="343" t="s">
        <v>808</v>
      </c>
      <c r="DG39" s="343" t="s">
        <v>729</v>
      </c>
      <c r="DH39" s="343" t="s">
        <v>376</v>
      </c>
      <c r="DI39" s="343" t="s">
        <v>376</v>
      </c>
      <c r="DJ39" s="348">
        <v>1000</v>
      </c>
      <c r="DK39" s="348">
        <v>0</v>
      </c>
      <c r="DL39" s="348">
        <v>0</v>
      </c>
      <c r="DM39" s="348">
        <f t="shared" si="36"/>
        <v>1.0309999999999999</v>
      </c>
      <c r="DN39" s="348">
        <f t="shared" si="37"/>
        <v>0</v>
      </c>
      <c r="DO39" s="348">
        <f t="shared" si="38"/>
        <v>0</v>
      </c>
      <c r="DX39" s="343" t="s">
        <v>808</v>
      </c>
      <c r="DY39" s="343" t="s">
        <v>729</v>
      </c>
      <c r="DZ39" s="343" t="s">
        <v>376</v>
      </c>
      <c r="EA39" s="343" t="s">
        <v>376</v>
      </c>
      <c r="EB39" s="360">
        <v>1000</v>
      </c>
      <c r="EC39" s="360">
        <v>0</v>
      </c>
      <c r="ED39" s="360">
        <v>0</v>
      </c>
      <c r="EE39" s="360">
        <f t="shared" si="40"/>
        <v>1.0309999999999999</v>
      </c>
      <c r="EF39" s="360">
        <f t="shared" si="41"/>
        <v>0</v>
      </c>
      <c r="EG39" s="360">
        <f t="shared" si="42"/>
        <v>0</v>
      </c>
      <c r="EP39" s="368" t="s">
        <v>740</v>
      </c>
      <c r="EQ39" s="343" t="s">
        <v>741</v>
      </c>
      <c r="ER39" s="368" t="s">
        <v>376</v>
      </c>
      <c r="ES39" s="343" t="s">
        <v>376</v>
      </c>
      <c r="ET39" s="347">
        <v>1000</v>
      </c>
      <c r="EU39" s="347">
        <v>0</v>
      </c>
      <c r="EV39" s="347">
        <v>0</v>
      </c>
      <c r="EW39" s="347">
        <f t="shared" si="44"/>
        <v>1.0309999999999999</v>
      </c>
      <c r="EX39" s="347">
        <f t="shared" si="45"/>
        <v>0</v>
      </c>
      <c r="EY39" s="347">
        <f t="shared" si="46"/>
        <v>0</v>
      </c>
      <c r="FH39" s="371" t="s">
        <v>807</v>
      </c>
      <c r="FI39" s="346" t="s">
        <v>719</v>
      </c>
      <c r="FJ39" s="371" t="s">
        <v>376</v>
      </c>
      <c r="FK39" s="346" t="s">
        <v>376</v>
      </c>
      <c r="FL39" s="347">
        <v>1000</v>
      </c>
      <c r="FM39" s="347">
        <v>0</v>
      </c>
      <c r="FN39" s="347">
        <v>0</v>
      </c>
      <c r="FO39" s="347">
        <f t="shared" si="48"/>
        <v>1</v>
      </c>
      <c r="FP39" s="347">
        <f t="shared" si="49"/>
        <v>0</v>
      </c>
      <c r="FQ39" s="347">
        <f t="shared" si="50"/>
        <v>0</v>
      </c>
      <c r="GN39" s="368" t="s">
        <v>807</v>
      </c>
      <c r="GO39" s="368" t="s">
        <v>719</v>
      </c>
      <c r="GP39" s="368" t="s">
        <v>376</v>
      </c>
      <c r="GQ39" s="368" t="s">
        <v>376</v>
      </c>
      <c r="GR39" s="368" t="s">
        <v>1014</v>
      </c>
      <c r="GS39" s="370">
        <v>1000</v>
      </c>
      <c r="GT39" s="370">
        <v>0</v>
      </c>
      <c r="GU39" s="370">
        <v>0</v>
      </c>
      <c r="GV39" s="369">
        <f t="shared" si="58"/>
        <v>1</v>
      </c>
      <c r="GW39" s="369">
        <f t="shared" si="59"/>
        <v>0</v>
      </c>
      <c r="GX39" s="369">
        <f t="shared" si="60"/>
        <v>0</v>
      </c>
      <c r="HY39" s="343" t="s">
        <v>806</v>
      </c>
      <c r="HZ39" s="375" t="s">
        <v>441</v>
      </c>
      <c r="IA39" s="343" t="s">
        <v>376</v>
      </c>
      <c r="IB39" s="375" t="s">
        <v>376</v>
      </c>
      <c r="IC39" s="360">
        <v>0</v>
      </c>
      <c r="ID39" s="360">
        <v>25771207</v>
      </c>
      <c r="IE39" s="360">
        <v>28543907</v>
      </c>
      <c r="IF39" s="360">
        <f t="shared" si="68"/>
        <v>0</v>
      </c>
      <c r="IG39" s="360">
        <f t="shared" si="69"/>
        <v>25771.206999999999</v>
      </c>
      <c r="IH39" s="360">
        <f t="shared" si="70"/>
        <v>28543.906999999999</v>
      </c>
    </row>
    <row r="40" spans="1:244" x14ac:dyDescent="0.2">
      <c r="A40" s="370" t="s">
        <v>380</v>
      </c>
      <c r="B40" s="348" t="s">
        <v>121</v>
      </c>
      <c r="C40" s="370" t="s">
        <v>376</v>
      </c>
      <c r="D40" s="348" t="s">
        <v>376</v>
      </c>
      <c r="E40" s="348">
        <v>100</v>
      </c>
      <c r="F40" s="348">
        <v>0</v>
      </c>
      <c r="G40" s="348">
        <v>0</v>
      </c>
      <c r="H40" s="370">
        <f t="shared" si="12"/>
        <v>0.1031</v>
      </c>
      <c r="I40" s="370">
        <f t="shared" si="13"/>
        <v>0</v>
      </c>
      <c r="J40" s="370">
        <f t="shared" si="14"/>
        <v>0</v>
      </c>
      <c r="T40" s="343" t="s">
        <v>535</v>
      </c>
      <c r="U40" s="343" t="s">
        <v>536</v>
      </c>
      <c r="V40" s="368" t="s">
        <v>376</v>
      </c>
      <c r="W40" s="343" t="s">
        <v>376</v>
      </c>
      <c r="X40" s="370">
        <v>91101236</v>
      </c>
      <c r="Y40" s="370">
        <v>0</v>
      </c>
      <c r="Z40" s="370">
        <v>0</v>
      </c>
      <c r="AA40" s="370">
        <f t="shared" si="16"/>
        <v>93925.374316000001</v>
      </c>
      <c r="AB40" s="370">
        <f t="shared" si="17"/>
        <v>0</v>
      </c>
      <c r="AC40" s="370">
        <f t="shared" si="18"/>
        <v>0</v>
      </c>
      <c r="AL40" s="343" t="s">
        <v>391</v>
      </c>
      <c r="AM40" s="343" t="s">
        <v>392</v>
      </c>
      <c r="AN40" s="368" t="s">
        <v>376</v>
      </c>
      <c r="AO40" s="343" t="s">
        <v>376</v>
      </c>
      <c r="AP40" s="348">
        <v>0</v>
      </c>
      <c r="AQ40" s="348">
        <v>28165308</v>
      </c>
      <c r="AR40" s="348">
        <v>171606990</v>
      </c>
      <c r="AS40" s="348">
        <f t="shared" si="20"/>
        <v>0</v>
      </c>
      <c r="AT40" s="348">
        <f t="shared" si="21"/>
        <v>29038.432547999997</v>
      </c>
      <c r="AU40" s="348">
        <f t="shared" si="22"/>
        <v>176926.80668999997</v>
      </c>
      <c r="BD40" s="371" t="s">
        <v>391</v>
      </c>
      <c r="BE40" s="346" t="s">
        <v>392</v>
      </c>
      <c r="BF40" s="371" t="s">
        <v>376</v>
      </c>
      <c r="BG40" s="350" t="s">
        <v>376</v>
      </c>
      <c r="BH40" s="347">
        <v>315368000</v>
      </c>
      <c r="BI40" s="347">
        <v>0</v>
      </c>
      <c r="BJ40" s="347">
        <v>0</v>
      </c>
      <c r="BK40" s="347">
        <f t="shared" si="24"/>
        <v>325144.408</v>
      </c>
      <c r="BL40" s="347">
        <f t="shared" si="25"/>
        <v>0</v>
      </c>
      <c r="BM40" s="347">
        <f t="shared" si="26"/>
        <v>0</v>
      </c>
      <c r="BV40" s="371" t="s">
        <v>389</v>
      </c>
      <c r="BW40" s="372" t="s">
        <v>390</v>
      </c>
      <c r="BX40" s="371" t="s">
        <v>376</v>
      </c>
      <c r="BY40" s="372" t="s">
        <v>376</v>
      </c>
      <c r="BZ40" s="348">
        <v>630942183</v>
      </c>
      <c r="CA40" s="348">
        <v>0</v>
      </c>
      <c r="CB40" s="348">
        <v>0</v>
      </c>
      <c r="CC40" s="349">
        <f t="shared" si="28"/>
        <v>650501.3906729999</v>
      </c>
      <c r="CD40" s="349">
        <f t="shared" si="29"/>
        <v>0</v>
      </c>
      <c r="CE40" s="349">
        <f t="shared" si="30"/>
        <v>0</v>
      </c>
      <c r="CN40" s="343" t="s">
        <v>725</v>
      </c>
      <c r="CO40" s="343" t="s">
        <v>49</v>
      </c>
      <c r="CP40" s="343" t="s">
        <v>376</v>
      </c>
      <c r="CQ40" s="343" t="s">
        <v>376</v>
      </c>
      <c r="CR40" s="348">
        <v>16000</v>
      </c>
      <c r="CS40" s="348">
        <v>0</v>
      </c>
      <c r="CT40" s="348">
        <v>0</v>
      </c>
      <c r="CU40" s="348">
        <f t="shared" si="32"/>
        <v>16.495999999999999</v>
      </c>
      <c r="CV40" s="348">
        <f t="shared" si="33"/>
        <v>0</v>
      </c>
      <c r="CW40" s="348">
        <f t="shared" si="34"/>
        <v>0</v>
      </c>
      <c r="DF40" s="343" t="s">
        <v>725</v>
      </c>
      <c r="DG40" s="343" t="s">
        <v>49</v>
      </c>
      <c r="DH40" s="343" t="s">
        <v>376</v>
      </c>
      <c r="DI40" s="343" t="s">
        <v>376</v>
      </c>
      <c r="DJ40" s="348">
        <v>16000</v>
      </c>
      <c r="DK40" s="348">
        <v>0</v>
      </c>
      <c r="DL40" s="348">
        <v>0</v>
      </c>
      <c r="DM40" s="348">
        <f t="shared" si="36"/>
        <v>16.495999999999999</v>
      </c>
      <c r="DN40" s="348">
        <f t="shared" si="37"/>
        <v>0</v>
      </c>
      <c r="DO40" s="348">
        <f t="shared" si="38"/>
        <v>0</v>
      </c>
      <c r="DX40" s="343" t="s">
        <v>725</v>
      </c>
      <c r="DY40" s="343" t="s">
        <v>49</v>
      </c>
      <c r="DZ40" s="343" t="s">
        <v>376</v>
      </c>
      <c r="EA40" s="343" t="s">
        <v>376</v>
      </c>
      <c r="EB40" s="360">
        <v>16000</v>
      </c>
      <c r="EC40" s="360">
        <v>0</v>
      </c>
      <c r="ED40" s="360">
        <v>0</v>
      </c>
      <c r="EE40" s="360">
        <f t="shared" si="40"/>
        <v>16.495999999999999</v>
      </c>
      <c r="EF40" s="360">
        <f t="shared" si="41"/>
        <v>0</v>
      </c>
      <c r="EG40" s="360">
        <f t="shared" si="42"/>
        <v>0</v>
      </c>
      <c r="EP40" s="368" t="s">
        <v>789</v>
      </c>
      <c r="EQ40" s="343" t="s">
        <v>728</v>
      </c>
      <c r="ER40" s="368" t="s">
        <v>376</v>
      </c>
      <c r="ES40" s="343" t="s">
        <v>376</v>
      </c>
      <c r="ET40" s="347">
        <v>1000</v>
      </c>
      <c r="EU40" s="347">
        <v>0</v>
      </c>
      <c r="EV40" s="347">
        <v>0</v>
      </c>
      <c r="EW40" s="347">
        <f t="shared" si="44"/>
        <v>1.0309999999999999</v>
      </c>
      <c r="EX40" s="347">
        <f t="shared" si="45"/>
        <v>0</v>
      </c>
      <c r="EY40" s="347">
        <f t="shared" si="46"/>
        <v>0</v>
      </c>
      <c r="FH40" s="371" t="s">
        <v>740</v>
      </c>
      <c r="FI40" s="346" t="s">
        <v>741</v>
      </c>
      <c r="FJ40" s="371" t="s">
        <v>376</v>
      </c>
      <c r="FK40" s="346" t="s">
        <v>376</v>
      </c>
      <c r="FL40" s="347">
        <v>1000</v>
      </c>
      <c r="FM40" s="347">
        <v>0</v>
      </c>
      <c r="FN40" s="347">
        <v>0</v>
      </c>
      <c r="FO40" s="347">
        <f t="shared" si="48"/>
        <v>1</v>
      </c>
      <c r="FP40" s="347">
        <f t="shared" si="49"/>
        <v>0</v>
      </c>
      <c r="FQ40" s="347">
        <f t="shared" si="50"/>
        <v>0</v>
      </c>
      <c r="GN40" s="368" t="s">
        <v>740</v>
      </c>
      <c r="GO40" s="368" t="s">
        <v>741</v>
      </c>
      <c r="GP40" s="368" t="s">
        <v>376</v>
      </c>
      <c r="GQ40" s="368" t="s">
        <v>376</v>
      </c>
      <c r="GR40" s="368" t="s">
        <v>1014</v>
      </c>
      <c r="GS40" s="370">
        <v>1000</v>
      </c>
      <c r="GT40" s="370">
        <v>0</v>
      </c>
      <c r="GU40" s="370">
        <v>0</v>
      </c>
      <c r="GV40" s="369">
        <f t="shared" si="58"/>
        <v>1</v>
      </c>
      <c r="GW40" s="369">
        <f t="shared" si="59"/>
        <v>0</v>
      </c>
      <c r="GX40" s="369">
        <f t="shared" si="60"/>
        <v>0</v>
      </c>
      <c r="HY40" s="343" t="s">
        <v>807</v>
      </c>
      <c r="HZ40" s="375" t="s">
        <v>719</v>
      </c>
      <c r="IA40" s="343" t="s">
        <v>376</v>
      </c>
      <c r="IB40" s="375" t="s">
        <v>376</v>
      </c>
      <c r="IC40" s="360">
        <v>1000</v>
      </c>
      <c r="ID40" s="360">
        <v>0</v>
      </c>
      <c r="IE40" s="360">
        <v>0</v>
      </c>
      <c r="IF40" s="360">
        <f t="shared" si="68"/>
        <v>1</v>
      </c>
      <c r="IG40" s="360">
        <f t="shared" si="69"/>
        <v>0</v>
      </c>
      <c r="IH40" s="360">
        <f t="shared" si="70"/>
        <v>0</v>
      </c>
    </row>
    <row r="41" spans="1:244" x14ac:dyDescent="0.2">
      <c r="A41" s="370" t="s">
        <v>380</v>
      </c>
      <c r="B41" s="348" t="s">
        <v>121</v>
      </c>
      <c r="C41" s="370" t="s">
        <v>376</v>
      </c>
      <c r="D41" s="348" t="s">
        <v>376</v>
      </c>
      <c r="E41" s="348">
        <v>0</v>
      </c>
      <c r="F41" s="348">
        <v>17434690</v>
      </c>
      <c r="G41" s="348">
        <v>17434690</v>
      </c>
      <c r="H41" s="370">
        <f t="shared" si="12"/>
        <v>0</v>
      </c>
      <c r="I41" s="370">
        <f t="shared" si="13"/>
        <v>17975.165389999998</v>
      </c>
      <c r="J41" s="370">
        <f t="shared" si="14"/>
        <v>17975.165389999998</v>
      </c>
      <c r="T41" s="343" t="s">
        <v>537</v>
      </c>
      <c r="U41" s="343" t="s">
        <v>538</v>
      </c>
      <c r="V41" s="368" t="s">
        <v>376</v>
      </c>
      <c r="W41" s="343" t="s">
        <v>376</v>
      </c>
      <c r="X41" s="370">
        <v>72000000</v>
      </c>
      <c r="Y41" s="370">
        <v>0</v>
      </c>
      <c r="Z41" s="370">
        <v>0</v>
      </c>
      <c r="AA41" s="370">
        <f t="shared" si="16"/>
        <v>74232</v>
      </c>
      <c r="AB41" s="370">
        <f t="shared" si="17"/>
        <v>0</v>
      </c>
      <c r="AC41" s="370">
        <f t="shared" si="18"/>
        <v>0</v>
      </c>
      <c r="AL41" s="343" t="s">
        <v>443</v>
      </c>
      <c r="AM41" s="343" t="s">
        <v>446</v>
      </c>
      <c r="AN41" s="368" t="s">
        <v>376</v>
      </c>
      <c r="AO41" s="343" t="s">
        <v>376</v>
      </c>
      <c r="AP41" s="348">
        <v>272819581</v>
      </c>
      <c r="AQ41" s="348">
        <v>0</v>
      </c>
      <c r="AR41" s="348">
        <v>0</v>
      </c>
      <c r="AS41" s="348">
        <f t="shared" si="20"/>
        <v>281276.98801099998</v>
      </c>
      <c r="AT41" s="348">
        <f t="shared" si="21"/>
        <v>0</v>
      </c>
      <c r="AU41" s="348">
        <f t="shared" si="22"/>
        <v>0</v>
      </c>
      <c r="BD41" s="371" t="s">
        <v>391</v>
      </c>
      <c r="BE41" s="346" t="s">
        <v>392</v>
      </c>
      <c r="BF41" s="371" t="s">
        <v>376</v>
      </c>
      <c r="BG41" s="350" t="s">
        <v>376</v>
      </c>
      <c r="BH41" s="347">
        <v>0</v>
      </c>
      <c r="BI41" s="347">
        <v>48315620</v>
      </c>
      <c r="BJ41" s="347">
        <v>171606990</v>
      </c>
      <c r="BK41" s="347">
        <f t="shared" si="24"/>
        <v>0</v>
      </c>
      <c r="BL41" s="347">
        <f t="shared" si="25"/>
        <v>49813.404219999997</v>
      </c>
      <c r="BM41" s="347">
        <f t="shared" si="26"/>
        <v>176926.80668999997</v>
      </c>
      <c r="BV41" s="371" t="s">
        <v>391</v>
      </c>
      <c r="BW41" s="372" t="s">
        <v>392</v>
      </c>
      <c r="BX41" s="371" t="s">
        <v>376</v>
      </c>
      <c r="BY41" s="372" t="s">
        <v>376</v>
      </c>
      <c r="BZ41" s="348">
        <v>281368000</v>
      </c>
      <c r="CA41" s="348">
        <v>0</v>
      </c>
      <c r="CB41" s="348">
        <v>0</v>
      </c>
      <c r="CC41" s="349">
        <f t="shared" si="28"/>
        <v>290090.408</v>
      </c>
      <c r="CD41" s="349">
        <f t="shared" si="29"/>
        <v>0</v>
      </c>
      <c r="CE41" s="349">
        <f t="shared" si="30"/>
        <v>0</v>
      </c>
      <c r="CN41" s="343" t="s">
        <v>389</v>
      </c>
      <c r="CO41" s="343" t="s">
        <v>390</v>
      </c>
      <c r="CP41" s="343" t="s">
        <v>376</v>
      </c>
      <c r="CQ41" s="343" t="s">
        <v>376</v>
      </c>
      <c r="CR41" s="348">
        <v>630942183</v>
      </c>
      <c r="CS41" s="348">
        <v>0</v>
      </c>
      <c r="CT41" s="348">
        <v>0</v>
      </c>
      <c r="CU41" s="348">
        <f t="shared" si="32"/>
        <v>650501.3906729999</v>
      </c>
      <c r="CV41" s="348">
        <f t="shared" si="33"/>
        <v>0</v>
      </c>
      <c r="CW41" s="348">
        <f t="shared" si="34"/>
        <v>0</v>
      </c>
      <c r="DF41" s="343" t="s">
        <v>389</v>
      </c>
      <c r="DG41" s="343" t="s">
        <v>390</v>
      </c>
      <c r="DH41" s="343" t="s">
        <v>376</v>
      </c>
      <c r="DI41" s="343" t="s">
        <v>376</v>
      </c>
      <c r="DJ41" s="348">
        <v>630000183</v>
      </c>
      <c r="DK41" s="348">
        <v>0</v>
      </c>
      <c r="DL41" s="348">
        <v>0</v>
      </c>
      <c r="DM41" s="348">
        <f t="shared" si="36"/>
        <v>649530.18867299985</v>
      </c>
      <c r="DN41" s="348">
        <f t="shared" si="37"/>
        <v>0</v>
      </c>
      <c r="DO41" s="348">
        <f t="shared" si="38"/>
        <v>0</v>
      </c>
      <c r="DX41" s="343" t="s">
        <v>389</v>
      </c>
      <c r="DY41" s="343" t="s">
        <v>390</v>
      </c>
      <c r="DZ41" s="343" t="s">
        <v>376</v>
      </c>
      <c r="EA41" s="343" t="s">
        <v>376</v>
      </c>
      <c r="EB41" s="360">
        <v>630000183</v>
      </c>
      <c r="EC41" s="360">
        <v>0</v>
      </c>
      <c r="ED41" s="360">
        <v>0</v>
      </c>
      <c r="EE41" s="360">
        <f t="shared" si="40"/>
        <v>649530.18867299985</v>
      </c>
      <c r="EF41" s="360">
        <f t="shared" si="41"/>
        <v>0</v>
      </c>
      <c r="EG41" s="360">
        <f t="shared" si="42"/>
        <v>0</v>
      </c>
      <c r="EP41" s="368" t="s">
        <v>808</v>
      </c>
      <c r="EQ41" s="343" t="s">
        <v>729</v>
      </c>
      <c r="ER41" s="368" t="s">
        <v>376</v>
      </c>
      <c r="ES41" s="343" t="s">
        <v>376</v>
      </c>
      <c r="ET41" s="347">
        <v>1000</v>
      </c>
      <c r="EU41" s="347">
        <v>0</v>
      </c>
      <c r="EV41" s="347">
        <v>0</v>
      </c>
      <c r="EW41" s="347">
        <f t="shared" si="44"/>
        <v>1.0309999999999999</v>
      </c>
      <c r="EX41" s="347">
        <f t="shared" si="45"/>
        <v>0</v>
      </c>
      <c r="EY41" s="347">
        <f t="shared" si="46"/>
        <v>0</v>
      </c>
      <c r="FH41" s="371" t="s">
        <v>740</v>
      </c>
      <c r="FI41" s="346" t="s">
        <v>741</v>
      </c>
      <c r="FJ41" s="371" t="s">
        <v>376</v>
      </c>
      <c r="FK41" s="346" t="s">
        <v>376</v>
      </c>
      <c r="FL41" s="347">
        <v>0</v>
      </c>
      <c r="FM41" s="347">
        <v>132079</v>
      </c>
      <c r="FN41" s="347">
        <v>132079</v>
      </c>
      <c r="FO41" s="347">
        <f t="shared" si="48"/>
        <v>0</v>
      </c>
      <c r="FP41" s="347">
        <f t="shared" si="49"/>
        <v>132.07900000000001</v>
      </c>
      <c r="FQ41" s="347">
        <f t="shared" si="50"/>
        <v>132.07900000000001</v>
      </c>
      <c r="GN41" s="368" t="s">
        <v>740</v>
      </c>
      <c r="GO41" s="368" t="s">
        <v>741</v>
      </c>
      <c r="GP41" s="368" t="s">
        <v>376</v>
      </c>
      <c r="GQ41" s="368" t="s">
        <v>376</v>
      </c>
      <c r="GR41" s="368" t="s">
        <v>1014</v>
      </c>
      <c r="GS41" s="370">
        <v>0</v>
      </c>
      <c r="GT41" s="370">
        <v>132079</v>
      </c>
      <c r="GU41" s="370">
        <v>132079</v>
      </c>
      <c r="GV41" s="369">
        <f t="shared" si="58"/>
        <v>0</v>
      </c>
      <c r="GW41" s="369">
        <f t="shared" si="59"/>
        <v>132.07900000000001</v>
      </c>
      <c r="GX41" s="369">
        <f t="shared" si="60"/>
        <v>132.07900000000001</v>
      </c>
      <c r="HY41" s="343" t="s">
        <v>740</v>
      </c>
      <c r="HZ41" s="375" t="s">
        <v>741</v>
      </c>
      <c r="IA41" s="343" t="s">
        <v>376</v>
      </c>
      <c r="IB41" s="375" t="s">
        <v>376</v>
      </c>
      <c r="IC41" s="360">
        <v>1000</v>
      </c>
      <c r="ID41" s="360">
        <v>0</v>
      </c>
      <c r="IE41" s="360">
        <v>0</v>
      </c>
      <c r="IF41" s="360">
        <f t="shared" si="68"/>
        <v>1</v>
      </c>
      <c r="IG41" s="360">
        <f t="shared" si="69"/>
        <v>0</v>
      </c>
      <c r="IH41" s="360">
        <f t="shared" si="70"/>
        <v>0</v>
      </c>
    </row>
    <row r="42" spans="1:244" x14ac:dyDescent="0.2">
      <c r="A42" s="370" t="s">
        <v>380</v>
      </c>
      <c r="B42" s="348" t="s">
        <v>121</v>
      </c>
      <c r="C42" s="370" t="s">
        <v>376</v>
      </c>
      <c r="D42" s="348" t="s">
        <v>376</v>
      </c>
      <c r="E42" s="348">
        <v>0</v>
      </c>
      <c r="F42" s="348">
        <v>1247095345</v>
      </c>
      <c r="G42" s="348">
        <v>1247095345</v>
      </c>
      <c r="H42" s="370">
        <f t="shared" si="12"/>
        <v>0</v>
      </c>
      <c r="I42" s="370">
        <f t="shared" si="13"/>
        <v>1285755.3006949998</v>
      </c>
      <c r="J42" s="370">
        <f t="shared" si="14"/>
        <v>1285755.3006949998</v>
      </c>
      <c r="T42" s="343" t="s">
        <v>380</v>
      </c>
      <c r="U42" s="343" t="s">
        <v>121</v>
      </c>
      <c r="V42" s="368" t="s">
        <v>376</v>
      </c>
      <c r="W42" s="343" t="s">
        <v>376</v>
      </c>
      <c r="X42" s="370">
        <v>10000</v>
      </c>
      <c r="Y42" s="370">
        <v>0</v>
      </c>
      <c r="Z42" s="370">
        <v>0</v>
      </c>
      <c r="AA42" s="370">
        <f t="shared" si="16"/>
        <v>10.309999999999999</v>
      </c>
      <c r="AB42" s="370">
        <f t="shared" si="17"/>
        <v>0</v>
      </c>
      <c r="AC42" s="370">
        <f t="shared" si="18"/>
        <v>0</v>
      </c>
      <c r="AL42" s="343" t="s">
        <v>535</v>
      </c>
      <c r="AM42" s="343" t="s">
        <v>536</v>
      </c>
      <c r="AN42" s="368" t="s">
        <v>376</v>
      </c>
      <c r="AO42" s="343" t="s">
        <v>376</v>
      </c>
      <c r="AP42" s="348">
        <v>91101236</v>
      </c>
      <c r="AQ42" s="348">
        <v>0</v>
      </c>
      <c r="AR42" s="348">
        <v>0</v>
      </c>
      <c r="AS42" s="348">
        <f t="shared" si="20"/>
        <v>93925.374316000001</v>
      </c>
      <c r="AT42" s="348">
        <f t="shared" si="21"/>
        <v>0</v>
      </c>
      <c r="AU42" s="348">
        <f t="shared" si="22"/>
        <v>0</v>
      </c>
      <c r="BD42" s="371" t="s">
        <v>443</v>
      </c>
      <c r="BE42" s="346" t="s">
        <v>446</v>
      </c>
      <c r="BF42" s="371" t="s">
        <v>376</v>
      </c>
      <c r="BG42" s="350" t="s">
        <v>376</v>
      </c>
      <c r="BH42" s="347">
        <v>272819581</v>
      </c>
      <c r="BI42" s="347">
        <v>0</v>
      </c>
      <c r="BJ42" s="347">
        <v>0</v>
      </c>
      <c r="BK42" s="347">
        <f t="shared" si="24"/>
        <v>281276.98801099998</v>
      </c>
      <c r="BL42" s="347">
        <f t="shared" si="25"/>
        <v>0</v>
      </c>
      <c r="BM42" s="347">
        <f t="shared" si="26"/>
        <v>0</v>
      </c>
      <c r="BV42" s="371" t="s">
        <v>391</v>
      </c>
      <c r="BW42" s="372" t="s">
        <v>392</v>
      </c>
      <c r="BX42" s="371" t="s">
        <v>376</v>
      </c>
      <c r="BY42" s="372" t="s">
        <v>376</v>
      </c>
      <c r="BZ42" s="348">
        <v>0</v>
      </c>
      <c r="CA42" s="348">
        <v>188508325</v>
      </c>
      <c r="CB42" s="348">
        <v>59461954</v>
      </c>
      <c r="CC42" s="349">
        <f t="shared" si="28"/>
        <v>0</v>
      </c>
      <c r="CD42" s="349">
        <f t="shared" si="29"/>
        <v>194352.083075</v>
      </c>
      <c r="CE42" s="349">
        <f t="shared" si="30"/>
        <v>61305.274573999995</v>
      </c>
      <c r="CN42" s="343" t="s">
        <v>389</v>
      </c>
      <c r="CO42" s="343" t="s">
        <v>390</v>
      </c>
      <c r="CP42" s="343" t="s">
        <v>376</v>
      </c>
      <c r="CQ42" s="343" t="s">
        <v>376</v>
      </c>
      <c r="CR42" s="348">
        <v>0</v>
      </c>
      <c r="CS42" s="348">
        <v>0</v>
      </c>
      <c r="CT42" s="348">
        <v>0</v>
      </c>
      <c r="CU42" s="348">
        <f t="shared" si="32"/>
        <v>0</v>
      </c>
      <c r="CV42" s="348">
        <f t="shared" si="33"/>
        <v>0</v>
      </c>
      <c r="CW42" s="348">
        <f t="shared" si="34"/>
        <v>0</v>
      </c>
      <c r="DF42" s="343" t="s">
        <v>389</v>
      </c>
      <c r="DG42" s="343" t="s">
        <v>390</v>
      </c>
      <c r="DH42" s="343" t="s">
        <v>376</v>
      </c>
      <c r="DI42" s="343" t="s">
        <v>376</v>
      </c>
      <c r="DJ42" s="348">
        <v>0</v>
      </c>
      <c r="DK42" s="348">
        <v>0</v>
      </c>
      <c r="DL42" s="348">
        <v>550000000</v>
      </c>
      <c r="DM42" s="348">
        <f t="shared" si="36"/>
        <v>0</v>
      </c>
      <c r="DN42" s="348">
        <f t="shared" si="37"/>
        <v>0</v>
      </c>
      <c r="DO42" s="348">
        <f t="shared" si="38"/>
        <v>567050</v>
      </c>
      <c r="DX42" s="343" t="s">
        <v>389</v>
      </c>
      <c r="DY42" s="343" t="s">
        <v>390</v>
      </c>
      <c r="DZ42" s="343" t="s">
        <v>376</v>
      </c>
      <c r="EA42" s="343" t="s">
        <v>376</v>
      </c>
      <c r="EB42" s="360">
        <v>0</v>
      </c>
      <c r="EC42" s="360">
        <v>550000000</v>
      </c>
      <c r="ED42" s="360">
        <v>0</v>
      </c>
      <c r="EE42" s="360">
        <f t="shared" si="40"/>
        <v>0</v>
      </c>
      <c r="EF42" s="360">
        <f t="shared" si="41"/>
        <v>567050</v>
      </c>
      <c r="EG42" s="360">
        <f t="shared" si="42"/>
        <v>0</v>
      </c>
      <c r="EP42" s="368" t="s">
        <v>725</v>
      </c>
      <c r="EQ42" s="343" t="s">
        <v>49</v>
      </c>
      <c r="ER42" s="368" t="s">
        <v>376</v>
      </c>
      <c r="ES42" s="343" t="s">
        <v>376</v>
      </c>
      <c r="ET42" s="347">
        <v>16000</v>
      </c>
      <c r="EU42" s="347">
        <v>0</v>
      </c>
      <c r="EV42" s="347">
        <v>0</v>
      </c>
      <c r="EW42" s="347">
        <f t="shared" si="44"/>
        <v>16.495999999999999</v>
      </c>
      <c r="EX42" s="347">
        <f t="shared" si="45"/>
        <v>0</v>
      </c>
      <c r="EY42" s="347">
        <f t="shared" si="46"/>
        <v>0</v>
      </c>
      <c r="FH42" s="371" t="s">
        <v>789</v>
      </c>
      <c r="FI42" s="346" t="s">
        <v>728</v>
      </c>
      <c r="FJ42" s="371" t="s">
        <v>376</v>
      </c>
      <c r="FK42" s="346" t="s">
        <v>376</v>
      </c>
      <c r="FL42" s="347">
        <v>1000</v>
      </c>
      <c r="FM42" s="347">
        <v>0</v>
      </c>
      <c r="FN42" s="347">
        <v>0</v>
      </c>
      <c r="FO42" s="347">
        <f t="shared" si="48"/>
        <v>1</v>
      </c>
      <c r="FP42" s="347">
        <f t="shared" si="49"/>
        <v>0</v>
      </c>
      <c r="FQ42" s="347">
        <f t="shared" si="50"/>
        <v>0</v>
      </c>
      <c r="GN42" s="368" t="s">
        <v>789</v>
      </c>
      <c r="GO42" s="368" t="s">
        <v>728</v>
      </c>
      <c r="GP42" s="368" t="s">
        <v>376</v>
      </c>
      <c r="GQ42" s="368" t="s">
        <v>376</v>
      </c>
      <c r="GR42" s="368" t="s">
        <v>1014</v>
      </c>
      <c r="GS42" s="370">
        <v>1000</v>
      </c>
      <c r="GT42" s="370">
        <v>0</v>
      </c>
      <c r="GU42" s="370">
        <v>0</v>
      </c>
      <c r="GV42" s="369">
        <f t="shared" si="58"/>
        <v>1</v>
      </c>
      <c r="GW42" s="369">
        <f t="shared" si="59"/>
        <v>0</v>
      </c>
      <c r="GX42" s="369">
        <f t="shared" si="60"/>
        <v>0</v>
      </c>
      <c r="HY42" s="343" t="s">
        <v>740</v>
      </c>
      <c r="HZ42" s="375" t="s">
        <v>741</v>
      </c>
      <c r="IA42" s="343" t="s">
        <v>376</v>
      </c>
      <c r="IB42" s="375" t="s">
        <v>376</v>
      </c>
      <c r="IC42" s="360">
        <v>0</v>
      </c>
      <c r="ID42" s="360">
        <v>2164135</v>
      </c>
      <c r="IE42" s="360">
        <v>2164135</v>
      </c>
      <c r="IF42" s="360">
        <f t="shared" si="68"/>
        <v>0</v>
      </c>
      <c r="IG42" s="360">
        <f t="shared" si="69"/>
        <v>2164.1350000000002</v>
      </c>
      <c r="IH42" s="360">
        <f t="shared" si="70"/>
        <v>2164.1350000000002</v>
      </c>
    </row>
    <row r="43" spans="1:244" x14ac:dyDescent="0.2">
      <c r="A43" s="370" t="s">
        <v>380</v>
      </c>
      <c r="B43" s="348" t="s">
        <v>121</v>
      </c>
      <c r="C43" s="370" t="s">
        <v>376</v>
      </c>
      <c r="D43" s="348" t="s">
        <v>376</v>
      </c>
      <c r="E43" s="348">
        <v>0</v>
      </c>
      <c r="F43" s="348">
        <v>146002474</v>
      </c>
      <c r="G43" s="348">
        <v>146002474</v>
      </c>
      <c r="H43" s="370">
        <f t="shared" si="12"/>
        <v>0</v>
      </c>
      <c r="I43" s="370">
        <f t="shared" si="13"/>
        <v>150528.55069399998</v>
      </c>
      <c r="J43" s="370">
        <f t="shared" si="14"/>
        <v>150528.55069399998</v>
      </c>
      <c r="T43" s="343" t="s">
        <v>380</v>
      </c>
      <c r="U43" s="343" t="s">
        <v>121</v>
      </c>
      <c r="V43" s="368" t="s">
        <v>376</v>
      </c>
      <c r="W43" s="343" t="s">
        <v>376</v>
      </c>
      <c r="X43" s="370">
        <v>100</v>
      </c>
      <c r="Y43" s="370">
        <v>0</v>
      </c>
      <c r="Z43" s="370">
        <v>0</v>
      </c>
      <c r="AA43" s="370">
        <f t="shared" si="16"/>
        <v>0.1031</v>
      </c>
      <c r="AB43" s="370">
        <f t="shared" si="17"/>
        <v>0</v>
      </c>
      <c r="AC43" s="370">
        <f t="shared" si="18"/>
        <v>0</v>
      </c>
      <c r="AL43" s="343" t="s">
        <v>535</v>
      </c>
      <c r="AM43" s="343" t="s">
        <v>536</v>
      </c>
      <c r="AN43" s="368" t="s">
        <v>376</v>
      </c>
      <c r="AO43" s="343" t="s">
        <v>376</v>
      </c>
      <c r="AP43" s="348">
        <v>0</v>
      </c>
      <c r="AQ43" s="348">
        <v>0</v>
      </c>
      <c r="AR43" s="348">
        <v>2598759</v>
      </c>
      <c r="AS43" s="348">
        <f t="shared" si="20"/>
        <v>0</v>
      </c>
      <c r="AT43" s="348">
        <f t="shared" si="21"/>
        <v>0</v>
      </c>
      <c r="AU43" s="348">
        <f t="shared" si="22"/>
        <v>2679.3205289999996</v>
      </c>
      <c r="BD43" s="371" t="s">
        <v>535</v>
      </c>
      <c r="BE43" s="346" t="s">
        <v>536</v>
      </c>
      <c r="BF43" s="371" t="s">
        <v>376</v>
      </c>
      <c r="BG43" s="350" t="s">
        <v>376</v>
      </c>
      <c r="BH43" s="347">
        <v>91101236</v>
      </c>
      <c r="BI43" s="347">
        <v>0</v>
      </c>
      <c r="BJ43" s="347">
        <v>0</v>
      </c>
      <c r="BK43" s="347">
        <f t="shared" si="24"/>
        <v>93925.374316000001</v>
      </c>
      <c r="BL43" s="347">
        <f t="shared" si="25"/>
        <v>0</v>
      </c>
      <c r="BM43" s="347">
        <f t="shared" si="26"/>
        <v>0</v>
      </c>
      <c r="BV43" s="371" t="s">
        <v>443</v>
      </c>
      <c r="BW43" s="372" t="s">
        <v>446</v>
      </c>
      <c r="BX43" s="371" t="s">
        <v>376</v>
      </c>
      <c r="BY43" s="372" t="s">
        <v>376</v>
      </c>
      <c r="BZ43" s="348">
        <v>272819581</v>
      </c>
      <c r="CA43" s="348">
        <v>0</v>
      </c>
      <c r="CB43" s="348">
        <v>0</v>
      </c>
      <c r="CC43" s="349">
        <f t="shared" si="28"/>
        <v>281276.98801099998</v>
      </c>
      <c r="CD43" s="349">
        <f t="shared" si="29"/>
        <v>0</v>
      </c>
      <c r="CE43" s="349">
        <f t="shared" si="30"/>
        <v>0</v>
      </c>
      <c r="CN43" s="343" t="s">
        <v>391</v>
      </c>
      <c r="CO43" s="343" t="s">
        <v>392</v>
      </c>
      <c r="CP43" s="343" t="s">
        <v>376</v>
      </c>
      <c r="CQ43" s="343" t="s">
        <v>376</v>
      </c>
      <c r="CR43" s="348">
        <v>281368000</v>
      </c>
      <c r="CS43" s="348">
        <v>0</v>
      </c>
      <c r="CT43" s="348">
        <v>0</v>
      </c>
      <c r="CU43" s="348">
        <f t="shared" si="32"/>
        <v>290090.408</v>
      </c>
      <c r="CV43" s="348">
        <f t="shared" si="33"/>
        <v>0</v>
      </c>
      <c r="CW43" s="348">
        <f t="shared" si="34"/>
        <v>0</v>
      </c>
      <c r="DF43" s="343" t="s">
        <v>391</v>
      </c>
      <c r="DG43" s="343" t="s">
        <v>392</v>
      </c>
      <c r="DH43" s="343" t="s">
        <v>376</v>
      </c>
      <c r="DI43" s="343" t="s">
        <v>376</v>
      </c>
      <c r="DJ43" s="348">
        <v>349310000</v>
      </c>
      <c r="DK43" s="348">
        <v>0</v>
      </c>
      <c r="DL43" s="348">
        <v>0</v>
      </c>
      <c r="DM43" s="348">
        <f t="shared" si="36"/>
        <v>360138.61</v>
      </c>
      <c r="DN43" s="348">
        <f t="shared" si="37"/>
        <v>0</v>
      </c>
      <c r="DO43" s="348">
        <f t="shared" si="38"/>
        <v>0</v>
      </c>
      <c r="DX43" s="343" t="s">
        <v>391</v>
      </c>
      <c r="DY43" s="343" t="s">
        <v>392</v>
      </c>
      <c r="DZ43" s="343" t="s">
        <v>376</v>
      </c>
      <c r="EA43" s="343" t="s">
        <v>376</v>
      </c>
      <c r="EB43" s="360">
        <v>349310000</v>
      </c>
      <c r="EC43" s="360">
        <v>0</v>
      </c>
      <c r="ED43" s="360">
        <v>0</v>
      </c>
      <c r="EE43" s="360">
        <f t="shared" si="40"/>
        <v>360138.61</v>
      </c>
      <c r="EF43" s="360">
        <f t="shared" si="41"/>
        <v>0</v>
      </c>
      <c r="EG43" s="360">
        <f t="shared" si="42"/>
        <v>0</v>
      </c>
      <c r="EP43" s="368" t="s">
        <v>389</v>
      </c>
      <c r="EQ43" s="343" t="s">
        <v>390</v>
      </c>
      <c r="ER43" s="368" t="s">
        <v>376</v>
      </c>
      <c r="ES43" s="343" t="s">
        <v>376</v>
      </c>
      <c r="ET43" s="347">
        <v>633000183</v>
      </c>
      <c r="EU43" s="347">
        <v>0</v>
      </c>
      <c r="EV43" s="347">
        <v>0</v>
      </c>
      <c r="EW43" s="347">
        <f t="shared" si="44"/>
        <v>652623.18867299985</v>
      </c>
      <c r="EX43" s="347">
        <f t="shared" si="45"/>
        <v>0</v>
      </c>
      <c r="EY43" s="347">
        <f t="shared" si="46"/>
        <v>0</v>
      </c>
      <c r="FH43" s="371" t="s">
        <v>808</v>
      </c>
      <c r="FI43" s="346" t="s">
        <v>729</v>
      </c>
      <c r="FJ43" s="371" t="s">
        <v>376</v>
      </c>
      <c r="FK43" s="346" t="s">
        <v>376</v>
      </c>
      <c r="FL43" s="347">
        <v>1000</v>
      </c>
      <c r="FM43" s="347">
        <v>0</v>
      </c>
      <c r="FN43" s="347">
        <v>0</v>
      </c>
      <c r="FO43" s="347">
        <f t="shared" si="48"/>
        <v>1</v>
      </c>
      <c r="FP43" s="347">
        <f t="shared" si="49"/>
        <v>0</v>
      </c>
      <c r="FQ43" s="347">
        <f t="shared" si="50"/>
        <v>0</v>
      </c>
      <c r="GN43" s="368" t="s">
        <v>808</v>
      </c>
      <c r="GO43" s="368" t="s">
        <v>729</v>
      </c>
      <c r="GP43" s="368" t="s">
        <v>376</v>
      </c>
      <c r="GQ43" s="368" t="s">
        <v>376</v>
      </c>
      <c r="GR43" s="368" t="s">
        <v>1014</v>
      </c>
      <c r="GS43" s="370">
        <v>1000</v>
      </c>
      <c r="GT43" s="370">
        <v>0</v>
      </c>
      <c r="GU43" s="370">
        <v>0</v>
      </c>
      <c r="GV43" s="369">
        <f t="shared" si="58"/>
        <v>1</v>
      </c>
      <c r="GW43" s="369">
        <f t="shared" si="59"/>
        <v>0</v>
      </c>
      <c r="GX43" s="369">
        <f t="shared" si="60"/>
        <v>0</v>
      </c>
      <c r="HY43" s="343" t="s">
        <v>789</v>
      </c>
      <c r="HZ43" s="375" t="s">
        <v>728</v>
      </c>
      <c r="IA43" s="343" t="s">
        <v>376</v>
      </c>
      <c r="IB43" s="375" t="s">
        <v>376</v>
      </c>
      <c r="IC43" s="360">
        <v>1000</v>
      </c>
      <c r="ID43" s="360">
        <v>0</v>
      </c>
      <c r="IE43" s="360">
        <v>0</v>
      </c>
      <c r="IF43" s="360">
        <f t="shared" si="68"/>
        <v>1</v>
      </c>
      <c r="IG43" s="360">
        <f t="shared" si="69"/>
        <v>0</v>
      </c>
      <c r="IH43" s="360">
        <f t="shared" si="70"/>
        <v>0</v>
      </c>
    </row>
    <row r="44" spans="1:244" x14ac:dyDescent="0.2">
      <c r="A44" s="370" t="s">
        <v>380</v>
      </c>
      <c r="B44" s="348" t="s">
        <v>121</v>
      </c>
      <c r="C44" s="370" t="s">
        <v>376</v>
      </c>
      <c r="D44" s="348" t="s">
        <v>376</v>
      </c>
      <c r="E44" s="348">
        <v>0</v>
      </c>
      <c r="F44" s="348">
        <v>0</v>
      </c>
      <c r="G44" s="348">
        <v>0</v>
      </c>
      <c r="H44" s="370">
        <f t="shared" si="12"/>
        <v>0</v>
      </c>
      <c r="I44" s="370">
        <f t="shared" si="13"/>
        <v>0</v>
      </c>
      <c r="J44" s="370">
        <f t="shared" si="14"/>
        <v>0</v>
      </c>
      <c r="T44" s="343" t="s">
        <v>380</v>
      </c>
      <c r="U44" s="343" t="s">
        <v>121</v>
      </c>
      <c r="V44" s="368" t="s">
        <v>376</v>
      </c>
      <c r="W44" s="343" t="s">
        <v>376</v>
      </c>
      <c r="X44" s="370">
        <v>0</v>
      </c>
      <c r="Y44" s="370">
        <v>0</v>
      </c>
      <c r="Z44" s="370">
        <v>0</v>
      </c>
      <c r="AA44" s="370">
        <f t="shared" si="16"/>
        <v>0</v>
      </c>
      <c r="AB44" s="370">
        <f t="shared" si="17"/>
        <v>0</v>
      </c>
      <c r="AC44" s="370">
        <f t="shared" si="18"/>
        <v>0</v>
      </c>
      <c r="AL44" s="343" t="s">
        <v>537</v>
      </c>
      <c r="AM44" s="343" t="s">
        <v>538</v>
      </c>
      <c r="AN44" s="368" t="s">
        <v>376</v>
      </c>
      <c r="AO44" s="343" t="s">
        <v>376</v>
      </c>
      <c r="AP44" s="348">
        <v>72000000</v>
      </c>
      <c r="AQ44" s="348">
        <v>0</v>
      </c>
      <c r="AR44" s="348">
        <v>0</v>
      </c>
      <c r="AS44" s="348">
        <f t="shared" si="20"/>
        <v>74232</v>
      </c>
      <c r="AT44" s="348">
        <f t="shared" si="21"/>
        <v>0</v>
      </c>
      <c r="AU44" s="348">
        <f t="shared" si="22"/>
        <v>0</v>
      </c>
      <c r="BD44" s="371" t="s">
        <v>535</v>
      </c>
      <c r="BE44" s="346" t="s">
        <v>536</v>
      </c>
      <c r="BF44" s="371" t="s">
        <v>376</v>
      </c>
      <c r="BG44" s="350" t="s">
        <v>376</v>
      </c>
      <c r="BH44" s="347">
        <v>0</v>
      </c>
      <c r="BI44" s="347">
        <v>2598759</v>
      </c>
      <c r="BJ44" s="347">
        <v>2598759</v>
      </c>
      <c r="BK44" s="347">
        <f t="shared" si="24"/>
        <v>0</v>
      </c>
      <c r="BL44" s="347">
        <f t="shared" si="25"/>
        <v>2679.3205289999996</v>
      </c>
      <c r="BM44" s="347">
        <f t="shared" si="26"/>
        <v>2679.3205289999996</v>
      </c>
      <c r="BV44" s="371" t="s">
        <v>535</v>
      </c>
      <c r="BW44" s="372" t="s">
        <v>536</v>
      </c>
      <c r="BX44" s="371" t="s">
        <v>376</v>
      </c>
      <c r="BY44" s="372" t="s">
        <v>376</v>
      </c>
      <c r="BZ44" s="348">
        <v>91101236</v>
      </c>
      <c r="CA44" s="348">
        <v>0</v>
      </c>
      <c r="CB44" s="348">
        <v>0</v>
      </c>
      <c r="CC44" s="349">
        <f t="shared" si="28"/>
        <v>93925.374316000001</v>
      </c>
      <c r="CD44" s="349">
        <f t="shared" si="29"/>
        <v>0</v>
      </c>
      <c r="CE44" s="349">
        <f t="shared" si="30"/>
        <v>0</v>
      </c>
      <c r="CN44" s="343" t="s">
        <v>391</v>
      </c>
      <c r="CO44" s="343" t="s">
        <v>392</v>
      </c>
      <c r="CP44" s="343" t="s">
        <v>376</v>
      </c>
      <c r="CQ44" s="343" t="s">
        <v>376</v>
      </c>
      <c r="CR44" s="348">
        <v>0</v>
      </c>
      <c r="CS44" s="348">
        <v>188508325</v>
      </c>
      <c r="CT44" s="348">
        <v>79532424</v>
      </c>
      <c r="CU44" s="348">
        <f t="shared" si="32"/>
        <v>0</v>
      </c>
      <c r="CV44" s="348">
        <f t="shared" si="33"/>
        <v>194352.083075</v>
      </c>
      <c r="CW44" s="348">
        <f t="shared" si="34"/>
        <v>81997.929143999994</v>
      </c>
      <c r="DF44" s="343" t="s">
        <v>391</v>
      </c>
      <c r="DG44" s="343" t="s">
        <v>392</v>
      </c>
      <c r="DH44" s="343" t="s">
        <v>376</v>
      </c>
      <c r="DI44" s="343" t="s">
        <v>376</v>
      </c>
      <c r="DJ44" s="348">
        <v>0</v>
      </c>
      <c r="DK44" s="348">
        <v>94086579</v>
      </c>
      <c r="DL44" s="348">
        <v>188508325</v>
      </c>
      <c r="DM44" s="348">
        <f t="shared" si="36"/>
        <v>0</v>
      </c>
      <c r="DN44" s="348">
        <f t="shared" si="37"/>
        <v>97003.262948999996</v>
      </c>
      <c r="DO44" s="348">
        <f t="shared" si="38"/>
        <v>194352.083075</v>
      </c>
      <c r="DX44" s="343" t="s">
        <v>391</v>
      </c>
      <c r="DY44" s="343" t="s">
        <v>392</v>
      </c>
      <c r="DZ44" s="343" t="s">
        <v>376</v>
      </c>
      <c r="EA44" s="343" t="s">
        <v>376</v>
      </c>
      <c r="EB44" s="360">
        <v>0</v>
      </c>
      <c r="EC44" s="360">
        <v>188508325</v>
      </c>
      <c r="ED44" s="360">
        <v>102099482</v>
      </c>
      <c r="EE44" s="360">
        <f t="shared" si="40"/>
        <v>0</v>
      </c>
      <c r="EF44" s="360">
        <f t="shared" si="41"/>
        <v>194352.083075</v>
      </c>
      <c r="EG44" s="360">
        <f t="shared" si="42"/>
        <v>105264.565942</v>
      </c>
      <c r="EP44" s="368" t="s">
        <v>389</v>
      </c>
      <c r="EQ44" s="343" t="s">
        <v>390</v>
      </c>
      <c r="ER44" s="368" t="s">
        <v>376</v>
      </c>
      <c r="ES44" s="343" t="s">
        <v>376</v>
      </c>
      <c r="ET44" s="347">
        <v>0</v>
      </c>
      <c r="EU44" s="347">
        <v>52399870</v>
      </c>
      <c r="EV44" s="347">
        <v>571374786</v>
      </c>
      <c r="EW44" s="347">
        <f t="shared" si="44"/>
        <v>0</v>
      </c>
      <c r="EX44" s="347">
        <f t="shared" si="45"/>
        <v>54024.26597</v>
      </c>
      <c r="EY44" s="347">
        <f t="shared" si="46"/>
        <v>589087.40436599986</v>
      </c>
      <c r="FH44" s="371" t="s">
        <v>725</v>
      </c>
      <c r="FI44" s="346" t="s">
        <v>49</v>
      </c>
      <c r="FJ44" s="371" t="s">
        <v>376</v>
      </c>
      <c r="FK44" s="346" t="s">
        <v>376</v>
      </c>
      <c r="FL44" s="347">
        <v>16000</v>
      </c>
      <c r="FM44" s="347">
        <v>0</v>
      </c>
      <c r="FN44" s="347">
        <v>0</v>
      </c>
      <c r="FO44" s="347">
        <f t="shared" si="48"/>
        <v>16</v>
      </c>
      <c r="FP44" s="347">
        <f t="shared" si="49"/>
        <v>0</v>
      </c>
      <c r="FQ44" s="347">
        <f t="shared" si="50"/>
        <v>0</v>
      </c>
      <c r="GN44" s="368" t="s">
        <v>725</v>
      </c>
      <c r="GO44" s="368" t="s">
        <v>49</v>
      </c>
      <c r="GP44" s="368" t="s">
        <v>376</v>
      </c>
      <c r="GQ44" s="368" t="s">
        <v>376</v>
      </c>
      <c r="GR44" s="368" t="s">
        <v>1014</v>
      </c>
      <c r="GS44" s="370">
        <v>16000</v>
      </c>
      <c r="GT44" s="370">
        <v>0</v>
      </c>
      <c r="GU44" s="370">
        <v>0</v>
      </c>
      <c r="GV44" s="369">
        <f t="shared" si="58"/>
        <v>16</v>
      </c>
      <c r="GW44" s="369">
        <f t="shared" si="59"/>
        <v>0</v>
      </c>
      <c r="GX44" s="369">
        <f t="shared" si="60"/>
        <v>0</v>
      </c>
      <c r="HY44" s="343" t="s">
        <v>808</v>
      </c>
      <c r="HZ44" s="375" t="s">
        <v>729</v>
      </c>
      <c r="IA44" s="343" t="s">
        <v>376</v>
      </c>
      <c r="IB44" s="375" t="s">
        <v>376</v>
      </c>
      <c r="IC44" s="360">
        <v>1000</v>
      </c>
      <c r="ID44" s="360">
        <v>0</v>
      </c>
      <c r="IE44" s="360">
        <v>0</v>
      </c>
      <c r="IF44" s="360">
        <f t="shared" si="68"/>
        <v>1</v>
      </c>
      <c r="IG44" s="360">
        <f t="shared" si="69"/>
        <v>0</v>
      </c>
      <c r="IH44" s="360">
        <f t="shared" si="70"/>
        <v>0</v>
      </c>
    </row>
    <row r="45" spans="1:244" x14ac:dyDescent="0.2">
      <c r="H45" s="370">
        <f>SUM(H3:H44)</f>
        <v>6571917.8371000011</v>
      </c>
      <c r="I45" s="370"/>
      <c r="J45" s="370"/>
      <c r="T45" s="343" t="s">
        <v>380</v>
      </c>
      <c r="U45" s="343" t="s">
        <v>121</v>
      </c>
      <c r="V45" s="368" t="s">
        <v>376</v>
      </c>
      <c r="W45" s="343" t="s">
        <v>376</v>
      </c>
      <c r="X45" s="370">
        <v>0</v>
      </c>
      <c r="Y45" s="370">
        <v>17434690</v>
      </c>
      <c r="Z45" s="370">
        <v>17434690</v>
      </c>
      <c r="AA45" s="370">
        <f t="shared" si="16"/>
        <v>0</v>
      </c>
      <c r="AB45" s="370">
        <f t="shared" si="17"/>
        <v>17975.165389999998</v>
      </c>
      <c r="AC45" s="370">
        <f t="shared" si="18"/>
        <v>17975.165389999998</v>
      </c>
      <c r="AL45" s="343" t="s">
        <v>380</v>
      </c>
      <c r="AM45" s="343" t="s">
        <v>121</v>
      </c>
      <c r="AN45" s="368" t="s">
        <v>376</v>
      </c>
      <c r="AO45" s="343" t="s">
        <v>376</v>
      </c>
      <c r="AP45" s="348">
        <v>1410533000</v>
      </c>
      <c r="AQ45" s="348">
        <v>0</v>
      </c>
      <c r="AR45" s="348">
        <v>0</v>
      </c>
      <c r="AS45" s="348">
        <f t="shared" si="20"/>
        <v>1454259.5229999998</v>
      </c>
      <c r="AT45" s="348">
        <f t="shared" si="21"/>
        <v>0</v>
      </c>
      <c r="AU45" s="348">
        <f t="shared" si="22"/>
        <v>0</v>
      </c>
      <c r="BD45" s="371" t="s">
        <v>537</v>
      </c>
      <c r="BE45" s="346" t="s">
        <v>538</v>
      </c>
      <c r="BF45" s="371" t="s">
        <v>376</v>
      </c>
      <c r="BG45" s="350" t="s">
        <v>376</v>
      </c>
      <c r="BH45" s="347">
        <v>72000000</v>
      </c>
      <c r="BI45" s="347">
        <v>0</v>
      </c>
      <c r="BJ45" s="347">
        <v>0</v>
      </c>
      <c r="BK45" s="347">
        <f t="shared" si="24"/>
        <v>74232</v>
      </c>
      <c r="BL45" s="347">
        <f t="shared" si="25"/>
        <v>0</v>
      </c>
      <c r="BM45" s="347">
        <f t="shared" si="26"/>
        <v>0</v>
      </c>
      <c r="BV45" s="371" t="s">
        <v>535</v>
      </c>
      <c r="BW45" s="372" t="s">
        <v>536</v>
      </c>
      <c r="BX45" s="371" t="s">
        <v>376</v>
      </c>
      <c r="BY45" s="372" t="s">
        <v>376</v>
      </c>
      <c r="BZ45" s="348">
        <v>0</v>
      </c>
      <c r="CA45" s="348">
        <v>2598759</v>
      </c>
      <c r="CB45" s="348">
        <v>2598759</v>
      </c>
      <c r="CC45" s="349">
        <f t="shared" si="28"/>
        <v>0</v>
      </c>
      <c r="CD45" s="349">
        <f t="shared" si="29"/>
        <v>2679.3205289999996</v>
      </c>
      <c r="CE45" s="349">
        <f t="shared" si="30"/>
        <v>2679.3205289999996</v>
      </c>
      <c r="CN45" s="343" t="s">
        <v>443</v>
      </c>
      <c r="CO45" s="343" t="s">
        <v>446</v>
      </c>
      <c r="CP45" s="343" t="s">
        <v>376</v>
      </c>
      <c r="CQ45" s="343" t="s">
        <v>376</v>
      </c>
      <c r="CR45" s="348">
        <v>272819581</v>
      </c>
      <c r="CS45" s="348">
        <v>0</v>
      </c>
      <c r="CT45" s="348">
        <v>0</v>
      </c>
      <c r="CU45" s="348">
        <f t="shared" si="32"/>
        <v>281276.98801099998</v>
      </c>
      <c r="CV45" s="348">
        <f t="shared" si="33"/>
        <v>0</v>
      </c>
      <c r="CW45" s="348">
        <f t="shared" si="34"/>
        <v>0</v>
      </c>
      <c r="DF45" s="343" t="s">
        <v>443</v>
      </c>
      <c r="DG45" s="343" t="s">
        <v>446</v>
      </c>
      <c r="DH45" s="343" t="s">
        <v>376</v>
      </c>
      <c r="DI45" s="343" t="s">
        <v>376</v>
      </c>
      <c r="DJ45" s="348">
        <v>254819581</v>
      </c>
      <c r="DK45" s="348">
        <v>0</v>
      </c>
      <c r="DL45" s="348">
        <v>0</v>
      </c>
      <c r="DM45" s="348">
        <f t="shared" si="36"/>
        <v>262718.98801099998</v>
      </c>
      <c r="DN45" s="348">
        <f t="shared" si="37"/>
        <v>0</v>
      </c>
      <c r="DO45" s="348">
        <f t="shared" si="38"/>
        <v>0</v>
      </c>
      <c r="DX45" s="343" t="s">
        <v>443</v>
      </c>
      <c r="DY45" s="343" t="s">
        <v>446</v>
      </c>
      <c r="DZ45" s="343" t="s">
        <v>376</v>
      </c>
      <c r="EA45" s="343" t="s">
        <v>376</v>
      </c>
      <c r="EB45" s="360">
        <v>254819581</v>
      </c>
      <c r="EC45" s="360">
        <v>0</v>
      </c>
      <c r="ED45" s="360">
        <v>0</v>
      </c>
      <c r="EE45" s="360">
        <f t="shared" si="40"/>
        <v>262718.98801099998</v>
      </c>
      <c r="EF45" s="360">
        <f t="shared" si="41"/>
        <v>0</v>
      </c>
      <c r="EG45" s="360">
        <f t="shared" si="42"/>
        <v>0</v>
      </c>
      <c r="EP45" s="368" t="s">
        <v>391</v>
      </c>
      <c r="EQ45" s="343" t="s">
        <v>392</v>
      </c>
      <c r="ER45" s="368" t="s">
        <v>376</v>
      </c>
      <c r="ES45" s="343" t="s">
        <v>376</v>
      </c>
      <c r="ET45" s="347">
        <v>330310000</v>
      </c>
      <c r="EU45" s="347">
        <v>0</v>
      </c>
      <c r="EV45" s="347">
        <v>0</v>
      </c>
      <c r="EW45" s="347">
        <f t="shared" si="44"/>
        <v>340549.61</v>
      </c>
      <c r="EX45" s="347">
        <f t="shared" si="45"/>
        <v>0</v>
      </c>
      <c r="EY45" s="347">
        <f t="shared" si="46"/>
        <v>0</v>
      </c>
      <c r="FH45" s="371" t="s">
        <v>389</v>
      </c>
      <c r="FI45" s="346" t="s">
        <v>390</v>
      </c>
      <c r="FJ45" s="371" t="s">
        <v>376</v>
      </c>
      <c r="FK45" s="346" t="s">
        <v>376</v>
      </c>
      <c r="FL45" s="347">
        <v>633000183</v>
      </c>
      <c r="FM45" s="347">
        <v>0</v>
      </c>
      <c r="FN45" s="347">
        <v>0</v>
      </c>
      <c r="FO45" s="347">
        <f t="shared" si="48"/>
        <v>633000.18299999996</v>
      </c>
      <c r="FP45" s="347">
        <f t="shared" si="49"/>
        <v>0</v>
      </c>
      <c r="FQ45" s="347">
        <f t="shared" si="50"/>
        <v>0</v>
      </c>
      <c r="GN45" s="368" t="s">
        <v>389</v>
      </c>
      <c r="GO45" s="368" t="s">
        <v>390</v>
      </c>
      <c r="GP45" s="368" t="s">
        <v>376</v>
      </c>
      <c r="GQ45" s="368" t="s">
        <v>376</v>
      </c>
      <c r="GR45" s="368" t="s">
        <v>1014</v>
      </c>
      <c r="GS45" s="370">
        <v>633000183</v>
      </c>
      <c r="GT45" s="370">
        <v>0</v>
      </c>
      <c r="GU45" s="370">
        <v>0</v>
      </c>
      <c r="GV45" s="369">
        <f t="shared" si="58"/>
        <v>633000.18299999996</v>
      </c>
      <c r="GW45" s="369">
        <f t="shared" si="59"/>
        <v>0</v>
      </c>
      <c r="GX45" s="369">
        <f t="shared" si="60"/>
        <v>0</v>
      </c>
      <c r="HY45" s="343" t="s">
        <v>725</v>
      </c>
      <c r="HZ45" s="375" t="s">
        <v>49</v>
      </c>
      <c r="IA45" s="343" t="s">
        <v>376</v>
      </c>
      <c r="IB45" s="375" t="s">
        <v>376</v>
      </c>
      <c r="IC45" s="360">
        <v>16000</v>
      </c>
      <c r="ID45" s="360">
        <v>0</v>
      </c>
      <c r="IE45" s="360">
        <v>0</v>
      </c>
      <c r="IF45" s="360">
        <f t="shared" si="68"/>
        <v>16</v>
      </c>
      <c r="IG45" s="360">
        <f t="shared" si="69"/>
        <v>0</v>
      </c>
      <c r="IH45" s="360">
        <f t="shared" si="70"/>
        <v>0</v>
      </c>
    </row>
    <row r="46" spans="1:244" x14ac:dyDescent="0.2">
      <c r="T46" s="343" t="s">
        <v>380</v>
      </c>
      <c r="U46" s="343" t="s">
        <v>121</v>
      </c>
      <c r="V46" s="368" t="s">
        <v>376</v>
      </c>
      <c r="W46" s="343" t="s">
        <v>376</v>
      </c>
      <c r="X46" s="370">
        <v>0</v>
      </c>
      <c r="Y46" s="370">
        <v>1247095345</v>
      </c>
      <c r="Z46" s="370">
        <v>1247095345</v>
      </c>
      <c r="AA46" s="370">
        <f t="shared" si="16"/>
        <v>0</v>
      </c>
      <c r="AB46" s="370">
        <f t="shared" si="17"/>
        <v>1285755.3006949998</v>
      </c>
      <c r="AC46" s="370">
        <f t="shared" si="18"/>
        <v>1285755.3006949998</v>
      </c>
      <c r="AL46" s="343" t="s">
        <v>380</v>
      </c>
      <c r="AM46" s="343" t="s">
        <v>121</v>
      </c>
      <c r="AN46" s="368" t="s">
        <v>376</v>
      </c>
      <c r="AO46" s="343" t="s">
        <v>376</v>
      </c>
      <c r="AP46" s="348">
        <v>100</v>
      </c>
      <c r="AQ46" s="348">
        <v>0</v>
      </c>
      <c r="AR46" s="348">
        <v>0</v>
      </c>
      <c r="AS46" s="348">
        <f t="shared" si="20"/>
        <v>0.1031</v>
      </c>
      <c r="AT46" s="348">
        <f t="shared" si="21"/>
        <v>0</v>
      </c>
      <c r="AU46" s="348">
        <f t="shared" si="22"/>
        <v>0</v>
      </c>
      <c r="BD46" s="371" t="s">
        <v>537</v>
      </c>
      <c r="BE46" s="346" t="s">
        <v>538</v>
      </c>
      <c r="BF46" s="371" t="s">
        <v>376</v>
      </c>
      <c r="BG46" s="350" t="s">
        <v>376</v>
      </c>
      <c r="BH46" s="347">
        <v>0</v>
      </c>
      <c r="BI46" s="347">
        <v>0</v>
      </c>
      <c r="BJ46" s="347">
        <v>65000000</v>
      </c>
      <c r="BK46" s="347">
        <f t="shared" si="24"/>
        <v>0</v>
      </c>
      <c r="BL46" s="347">
        <f t="shared" si="25"/>
        <v>0</v>
      </c>
      <c r="BM46" s="347">
        <f t="shared" si="26"/>
        <v>67015</v>
      </c>
      <c r="BV46" s="371" t="s">
        <v>537</v>
      </c>
      <c r="BW46" s="372" t="s">
        <v>538</v>
      </c>
      <c r="BX46" s="371" t="s">
        <v>376</v>
      </c>
      <c r="BY46" s="372" t="s">
        <v>376</v>
      </c>
      <c r="BZ46" s="348">
        <v>72000000</v>
      </c>
      <c r="CA46" s="348">
        <v>0</v>
      </c>
      <c r="CB46" s="348">
        <v>0</v>
      </c>
      <c r="CC46" s="349">
        <f t="shared" si="28"/>
        <v>74232</v>
      </c>
      <c r="CD46" s="349">
        <f t="shared" si="29"/>
        <v>0</v>
      </c>
      <c r="CE46" s="349">
        <f t="shared" si="30"/>
        <v>0</v>
      </c>
      <c r="CN46" s="343" t="s">
        <v>443</v>
      </c>
      <c r="CO46" s="343" t="s">
        <v>446</v>
      </c>
      <c r="CP46" s="343" t="s">
        <v>376</v>
      </c>
      <c r="CQ46" s="343" t="s">
        <v>376</v>
      </c>
      <c r="CR46" s="348">
        <v>0</v>
      </c>
      <c r="CS46" s="348">
        <v>136873453</v>
      </c>
      <c r="CT46" s="348">
        <v>0</v>
      </c>
      <c r="CU46" s="348">
        <f t="shared" si="32"/>
        <v>0</v>
      </c>
      <c r="CV46" s="348">
        <f t="shared" si="33"/>
        <v>141116.53004300001</v>
      </c>
      <c r="CW46" s="348">
        <f t="shared" si="34"/>
        <v>0</v>
      </c>
      <c r="DF46" s="343" t="s">
        <v>443</v>
      </c>
      <c r="DG46" s="343" t="s">
        <v>446</v>
      </c>
      <c r="DH46" s="343" t="s">
        <v>376</v>
      </c>
      <c r="DI46" s="343" t="s">
        <v>376</v>
      </c>
      <c r="DJ46" s="348">
        <v>0</v>
      </c>
      <c r="DK46" s="348">
        <v>136873453</v>
      </c>
      <c r="DL46" s="348">
        <v>254475190</v>
      </c>
      <c r="DM46" s="348">
        <f t="shared" si="36"/>
        <v>0</v>
      </c>
      <c r="DN46" s="348">
        <f t="shared" si="37"/>
        <v>141116.53004300001</v>
      </c>
      <c r="DO46" s="348">
        <f t="shared" si="38"/>
        <v>262363.92089000001</v>
      </c>
      <c r="DX46" s="343" t="s">
        <v>443</v>
      </c>
      <c r="DY46" s="343" t="s">
        <v>446</v>
      </c>
      <c r="DZ46" s="343" t="s">
        <v>376</v>
      </c>
      <c r="EA46" s="343" t="s">
        <v>376</v>
      </c>
      <c r="EB46" s="360">
        <v>0</v>
      </c>
      <c r="EC46" s="360">
        <v>254475190</v>
      </c>
      <c r="ED46" s="360">
        <v>156513583</v>
      </c>
      <c r="EE46" s="360">
        <f t="shared" si="40"/>
        <v>0</v>
      </c>
      <c r="EF46" s="360">
        <f t="shared" si="41"/>
        <v>262363.92089000001</v>
      </c>
      <c r="EG46" s="360">
        <f t="shared" si="42"/>
        <v>161365.50407299999</v>
      </c>
      <c r="EP46" s="368" t="s">
        <v>391</v>
      </c>
      <c r="EQ46" s="343" t="s">
        <v>392</v>
      </c>
      <c r="ER46" s="368" t="s">
        <v>376</v>
      </c>
      <c r="ES46" s="343" t="s">
        <v>376</v>
      </c>
      <c r="ET46" s="347">
        <v>0</v>
      </c>
      <c r="EU46" s="347">
        <v>134501292</v>
      </c>
      <c r="EV46" s="347">
        <v>188508325</v>
      </c>
      <c r="EW46" s="347">
        <f t="shared" si="44"/>
        <v>0</v>
      </c>
      <c r="EX46" s="347">
        <f t="shared" si="45"/>
        <v>138670.83205199998</v>
      </c>
      <c r="EY46" s="347">
        <f t="shared" si="46"/>
        <v>194352.083075</v>
      </c>
      <c r="FH46" s="371" t="s">
        <v>389</v>
      </c>
      <c r="FI46" s="346" t="s">
        <v>390</v>
      </c>
      <c r="FJ46" s="371" t="s">
        <v>376</v>
      </c>
      <c r="FK46" s="346" t="s">
        <v>376</v>
      </c>
      <c r="FL46" s="347">
        <v>0</v>
      </c>
      <c r="FM46" s="347">
        <v>52399870</v>
      </c>
      <c r="FN46" s="347">
        <v>571374786</v>
      </c>
      <c r="FO46" s="347">
        <f t="shared" si="48"/>
        <v>0</v>
      </c>
      <c r="FP46" s="347">
        <f t="shared" si="49"/>
        <v>52399.87</v>
      </c>
      <c r="FQ46" s="347">
        <f t="shared" si="50"/>
        <v>571374.78599999996</v>
      </c>
      <c r="GN46" s="368" t="s">
        <v>389</v>
      </c>
      <c r="GO46" s="368" t="s">
        <v>390</v>
      </c>
      <c r="GP46" s="368" t="s">
        <v>376</v>
      </c>
      <c r="GQ46" s="368" t="s">
        <v>376</v>
      </c>
      <c r="GR46" s="368" t="s">
        <v>1014</v>
      </c>
      <c r="GS46" s="370">
        <v>0</v>
      </c>
      <c r="GT46" s="370">
        <v>188074901</v>
      </c>
      <c r="GU46" s="370">
        <v>571374786</v>
      </c>
      <c r="GV46" s="369">
        <f t="shared" si="58"/>
        <v>0</v>
      </c>
      <c r="GW46" s="369">
        <f t="shared" si="59"/>
        <v>188074.90100000001</v>
      </c>
      <c r="GX46" s="369">
        <f t="shared" si="60"/>
        <v>571374.78599999996</v>
      </c>
      <c r="HY46" s="343" t="s">
        <v>389</v>
      </c>
      <c r="HZ46" s="375" t="s">
        <v>390</v>
      </c>
      <c r="IA46" s="343" t="s">
        <v>376</v>
      </c>
      <c r="IB46" s="375" t="s">
        <v>376</v>
      </c>
      <c r="IC46" s="360">
        <v>729448634</v>
      </c>
      <c r="ID46" s="360">
        <v>0</v>
      </c>
      <c r="IE46" s="360">
        <v>0</v>
      </c>
      <c r="IF46" s="360">
        <f t="shared" si="68"/>
        <v>729448.63399999996</v>
      </c>
      <c r="IG46" s="360">
        <f t="shared" si="69"/>
        <v>0</v>
      </c>
      <c r="IH46" s="360">
        <f t="shared" si="70"/>
        <v>0</v>
      </c>
    </row>
    <row r="47" spans="1:244" x14ac:dyDescent="0.2">
      <c r="H47" s="374">
        <f>+H45-'Prog 02'!T9</f>
        <v>-1454249.1098999996</v>
      </c>
      <c r="T47" s="343" t="s">
        <v>380</v>
      </c>
      <c r="U47" s="343" t="s">
        <v>121</v>
      </c>
      <c r="V47" s="368" t="s">
        <v>376</v>
      </c>
      <c r="W47" s="343" t="s">
        <v>376</v>
      </c>
      <c r="X47" s="370">
        <v>0</v>
      </c>
      <c r="Y47" s="370">
        <v>146002474</v>
      </c>
      <c r="Z47" s="370">
        <v>146002474</v>
      </c>
      <c r="AA47" s="370">
        <f t="shared" si="16"/>
        <v>0</v>
      </c>
      <c r="AB47" s="370">
        <f t="shared" si="17"/>
        <v>150528.55069399998</v>
      </c>
      <c r="AC47" s="370">
        <f t="shared" si="18"/>
        <v>150528.55069399998</v>
      </c>
      <c r="AL47" s="343" t="s">
        <v>380</v>
      </c>
      <c r="AM47" s="343" t="s">
        <v>121</v>
      </c>
      <c r="AN47" s="368" t="s">
        <v>376</v>
      </c>
      <c r="AO47" s="343" t="s">
        <v>376</v>
      </c>
      <c r="AP47" s="348">
        <v>0</v>
      </c>
      <c r="AQ47" s="348">
        <v>0</v>
      </c>
      <c r="AR47" s="348">
        <v>0</v>
      </c>
      <c r="AS47" s="348">
        <f t="shared" si="20"/>
        <v>0</v>
      </c>
      <c r="AT47" s="348">
        <f t="shared" si="21"/>
        <v>0</v>
      </c>
      <c r="AU47" s="348">
        <f t="shared" si="22"/>
        <v>0</v>
      </c>
      <c r="BD47" s="371" t="s">
        <v>380</v>
      </c>
      <c r="BE47" s="346" t="s">
        <v>121</v>
      </c>
      <c r="BF47" s="371" t="s">
        <v>376</v>
      </c>
      <c r="BG47" s="350" t="s">
        <v>376</v>
      </c>
      <c r="BH47" s="347">
        <v>1410533000</v>
      </c>
      <c r="BI47" s="347">
        <v>0</v>
      </c>
      <c r="BJ47" s="347">
        <v>0</v>
      </c>
      <c r="BK47" s="347">
        <f t="shared" si="24"/>
        <v>1454259.5229999998</v>
      </c>
      <c r="BL47" s="347">
        <f t="shared" si="25"/>
        <v>0</v>
      </c>
      <c r="BM47" s="347">
        <f t="shared" si="26"/>
        <v>0</v>
      </c>
      <c r="BV47" s="371" t="s">
        <v>537</v>
      </c>
      <c r="BW47" s="372" t="s">
        <v>538</v>
      </c>
      <c r="BX47" s="371" t="s">
        <v>376</v>
      </c>
      <c r="BY47" s="372" t="s">
        <v>376</v>
      </c>
      <c r="BZ47" s="348">
        <v>0</v>
      </c>
      <c r="CA47" s="348">
        <v>65000000</v>
      </c>
      <c r="CB47" s="348">
        <v>0</v>
      </c>
      <c r="CC47" s="349">
        <f t="shared" si="28"/>
        <v>0</v>
      </c>
      <c r="CD47" s="349">
        <f t="shared" si="29"/>
        <v>67015</v>
      </c>
      <c r="CE47" s="349">
        <f t="shared" si="30"/>
        <v>0</v>
      </c>
      <c r="CN47" s="343" t="s">
        <v>535</v>
      </c>
      <c r="CO47" s="343" t="s">
        <v>536</v>
      </c>
      <c r="CP47" s="343" t="s">
        <v>376</v>
      </c>
      <c r="CQ47" s="343" t="s">
        <v>376</v>
      </c>
      <c r="CR47" s="348">
        <v>91101236</v>
      </c>
      <c r="CS47" s="348">
        <v>0</v>
      </c>
      <c r="CT47" s="348">
        <v>0</v>
      </c>
      <c r="CU47" s="348">
        <f t="shared" si="32"/>
        <v>93925.374316000001</v>
      </c>
      <c r="CV47" s="348">
        <f t="shared" si="33"/>
        <v>0</v>
      </c>
      <c r="CW47" s="348">
        <f t="shared" si="34"/>
        <v>0</v>
      </c>
      <c r="DF47" s="343" t="s">
        <v>535</v>
      </c>
      <c r="DG47" s="343" t="s">
        <v>536</v>
      </c>
      <c r="DH47" s="343" t="s">
        <v>376</v>
      </c>
      <c r="DI47" s="343" t="s">
        <v>376</v>
      </c>
      <c r="DJ47" s="348">
        <v>49101236</v>
      </c>
      <c r="DK47" s="348">
        <v>0</v>
      </c>
      <c r="DL47" s="348">
        <v>0</v>
      </c>
      <c r="DM47" s="348">
        <f t="shared" si="36"/>
        <v>50623.374315999994</v>
      </c>
      <c r="DN47" s="348">
        <f t="shared" si="37"/>
        <v>0</v>
      </c>
      <c r="DO47" s="348">
        <f t="shared" si="38"/>
        <v>0</v>
      </c>
      <c r="DX47" s="343" t="s">
        <v>535</v>
      </c>
      <c r="DY47" s="343" t="s">
        <v>536</v>
      </c>
      <c r="DZ47" s="343" t="s">
        <v>376</v>
      </c>
      <c r="EA47" s="343" t="s">
        <v>376</v>
      </c>
      <c r="EB47" s="360">
        <v>49101236</v>
      </c>
      <c r="EC47" s="360">
        <v>0</v>
      </c>
      <c r="ED47" s="360">
        <v>0</v>
      </c>
      <c r="EE47" s="360">
        <f t="shared" si="40"/>
        <v>50623.374315999994</v>
      </c>
      <c r="EF47" s="360">
        <f t="shared" si="41"/>
        <v>0</v>
      </c>
      <c r="EG47" s="360">
        <f t="shared" si="42"/>
        <v>0</v>
      </c>
      <c r="EP47" s="368" t="s">
        <v>443</v>
      </c>
      <c r="EQ47" s="343" t="s">
        <v>446</v>
      </c>
      <c r="ER47" s="368" t="s">
        <v>376</v>
      </c>
      <c r="ES47" s="343" t="s">
        <v>376</v>
      </c>
      <c r="ET47" s="347">
        <v>270819581</v>
      </c>
      <c r="EU47" s="347">
        <v>0</v>
      </c>
      <c r="EV47" s="347">
        <v>0</v>
      </c>
      <c r="EW47" s="347">
        <f t="shared" si="44"/>
        <v>279214.98801099998</v>
      </c>
      <c r="EX47" s="347">
        <f t="shared" si="45"/>
        <v>0</v>
      </c>
      <c r="EY47" s="347">
        <f t="shared" si="46"/>
        <v>0</v>
      </c>
      <c r="FH47" s="371" t="s">
        <v>391</v>
      </c>
      <c r="FI47" s="346" t="s">
        <v>392</v>
      </c>
      <c r="FJ47" s="371" t="s">
        <v>376</v>
      </c>
      <c r="FK47" s="346" t="s">
        <v>376</v>
      </c>
      <c r="FL47" s="347">
        <v>330310000</v>
      </c>
      <c r="FM47" s="347">
        <v>0</v>
      </c>
      <c r="FN47" s="347">
        <v>0</v>
      </c>
      <c r="FO47" s="347">
        <f t="shared" si="48"/>
        <v>330310</v>
      </c>
      <c r="FP47" s="347">
        <f t="shared" si="49"/>
        <v>0</v>
      </c>
      <c r="FQ47" s="347">
        <f t="shared" si="50"/>
        <v>0</v>
      </c>
      <c r="GN47" s="368" t="s">
        <v>391</v>
      </c>
      <c r="GO47" s="368" t="s">
        <v>392</v>
      </c>
      <c r="GP47" s="368" t="s">
        <v>376</v>
      </c>
      <c r="GQ47" s="368" t="s">
        <v>376</v>
      </c>
      <c r="GR47" s="368" t="s">
        <v>1014</v>
      </c>
      <c r="GS47" s="370">
        <v>330310000</v>
      </c>
      <c r="GT47" s="370">
        <v>0</v>
      </c>
      <c r="GU47" s="370">
        <v>0</v>
      </c>
      <c r="GV47" s="369">
        <f t="shared" si="58"/>
        <v>330310</v>
      </c>
      <c r="GW47" s="369">
        <f t="shared" si="59"/>
        <v>0</v>
      </c>
      <c r="GX47" s="369">
        <f t="shared" si="60"/>
        <v>0</v>
      </c>
      <c r="HY47" s="343" t="s">
        <v>389</v>
      </c>
      <c r="HZ47" s="375" t="s">
        <v>390</v>
      </c>
      <c r="IA47" s="343" t="s">
        <v>376</v>
      </c>
      <c r="IB47" s="375" t="s">
        <v>376</v>
      </c>
      <c r="IC47" s="360">
        <v>0</v>
      </c>
      <c r="ID47" s="360">
        <v>555761726</v>
      </c>
      <c r="IE47" s="360">
        <v>556374786</v>
      </c>
      <c r="IF47" s="360">
        <f t="shared" si="68"/>
        <v>0</v>
      </c>
      <c r="IG47" s="360">
        <f t="shared" si="69"/>
        <v>555761.72600000002</v>
      </c>
      <c r="IH47" s="360">
        <f t="shared" si="70"/>
        <v>556374.78599999996</v>
      </c>
    </row>
    <row r="48" spans="1:244" x14ac:dyDescent="0.2">
      <c r="AL48" s="343" t="s">
        <v>380</v>
      </c>
      <c r="AM48" s="343" t="s">
        <v>121</v>
      </c>
      <c r="AN48" s="368" t="s">
        <v>376</v>
      </c>
      <c r="AO48" s="343" t="s">
        <v>376</v>
      </c>
      <c r="AP48" s="348">
        <v>0</v>
      </c>
      <c r="AQ48" s="348">
        <v>17434690</v>
      </c>
      <c r="AR48" s="348">
        <v>17434690</v>
      </c>
      <c r="AS48" s="348">
        <f t="shared" si="20"/>
        <v>0</v>
      </c>
      <c r="AT48" s="348">
        <f t="shared" si="21"/>
        <v>17975.165389999998</v>
      </c>
      <c r="AU48" s="348">
        <f t="shared" si="22"/>
        <v>17975.165389999998</v>
      </c>
      <c r="BD48" s="371" t="s">
        <v>380</v>
      </c>
      <c r="BE48" s="346" t="s">
        <v>121</v>
      </c>
      <c r="BF48" s="371" t="s">
        <v>376</v>
      </c>
      <c r="BG48" s="350" t="s">
        <v>376</v>
      </c>
      <c r="BH48" s="347">
        <v>100</v>
      </c>
      <c r="BI48" s="347">
        <v>0</v>
      </c>
      <c r="BJ48" s="347">
        <v>0</v>
      </c>
      <c r="BK48" s="347">
        <f t="shared" si="24"/>
        <v>0.1031</v>
      </c>
      <c r="BL48" s="347">
        <f t="shared" si="25"/>
        <v>0</v>
      </c>
      <c r="BM48" s="347">
        <f t="shared" si="26"/>
        <v>0</v>
      </c>
      <c r="BV48" s="371" t="s">
        <v>380</v>
      </c>
      <c r="BW48" s="372" t="s">
        <v>121</v>
      </c>
      <c r="BX48" s="371" t="s">
        <v>376</v>
      </c>
      <c r="BY48" s="372" t="s">
        <v>376</v>
      </c>
      <c r="BZ48" s="348">
        <v>1410533000</v>
      </c>
      <c r="CA48" s="348">
        <v>0</v>
      </c>
      <c r="CB48" s="348">
        <v>0</v>
      </c>
      <c r="CC48" s="349">
        <f t="shared" si="28"/>
        <v>1454259.5229999998</v>
      </c>
      <c r="CD48" s="349">
        <f t="shared" si="29"/>
        <v>0</v>
      </c>
      <c r="CE48" s="349">
        <f t="shared" si="30"/>
        <v>0</v>
      </c>
      <c r="CN48" s="343" t="s">
        <v>535</v>
      </c>
      <c r="CO48" s="343" t="s">
        <v>536</v>
      </c>
      <c r="CP48" s="343" t="s">
        <v>376</v>
      </c>
      <c r="CQ48" s="343" t="s">
        <v>376</v>
      </c>
      <c r="CR48" s="348">
        <v>0</v>
      </c>
      <c r="CS48" s="348">
        <v>2598759</v>
      </c>
      <c r="CT48" s="348">
        <v>2598759</v>
      </c>
      <c r="CU48" s="348">
        <f t="shared" si="32"/>
        <v>0</v>
      </c>
      <c r="CV48" s="348">
        <f t="shared" si="33"/>
        <v>2679.3205289999996</v>
      </c>
      <c r="CW48" s="348">
        <f t="shared" si="34"/>
        <v>2679.3205289999996</v>
      </c>
      <c r="DF48" s="343" t="s">
        <v>535</v>
      </c>
      <c r="DG48" s="343" t="s">
        <v>536</v>
      </c>
      <c r="DH48" s="343" t="s">
        <v>376</v>
      </c>
      <c r="DI48" s="343" t="s">
        <v>376</v>
      </c>
      <c r="DJ48" s="348">
        <v>0</v>
      </c>
      <c r="DK48" s="348">
        <v>2598759</v>
      </c>
      <c r="DL48" s="348">
        <v>2598759</v>
      </c>
      <c r="DM48" s="348">
        <f t="shared" si="36"/>
        <v>0</v>
      </c>
      <c r="DN48" s="348">
        <f t="shared" si="37"/>
        <v>2679.3205289999996</v>
      </c>
      <c r="DO48" s="348">
        <f t="shared" si="38"/>
        <v>2679.3205289999996</v>
      </c>
      <c r="DX48" s="343" t="s">
        <v>535</v>
      </c>
      <c r="DY48" s="343" t="s">
        <v>536</v>
      </c>
      <c r="DZ48" s="343" t="s">
        <v>376</v>
      </c>
      <c r="EA48" s="343" t="s">
        <v>376</v>
      </c>
      <c r="EB48" s="360">
        <v>0</v>
      </c>
      <c r="EC48" s="360">
        <v>2598759</v>
      </c>
      <c r="ED48" s="360">
        <v>2598759</v>
      </c>
      <c r="EE48" s="360">
        <f t="shared" si="40"/>
        <v>0</v>
      </c>
      <c r="EF48" s="360">
        <f t="shared" si="41"/>
        <v>2679.3205289999996</v>
      </c>
      <c r="EG48" s="360">
        <f t="shared" si="42"/>
        <v>2679.3205289999996</v>
      </c>
      <c r="EP48" s="368" t="s">
        <v>443</v>
      </c>
      <c r="EQ48" s="343" t="s">
        <v>446</v>
      </c>
      <c r="ER48" s="368" t="s">
        <v>376</v>
      </c>
      <c r="ES48" s="343" t="s">
        <v>376</v>
      </c>
      <c r="ET48" s="347">
        <v>0</v>
      </c>
      <c r="EU48" s="347">
        <v>176216251</v>
      </c>
      <c r="EV48" s="347">
        <v>254475190</v>
      </c>
      <c r="EW48" s="347">
        <f t="shared" si="44"/>
        <v>0</v>
      </c>
      <c r="EX48" s="347">
        <f t="shared" si="45"/>
        <v>181678.95478099998</v>
      </c>
      <c r="EY48" s="347">
        <f t="shared" si="46"/>
        <v>262363.92089000001</v>
      </c>
      <c r="FH48" s="371" t="s">
        <v>391</v>
      </c>
      <c r="FI48" s="346" t="s">
        <v>392</v>
      </c>
      <c r="FJ48" s="371" t="s">
        <v>376</v>
      </c>
      <c r="FK48" s="346" t="s">
        <v>376</v>
      </c>
      <c r="FL48" s="347">
        <v>0</v>
      </c>
      <c r="FM48" s="347">
        <v>143513557</v>
      </c>
      <c r="FN48" s="347">
        <v>240680557</v>
      </c>
      <c r="FO48" s="347">
        <f t="shared" si="48"/>
        <v>0</v>
      </c>
      <c r="FP48" s="347">
        <f t="shared" si="49"/>
        <v>143513.557</v>
      </c>
      <c r="FQ48" s="347">
        <f t="shared" si="50"/>
        <v>240680.557</v>
      </c>
      <c r="GN48" s="368" t="s">
        <v>391</v>
      </c>
      <c r="GO48" s="368" t="s">
        <v>392</v>
      </c>
      <c r="GP48" s="368" t="s">
        <v>376</v>
      </c>
      <c r="GQ48" s="368" t="s">
        <v>376</v>
      </c>
      <c r="GR48" s="368" t="s">
        <v>1014</v>
      </c>
      <c r="GS48" s="370">
        <v>0</v>
      </c>
      <c r="GT48" s="370">
        <v>203244870</v>
      </c>
      <c r="GU48" s="370">
        <v>251580557</v>
      </c>
      <c r="GV48" s="369">
        <f t="shared" si="58"/>
        <v>0</v>
      </c>
      <c r="GW48" s="369">
        <f t="shared" si="59"/>
        <v>203244.87</v>
      </c>
      <c r="GX48" s="369">
        <f t="shared" si="60"/>
        <v>251580.557</v>
      </c>
      <c r="HY48" s="343" t="s">
        <v>391</v>
      </c>
      <c r="HZ48" s="375" t="s">
        <v>392</v>
      </c>
      <c r="IA48" s="343" t="s">
        <v>376</v>
      </c>
      <c r="IB48" s="375" t="s">
        <v>376</v>
      </c>
      <c r="IC48" s="360">
        <v>270708417</v>
      </c>
      <c r="ID48" s="360">
        <v>0</v>
      </c>
      <c r="IE48" s="360">
        <v>0</v>
      </c>
      <c r="IF48" s="360">
        <f t="shared" si="68"/>
        <v>270708.41700000002</v>
      </c>
      <c r="IG48" s="360">
        <f t="shared" si="69"/>
        <v>0</v>
      </c>
      <c r="IH48" s="360">
        <f t="shared" si="70"/>
        <v>0</v>
      </c>
    </row>
    <row r="49" spans="38:242" x14ac:dyDescent="0.2">
      <c r="AL49" s="343" t="s">
        <v>380</v>
      </c>
      <c r="AM49" s="343" t="s">
        <v>121</v>
      </c>
      <c r="AN49" s="368" t="s">
        <v>376</v>
      </c>
      <c r="AO49" s="343" t="s">
        <v>376</v>
      </c>
      <c r="AP49" s="348">
        <v>0</v>
      </c>
      <c r="AQ49" s="348">
        <v>1247028092</v>
      </c>
      <c r="AR49" s="348">
        <v>1247028092</v>
      </c>
      <c r="AS49" s="348">
        <f t="shared" si="20"/>
        <v>0</v>
      </c>
      <c r="AT49" s="348">
        <f t="shared" si="21"/>
        <v>1285685.9628519998</v>
      </c>
      <c r="AU49" s="348">
        <f t="shared" si="22"/>
        <v>1285685.9628519998</v>
      </c>
      <c r="BD49" s="371" t="s">
        <v>380</v>
      </c>
      <c r="BE49" s="346" t="s">
        <v>121</v>
      </c>
      <c r="BF49" s="371" t="s">
        <v>376</v>
      </c>
      <c r="BG49" s="350" t="s">
        <v>376</v>
      </c>
      <c r="BH49" s="347">
        <v>0</v>
      </c>
      <c r="BI49" s="347">
        <v>0</v>
      </c>
      <c r="BJ49" s="347">
        <v>0</v>
      </c>
      <c r="BK49" s="347">
        <f t="shared" si="24"/>
        <v>0</v>
      </c>
      <c r="BL49" s="347">
        <f t="shared" si="25"/>
        <v>0</v>
      </c>
      <c r="BM49" s="347">
        <f t="shared" si="26"/>
        <v>0</v>
      </c>
      <c r="BV49" s="371" t="s">
        <v>380</v>
      </c>
      <c r="BW49" s="372" t="s">
        <v>121</v>
      </c>
      <c r="BX49" s="371" t="s">
        <v>376</v>
      </c>
      <c r="BY49" s="372" t="s">
        <v>376</v>
      </c>
      <c r="BZ49" s="348">
        <v>100</v>
      </c>
      <c r="CA49" s="348">
        <v>0</v>
      </c>
      <c r="CB49" s="348">
        <v>0</v>
      </c>
      <c r="CC49" s="349">
        <f t="shared" si="28"/>
        <v>0.1031</v>
      </c>
      <c r="CD49" s="349">
        <f t="shared" si="29"/>
        <v>0</v>
      </c>
      <c r="CE49" s="349">
        <f t="shared" si="30"/>
        <v>0</v>
      </c>
      <c r="CN49" s="343" t="s">
        <v>537</v>
      </c>
      <c r="CO49" s="343" t="s">
        <v>538</v>
      </c>
      <c r="CP49" s="343" t="s">
        <v>376</v>
      </c>
      <c r="CQ49" s="343" t="s">
        <v>376</v>
      </c>
      <c r="CR49" s="348">
        <v>72000000</v>
      </c>
      <c r="CS49" s="348">
        <v>0</v>
      </c>
      <c r="CT49" s="348">
        <v>0</v>
      </c>
      <c r="CU49" s="348">
        <f t="shared" si="32"/>
        <v>74232</v>
      </c>
      <c r="CV49" s="348">
        <f t="shared" si="33"/>
        <v>0</v>
      </c>
      <c r="CW49" s="348">
        <f t="shared" si="34"/>
        <v>0</v>
      </c>
      <c r="DF49" s="343" t="s">
        <v>537</v>
      </c>
      <c r="DG49" s="343" t="s">
        <v>538</v>
      </c>
      <c r="DH49" s="343" t="s">
        <v>376</v>
      </c>
      <c r="DI49" s="343" t="s">
        <v>376</v>
      </c>
      <c r="DJ49" s="348">
        <v>65000000</v>
      </c>
      <c r="DK49" s="348">
        <v>0</v>
      </c>
      <c r="DL49" s="348">
        <v>0</v>
      </c>
      <c r="DM49" s="348">
        <f t="shared" si="36"/>
        <v>67015</v>
      </c>
      <c r="DN49" s="348">
        <f t="shared" si="37"/>
        <v>0</v>
      </c>
      <c r="DO49" s="348">
        <f t="shared" si="38"/>
        <v>0</v>
      </c>
      <c r="DX49" s="343" t="s">
        <v>537</v>
      </c>
      <c r="DY49" s="343" t="s">
        <v>538</v>
      </c>
      <c r="DZ49" s="343" t="s">
        <v>376</v>
      </c>
      <c r="EA49" s="343" t="s">
        <v>376</v>
      </c>
      <c r="EB49" s="360">
        <v>65000000</v>
      </c>
      <c r="EC49" s="360">
        <v>0</v>
      </c>
      <c r="ED49" s="360">
        <v>0</v>
      </c>
      <c r="EE49" s="360">
        <f t="shared" si="40"/>
        <v>67015</v>
      </c>
      <c r="EF49" s="360">
        <f t="shared" si="41"/>
        <v>0</v>
      </c>
      <c r="EG49" s="360">
        <f t="shared" si="42"/>
        <v>0</v>
      </c>
      <c r="EP49" s="368" t="s">
        <v>535</v>
      </c>
      <c r="EQ49" s="343" t="s">
        <v>536</v>
      </c>
      <c r="ER49" s="368" t="s">
        <v>376</v>
      </c>
      <c r="ES49" s="343" t="s">
        <v>376</v>
      </c>
      <c r="ET49" s="347">
        <v>49101236</v>
      </c>
      <c r="EU49" s="347">
        <v>0</v>
      </c>
      <c r="EV49" s="347">
        <v>0</v>
      </c>
      <c r="EW49" s="347">
        <f t="shared" si="44"/>
        <v>50623.374315999994</v>
      </c>
      <c r="EX49" s="347">
        <f t="shared" si="45"/>
        <v>0</v>
      </c>
      <c r="EY49" s="347">
        <f t="shared" si="46"/>
        <v>0</v>
      </c>
      <c r="FH49" s="371" t="s">
        <v>443</v>
      </c>
      <c r="FI49" s="346" t="s">
        <v>446</v>
      </c>
      <c r="FJ49" s="371" t="s">
        <v>376</v>
      </c>
      <c r="FK49" s="346" t="s">
        <v>376</v>
      </c>
      <c r="FL49" s="347">
        <v>270819581</v>
      </c>
      <c r="FM49" s="347">
        <v>0</v>
      </c>
      <c r="FN49" s="347">
        <v>0</v>
      </c>
      <c r="FO49" s="347">
        <f t="shared" si="48"/>
        <v>270819.58100000001</v>
      </c>
      <c r="FP49" s="347">
        <f t="shared" si="49"/>
        <v>0</v>
      </c>
      <c r="FQ49" s="347">
        <f t="shared" si="50"/>
        <v>0</v>
      </c>
      <c r="GN49" s="368" t="s">
        <v>443</v>
      </c>
      <c r="GO49" s="368" t="s">
        <v>446</v>
      </c>
      <c r="GP49" s="368" t="s">
        <v>376</v>
      </c>
      <c r="GQ49" s="368" t="s">
        <v>376</v>
      </c>
      <c r="GR49" s="368" t="s">
        <v>1014</v>
      </c>
      <c r="GS49" s="370">
        <v>270819581</v>
      </c>
      <c r="GT49" s="370">
        <v>0</v>
      </c>
      <c r="GU49" s="370">
        <v>0</v>
      </c>
      <c r="GV49" s="369">
        <f t="shared" si="58"/>
        <v>270819.58100000001</v>
      </c>
      <c r="GW49" s="369">
        <f t="shared" si="59"/>
        <v>0</v>
      </c>
      <c r="GX49" s="369">
        <f t="shared" si="60"/>
        <v>0</v>
      </c>
      <c r="HY49" s="343" t="s">
        <v>391</v>
      </c>
      <c r="HZ49" s="375" t="s">
        <v>392</v>
      </c>
      <c r="IA49" s="343" t="s">
        <v>376</v>
      </c>
      <c r="IB49" s="375" t="s">
        <v>376</v>
      </c>
      <c r="IC49" s="360">
        <v>0</v>
      </c>
      <c r="ID49" s="360">
        <v>218103425</v>
      </c>
      <c r="IE49" s="360">
        <v>252382194</v>
      </c>
      <c r="IF49" s="360">
        <f t="shared" si="68"/>
        <v>0</v>
      </c>
      <c r="IG49" s="360">
        <f t="shared" si="69"/>
        <v>218103.42499999999</v>
      </c>
      <c r="IH49" s="360">
        <f t="shared" si="70"/>
        <v>252382.19399999999</v>
      </c>
    </row>
    <row r="50" spans="38:242" x14ac:dyDescent="0.2">
      <c r="AL50" s="343" t="s">
        <v>380</v>
      </c>
      <c r="AM50" s="343" t="s">
        <v>121</v>
      </c>
      <c r="AN50" s="368" t="s">
        <v>376</v>
      </c>
      <c r="AO50" s="343" t="s">
        <v>376</v>
      </c>
      <c r="AP50" s="348">
        <v>0</v>
      </c>
      <c r="AQ50" s="348">
        <v>146002474</v>
      </c>
      <c r="AR50" s="348">
        <v>146002474</v>
      </c>
      <c r="AS50" s="348">
        <f t="shared" si="20"/>
        <v>0</v>
      </c>
      <c r="AT50" s="348">
        <f t="shared" si="21"/>
        <v>150528.55069399998</v>
      </c>
      <c r="AU50" s="348">
        <f t="shared" si="22"/>
        <v>150528.55069399998</v>
      </c>
      <c r="BD50" s="371" t="s">
        <v>380</v>
      </c>
      <c r="BE50" s="346" t="s">
        <v>121</v>
      </c>
      <c r="BF50" s="371" t="s">
        <v>376</v>
      </c>
      <c r="BG50" s="350" t="s">
        <v>376</v>
      </c>
      <c r="BH50" s="347">
        <v>0</v>
      </c>
      <c r="BI50" s="347">
        <v>17434690</v>
      </c>
      <c r="BJ50" s="347">
        <v>17434690</v>
      </c>
      <c r="BK50" s="347">
        <f t="shared" si="24"/>
        <v>0</v>
      </c>
      <c r="BL50" s="347">
        <f t="shared" si="25"/>
        <v>17975.165389999998</v>
      </c>
      <c r="BM50" s="347">
        <f t="shared" si="26"/>
        <v>17975.165389999998</v>
      </c>
      <c r="BV50" s="371" t="s">
        <v>380</v>
      </c>
      <c r="BW50" s="372" t="s">
        <v>121</v>
      </c>
      <c r="BX50" s="371" t="s">
        <v>376</v>
      </c>
      <c r="BY50" s="372" t="s">
        <v>376</v>
      </c>
      <c r="BZ50" s="348">
        <v>0</v>
      </c>
      <c r="CA50" s="348">
        <v>146002474</v>
      </c>
      <c r="CB50" s="348">
        <v>146002474</v>
      </c>
      <c r="CC50" s="349">
        <f t="shared" si="28"/>
        <v>0</v>
      </c>
      <c r="CD50" s="349">
        <f t="shared" si="29"/>
        <v>150528.55069399998</v>
      </c>
      <c r="CE50" s="349">
        <f t="shared" si="30"/>
        <v>150528.55069399998</v>
      </c>
      <c r="CN50" s="343" t="s">
        <v>537</v>
      </c>
      <c r="CO50" s="343" t="s">
        <v>538</v>
      </c>
      <c r="CP50" s="343" t="s">
        <v>376</v>
      </c>
      <c r="CQ50" s="343" t="s">
        <v>376</v>
      </c>
      <c r="CR50" s="348">
        <v>0</v>
      </c>
      <c r="CS50" s="348">
        <v>65000000</v>
      </c>
      <c r="CT50" s="348">
        <v>0</v>
      </c>
      <c r="CU50" s="348">
        <f t="shared" si="32"/>
        <v>0</v>
      </c>
      <c r="CV50" s="348">
        <f t="shared" si="33"/>
        <v>67015</v>
      </c>
      <c r="CW50" s="348">
        <f t="shared" si="34"/>
        <v>0</v>
      </c>
      <c r="DF50" s="343" t="s">
        <v>537</v>
      </c>
      <c r="DG50" s="343" t="s">
        <v>538</v>
      </c>
      <c r="DH50" s="343" t="s">
        <v>376</v>
      </c>
      <c r="DI50" s="343" t="s">
        <v>376</v>
      </c>
      <c r="DJ50" s="348">
        <v>0</v>
      </c>
      <c r="DK50" s="348">
        <v>0</v>
      </c>
      <c r="DL50" s="348">
        <v>65000000</v>
      </c>
      <c r="DM50" s="348">
        <f t="shared" si="36"/>
        <v>0</v>
      </c>
      <c r="DN50" s="348">
        <f t="shared" si="37"/>
        <v>0</v>
      </c>
      <c r="DO50" s="348">
        <f t="shared" si="38"/>
        <v>67015</v>
      </c>
      <c r="DX50" s="343" t="s">
        <v>537</v>
      </c>
      <c r="DY50" s="343" t="s">
        <v>538</v>
      </c>
      <c r="DZ50" s="343" t="s">
        <v>376</v>
      </c>
      <c r="EA50" s="343" t="s">
        <v>376</v>
      </c>
      <c r="EB50" s="360">
        <v>0</v>
      </c>
      <c r="EC50" s="360">
        <v>65000000</v>
      </c>
      <c r="ED50" s="360">
        <v>31657700</v>
      </c>
      <c r="EE50" s="360">
        <f t="shared" si="40"/>
        <v>0</v>
      </c>
      <c r="EF50" s="360">
        <f t="shared" si="41"/>
        <v>67015</v>
      </c>
      <c r="EG50" s="360">
        <f t="shared" si="42"/>
        <v>32639.088699999997</v>
      </c>
      <c r="EP50" s="368" t="s">
        <v>535</v>
      </c>
      <c r="EQ50" s="343" t="s">
        <v>536</v>
      </c>
      <c r="ER50" s="368" t="s">
        <v>376</v>
      </c>
      <c r="ES50" s="343" t="s">
        <v>376</v>
      </c>
      <c r="ET50" s="347">
        <v>0</v>
      </c>
      <c r="EU50" s="347">
        <v>2598759</v>
      </c>
      <c r="EV50" s="347">
        <v>2598759</v>
      </c>
      <c r="EW50" s="347">
        <f t="shared" si="44"/>
        <v>0</v>
      </c>
      <c r="EX50" s="347">
        <f t="shared" si="45"/>
        <v>2679.3205289999996</v>
      </c>
      <c r="EY50" s="347">
        <f t="shared" si="46"/>
        <v>2679.3205289999996</v>
      </c>
      <c r="FH50" s="371" t="s">
        <v>443</v>
      </c>
      <c r="FI50" s="346" t="s">
        <v>446</v>
      </c>
      <c r="FJ50" s="371" t="s">
        <v>376</v>
      </c>
      <c r="FK50" s="346" t="s">
        <v>376</v>
      </c>
      <c r="FL50" s="347">
        <v>0</v>
      </c>
      <c r="FM50" s="347">
        <v>195974815</v>
      </c>
      <c r="FN50" s="347">
        <v>254475190</v>
      </c>
      <c r="FO50" s="347">
        <f t="shared" si="48"/>
        <v>0</v>
      </c>
      <c r="FP50" s="347">
        <f t="shared" si="49"/>
        <v>195974.815</v>
      </c>
      <c r="FQ50" s="347">
        <f t="shared" si="50"/>
        <v>254475.19</v>
      </c>
      <c r="GN50" s="368" t="s">
        <v>443</v>
      </c>
      <c r="GO50" s="368" t="s">
        <v>446</v>
      </c>
      <c r="GP50" s="368" t="s">
        <v>376</v>
      </c>
      <c r="GQ50" s="368" t="s">
        <v>376</v>
      </c>
      <c r="GR50" s="368" t="s">
        <v>1014</v>
      </c>
      <c r="GS50" s="370">
        <v>0</v>
      </c>
      <c r="GT50" s="370">
        <v>215756292</v>
      </c>
      <c r="GU50" s="370">
        <v>254475190</v>
      </c>
      <c r="GV50" s="369">
        <f t="shared" si="58"/>
        <v>0</v>
      </c>
      <c r="GW50" s="369">
        <f t="shared" si="59"/>
        <v>215756.29199999999</v>
      </c>
      <c r="GX50" s="369">
        <f t="shared" si="60"/>
        <v>254475.19</v>
      </c>
      <c r="HY50" s="343" t="s">
        <v>443</v>
      </c>
      <c r="HZ50" s="375" t="s">
        <v>446</v>
      </c>
      <c r="IA50" s="343" t="s">
        <v>376</v>
      </c>
      <c r="IB50" s="375" t="s">
        <v>376</v>
      </c>
      <c r="IC50" s="360">
        <v>270475190</v>
      </c>
      <c r="ID50" s="360">
        <v>0</v>
      </c>
      <c r="IE50" s="360">
        <v>0</v>
      </c>
      <c r="IF50" s="360">
        <f t="shared" si="68"/>
        <v>270475.19</v>
      </c>
      <c r="IG50" s="360">
        <f t="shared" si="69"/>
        <v>0</v>
      </c>
      <c r="IH50" s="360">
        <f t="shared" si="70"/>
        <v>0</v>
      </c>
    </row>
    <row r="51" spans="38:242" x14ac:dyDescent="0.2">
      <c r="BD51" s="371" t="s">
        <v>380</v>
      </c>
      <c r="BE51" s="346" t="s">
        <v>121</v>
      </c>
      <c r="BF51" s="371" t="s">
        <v>376</v>
      </c>
      <c r="BG51" s="350" t="s">
        <v>376</v>
      </c>
      <c r="BH51" s="347">
        <v>0</v>
      </c>
      <c r="BI51" s="347">
        <v>1247028092</v>
      </c>
      <c r="BJ51" s="347">
        <v>1247028092</v>
      </c>
      <c r="BK51" s="347">
        <f t="shared" si="24"/>
        <v>0</v>
      </c>
      <c r="BL51" s="347">
        <f t="shared" si="25"/>
        <v>1285685.9628519998</v>
      </c>
      <c r="BM51" s="347">
        <f t="shared" si="26"/>
        <v>1285685.9628519998</v>
      </c>
      <c r="BV51" s="371" t="s">
        <v>380</v>
      </c>
      <c r="BW51" s="372" t="s">
        <v>121</v>
      </c>
      <c r="BX51" s="371" t="s">
        <v>376</v>
      </c>
      <c r="BY51" s="372" t="s">
        <v>376</v>
      </c>
      <c r="BZ51" s="348">
        <v>0</v>
      </c>
      <c r="CA51" s="348">
        <v>1247028092</v>
      </c>
      <c r="CB51" s="348">
        <v>1247028092</v>
      </c>
      <c r="CC51" s="349">
        <f t="shared" si="28"/>
        <v>0</v>
      </c>
      <c r="CD51" s="349">
        <f t="shared" si="29"/>
        <v>1285685.9628519998</v>
      </c>
      <c r="CE51" s="349">
        <f t="shared" si="30"/>
        <v>1285685.9628519998</v>
      </c>
      <c r="CN51" s="343" t="s">
        <v>380</v>
      </c>
      <c r="CO51" s="343" t="s">
        <v>121</v>
      </c>
      <c r="CP51" s="343" t="s">
        <v>376</v>
      </c>
      <c r="CQ51" s="343" t="s">
        <v>376</v>
      </c>
      <c r="CR51" s="348">
        <v>1410533000</v>
      </c>
      <c r="CS51" s="348">
        <v>0</v>
      </c>
      <c r="CT51" s="348">
        <v>0</v>
      </c>
      <c r="CU51" s="348">
        <f t="shared" si="32"/>
        <v>1454259.5229999998</v>
      </c>
      <c r="CV51" s="348">
        <f t="shared" si="33"/>
        <v>0</v>
      </c>
      <c r="CW51" s="348">
        <f t="shared" si="34"/>
        <v>0</v>
      </c>
      <c r="DF51" s="343" t="s">
        <v>380</v>
      </c>
      <c r="DG51" s="343" t="s">
        <v>121</v>
      </c>
      <c r="DH51" s="343" t="s">
        <v>376</v>
      </c>
      <c r="DI51" s="343" t="s">
        <v>376</v>
      </c>
      <c r="DJ51" s="348">
        <v>1410533000</v>
      </c>
      <c r="DK51" s="348">
        <v>0</v>
      </c>
      <c r="DL51" s="348">
        <v>0</v>
      </c>
      <c r="DM51" s="348">
        <f t="shared" si="36"/>
        <v>1454259.5229999998</v>
      </c>
      <c r="DN51" s="348">
        <f t="shared" si="37"/>
        <v>0</v>
      </c>
      <c r="DO51" s="348">
        <f t="shared" si="38"/>
        <v>0</v>
      </c>
      <c r="DX51" s="343" t="s">
        <v>380</v>
      </c>
      <c r="DY51" s="343" t="s">
        <v>121</v>
      </c>
      <c r="DZ51" s="343" t="s">
        <v>376</v>
      </c>
      <c r="EA51" s="343" t="s">
        <v>376</v>
      </c>
      <c r="EB51" s="360">
        <v>1410533000</v>
      </c>
      <c r="EC51" s="360">
        <v>0</v>
      </c>
      <c r="ED51" s="360">
        <v>0</v>
      </c>
      <c r="EE51" s="360">
        <f t="shared" si="40"/>
        <v>1454259.5229999998</v>
      </c>
      <c r="EF51" s="360">
        <f t="shared" si="41"/>
        <v>0</v>
      </c>
      <c r="EG51" s="360">
        <f t="shared" si="42"/>
        <v>0</v>
      </c>
      <c r="EP51" s="368" t="s">
        <v>537</v>
      </c>
      <c r="EQ51" s="343" t="s">
        <v>538</v>
      </c>
      <c r="ER51" s="368" t="s">
        <v>376</v>
      </c>
      <c r="ES51" s="343" t="s">
        <v>376</v>
      </c>
      <c r="ET51" s="347">
        <v>65000000</v>
      </c>
      <c r="EU51" s="347">
        <v>0</v>
      </c>
      <c r="EV51" s="347">
        <v>0</v>
      </c>
      <c r="EW51" s="347">
        <f t="shared" si="44"/>
        <v>67015</v>
      </c>
      <c r="EX51" s="347">
        <f t="shared" si="45"/>
        <v>0</v>
      </c>
      <c r="EY51" s="347">
        <f t="shared" si="46"/>
        <v>0</v>
      </c>
      <c r="FH51" s="371" t="s">
        <v>535</v>
      </c>
      <c r="FI51" s="346" t="s">
        <v>536</v>
      </c>
      <c r="FJ51" s="371" t="s">
        <v>376</v>
      </c>
      <c r="FK51" s="346" t="s">
        <v>376</v>
      </c>
      <c r="FL51" s="347">
        <v>49101236</v>
      </c>
      <c r="FM51" s="347">
        <v>0</v>
      </c>
      <c r="FN51" s="347">
        <v>0</v>
      </c>
      <c r="FO51" s="347">
        <f t="shared" si="48"/>
        <v>49101.235999999997</v>
      </c>
      <c r="FP51" s="347">
        <f t="shared" si="49"/>
        <v>0</v>
      </c>
      <c r="FQ51" s="347">
        <f t="shared" si="50"/>
        <v>0</v>
      </c>
      <c r="GN51" s="368" t="s">
        <v>535</v>
      </c>
      <c r="GO51" s="368" t="s">
        <v>536</v>
      </c>
      <c r="GP51" s="368" t="s">
        <v>376</v>
      </c>
      <c r="GQ51" s="368" t="s">
        <v>376</v>
      </c>
      <c r="GR51" s="368" t="s">
        <v>1014</v>
      </c>
      <c r="GS51" s="370">
        <v>49101236</v>
      </c>
      <c r="GT51" s="370">
        <v>0</v>
      </c>
      <c r="GU51" s="370">
        <v>0</v>
      </c>
      <c r="GV51" s="369">
        <f t="shared" si="58"/>
        <v>49101.235999999997</v>
      </c>
      <c r="GW51" s="369">
        <f t="shared" si="59"/>
        <v>0</v>
      </c>
      <c r="GX51" s="369">
        <f t="shared" si="60"/>
        <v>0</v>
      </c>
      <c r="HY51" s="343" t="s">
        <v>443</v>
      </c>
      <c r="HZ51" s="375" t="s">
        <v>446</v>
      </c>
      <c r="IA51" s="343" t="s">
        <v>376</v>
      </c>
      <c r="IB51" s="375" t="s">
        <v>376</v>
      </c>
      <c r="IC51" s="360">
        <v>0</v>
      </c>
      <c r="ID51" s="360">
        <v>267220749</v>
      </c>
      <c r="IE51" s="360">
        <v>267220749</v>
      </c>
      <c r="IF51" s="360">
        <f t="shared" si="68"/>
        <v>0</v>
      </c>
      <c r="IG51" s="360">
        <f t="shared" si="69"/>
        <v>267220.74900000001</v>
      </c>
      <c r="IH51" s="360">
        <f t="shared" si="70"/>
        <v>267220.74900000001</v>
      </c>
    </row>
    <row r="52" spans="38:242" x14ac:dyDescent="0.2">
      <c r="BD52" s="371" t="s">
        <v>380</v>
      </c>
      <c r="BE52" s="346" t="s">
        <v>121</v>
      </c>
      <c r="BF52" s="371" t="s">
        <v>376</v>
      </c>
      <c r="BG52" s="350" t="s">
        <v>376</v>
      </c>
      <c r="BH52" s="347">
        <v>0</v>
      </c>
      <c r="BI52" s="347">
        <v>146002474</v>
      </c>
      <c r="BJ52" s="347">
        <v>146002474</v>
      </c>
      <c r="BK52" s="347">
        <f t="shared" si="24"/>
        <v>0</v>
      </c>
      <c r="BL52" s="347">
        <f t="shared" si="25"/>
        <v>150528.55069399998</v>
      </c>
      <c r="BM52" s="347">
        <f t="shared" si="26"/>
        <v>150528.55069399998</v>
      </c>
      <c r="BV52" s="371" t="s">
        <v>380</v>
      </c>
      <c r="BW52" s="372" t="s">
        <v>121</v>
      </c>
      <c r="BX52" s="371" t="s">
        <v>376</v>
      </c>
      <c r="BY52" s="372" t="s">
        <v>376</v>
      </c>
      <c r="BZ52" s="348">
        <v>0</v>
      </c>
      <c r="CA52" s="348">
        <v>17434690</v>
      </c>
      <c r="CB52" s="348">
        <v>17434690</v>
      </c>
      <c r="CC52" s="349">
        <f t="shared" si="28"/>
        <v>0</v>
      </c>
      <c r="CD52" s="349">
        <f t="shared" si="29"/>
        <v>17975.165389999998</v>
      </c>
      <c r="CE52" s="349">
        <f t="shared" si="30"/>
        <v>17975.165389999998</v>
      </c>
      <c r="CN52" s="343" t="s">
        <v>380</v>
      </c>
      <c r="CO52" s="343" t="s">
        <v>121</v>
      </c>
      <c r="CP52" s="343" t="s">
        <v>376</v>
      </c>
      <c r="CQ52" s="343" t="s">
        <v>376</v>
      </c>
      <c r="CR52" s="348">
        <v>100</v>
      </c>
      <c r="CS52" s="348">
        <v>0</v>
      </c>
      <c r="CT52" s="348">
        <v>0</v>
      </c>
      <c r="CU52" s="348">
        <f t="shared" si="32"/>
        <v>0.1031</v>
      </c>
      <c r="CV52" s="348">
        <f t="shared" si="33"/>
        <v>0</v>
      </c>
      <c r="CW52" s="348">
        <f t="shared" si="34"/>
        <v>0</v>
      </c>
      <c r="DF52" s="343" t="s">
        <v>380</v>
      </c>
      <c r="DG52" s="343" t="s">
        <v>121</v>
      </c>
      <c r="DH52" s="343" t="s">
        <v>376</v>
      </c>
      <c r="DI52" s="343" t="s">
        <v>376</v>
      </c>
      <c r="DJ52" s="348">
        <v>100</v>
      </c>
      <c r="DK52" s="348">
        <v>0</v>
      </c>
      <c r="DL52" s="348">
        <v>0</v>
      </c>
      <c r="DM52" s="348">
        <f t="shared" si="36"/>
        <v>0.1031</v>
      </c>
      <c r="DN52" s="348">
        <f t="shared" si="37"/>
        <v>0</v>
      </c>
      <c r="DO52" s="348">
        <f t="shared" si="38"/>
        <v>0</v>
      </c>
      <c r="DX52" s="343" t="s">
        <v>380</v>
      </c>
      <c r="DY52" s="343" t="s">
        <v>121</v>
      </c>
      <c r="DZ52" s="343" t="s">
        <v>376</v>
      </c>
      <c r="EA52" s="343" t="s">
        <v>376</v>
      </c>
      <c r="EB52" s="360">
        <v>100</v>
      </c>
      <c r="EC52" s="360">
        <v>0</v>
      </c>
      <c r="ED52" s="360">
        <v>0</v>
      </c>
      <c r="EE52" s="360">
        <f t="shared" si="40"/>
        <v>0.1031</v>
      </c>
      <c r="EF52" s="360">
        <f t="shared" si="41"/>
        <v>0</v>
      </c>
      <c r="EG52" s="360">
        <f t="shared" si="42"/>
        <v>0</v>
      </c>
      <c r="EP52" s="368" t="s">
        <v>537</v>
      </c>
      <c r="EQ52" s="343" t="s">
        <v>538</v>
      </c>
      <c r="ER52" s="368" t="s">
        <v>376</v>
      </c>
      <c r="ES52" s="343" t="s">
        <v>376</v>
      </c>
      <c r="ET52" s="347">
        <v>0</v>
      </c>
      <c r="EU52" s="347">
        <v>31657700</v>
      </c>
      <c r="EV52" s="347">
        <v>65000000</v>
      </c>
      <c r="EW52" s="347">
        <f t="shared" si="44"/>
        <v>0</v>
      </c>
      <c r="EX52" s="347">
        <f t="shared" si="45"/>
        <v>32639.088699999997</v>
      </c>
      <c r="EY52" s="347">
        <f t="shared" si="46"/>
        <v>67015</v>
      </c>
      <c r="FH52" s="371" t="s">
        <v>535</v>
      </c>
      <c r="FI52" s="346" t="s">
        <v>536</v>
      </c>
      <c r="FJ52" s="371" t="s">
        <v>376</v>
      </c>
      <c r="FK52" s="346" t="s">
        <v>376</v>
      </c>
      <c r="FL52" s="347">
        <v>0</v>
      </c>
      <c r="FM52" s="347">
        <v>2598759</v>
      </c>
      <c r="FN52" s="347">
        <v>2598759</v>
      </c>
      <c r="FO52" s="347">
        <f t="shared" si="48"/>
        <v>0</v>
      </c>
      <c r="FP52" s="347">
        <f t="shared" si="49"/>
        <v>2598.759</v>
      </c>
      <c r="FQ52" s="347">
        <f t="shared" si="50"/>
        <v>2598.759</v>
      </c>
      <c r="GN52" s="368" t="s">
        <v>535</v>
      </c>
      <c r="GO52" s="368" t="s">
        <v>536</v>
      </c>
      <c r="GP52" s="368" t="s">
        <v>376</v>
      </c>
      <c r="GQ52" s="368" t="s">
        <v>376</v>
      </c>
      <c r="GR52" s="368" t="s">
        <v>1014</v>
      </c>
      <c r="GS52" s="370">
        <v>0</v>
      </c>
      <c r="GT52" s="370">
        <v>2598759</v>
      </c>
      <c r="GU52" s="370">
        <v>2598759</v>
      </c>
      <c r="GV52" s="369">
        <f t="shared" si="58"/>
        <v>0</v>
      </c>
      <c r="GW52" s="369">
        <f t="shared" si="59"/>
        <v>2598.759</v>
      </c>
      <c r="GX52" s="369">
        <f t="shared" si="60"/>
        <v>2598.759</v>
      </c>
      <c r="HY52" s="343" t="s">
        <v>535</v>
      </c>
      <c r="HZ52" s="375" t="s">
        <v>536</v>
      </c>
      <c r="IA52" s="343" t="s">
        <v>376</v>
      </c>
      <c r="IB52" s="375" t="s">
        <v>376</v>
      </c>
      <c r="IC52" s="360">
        <v>2598759</v>
      </c>
      <c r="ID52" s="360">
        <v>0</v>
      </c>
      <c r="IE52" s="360">
        <v>0</v>
      </c>
      <c r="IF52" s="360">
        <f t="shared" si="68"/>
        <v>2598.759</v>
      </c>
      <c r="IG52" s="360">
        <f t="shared" si="69"/>
        <v>0</v>
      </c>
      <c r="IH52" s="360">
        <f t="shared" si="70"/>
        <v>0</v>
      </c>
    </row>
    <row r="53" spans="38:242" x14ac:dyDescent="0.2">
      <c r="BV53" s="371" t="s">
        <v>380</v>
      </c>
      <c r="BW53" s="372" t="s">
        <v>121</v>
      </c>
      <c r="BX53" s="371" t="s">
        <v>376</v>
      </c>
      <c r="BY53" s="372" t="s">
        <v>376</v>
      </c>
      <c r="BZ53" s="348">
        <v>0</v>
      </c>
      <c r="CA53" s="348">
        <v>0</v>
      </c>
      <c r="CB53" s="348">
        <v>0</v>
      </c>
      <c r="CC53" s="349">
        <f t="shared" si="28"/>
        <v>0</v>
      </c>
      <c r="CD53" s="349">
        <f t="shared" si="29"/>
        <v>0</v>
      </c>
      <c r="CE53" s="349">
        <f t="shared" si="30"/>
        <v>0</v>
      </c>
      <c r="CN53" s="343" t="s">
        <v>380</v>
      </c>
      <c r="CO53" s="343" t="s">
        <v>121</v>
      </c>
      <c r="CP53" s="343" t="s">
        <v>376</v>
      </c>
      <c r="CQ53" s="343" t="s">
        <v>376</v>
      </c>
      <c r="CR53" s="348">
        <v>0</v>
      </c>
      <c r="CS53" s="348">
        <v>0</v>
      </c>
      <c r="CT53" s="348">
        <v>0</v>
      </c>
      <c r="CU53" s="348">
        <f t="shared" si="32"/>
        <v>0</v>
      </c>
      <c r="CV53" s="348">
        <f t="shared" si="33"/>
        <v>0</v>
      </c>
      <c r="CW53" s="348">
        <f t="shared" si="34"/>
        <v>0</v>
      </c>
      <c r="DF53" s="343" t="s">
        <v>380</v>
      </c>
      <c r="DG53" s="343" t="s">
        <v>121</v>
      </c>
      <c r="DH53" s="343" t="s">
        <v>376</v>
      </c>
      <c r="DI53" s="343" t="s">
        <v>376</v>
      </c>
      <c r="DJ53" s="348">
        <v>0</v>
      </c>
      <c r="DK53" s="348">
        <v>0</v>
      </c>
      <c r="DL53" s="348">
        <v>0</v>
      </c>
      <c r="DM53" s="348">
        <f t="shared" si="36"/>
        <v>0</v>
      </c>
      <c r="DN53" s="348">
        <f t="shared" si="37"/>
        <v>0</v>
      </c>
      <c r="DO53" s="348">
        <f t="shared" si="38"/>
        <v>0</v>
      </c>
      <c r="DX53" s="343" t="s">
        <v>380</v>
      </c>
      <c r="DY53" s="343" t="s">
        <v>121</v>
      </c>
      <c r="DZ53" s="343" t="s">
        <v>376</v>
      </c>
      <c r="EA53" s="343" t="s">
        <v>376</v>
      </c>
      <c r="EB53" s="360">
        <v>0</v>
      </c>
      <c r="EC53" s="360">
        <v>0</v>
      </c>
      <c r="ED53" s="360">
        <v>0</v>
      </c>
      <c r="EE53" s="360">
        <f t="shared" si="40"/>
        <v>0</v>
      </c>
      <c r="EF53" s="360">
        <f t="shared" si="41"/>
        <v>0</v>
      </c>
      <c r="EG53" s="360">
        <f t="shared" si="42"/>
        <v>0</v>
      </c>
      <c r="EP53" s="368" t="s">
        <v>380</v>
      </c>
      <c r="EQ53" s="343" t="s">
        <v>121</v>
      </c>
      <c r="ER53" s="368" t="s">
        <v>376</v>
      </c>
      <c r="ES53" s="343" t="s">
        <v>376</v>
      </c>
      <c r="ET53" s="347">
        <v>1410533000</v>
      </c>
      <c r="EU53" s="347">
        <v>0</v>
      </c>
      <c r="EV53" s="347">
        <v>0</v>
      </c>
      <c r="EW53" s="347">
        <f t="shared" si="44"/>
        <v>1454259.5229999998</v>
      </c>
      <c r="EX53" s="347">
        <f t="shared" si="45"/>
        <v>0</v>
      </c>
      <c r="EY53" s="347">
        <f t="shared" si="46"/>
        <v>0</v>
      </c>
      <c r="FH53" s="371" t="s">
        <v>537</v>
      </c>
      <c r="FI53" s="346" t="s">
        <v>538</v>
      </c>
      <c r="FJ53" s="371" t="s">
        <v>376</v>
      </c>
      <c r="FK53" s="346" t="s">
        <v>376</v>
      </c>
      <c r="FL53" s="347">
        <v>65000000</v>
      </c>
      <c r="FM53" s="347">
        <v>0</v>
      </c>
      <c r="FN53" s="347">
        <v>0</v>
      </c>
      <c r="FO53" s="347">
        <f t="shared" si="48"/>
        <v>65000</v>
      </c>
      <c r="FP53" s="347">
        <f t="shared" si="49"/>
        <v>0</v>
      </c>
      <c r="FQ53" s="347">
        <f t="shared" si="50"/>
        <v>0</v>
      </c>
      <c r="GN53" s="368" t="s">
        <v>537</v>
      </c>
      <c r="GO53" s="368" t="s">
        <v>538</v>
      </c>
      <c r="GP53" s="368" t="s">
        <v>376</v>
      </c>
      <c r="GQ53" s="368" t="s">
        <v>376</v>
      </c>
      <c r="GR53" s="368" t="s">
        <v>1014</v>
      </c>
      <c r="GS53" s="370">
        <v>65000000</v>
      </c>
      <c r="GT53" s="370">
        <v>0</v>
      </c>
      <c r="GU53" s="370">
        <v>0</v>
      </c>
      <c r="GV53" s="369">
        <f t="shared" si="58"/>
        <v>65000</v>
      </c>
      <c r="GW53" s="369">
        <f t="shared" si="59"/>
        <v>0</v>
      </c>
      <c r="GX53" s="369">
        <f t="shared" si="60"/>
        <v>0</v>
      </c>
      <c r="HY53" s="343" t="s">
        <v>535</v>
      </c>
      <c r="HZ53" s="375" t="s">
        <v>536</v>
      </c>
      <c r="IA53" s="343" t="s">
        <v>376</v>
      </c>
      <c r="IB53" s="375" t="s">
        <v>376</v>
      </c>
      <c r="IC53" s="360">
        <v>0</v>
      </c>
      <c r="ID53" s="360">
        <v>2598759</v>
      </c>
      <c r="IE53" s="360">
        <v>2598759</v>
      </c>
      <c r="IF53" s="360">
        <f t="shared" si="68"/>
        <v>0</v>
      </c>
      <c r="IG53" s="360">
        <f t="shared" si="69"/>
        <v>2598.759</v>
      </c>
      <c r="IH53" s="360">
        <f t="shared" si="70"/>
        <v>2598.759</v>
      </c>
    </row>
    <row r="54" spans="38:242" x14ac:dyDescent="0.2">
      <c r="BK54" s="343"/>
      <c r="CC54" s="349">
        <f>SUM(CC3:CC53)</f>
        <v>8026167.0501000024</v>
      </c>
      <c r="CD54" s="349">
        <f>SUM(CD3:CD53)</f>
        <v>2602400.3418709999</v>
      </c>
      <c r="CE54" s="349">
        <f>SUM(CE3:CE53)</f>
        <v>1833513.1874549997</v>
      </c>
      <c r="CN54" s="343" t="s">
        <v>380</v>
      </c>
      <c r="CO54" s="343" t="s">
        <v>121</v>
      </c>
      <c r="CP54" s="343" t="s">
        <v>376</v>
      </c>
      <c r="CQ54" s="343" t="s">
        <v>376</v>
      </c>
      <c r="CR54" s="348">
        <v>0</v>
      </c>
      <c r="CS54" s="348">
        <v>17434690</v>
      </c>
      <c r="CT54" s="348">
        <v>17434690</v>
      </c>
      <c r="CU54" s="348">
        <f t="shared" si="32"/>
        <v>0</v>
      </c>
      <c r="CV54" s="348">
        <f t="shared" si="33"/>
        <v>17975.165389999998</v>
      </c>
      <c r="CW54" s="348">
        <f t="shared" si="34"/>
        <v>17975.165389999998</v>
      </c>
      <c r="DF54" s="343" t="s">
        <v>380</v>
      </c>
      <c r="DG54" s="343" t="s">
        <v>121</v>
      </c>
      <c r="DH54" s="343" t="s">
        <v>376</v>
      </c>
      <c r="DI54" s="343" t="s">
        <v>376</v>
      </c>
      <c r="DJ54" s="348">
        <v>0</v>
      </c>
      <c r="DK54" s="348">
        <v>17434690</v>
      </c>
      <c r="DL54" s="348">
        <v>17434690</v>
      </c>
      <c r="DM54" s="348">
        <f t="shared" si="36"/>
        <v>0</v>
      </c>
      <c r="DN54" s="348">
        <f t="shared" si="37"/>
        <v>17975.165389999998</v>
      </c>
      <c r="DO54" s="348">
        <f t="shared" si="38"/>
        <v>17975.165389999998</v>
      </c>
      <c r="DX54" s="343" t="s">
        <v>380</v>
      </c>
      <c r="DY54" s="343" t="s">
        <v>121</v>
      </c>
      <c r="DZ54" s="343" t="s">
        <v>376</v>
      </c>
      <c r="EA54" s="343" t="s">
        <v>376</v>
      </c>
      <c r="EB54" s="360">
        <v>0</v>
      </c>
      <c r="EC54" s="360">
        <v>17434690</v>
      </c>
      <c r="ED54" s="360">
        <v>17434690</v>
      </c>
      <c r="EE54" s="360">
        <f t="shared" si="40"/>
        <v>0</v>
      </c>
      <c r="EF54" s="360">
        <f t="shared" si="41"/>
        <v>17975.165389999998</v>
      </c>
      <c r="EG54" s="360">
        <f t="shared" si="42"/>
        <v>17975.165389999998</v>
      </c>
      <c r="EP54" s="368" t="s">
        <v>380</v>
      </c>
      <c r="EQ54" s="343" t="s">
        <v>121</v>
      </c>
      <c r="ER54" s="368" t="s">
        <v>376</v>
      </c>
      <c r="ES54" s="343" t="s">
        <v>376</v>
      </c>
      <c r="ET54" s="347">
        <v>100</v>
      </c>
      <c r="EU54" s="347">
        <v>0</v>
      </c>
      <c r="EV54" s="347">
        <v>0</v>
      </c>
      <c r="EW54" s="347">
        <f t="shared" si="44"/>
        <v>0.1031</v>
      </c>
      <c r="EX54" s="347">
        <f t="shared" si="45"/>
        <v>0</v>
      </c>
      <c r="EY54" s="347">
        <f t="shared" si="46"/>
        <v>0</v>
      </c>
      <c r="FH54" s="371" t="s">
        <v>537</v>
      </c>
      <c r="FI54" s="346" t="s">
        <v>538</v>
      </c>
      <c r="FJ54" s="371" t="s">
        <v>376</v>
      </c>
      <c r="FK54" s="346" t="s">
        <v>376</v>
      </c>
      <c r="FL54" s="347">
        <v>0</v>
      </c>
      <c r="FM54" s="347">
        <v>31657700</v>
      </c>
      <c r="FN54" s="347">
        <v>65000000</v>
      </c>
      <c r="FO54" s="347">
        <f t="shared" si="48"/>
        <v>0</v>
      </c>
      <c r="FP54" s="347">
        <f t="shared" si="49"/>
        <v>31657.7</v>
      </c>
      <c r="FQ54" s="347">
        <f t="shared" si="50"/>
        <v>65000</v>
      </c>
      <c r="GN54" s="368" t="s">
        <v>537</v>
      </c>
      <c r="GO54" s="368" t="s">
        <v>538</v>
      </c>
      <c r="GP54" s="368" t="s">
        <v>376</v>
      </c>
      <c r="GQ54" s="368" t="s">
        <v>376</v>
      </c>
      <c r="GR54" s="368" t="s">
        <v>1014</v>
      </c>
      <c r="GS54" s="370">
        <v>0</v>
      </c>
      <c r="GT54" s="370">
        <v>31657700</v>
      </c>
      <c r="GU54" s="370">
        <v>65000000</v>
      </c>
      <c r="GV54" s="369">
        <f t="shared" si="58"/>
        <v>0</v>
      </c>
      <c r="GW54" s="369">
        <f t="shared" si="59"/>
        <v>31657.7</v>
      </c>
      <c r="GX54" s="369">
        <f t="shared" si="60"/>
        <v>65000</v>
      </c>
      <c r="HY54" s="343" t="s">
        <v>537</v>
      </c>
      <c r="HZ54" s="375" t="s">
        <v>538</v>
      </c>
      <c r="IA54" s="343" t="s">
        <v>376</v>
      </c>
      <c r="IB54" s="375" t="s">
        <v>376</v>
      </c>
      <c r="IC54" s="360">
        <v>65000000</v>
      </c>
      <c r="ID54" s="360">
        <v>0</v>
      </c>
      <c r="IE54" s="360">
        <v>0</v>
      </c>
      <c r="IF54" s="360">
        <f t="shared" si="68"/>
        <v>65000</v>
      </c>
      <c r="IG54" s="360">
        <f t="shared" si="69"/>
        <v>0</v>
      </c>
      <c r="IH54" s="360">
        <f t="shared" si="70"/>
        <v>0</v>
      </c>
    </row>
    <row r="55" spans="38:242" x14ac:dyDescent="0.2">
      <c r="BK55" s="343"/>
      <c r="CN55" s="343" t="s">
        <v>380</v>
      </c>
      <c r="CO55" s="343" t="s">
        <v>121</v>
      </c>
      <c r="CP55" s="343" t="s">
        <v>376</v>
      </c>
      <c r="CQ55" s="343" t="s">
        <v>376</v>
      </c>
      <c r="CR55" s="348">
        <v>0</v>
      </c>
      <c r="CS55" s="348">
        <v>1247028092</v>
      </c>
      <c r="CT55" s="348">
        <v>1247028092</v>
      </c>
      <c r="CU55" s="348">
        <f t="shared" si="32"/>
        <v>0</v>
      </c>
      <c r="CV55" s="348">
        <f t="shared" si="33"/>
        <v>1285685.9628519998</v>
      </c>
      <c r="CW55" s="348">
        <f t="shared" si="34"/>
        <v>1285685.9628519998</v>
      </c>
      <c r="DF55" s="343" t="s">
        <v>380</v>
      </c>
      <c r="DG55" s="343" t="s">
        <v>121</v>
      </c>
      <c r="DH55" s="343" t="s">
        <v>376</v>
      </c>
      <c r="DI55" s="343" t="s">
        <v>376</v>
      </c>
      <c r="DJ55" s="348">
        <v>0</v>
      </c>
      <c r="DK55" s="348">
        <v>1247028092</v>
      </c>
      <c r="DL55" s="348">
        <v>1247028092</v>
      </c>
      <c r="DM55" s="348">
        <f t="shared" si="36"/>
        <v>0</v>
      </c>
      <c r="DN55" s="348">
        <f t="shared" si="37"/>
        <v>1285685.9628519998</v>
      </c>
      <c r="DO55" s="348">
        <f t="shared" si="38"/>
        <v>1285685.9628519998</v>
      </c>
      <c r="DX55" s="343" t="s">
        <v>380</v>
      </c>
      <c r="DY55" s="343" t="s">
        <v>121</v>
      </c>
      <c r="DZ55" s="343" t="s">
        <v>376</v>
      </c>
      <c r="EA55" s="343" t="s">
        <v>376</v>
      </c>
      <c r="EB55" s="360">
        <v>0</v>
      </c>
      <c r="EC55" s="360">
        <v>1247028092</v>
      </c>
      <c r="ED55" s="360">
        <v>1247028092</v>
      </c>
      <c r="EE55" s="360">
        <f t="shared" si="40"/>
        <v>0</v>
      </c>
      <c r="EF55" s="360">
        <f t="shared" si="41"/>
        <v>1285685.9628519998</v>
      </c>
      <c r="EG55" s="360">
        <f t="shared" si="42"/>
        <v>1285685.9628519998</v>
      </c>
      <c r="EP55" s="368" t="s">
        <v>380</v>
      </c>
      <c r="EQ55" s="343" t="s">
        <v>121</v>
      </c>
      <c r="ER55" s="368" t="s">
        <v>376</v>
      </c>
      <c r="ES55" s="343" t="s">
        <v>376</v>
      </c>
      <c r="ET55" s="347">
        <v>0</v>
      </c>
      <c r="EU55" s="347">
        <v>0</v>
      </c>
      <c r="EV55" s="347">
        <v>0</v>
      </c>
      <c r="EW55" s="347">
        <f t="shared" si="44"/>
        <v>0</v>
      </c>
      <c r="EX55" s="347">
        <f t="shared" si="45"/>
        <v>0</v>
      </c>
      <c r="EY55" s="347">
        <f t="shared" si="46"/>
        <v>0</v>
      </c>
      <c r="FH55" s="371" t="s">
        <v>380</v>
      </c>
      <c r="FI55" s="346" t="s">
        <v>121</v>
      </c>
      <c r="FJ55" s="371" t="s">
        <v>376</v>
      </c>
      <c r="FK55" s="346" t="s">
        <v>376</v>
      </c>
      <c r="FL55" s="347">
        <v>1410533000</v>
      </c>
      <c r="FM55" s="347">
        <v>0</v>
      </c>
      <c r="FN55" s="347">
        <v>0</v>
      </c>
      <c r="FO55" s="347">
        <f t="shared" si="48"/>
        <v>1410533</v>
      </c>
      <c r="FP55" s="347">
        <f t="shared" si="49"/>
        <v>0</v>
      </c>
      <c r="FQ55" s="347">
        <f t="shared" si="50"/>
        <v>0</v>
      </c>
      <c r="GN55" s="368" t="s">
        <v>380</v>
      </c>
      <c r="GO55" s="368" t="s">
        <v>121</v>
      </c>
      <c r="GP55" s="368" t="s">
        <v>376</v>
      </c>
      <c r="GQ55" s="368" t="s">
        <v>376</v>
      </c>
      <c r="GR55" s="368" t="s">
        <v>1014</v>
      </c>
      <c r="GS55" s="370">
        <v>1410533000</v>
      </c>
      <c r="GT55" s="370">
        <v>0</v>
      </c>
      <c r="GU55" s="370">
        <v>0</v>
      </c>
      <c r="GV55" s="369">
        <f t="shared" si="58"/>
        <v>1410533</v>
      </c>
      <c r="GW55" s="369">
        <f t="shared" si="59"/>
        <v>0</v>
      </c>
      <c r="GX55" s="369">
        <f t="shared" si="60"/>
        <v>0</v>
      </c>
      <c r="HY55" s="343" t="s">
        <v>537</v>
      </c>
      <c r="HZ55" s="375" t="s">
        <v>538</v>
      </c>
      <c r="IA55" s="343" t="s">
        <v>376</v>
      </c>
      <c r="IB55" s="375" t="s">
        <v>376</v>
      </c>
      <c r="IC55" s="360">
        <v>0</v>
      </c>
      <c r="ID55" s="360">
        <v>63688134</v>
      </c>
      <c r="IE55" s="360">
        <v>65000000</v>
      </c>
      <c r="IF55" s="360">
        <f t="shared" si="68"/>
        <v>0</v>
      </c>
      <c r="IG55" s="360">
        <f t="shared" si="69"/>
        <v>63688.133999999998</v>
      </c>
      <c r="IH55" s="360">
        <f t="shared" si="70"/>
        <v>65000</v>
      </c>
    </row>
    <row r="56" spans="38:242" x14ac:dyDescent="0.2">
      <c r="BK56" s="343"/>
      <c r="CN56" s="343" t="s">
        <v>380</v>
      </c>
      <c r="CO56" s="343" t="s">
        <v>121</v>
      </c>
      <c r="CP56" s="343" t="s">
        <v>376</v>
      </c>
      <c r="CQ56" s="343" t="s">
        <v>376</v>
      </c>
      <c r="CR56" s="348">
        <v>0</v>
      </c>
      <c r="CS56" s="348">
        <v>146002474</v>
      </c>
      <c r="CT56" s="348">
        <v>146002474</v>
      </c>
      <c r="CU56" s="348">
        <f t="shared" si="32"/>
        <v>0</v>
      </c>
      <c r="CV56" s="348">
        <f t="shared" si="33"/>
        <v>150528.55069399998</v>
      </c>
      <c r="CW56" s="348">
        <f t="shared" si="34"/>
        <v>150528.55069399998</v>
      </c>
      <c r="DF56" s="343" t="s">
        <v>380</v>
      </c>
      <c r="DG56" s="343" t="s">
        <v>121</v>
      </c>
      <c r="DH56" s="343" t="s">
        <v>376</v>
      </c>
      <c r="DI56" s="343" t="s">
        <v>376</v>
      </c>
      <c r="DJ56" s="348">
        <v>0</v>
      </c>
      <c r="DK56" s="348">
        <v>146002474</v>
      </c>
      <c r="DL56" s="348">
        <v>146002474</v>
      </c>
      <c r="DM56" s="348">
        <f t="shared" si="36"/>
        <v>0</v>
      </c>
      <c r="DN56" s="348">
        <f t="shared" si="37"/>
        <v>150528.55069399998</v>
      </c>
      <c r="DO56" s="348">
        <f t="shared" si="38"/>
        <v>150528.55069399998</v>
      </c>
      <c r="DX56" s="343" t="s">
        <v>380</v>
      </c>
      <c r="DY56" s="343" t="s">
        <v>121</v>
      </c>
      <c r="DZ56" s="343" t="s">
        <v>376</v>
      </c>
      <c r="EA56" s="343" t="s">
        <v>376</v>
      </c>
      <c r="EB56" s="360">
        <v>0</v>
      </c>
      <c r="EC56" s="360">
        <v>146002474</v>
      </c>
      <c r="ED56" s="360">
        <v>146002474</v>
      </c>
      <c r="EE56" s="360">
        <f t="shared" si="40"/>
        <v>0</v>
      </c>
      <c r="EF56" s="360">
        <f t="shared" si="41"/>
        <v>150528.55069399998</v>
      </c>
      <c r="EG56" s="360">
        <f t="shared" si="42"/>
        <v>150528.55069399998</v>
      </c>
      <c r="EP56" s="368" t="s">
        <v>380</v>
      </c>
      <c r="EQ56" s="343" t="s">
        <v>121</v>
      </c>
      <c r="ER56" s="368" t="s">
        <v>376</v>
      </c>
      <c r="ES56" s="343" t="s">
        <v>376</v>
      </c>
      <c r="ET56" s="347">
        <v>0</v>
      </c>
      <c r="EU56" s="347">
        <v>146002474</v>
      </c>
      <c r="EV56" s="347">
        <v>146002474</v>
      </c>
      <c r="EW56" s="347">
        <f t="shared" si="44"/>
        <v>0</v>
      </c>
      <c r="EX56" s="347">
        <f t="shared" si="45"/>
        <v>150528.55069399998</v>
      </c>
      <c r="EY56" s="347">
        <f t="shared" si="46"/>
        <v>150528.55069399998</v>
      </c>
      <c r="FH56" s="371" t="s">
        <v>380</v>
      </c>
      <c r="FI56" s="346" t="s">
        <v>121</v>
      </c>
      <c r="FJ56" s="371" t="s">
        <v>376</v>
      </c>
      <c r="FK56" s="346" t="s">
        <v>376</v>
      </c>
      <c r="FL56" s="347">
        <v>100</v>
      </c>
      <c r="FM56" s="347">
        <v>0</v>
      </c>
      <c r="FN56" s="347">
        <v>0</v>
      </c>
      <c r="FO56" s="347">
        <f t="shared" si="48"/>
        <v>0.1</v>
      </c>
      <c r="FP56" s="347">
        <f t="shared" si="49"/>
        <v>0</v>
      </c>
      <c r="FQ56" s="347">
        <f t="shared" si="50"/>
        <v>0</v>
      </c>
      <c r="GN56" s="368" t="s">
        <v>380</v>
      </c>
      <c r="GO56" s="368" t="s">
        <v>121</v>
      </c>
      <c r="GP56" s="368" t="s">
        <v>376</v>
      </c>
      <c r="GQ56" s="368" t="s">
        <v>376</v>
      </c>
      <c r="GR56" s="368" t="s">
        <v>1014</v>
      </c>
      <c r="GS56" s="370">
        <v>100</v>
      </c>
      <c r="GT56" s="370">
        <v>0</v>
      </c>
      <c r="GU56" s="370">
        <v>0</v>
      </c>
      <c r="GV56" s="369">
        <f t="shared" si="58"/>
        <v>0.1</v>
      </c>
      <c r="GW56" s="369">
        <f t="shared" si="59"/>
        <v>0</v>
      </c>
      <c r="GX56" s="369">
        <f t="shared" si="60"/>
        <v>0</v>
      </c>
      <c r="HY56" s="343" t="s">
        <v>380</v>
      </c>
      <c r="HZ56" s="375" t="s">
        <v>121</v>
      </c>
      <c r="IA56" s="343" t="s">
        <v>376</v>
      </c>
      <c r="IB56" s="375" t="s">
        <v>376</v>
      </c>
      <c r="IC56" s="360">
        <v>1410533000</v>
      </c>
      <c r="ID56" s="360">
        <v>0</v>
      </c>
      <c r="IE56" s="360">
        <v>0</v>
      </c>
      <c r="IF56" s="360">
        <f t="shared" si="68"/>
        <v>1410533</v>
      </c>
      <c r="IG56" s="360">
        <f t="shared" si="69"/>
        <v>0</v>
      </c>
      <c r="IH56" s="360">
        <f t="shared" si="70"/>
        <v>0</v>
      </c>
    </row>
    <row r="57" spans="38:242" x14ac:dyDescent="0.2">
      <c r="BK57" s="343"/>
      <c r="EP57" s="368" t="s">
        <v>380</v>
      </c>
      <c r="EQ57" s="343" t="s">
        <v>121</v>
      </c>
      <c r="ER57" s="368" t="s">
        <v>376</v>
      </c>
      <c r="ES57" s="343" t="s">
        <v>376</v>
      </c>
      <c r="ET57" s="347">
        <v>0</v>
      </c>
      <c r="EU57" s="347">
        <v>17434690</v>
      </c>
      <c r="EV57" s="347">
        <v>17434690</v>
      </c>
      <c r="EW57" s="347">
        <f t="shared" si="44"/>
        <v>0</v>
      </c>
      <c r="EX57" s="347">
        <f t="shared" si="45"/>
        <v>17975.165389999998</v>
      </c>
      <c r="EY57" s="347">
        <f t="shared" si="46"/>
        <v>17975.165389999998</v>
      </c>
      <c r="FH57" s="371" t="s">
        <v>380</v>
      </c>
      <c r="FI57" s="346" t="s">
        <v>121</v>
      </c>
      <c r="FJ57" s="371" t="s">
        <v>376</v>
      </c>
      <c r="FK57" s="346" t="s">
        <v>376</v>
      </c>
      <c r="FL57" s="347">
        <v>0</v>
      </c>
      <c r="FM57" s="347">
        <v>17434690</v>
      </c>
      <c r="FN57" s="347">
        <v>17434690</v>
      </c>
      <c r="FO57" s="347">
        <f t="shared" si="48"/>
        <v>0</v>
      </c>
      <c r="FP57" s="347">
        <f t="shared" si="49"/>
        <v>17434.689999999999</v>
      </c>
      <c r="FQ57" s="347">
        <f t="shared" si="50"/>
        <v>17434.689999999999</v>
      </c>
      <c r="GN57" s="368" t="s">
        <v>380</v>
      </c>
      <c r="GO57" s="368" t="s">
        <v>121</v>
      </c>
      <c r="GP57" s="368" t="s">
        <v>376</v>
      </c>
      <c r="GQ57" s="368" t="s">
        <v>376</v>
      </c>
      <c r="GR57" s="368" t="s">
        <v>1014</v>
      </c>
      <c r="GS57" s="370">
        <v>0</v>
      </c>
      <c r="GT57" s="370">
        <v>17434690</v>
      </c>
      <c r="GU57" s="370">
        <v>17434690</v>
      </c>
      <c r="GV57" s="369">
        <f t="shared" si="58"/>
        <v>0</v>
      </c>
      <c r="GW57" s="369">
        <f t="shared" si="59"/>
        <v>17434.689999999999</v>
      </c>
      <c r="GX57" s="369">
        <f t="shared" si="60"/>
        <v>17434.689999999999</v>
      </c>
      <c r="HY57" s="343" t="s">
        <v>380</v>
      </c>
      <c r="HZ57" s="375" t="s">
        <v>121</v>
      </c>
      <c r="IA57" s="343" t="s">
        <v>376</v>
      </c>
      <c r="IB57" s="375" t="s">
        <v>376</v>
      </c>
      <c r="IC57" s="360">
        <v>100</v>
      </c>
      <c r="ID57" s="360">
        <v>0</v>
      </c>
      <c r="IE57" s="360">
        <v>0</v>
      </c>
      <c r="IF57" s="360">
        <f t="shared" si="68"/>
        <v>0.1</v>
      </c>
      <c r="IG57" s="360">
        <f t="shared" si="69"/>
        <v>0</v>
      </c>
      <c r="IH57" s="360">
        <f t="shared" si="70"/>
        <v>0</v>
      </c>
    </row>
    <row r="58" spans="38:242" x14ac:dyDescent="0.2">
      <c r="BK58" s="343"/>
      <c r="EP58" s="368" t="s">
        <v>380</v>
      </c>
      <c r="EQ58" s="343" t="s">
        <v>121</v>
      </c>
      <c r="ER58" s="368" t="s">
        <v>376</v>
      </c>
      <c r="ES58" s="343" t="s">
        <v>376</v>
      </c>
      <c r="ET58" s="347">
        <v>0</v>
      </c>
      <c r="EU58" s="347">
        <v>1247028092</v>
      </c>
      <c r="EV58" s="347">
        <v>1247028092</v>
      </c>
      <c r="EW58" s="347">
        <f t="shared" si="44"/>
        <v>0</v>
      </c>
      <c r="EX58" s="347">
        <f t="shared" si="45"/>
        <v>1285685.9628519998</v>
      </c>
      <c r="EY58" s="347">
        <f t="shared" si="46"/>
        <v>1285685.9628519998</v>
      </c>
      <c r="FH58" s="371" t="s">
        <v>380</v>
      </c>
      <c r="FI58" s="346" t="s">
        <v>121</v>
      </c>
      <c r="FJ58" s="371" t="s">
        <v>376</v>
      </c>
      <c r="FK58" s="346" t="s">
        <v>376</v>
      </c>
      <c r="FL58" s="347">
        <v>0</v>
      </c>
      <c r="FM58" s="347">
        <v>1247028092</v>
      </c>
      <c r="FN58" s="347">
        <v>1247028092</v>
      </c>
      <c r="FO58" s="347">
        <f t="shared" si="48"/>
        <v>0</v>
      </c>
      <c r="FP58" s="347">
        <f t="shared" si="49"/>
        <v>1247028.0919999999</v>
      </c>
      <c r="FQ58" s="347">
        <f t="shared" si="50"/>
        <v>1247028.0919999999</v>
      </c>
      <c r="GN58" s="368" t="s">
        <v>380</v>
      </c>
      <c r="GO58" s="368" t="s">
        <v>121</v>
      </c>
      <c r="GP58" s="368" t="s">
        <v>376</v>
      </c>
      <c r="GQ58" s="368" t="s">
        <v>376</v>
      </c>
      <c r="GR58" s="368" t="s">
        <v>1014</v>
      </c>
      <c r="GS58" s="370">
        <v>0</v>
      </c>
      <c r="GT58" s="370">
        <v>1247028092</v>
      </c>
      <c r="GU58" s="370">
        <v>1247028092</v>
      </c>
      <c r="GV58" s="369">
        <f t="shared" si="58"/>
        <v>0</v>
      </c>
      <c r="GW58" s="369">
        <f t="shared" si="59"/>
        <v>1247028.0919999999</v>
      </c>
      <c r="GX58" s="369">
        <f t="shared" si="60"/>
        <v>1247028.0919999999</v>
      </c>
      <c r="HY58" s="343" t="s">
        <v>380</v>
      </c>
      <c r="HZ58" s="375" t="s">
        <v>121</v>
      </c>
      <c r="IA58" s="343" t="s">
        <v>376</v>
      </c>
      <c r="IB58" s="375" t="s">
        <v>376</v>
      </c>
      <c r="IC58" s="360">
        <v>0</v>
      </c>
      <c r="ID58" s="360">
        <v>17434690</v>
      </c>
      <c r="IE58" s="360">
        <v>17434690</v>
      </c>
      <c r="IF58" s="360">
        <f t="shared" si="68"/>
        <v>0</v>
      </c>
      <c r="IG58" s="360">
        <f t="shared" si="69"/>
        <v>17434.689999999999</v>
      </c>
      <c r="IH58" s="360">
        <f t="shared" si="70"/>
        <v>17434.689999999999</v>
      </c>
    </row>
    <row r="59" spans="38:242" x14ac:dyDescent="0.2">
      <c r="BK59" s="343"/>
      <c r="FH59" s="371" t="s">
        <v>380</v>
      </c>
      <c r="FI59" s="346" t="s">
        <v>121</v>
      </c>
      <c r="FJ59" s="371" t="s">
        <v>376</v>
      </c>
      <c r="FK59" s="346" t="s">
        <v>376</v>
      </c>
      <c r="FL59" s="347">
        <v>0</v>
      </c>
      <c r="FM59" s="347">
        <v>146002474</v>
      </c>
      <c r="FN59" s="347">
        <v>146002474</v>
      </c>
      <c r="FO59" s="347">
        <f t="shared" si="48"/>
        <v>0</v>
      </c>
      <c r="FP59" s="347">
        <f t="shared" si="49"/>
        <v>146002.47399999999</v>
      </c>
      <c r="FQ59" s="347">
        <f t="shared" si="50"/>
        <v>146002.47399999999</v>
      </c>
      <c r="GN59" s="368" t="s">
        <v>380</v>
      </c>
      <c r="GO59" s="368" t="s">
        <v>121</v>
      </c>
      <c r="GP59" s="368" t="s">
        <v>376</v>
      </c>
      <c r="GQ59" s="368" t="s">
        <v>376</v>
      </c>
      <c r="GR59" s="368" t="s">
        <v>1014</v>
      </c>
      <c r="GS59" s="370">
        <v>0</v>
      </c>
      <c r="GT59" s="370">
        <v>0</v>
      </c>
      <c r="GU59" s="370">
        <v>0</v>
      </c>
      <c r="GV59" s="369">
        <f t="shared" si="58"/>
        <v>0</v>
      </c>
      <c r="GW59" s="369">
        <f t="shared" si="59"/>
        <v>0</v>
      </c>
      <c r="GX59" s="369">
        <f t="shared" si="60"/>
        <v>0</v>
      </c>
      <c r="HY59" s="343" t="s">
        <v>380</v>
      </c>
      <c r="HZ59" s="375" t="s">
        <v>121</v>
      </c>
      <c r="IA59" s="343" t="s">
        <v>376</v>
      </c>
      <c r="IB59" s="375" t="s">
        <v>376</v>
      </c>
      <c r="IC59" s="360">
        <v>0</v>
      </c>
      <c r="ID59" s="360">
        <v>0</v>
      </c>
      <c r="IE59" s="360">
        <v>0</v>
      </c>
      <c r="IF59" s="360">
        <f t="shared" si="68"/>
        <v>0</v>
      </c>
      <c r="IG59" s="360">
        <f t="shared" si="69"/>
        <v>0</v>
      </c>
      <c r="IH59" s="360">
        <f t="shared" si="70"/>
        <v>0</v>
      </c>
    </row>
    <row r="60" spans="38:242" x14ac:dyDescent="0.2">
      <c r="BK60" s="343"/>
      <c r="FH60" s="371" t="s">
        <v>380</v>
      </c>
      <c r="FI60" s="346" t="s">
        <v>121</v>
      </c>
      <c r="FJ60" s="371" t="s">
        <v>376</v>
      </c>
      <c r="FK60" s="346" t="s">
        <v>376</v>
      </c>
      <c r="FL60" s="347">
        <v>0</v>
      </c>
      <c r="FM60" s="347">
        <v>0</v>
      </c>
      <c r="FN60" s="347">
        <v>0</v>
      </c>
      <c r="FO60" s="347">
        <f t="shared" si="48"/>
        <v>0</v>
      </c>
      <c r="FP60" s="347">
        <f t="shared" si="49"/>
        <v>0</v>
      </c>
      <c r="FQ60" s="347">
        <f t="shared" si="50"/>
        <v>0</v>
      </c>
      <c r="GN60" s="368" t="s">
        <v>380</v>
      </c>
      <c r="GO60" s="368" t="s">
        <v>121</v>
      </c>
      <c r="GP60" s="368" t="s">
        <v>376</v>
      </c>
      <c r="GQ60" s="368" t="s">
        <v>376</v>
      </c>
      <c r="GR60" s="368" t="s">
        <v>1014</v>
      </c>
      <c r="GS60" s="370">
        <v>0</v>
      </c>
      <c r="GT60" s="370">
        <v>146002474</v>
      </c>
      <c r="GU60" s="370">
        <v>146002474</v>
      </c>
      <c r="GV60" s="369">
        <f t="shared" si="58"/>
        <v>0</v>
      </c>
      <c r="GW60" s="369">
        <f t="shared" si="59"/>
        <v>146002.47399999999</v>
      </c>
      <c r="GX60" s="369">
        <f t="shared" si="60"/>
        <v>146002.47399999999</v>
      </c>
      <c r="HY60" s="343" t="s">
        <v>380</v>
      </c>
      <c r="HZ60" s="375" t="s">
        <v>121</v>
      </c>
      <c r="IA60" s="343" t="s">
        <v>376</v>
      </c>
      <c r="IB60" s="375" t="s">
        <v>376</v>
      </c>
      <c r="IC60" s="360">
        <v>0</v>
      </c>
      <c r="ID60" s="360">
        <v>146002474</v>
      </c>
      <c r="IE60" s="360">
        <v>146002474</v>
      </c>
      <c r="IF60" s="360">
        <f t="shared" si="68"/>
        <v>0</v>
      </c>
      <c r="IG60" s="360">
        <f t="shared" si="69"/>
        <v>146002.47399999999</v>
      </c>
      <c r="IH60" s="360">
        <f t="shared" si="70"/>
        <v>146002.47399999999</v>
      </c>
    </row>
    <row r="61" spans="38:242" x14ac:dyDescent="0.2">
      <c r="BK61" s="343"/>
      <c r="FO61" s="347"/>
      <c r="FP61" s="347"/>
      <c r="FQ61" s="347"/>
      <c r="HY61" s="343" t="s">
        <v>380</v>
      </c>
      <c r="HZ61" s="375" t="s">
        <v>121</v>
      </c>
      <c r="IA61" s="343" t="s">
        <v>376</v>
      </c>
      <c r="IB61" s="375" t="s">
        <v>376</v>
      </c>
      <c r="IC61" s="360">
        <v>0</v>
      </c>
      <c r="ID61" s="360">
        <v>1247028092</v>
      </c>
      <c r="IE61" s="360">
        <v>1247028092</v>
      </c>
      <c r="IF61" s="360">
        <f t="shared" si="68"/>
        <v>0</v>
      </c>
      <c r="IG61" s="360">
        <f t="shared" si="69"/>
        <v>1247028.0919999999</v>
      </c>
      <c r="IH61" s="360">
        <f t="shared" si="70"/>
        <v>1247028.0919999999</v>
      </c>
    </row>
    <row r="62" spans="38:242" x14ac:dyDescent="0.2">
      <c r="BK62" s="343"/>
    </row>
    <row r="63" spans="38:242" x14ac:dyDescent="0.2">
      <c r="BK63" s="343"/>
    </row>
    <row r="64" spans="38:242" x14ac:dyDescent="0.2">
      <c r="BK64" s="343"/>
    </row>
    <row r="65" spans="63:63" x14ac:dyDescent="0.2">
      <c r="BK65" s="343"/>
    </row>
    <row r="66" spans="63:63" x14ac:dyDescent="0.2">
      <c r="BK66" s="343"/>
    </row>
    <row r="67" spans="63:63" x14ac:dyDescent="0.2">
      <c r="BK67" s="343"/>
    </row>
    <row r="68" spans="63:63" x14ac:dyDescent="0.2">
      <c r="BK68" s="343"/>
    </row>
    <row r="69" spans="63:63" x14ac:dyDescent="0.2">
      <c r="BK69" s="343"/>
    </row>
    <row r="70" spans="63:63" x14ac:dyDescent="0.2">
      <c r="BK70" s="343"/>
    </row>
    <row r="71" spans="63:63" x14ac:dyDescent="0.2">
      <c r="BK71" s="343"/>
    </row>
    <row r="72" spans="63:63" x14ac:dyDescent="0.2">
      <c r="BK72" s="343"/>
    </row>
    <row r="73" spans="63:63" x14ac:dyDescent="0.2">
      <c r="BK73" s="343"/>
    </row>
    <row r="74" spans="63:63" x14ac:dyDescent="0.2">
      <c r="BK74" s="343"/>
    </row>
    <row r="75" spans="63:63" x14ac:dyDescent="0.2">
      <c r="BK75" s="343"/>
    </row>
    <row r="76" spans="63:63" x14ac:dyDescent="0.2">
      <c r="BK76" s="343"/>
    </row>
    <row r="77" spans="63:63" x14ac:dyDescent="0.2">
      <c r="BK77" s="343"/>
    </row>
    <row r="78" spans="63:63" x14ac:dyDescent="0.2">
      <c r="BK78" s="343"/>
    </row>
    <row r="79" spans="63:63" x14ac:dyDescent="0.2">
      <c r="BK79" s="343"/>
    </row>
    <row r="80" spans="63:63" x14ac:dyDescent="0.2">
      <c r="BK80" s="343"/>
    </row>
    <row r="81" spans="63:63" x14ac:dyDescent="0.2">
      <c r="BK81" s="343"/>
    </row>
    <row r="82" spans="63:63" x14ac:dyDescent="0.2">
      <c r="BK82" s="343"/>
    </row>
    <row r="83" spans="63:63" x14ac:dyDescent="0.2">
      <c r="BK83" s="343"/>
    </row>
    <row r="84" spans="63:63" x14ac:dyDescent="0.2">
      <c r="BK84" s="343"/>
    </row>
    <row r="85" spans="63:63" x14ac:dyDescent="0.2">
      <c r="BK85" s="343"/>
    </row>
    <row r="86" spans="63:63" x14ac:dyDescent="0.2">
      <c r="BK86" s="343"/>
    </row>
    <row r="87" spans="63:63" x14ac:dyDescent="0.2">
      <c r="BK87" s="343"/>
    </row>
    <row r="88" spans="63:63" x14ac:dyDescent="0.2">
      <c r="BK88" s="343"/>
    </row>
    <row r="89" spans="63:63" x14ac:dyDescent="0.2">
      <c r="BK89" s="343"/>
    </row>
    <row r="90" spans="63:63" x14ac:dyDescent="0.2">
      <c r="BK90" s="343"/>
    </row>
    <row r="91" spans="63:63" x14ac:dyDescent="0.2">
      <c r="BK91" s="343"/>
    </row>
    <row r="92" spans="63:63" x14ac:dyDescent="0.2">
      <c r="BK92" s="343"/>
    </row>
    <row r="93" spans="63:63" x14ac:dyDescent="0.2">
      <c r="BK93" s="343"/>
    </row>
    <row r="94" spans="63:63" x14ac:dyDescent="0.2">
      <c r="BK94" s="343"/>
    </row>
    <row r="95" spans="63:63" x14ac:dyDescent="0.2">
      <c r="BK95" s="343"/>
    </row>
    <row r="96" spans="63:63" x14ac:dyDescent="0.2">
      <c r="BK96" s="343"/>
    </row>
    <row r="97" spans="63:63" x14ac:dyDescent="0.2">
      <c r="BK97" s="343"/>
    </row>
    <row r="98" spans="63:63" x14ac:dyDescent="0.2">
      <c r="BK98" s="343"/>
    </row>
    <row r="99" spans="63:63" x14ac:dyDescent="0.2">
      <c r="BK99" s="343"/>
    </row>
    <row r="100" spans="63:63" x14ac:dyDescent="0.2">
      <c r="BK100" s="343"/>
    </row>
    <row r="101" spans="63:63" x14ac:dyDescent="0.2">
      <c r="BK101" s="343"/>
    </row>
    <row r="102" spans="63:63" x14ac:dyDescent="0.2">
      <c r="BK102" s="343"/>
    </row>
    <row r="103" spans="63:63" x14ac:dyDescent="0.2">
      <c r="BK103" s="343"/>
    </row>
    <row r="104" spans="63:63" x14ac:dyDescent="0.2">
      <c r="BK104" s="343"/>
    </row>
    <row r="105" spans="63:63" x14ac:dyDescent="0.2">
      <c r="BK105" s="343"/>
    </row>
    <row r="106" spans="63:63" x14ac:dyDescent="0.2">
      <c r="BK106" s="343"/>
    </row>
    <row r="107" spans="63:63" x14ac:dyDescent="0.2">
      <c r="BK107" s="343"/>
    </row>
    <row r="108" spans="63:63" x14ac:dyDescent="0.2">
      <c r="BK108" s="343"/>
    </row>
    <row r="109" spans="63:63" x14ac:dyDescent="0.2">
      <c r="BK109" s="343"/>
    </row>
    <row r="110" spans="63:63" x14ac:dyDescent="0.2">
      <c r="BK110" s="343"/>
    </row>
    <row r="111" spans="63:63" x14ac:dyDescent="0.2">
      <c r="BK111" s="343"/>
    </row>
    <row r="112" spans="63:63" x14ac:dyDescent="0.2">
      <c r="BK112" s="343"/>
    </row>
    <row r="113" spans="63:63" x14ac:dyDescent="0.2">
      <c r="BK113" s="343"/>
    </row>
    <row r="114" spans="63:63" x14ac:dyDescent="0.2">
      <c r="BK114" s="343"/>
    </row>
    <row r="115" spans="63:63" x14ac:dyDescent="0.2">
      <c r="BK115" s="343"/>
    </row>
    <row r="116" spans="63:63" x14ac:dyDescent="0.2">
      <c r="BK116" s="343"/>
    </row>
    <row r="117" spans="63:63" x14ac:dyDescent="0.2">
      <c r="BK117" s="343"/>
    </row>
    <row r="118" spans="63:63" x14ac:dyDescent="0.2">
      <c r="BK118" s="343"/>
    </row>
    <row r="119" spans="63:63" x14ac:dyDescent="0.2">
      <c r="BK119" s="343"/>
    </row>
    <row r="120" spans="63:63" x14ac:dyDescent="0.2">
      <c r="BK120" s="343"/>
    </row>
    <row r="121" spans="63:63" x14ac:dyDescent="0.2">
      <c r="BK121" s="343"/>
    </row>
    <row r="122" spans="63:63" x14ac:dyDescent="0.2">
      <c r="BK122" s="343"/>
    </row>
    <row r="123" spans="63:63" x14ac:dyDescent="0.2">
      <c r="BK123" s="343"/>
    </row>
    <row r="124" spans="63:63" x14ac:dyDescent="0.2">
      <c r="BK124" s="343"/>
    </row>
    <row r="125" spans="63:63" x14ac:dyDescent="0.2">
      <c r="BK125" s="343"/>
    </row>
    <row r="126" spans="63:63" x14ac:dyDescent="0.2">
      <c r="BK126" s="343"/>
    </row>
    <row r="127" spans="63:63" x14ac:dyDescent="0.2">
      <c r="BK127" s="343"/>
    </row>
    <row r="128" spans="63:63" x14ac:dyDescent="0.2">
      <c r="BK128" s="343"/>
    </row>
    <row r="129" spans="63:63" x14ac:dyDescent="0.2">
      <c r="BK129" s="343"/>
    </row>
    <row r="130" spans="63:63" x14ac:dyDescent="0.2">
      <c r="BK130" s="343"/>
    </row>
    <row r="131" spans="63:63" x14ac:dyDescent="0.2">
      <c r="BK131" s="343"/>
    </row>
    <row r="132" spans="63:63" x14ac:dyDescent="0.2">
      <c r="BK132" s="343"/>
    </row>
    <row r="133" spans="63:63" x14ac:dyDescent="0.2">
      <c r="BK133" s="343"/>
    </row>
    <row r="134" spans="63:63" x14ac:dyDescent="0.2">
      <c r="BK134" s="343"/>
    </row>
    <row r="135" spans="63:63" x14ac:dyDescent="0.2">
      <c r="BK135" s="343"/>
    </row>
    <row r="136" spans="63:63" x14ac:dyDescent="0.2">
      <c r="BK136" s="343"/>
    </row>
    <row r="137" spans="63:63" x14ac:dyDescent="0.2">
      <c r="BK137" s="343"/>
    </row>
    <row r="138" spans="63:63" x14ac:dyDescent="0.2">
      <c r="BK138" s="343"/>
    </row>
    <row r="139" spans="63:63" x14ac:dyDescent="0.2">
      <c r="BK139" s="343"/>
    </row>
    <row r="140" spans="63:63" x14ac:dyDescent="0.2">
      <c r="BK140" s="343"/>
    </row>
    <row r="141" spans="63:63" x14ac:dyDescent="0.2">
      <c r="BK141" s="343"/>
    </row>
    <row r="142" spans="63:63" x14ac:dyDescent="0.2">
      <c r="BK142" s="343"/>
    </row>
    <row r="143" spans="63:63" x14ac:dyDescent="0.2">
      <c r="BK143" s="343"/>
    </row>
    <row r="144" spans="63:63" x14ac:dyDescent="0.2">
      <c r="BK144" s="343"/>
    </row>
    <row r="145" spans="63:63" x14ac:dyDescent="0.2">
      <c r="BK145" s="343"/>
    </row>
    <row r="146" spans="63:63" x14ac:dyDescent="0.2">
      <c r="BK146" s="343"/>
    </row>
    <row r="147" spans="63:63" x14ac:dyDescent="0.2">
      <c r="BK147" s="343"/>
    </row>
    <row r="148" spans="63:63" x14ac:dyDescent="0.2">
      <c r="BK148" s="343"/>
    </row>
    <row r="149" spans="63:63" x14ac:dyDescent="0.2">
      <c r="BK149" s="343"/>
    </row>
    <row r="150" spans="63:63" x14ac:dyDescent="0.2">
      <c r="BK150" s="343"/>
    </row>
    <row r="151" spans="63:63" x14ac:dyDescent="0.2">
      <c r="BK151" s="343"/>
    </row>
    <row r="152" spans="63:63" x14ac:dyDescent="0.2">
      <c r="BK152" s="343"/>
    </row>
    <row r="153" spans="63:63" x14ac:dyDescent="0.2">
      <c r="BK153" s="343"/>
    </row>
    <row r="154" spans="63:63" x14ac:dyDescent="0.2">
      <c r="BK154" s="343"/>
    </row>
    <row r="155" spans="63:63" x14ac:dyDescent="0.2">
      <c r="BK155" s="343"/>
    </row>
    <row r="156" spans="63:63" x14ac:dyDescent="0.2">
      <c r="BK156" s="343"/>
    </row>
    <row r="157" spans="63:63" x14ac:dyDescent="0.2">
      <c r="BK157" s="343"/>
    </row>
    <row r="158" spans="63:63" x14ac:dyDescent="0.2">
      <c r="BK158" s="343"/>
    </row>
    <row r="159" spans="63:63" x14ac:dyDescent="0.2">
      <c r="BK159" s="343"/>
    </row>
    <row r="160" spans="63:63" x14ac:dyDescent="0.2">
      <c r="BK160" s="343"/>
    </row>
    <row r="161" spans="63:63" x14ac:dyDescent="0.2">
      <c r="BK161" s="343"/>
    </row>
    <row r="162" spans="63:63" x14ac:dyDescent="0.2">
      <c r="BK162" s="343"/>
    </row>
    <row r="163" spans="63:63" x14ac:dyDescent="0.2">
      <c r="BK163" s="343"/>
    </row>
    <row r="164" spans="63:63" x14ac:dyDescent="0.2">
      <c r="BK164" s="343"/>
    </row>
    <row r="165" spans="63:63" x14ac:dyDescent="0.2">
      <c r="BK165" s="343"/>
    </row>
    <row r="166" spans="63:63" x14ac:dyDescent="0.2">
      <c r="BK166" s="343"/>
    </row>
    <row r="167" spans="63:63" x14ac:dyDescent="0.2">
      <c r="BK167" s="343"/>
    </row>
    <row r="168" spans="63:63" x14ac:dyDescent="0.2">
      <c r="BK168" s="343"/>
    </row>
    <row r="169" spans="63:63" x14ac:dyDescent="0.2">
      <c r="BK169" s="343"/>
    </row>
    <row r="170" spans="63:63" x14ac:dyDescent="0.2">
      <c r="BK170" s="343"/>
    </row>
    <row r="171" spans="63:63" x14ac:dyDescent="0.2">
      <c r="BK171" s="343"/>
    </row>
    <row r="172" spans="63:63" x14ac:dyDescent="0.2">
      <c r="BK172" s="343"/>
    </row>
    <row r="173" spans="63:63" x14ac:dyDescent="0.2">
      <c r="BK173" s="343"/>
    </row>
    <row r="174" spans="63:63" x14ac:dyDescent="0.2">
      <c r="BK174" s="343"/>
    </row>
    <row r="175" spans="63:63" x14ac:dyDescent="0.2">
      <c r="BK175" s="343"/>
    </row>
    <row r="176" spans="63:63" x14ac:dyDescent="0.2">
      <c r="BK176" s="343"/>
    </row>
    <row r="177" spans="63:63" x14ac:dyDescent="0.2">
      <c r="BK177" s="343"/>
    </row>
    <row r="178" spans="63:63" x14ac:dyDescent="0.2">
      <c r="BK178" s="343"/>
    </row>
    <row r="179" spans="63:63" x14ac:dyDescent="0.2">
      <c r="BK179" s="343"/>
    </row>
    <row r="180" spans="63:63" x14ac:dyDescent="0.2">
      <c r="BK180" s="343"/>
    </row>
    <row r="181" spans="63:63" x14ac:dyDescent="0.2">
      <c r="BK181" s="343"/>
    </row>
    <row r="182" spans="63:63" x14ac:dyDescent="0.2">
      <c r="BK182" s="343"/>
    </row>
    <row r="183" spans="63:63" x14ac:dyDescent="0.2">
      <c r="BK183" s="343"/>
    </row>
    <row r="184" spans="63:63" x14ac:dyDescent="0.2">
      <c r="BK184" s="343"/>
    </row>
    <row r="185" spans="63:63" x14ac:dyDescent="0.2">
      <c r="BK185" s="343"/>
    </row>
    <row r="186" spans="63:63" x14ac:dyDescent="0.2">
      <c r="BK186" s="343"/>
    </row>
    <row r="187" spans="63:63" x14ac:dyDescent="0.2">
      <c r="BK187" s="343"/>
    </row>
    <row r="188" spans="63:63" x14ac:dyDescent="0.2">
      <c r="BK188" s="343"/>
    </row>
    <row r="189" spans="63:63" x14ac:dyDescent="0.2">
      <c r="BK189" s="343"/>
    </row>
    <row r="190" spans="63:63" x14ac:dyDescent="0.2">
      <c r="BK190" s="343"/>
    </row>
    <row r="191" spans="63:63" x14ac:dyDescent="0.2">
      <c r="BK191" s="343"/>
    </row>
    <row r="192" spans="63:63" x14ac:dyDescent="0.2">
      <c r="BK192" s="343"/>
    </row>
    <row r="193" spans="63:63" x14ac:dyDescent="0.2">
      <c r="BK193" s="343"/>
    </row>
    <row r="194" spans="63:63" x14ac:dyDescent="0.2">
      <c r="BK194" s="343"/>
    </row>
    <row r="195" spans="63:63" x14ac:dyDescent="0.2">
      <c r="BK195" s="343"/>
    </row>
    <row r="196" spans="63:63" x14ac:dyDescent="0.2">
      <c r="BK196" s="343"/>
    </row>
    <row r="197" spans="63:63" x14ac:dyDescent="0.2">
      <c r="BK197" s="343"/>
    </row>
    <row r="198" spans="63:63" x14ac:dyDescent="0.2">
      <c r="BK198" s="343"/>
    </row>
    <row r="199" spans="63:63" x14ac:dyDescent="0.2">
      <c r="BK199" s="343"/>
    </row>
    <row r="200" spans="63:63" x14ac:dyDescent="0.2">
      <c r="BK200" s="343"/>
    </row>
    <row r="201" spans="63:63" x14ac:dyDescent="0.2">
      <c r="BK201" s="343"/>
    </row>
    <row r="202" spans="63:63" x14ac:dyDescent="0.2">
      <c r="BK202" s="343"/>
    </row>
    <row r="203" spans="63:63" x14ac:dyDescent="0.2">
      <c r="BK203" s="343"/>
    </row>
    <row r="204" spans="63:63" x14ac:dyDescent="0.2">
      <c r="BK204" s="343"/>
    </row>
    <row r="205" spans="63:63" x14ac:dyDescent="0.2">
      <c r="BK205" s="343"/>
    </row>
    <row r="206" spans="63:63" x14ac:dyDescent="0.2">
      <c r="BK206" s="343"/>
    </row>
    <row r="207" spans="63:63" x14ac:dyDescent="0.2">
      <c r="BK207" s="343"/>
    </row>
    <row r="208" spans="63:63" x14ac:dyDescent="0.2">
      <c r="BK208" s="343"/>
    </row>
    <row r="209" spans="63:63" x14ac:dyDescent="0.2">
      <c r="BK209" s="343"/>
    </row>
    <row r="210" spans="63:63" x14ac:dyDescent="0.2">
      <c r="BK210" s="343"/>
    </row>
    <row r="211" spans="63:63" x14ac:dyDescent="0.2">
      <c r="BK211" s="343"/>
    </row>
    <row r="212" spans="63:63" x14ac:dyDescent="0.2">
      <c r="BK212" s="343"/>
    </row>
    <row r="213" spans="63:63" x14ac:dyDescent="0.2">
      <c r="BK213" s="343"/>
    </row>
    <row r="214" spans="63:63" x14ac:dyDescent="0.2">
      <c r="BK214" s="343"/>
    </row>
    <row r="215" spans="63:63" x14ac:dyDescent="0.2">
      <c r="BK215" s="343"/>
    </row>
    <row r="216" spans="63:63" x14ac:dyDescent="0.2">
      <c r="BK216" s="343"/>
    </row>
    <row r="217" spans="63:63" x14ac:dyDescent="0.2">
      <c r="BK217" s="343"/>
    </row>
    <row r="218" spans="63:63" x14ac:dyDescent="0.2">
      <c r="BK218" s="343"/>
    </row>
    <row r="219" spans="63:63" x14ac:dyDescent="0.2">
      <c r="BK219" s="343"/>
    </row>
    <row r="220" spans="63:63" x14ac:dyDescent="0.2">
      <c r="BK220" s="343"/>
    </row>
    <row r="221" spans="63:63" x14ac:dyDescent="0.2">
      <c r="BK221" s="343"/>
    </row>
    <row r="222" spans="63:63" x14ac:dyDescent="0.2">
      <c r="BK222" s="343"/>
    </row>
    <row r="223" spans="63:63" x14ac:dyDescent="0.2">
      <c r="BK223" s="343"/>
    </row>
    <row r="224" spans="63:63" x14ac:dyDescent="0.2">
      <c r="BK224" s="343"/>
    </row>
    <row r="225" spans="63:63" x14ac:dyDescent="0.2">
      <c r="BK225" s="343"/>
    </row>
    <row r="226" spans="63:63" x14ac:dyDescent="0.2">
      <c r="BK226" s="343"/>
    </row>
    <row r="227" spans="63:63" x14ac:dyDescent="0.2">
      <c r="BK227" s="343"/>
    </row>
    <row r="228" spans="63:63" x14ac:dyDescent="0.2">
      <c r="BK228" s="343"/>
    </row>
    <row r="229" spans="63:63" x14ac:dyDescent="0.2">
      <c r="BK229" s="343"/>
    </row>
    <row r="230" spans="63:63" x14ac:dyDescent="0.2">
      <c r="BK230" s="343"/>
    </row>
    <row r="231" spans="63:63" x14ac:dyDescent="0.2">
      <c r="BK231" s="343"/>
    </row>
    <row r="232" spans="63:63" x14ac:dyDescent="0.2">
      <c r="BK232" s="343"/>
    </row>
    <row r="233" spans="63:63" x14ac:dyDescent="0.2">
      <c r="BK233" s="343"/>
    </row>
    <row r="234" spans="63:63" x14ac:dyDescent="0.2">
      <c r="BK234" s="343"/>
    </row>
    <row r="235" spans="63:63" x14ac:dyDescent="0.2">
      <c r="BK235" s="343"/>
    </row>
    <row r="236" spans="63:63" x14ac:dyDescent="0.2">
      <c r="BK236" s="343"/>
    </row>
    <row r="237" spans="63:63" x14ac:dyDescent="0.2">
      <c r="BK237" s="343"/>
    </row>
    <row r="238" spans="63:63" x14ac:dyDescent="0.2">
      <c r="BK238" s="343"/>
    </row>
    <row r="239" spans="63:63" x14ac:dyDescent="0.2">
      <c r="BK239" s="343"/>
    </row>
    <row r="240" spans="63:63" x14ac:dyDescent="0.2">
      <c r="BK240" s="343"/>
    </row>
    <row r="241" spans="63:63" x14ac:dyDescent="0.2">
      <c r="BK241" s="343"/>
    </row>
    <row r="242" spans="63:63" x14ac:dyDescent="0.2">
      <c r="BK242" s="343"/>
    </row>
    <row r="243" spans="63:63" x14ac:dyDescent="0.2">
      <c r="BK243" s="343"/>
    </row>
    <row r="244" spans="63:63" x14ac:dyDescent="0.2">
      <c r="BK244" s="343"/>
    </row>
    <row r="245" spans="63:63" x14ac:dyDescent="0.2">
      <c r="BK245" s="343"/>
    </row>
    <row r="246" spans="63:63" x14ac:dyDescent="0.2">
      <c r="BK246" s="343"/>
    </row>
    <row r="247" spans="63:63" x14ac:dyDescent="0.2">
      <c r="BK247" s="343"/>
    </row>
    <row r="248" spans="63:63" x14ac:dyDescent="0.2">
      <c r="BK248" s="343"/>
    </row>
    <row r="249" spans="63:63" x14ac:dyDescent="0.2">
      <c r="BK249" s="343"/>
    </row>
    <row r="250" spans="63:63" x14ac:dyDescent="0.2">
      <c r="BK250" s="343"/>
    </row>
    <row r="251" spans="63:63" x14ac:dyDescent="0.2">
      <c r="BK251" s="343"/>
    </row>
    <row r="252" spans="63:63" x14ac:dyDescent="0.2">
      <c r="BK252" s="343"/>
    </row>
    <row r="253" spans="63:63" x14ac:dyDescent="0.2">
      <c r="BK253" s="343"/>
    </row>
    <row r="254" spans="63:63" x14ac:dyDescent="0.2">
      <c r="BK254" s="343"/>
    </row>
    <row r="255" spans="63:63" x14ac:dyDescent="0.2">
      <c r="BK255" s="343"/>
    </row>
    <row r="256" spans="63:63" x14ac:dyDescent="0.2">
      <c r="BK256" s="343"/>
    </row>
    <row r="257" spans="63:63" x14ac:dyDescent="0.2">
      <c r="BK257" s="343"/>
    </row>
    <row r="258" spans="63:63" x14ac:dyDescent="0.2">
      <c r="BK258" s="343"/>
    </row>
    <row r="259" spans="63:63" x14ac:dyDescent="0.2">
      <c r="BK259" s="343"/>
    </row>
    <row r="260" spans="63:63" x14ac:dyDescent="0.2">
      <c r="BK260" s="343"/>
    </row>
    <row r="261" spans="63:63" x14ac:dyDescent="0.2">
      <c r="BK261" s="343"/>
    </row>
    <row r="262" spans="63:63" x14ac:dyDescent="0.2">
      <c r="BK262" s="343"/>
    </row>
    <row r="263" spans="63:63" x14ac:dyDescent="0.2">
      <c r="BK263" s="343"/>
    </row>
    <row r="264" spans="63:63" x14ac:dyDescent="0.2">
      <c r="BK264" s="343"/>
    </row>
    <row r="265" spans="63:63" x14ac:dyDescent="0.2">
      <c r="BK265" s="343"/>
    </row>
    <row r="266" spans="63:63" x14ac:dyDescent="0.2">
      <c r="BK266" s="343"/>
    </row>
    <row r="267" spans="63:63" x14ac:dyDescent="0.2">
      <c r="BK267" s="343"/>
    </row>
    <row r="268" spans="63:63" x14ac:dyDescent="0.2">
      <c r="BK268" s="343"/>
    </row>
    <row r="269" spans="63:63" x14ac:dyDescent="0.2">
      <c r="BK269" s="343"/>
    </row>
    <row r="270" spans="63:63" x14ac:dyDescent="0.2">
      <c r="BK270" s="343"/>
    </row>
    <row r="271" spans="63:63" x14ac:dyDescent="0.2">
      <c r="BK271" s="343"/>
    </row>
    <row r="272" spans="63:63" x14ac:dyDescent="0.2">
      <c r="BK272" s="343"/>
    </row>
    <row r="273" spans="63:63" x14ac:dyDescent="0.2">
      <c r="BK273" s="343"/>
    </row>
    <row r="274" spans="63:63" x14ac:dyDescent="0.2">
      <c r="BK274" s="343"/>
    </row>
    <row r="275" spans="63:63" x14ac:dyDescent="0.2">
      <c r="BK275" s="343"/>
    </row>
    <row r="276" spans="63:63" x14ac:dyDescent="0.2">
      <c r="BK276" s="343"/>
    </row>
    <row r="277" spans="63:63" x14ac:dyDescent="0.2">
      <c r="BK277" s="343"/>
    </row>
    <row r="278" spans="63:63" x14ac:dyDescent="0.2">
      <c r="BK278" s="343"/>
    </row>
    <row r="279" spans="63:63" x14ac:dyDescent="0.2">
      <c r="BK279" s="343"/>
    </row>
  </sheetData>
  <mergeCells count="26">
    <mergeCell ref="BO1:BR1"/>
    <mergeCell ref="BV1:CB1"/>
    <mergeCell ref="AW1:AZ1"/>
    <mergeCell ref="BD1:BJ1"/>
    <mergeCell ref="A1:G1"/>
    <mergeCell ref="M1:P1"/>
    <mergeCell ref="T1:Z1"/>
    <mergeCell ref="AE1:AH1"/>
    <mergeCell ref="AL1:AS1"/>
    <mergeCell ref="FA1:FD1"/>
    <mergeCell ref="FH1:FN1"/>
    <mergeCell ref="FS1:FY1"/>
    <mergeCell ref="CG1:CJ1"/>
    <mergeCell ref="CN1:CT1"/>
    <mergeCell ref="EI1:EK1"/>
    <mergeCell ref="EP1:EW1"/>
    <mergeCell ref="DQ1:DT1"/>
    <mergeCell ref="DX1:EE1"/>
    <mergeCell ref="CY1:DB1"/>
    <mergeCell ref="DF1:DL1"/>
    <mergeCell ref="HQ1:HT1"/>
    <mergeCell ref="HY1:IF1"/>
    <mergeCell ref="IL1:IU1"/>
    <mergeCell ref="GG1:GJ1"/>
    <mergeCell ref="GN1:GU1"/>
    <mergeCell ref="GZ1:HJ1"/>
  </mergeCells>
  <pageMargins left="0.7" right="0.7" top="0.75" bottom="0.75" header="0.3" footer="0.3"/>
  <pageSetup orientation="portrait" horizontalDpi="0" verticalDpi="0" r:id="rId1"/>
  <ignoredErrors>
    <ignoredError sqref="BO3:BQ8 BV3:BX53 FJ3:FJ60 FC3:FC14"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tabColor rgb="FFFF99CC"/>
  </sheetPr>
  <dimension ref="A1:GZ47"/>
  <sheetViews>
    <sheetView zoomScale="110" zoomScaleNormal="110" workbookViewId="0">
      <selection activeCell="DQ18" sqref="DQ18"/>
    </sheetView>
  </sheetViews>
  <sheetFormatPr baseColWidth="10" defaultColWidth="5.5703125" defaultRowHeight="12.75" x14ac:dyDescent="0.2"/>
  <cols>
    <col min="1" max="1" width="17.7109375" style="343" customWidth="1"/>
    <col min="2" max="2" width="44.28515625" style="343" hidden="1" customWidth="1"/>
    <col min="3" max="3" width="12" style="343" hidden="1" customWidth="1"/>
    <col min="4" max="4" width="10.28515625" style="343" hidden="1" customWidth="1"/>
    <col min="5" max="5" width="7.28515625" style="343" hidden="1" customWidth="1"/>
    <col min="6" max="6" width="16.7109375" style="343" hidden="1" customWidth="1"/>
    <col min="7" max="7" width="6" style="343" hidden="1" customWidth="1"/>
    <col min="8" max="8" width="0" style="343" hidden="1" customWidth="1"/>
    <col min="9" max="9" width="14.42578125" style="343" hidden="1" customWidth="1"/>
    <col min="10" max="10" width="32" style="343" hidden="1" customWidth="1"/>
    <col min="11" max="11" width="10.85546875" style="343" hidden="1" customWidth="1"/>
    <col min="12" max="12" width="10" style="343" hidden="1" customWidth="1"/>
    <col min="13" max="13" width="13.7109375" style="343" hidden="1" customWidth="1"/>
    <col min="14" max="14" width="5.5703125" style="343" hidden="1" customWidth="1"/>
    <col min="15" max="15" width="22" style="343" hidden="1" customWidth="1"/>
    <col min="16" max="16" width="43.140625" style="343" hidden="1" customWidth="1"/>
    <col min="17" max="17" width="12" style="343" hidden="1" customWidth="1"/>
    <col min="18" max="18" width="10.28515625" style="343" hidden="1" customWidth="1"/>
    <col min="19" max="19" width="7.28515625" style="343" hidden="1" customWidth="1"/>
    <col min="20" max="20" width="12" style="343" hidden="1" customWidth="1"/>
    <col min="21" max="21" width="10.28515625" style="343" hidden="1" customWidth="1"/>
    <col min="22" max="22" width="8.5703125" style="343" hidden="1" customWidth="1"/>
    <col min="23" max="23" width="5.5703125" style="343" hidden="1" customWidth="1"/>
    <col min="24" max="24" width="7.85546875" style="343" hidden="1" customWidth="1"/>
    <col min="25" max="25" width="35.140625" style="343" hidden="1" customWidth="1"/>
    <col min="26" max="26" width="11.5703125" style="343" hidden="1" customWidth="1"/>
    <col min="27" max="27" width="19.85546875" style="343" hidden="1" customWidth="1"/>
    <col min="28" max="28" width="16.42578125" style="343" hidden="1" customWidth="1"/>
    <col min="29" max="29" width="5.5703125" style="343" hidden="1" customWidth="1"/>
    <col min="30" max="30" width="10.5703125" style="343" hidden="1" customWidth="1"/>
    <col min="31" max="31" width="76.5703125" style="343" hidden="1" customWidth="1"/>
    <col min="32" max="32" width="8" style="343" hidden="1" customWidth="1"/>
    <col min="33" max="33" width="8.7109375" style="343" hidden="1" customWidth="1"/>
    <col min="34" max="39" width="16.85546875" style="343" hidden="1" customWidth="1"/>
    <col min="40" max="40" width="5.5703125" style="343" hidden="1" customWidth="1"/>
    <col min="41" max="41" width="7.85546875" style="343" hidden="1" customWidth="1"/>
    <col min="42" max="42" width="9.28515625" style="343" hidden="1" customWidth="1"/>
    <col min="43" max="43" width="6.42578125" style="343" hidden="1" customWidth="1"/>
    <col min="44" max="44" width="8.7109375" style="343" hidden="1" customWidth="1"/>
    <col min="45" max="45" width="7.28515625" style="343" hidden="1" customWidth="1"/>
    <col min="46" max="46" width="5.5703125" style="343" hidden="1" customWidth="1"/>
    <col min="47" max="47" width="18.7109375" style="343" hidden="1" customWidth="1"/>
    <col min="48" max="48" width="50" style="343" hidden="1" customWidth="1"/>
    <col min="49" max="49" width="12" style="343" hidden="1" customWidth="1"/>
    <col min="50" max="50" width="10.28515625" style="343" hidden="1" customWidth="1"/>
    <col min="51" max="51" width="7.28515625" style="343" hidden="1" customWidth="1"/>
    <col min="52" max="52" width="12" style="343" hidden="1" customWidth="1"/>
    <col min="53" max="53" width="13" style="343" hidden="1" customWidth="1"/>
    <col min="54" max="54" width="8.5703125" style="343" hidden="1" customWidth="1"/>
    <col min="55" max="55" width="5.5703125" style="343" hidden="1" customWidth="1"/>
    <col min="56" max="56" width="7.85546875" style="343" hidden="1" customWidth="1"/>
    <col min="57" max="57" width="9.28515625" style="343" hidden="1" customWidth="1"/>
    <col min="58" max="58" width="6.42578125" style="343" hidden="1" customWidth="1"/>
    <col min="59" max="59" width="8.7109375" style="343" hidden="1" customWidth="1"/>
    <col min="60" max="60" width="7.28515625" style="343" hidden="1" customWidth="1"/>
    <col min="61" max="61" width="5.5703125" style="343" hidden="1" customWidth="1"/>
    <col min="62" max="62" width="7.85546875" style="343" hidden="1" customWidth="1"/>
    <col min="63" max="63" width="73.42578125" style="343" hidden="1" customWidth="1"/>
    <col min="64" max="71" width="17.5703125" style="343" hidden="1" customWidth="1"/>
    <col min="72" max="72" width="5.5703125" style="343" hidden="1" customWidth="1"/>
    <col min="73" max="77" width="13" style="343" hidden="1" customWidth="1"/>
    <col min="78" max="78" width="5.5703125" style="343" hidden="1" customWidth="1"/>
    <col min="79" max="79" width="16.28515625" style="343" hidden="1" customWidth="1"/>
    <col min="80" max="80" width="56.28515625" style="343" hidden="1" customWidth="1"/>
    <col min="81" max="81" width="12" style="343" hidden="1" customWidth="1"/>
    <col min="82" max="82" width="10.28515625" style="343" hidden="1" customWidth="1"/>
    <col min="83" max="83" width="7.28515625" style="343" hidden="1" customWidth="1"/>
    <col min="84" max="84" width="16.85546875" style="343" hidden="1" customWidth="1"/>
    <col min="85" max="85" width="14" style="343" hidden="1" customWidth="1"/>
    <col min="86" max="86" width="13.7109375" style="343" hidden="1" customWidth="1"/>
    <col min="87" max="87" width="7.85546875" style="343" hidden="1" customWidth="1"/>
    <col min="88" max="88" width="5.5703125" style="343" hidden="1" customWidth="1"/>
    <col min="89" max="89" width="7.85546875" style="343" hidden="1" customWidth="1"/>
    <col min="90" max="90" width="9.28515625" style="343" hidden="1" customWidth="1"/>
    <col min="91" max="91" width="6.42578125" style="343" hidden="1" customWidth="1"/>
    <col min="92" max="92" width="8.7109375" style="343" hidden="1" customWidth="1"/>
    <col min="93" max="93" width="7.28515625" style="343" hidden="1" customWidth="1"/>
    <col min="94" max="94" width="5.5703125" style="343" hidden="1" customWidth="1"/>
    <col min="95" max="95" width="7.85546875" style="343" hidden="1" customWidth="1"/>
    <col min="96" max="96" width="36.5703125" style="343" hidden="1" customWidth="1"/>
    <col min="97" max="102" width="17.7109375" style="343" hidden="1" customWidth="1"/>
    <col min="103" max="104" width="5.5703125" style="343" hidden="1" customWidth="1"/>
    <col min="105" max="105" width="7.85546875" style="343" hidden="1" customWidth="1"/>
    <col min="106" max="106" width="9.28515625" style="343" hidden="1" customWidth="1"/>
    <col min="107" max="107" width="6.42578125" style="343" hidden="1" customWidth="1"/>
    <col min="108" max="108" width="8.7109375" style="343" hidden="1" customWidth="1"/>
    <col min="109" max="109" width="7.28515625" style="343" hidden="1" customWidth="1"/>
    <col min="110" max="110" width="5.5703125" style="343" hidden="1" customWidth="1"/>
    <col min="111" max="111" width="7.85546875" style="343" hidden="1" customWidth="1"/>
    <col min="112" max="112" width="36.5703125" style="375" hidden="1" customWidth="1"/>
    <col min="113" max="113" width="12" style="343" hidden="1" customWidth="1"/>
    <col min="114" max="114" width="10.28515625" style="343" hidden="1" customWidth="1"/>
    <col min="115" max="115" width="7.28515625" style="343" hidden="1" customWidth="1"/>
    <col min="116" max="116" width="14.85546875" style="343" hidden="1" customWidth="1"/>
    <col min="117" max="118" width="12.28515625" style="343" hidden="1" customWidth="1"/>
    <col min="119" max="119" width="5.5703125" style="343" customWidth="1"/>
    <col min="120" max="120" width="8.7109375" style="343" customWidth="1"/>
    <col min="121" max="121" width="36.5703125" style="343" customWidth="1"/>
    <col min="122" max="122" width="13.5703125" style="343" customWidth="1"/>
    <col min="123" max="123" width="10.42578125" style="343" customWidth="1"/>
    <col min="124" max="124" width="5.5703125" style="343" customWidth="1"/>
    <col min="125" max="125" width="7.85546875" style="343" customWidth="1"/>
    <col min="126" max="126" width="52" style="375" customWidth="1"/>
    <col min="127" max="127" width="12" style="343" hidden="1" customWidth="1"/>
    <col min="128" max="129" width="10.85546875" style="343" hidden="1" customWidth="1"/>
    <col min="130" max="130" width="13.140625" style="343" customWidth="1"/>
    <col min="131" max="131" width="8.5703125" style="343" customWidth="1"/>
    <col min="132" max="132" width="10.85546875" style="343" customWidth="1"/>
    <col min="133" max="133" width="5.5703125" style="343" customWidth="1"/>
    <col min="134" max="134" width="7.85546875" style="343" hidden="1" customWidth="1"/>
    <col min="135" max="135" width="25.85546875" style="343" hidden="1" customWidth="1"/>
    <col min="136" max="136" width="7.28515625" style="343" hidden="1" customWidth="1"/>
    <col min="137" max="137" width="5.5703125" style="343" hidden="1" customWidth="1"/>
    <col min="138" max="138" width="7.85546875" style="343" hidden="1" customWidth="1"/>
    <col min="139" max="139" width="36.5703125" style="343" hidden="1" customWidth="1"/>
    <col min="140" max="140" width="12.28515625" style="343" hidden="1" customWidth="1"/>
    <col min="141" max="142" width="11.42578125" style="343" hidden="1" customWidth="1"/>
    <col min="143" max="143" width="12" style="343" hidden="1" customWidth="1"/>
    <col min="144" max="144" width="8.5703125" style="343" hidden="1" customWidth="1"/>
    <col min="145" max="145" width="10.28515625" style="343" hidden="1" customWidth="1"/>
    <col min="146" max="146" width="5.5703125" style="343" hidden="1" customWidth="1"/>
    <col min="147" max="147" width="42.7109375" style="343" hidden="1" customWidth="1"/>
    <col min="148" max="148" width="12.28515625" style="343" hidden="1" customWidth="1"/>
    <col min="149" max="150" width="11.42578125" style="343" hidden="1" customWidth="1"/>
    <col min="151" max="151" width="12.28515625" style="343" hidden="1" customWidth="1"/>
    <col min="152" max="152" width="11.42578125" style="343" hidden="1" customWidth="1"/>
    <col min="153" max="153" width="7.28515625" style="343" hidden="1" customWidth="1"/>
    <col min="154" max="154" width="12" style="343" hidden="1" customWidth="1"/>
    <col min="155" max="155" width="9.140625" style="343" hidden="1" customWidth="1"/>
    <col min="156" max="156" width="10.28515625" style="343" hidden="1" customWidth="1"/>
    <col min="157" max="157" width="11.140625" style="343" hidden="1" customWidth="1"/>
    <col min="158" max="159" width="8.42578125" style="343" hidden="1" customWidth="1"/>
    <col min="160" max="161" width="5.5703125" style="343" hidden="1" customWidth="1"/>
    <col min="162" max="162" width="7.85546875" style="343" hidden="1" customWidth="1"/>
    <col min="163" max="163" width="35" style="343" hidden="1" customWidth="1"/>
    <col min="164" max="164" width="7.28515625" style="343" hidden="1" customWidth="1"/>
    <col min="165" max="165" width="5.5703125" style="343" hidden="1" customWidth="1"/>
    <col min="166" max="166" width="7.85546875" style="343" hidden="1" customWidth="1"/>
    <col min="167" max="167" width="36.5703125" style="375" hidden="1" customWidth="1"/>
    <col min="168" max="168" width="12" style="343" hidden="1" customWidth="1"/>
    <col min="169" max="170" width="10.85546875" style="343" hidden="1" customWidth="1"/>
    <col min="171" max="171" width="12" style="343" hidden="1" customWidth="1"/>
    <col min="172" max="172" width="9.140625" style="343" hidden="1" customWidth="1"/>
    <col min="173" max="173" width="10.28515625" style="343" hidden="1" customWidth="1"/>
    <col min="174" max="174" width="5.5703125" style="343" hidden="1" customWidth="1"/>
    <col min="175" max="175" width="42.7109375" style="343" hidden="1" customWidth="1"/>
    <col min="176" max="176" width="11.7109375" style="343" hidden="1" customWidth="1"/>
    <col min="177" max="178" width="10.85546875" style="343" hidden="1" customWidth="1"/>
    <col min="179" max="179" width="11.7109375" style="343" hidden="1" customWidth="1"/>
    <col min="180" max="180" width="10.85546875" style="343" hidden="1" customWidth="1"/>
    <col min="181" max="181" width="7.28515625" style="343" hidden="1" customWidth="1"/>
    <col min="182" max="182" width="12" style="343" hidden="1" customWidth="1"/>
    <col min="183" max="183" width="9.140625" style="343" hidden="1" customWidth="1"/>
    <col min="184" max="184" width="10.28515625" style="343" hidden="1" customWidth="1"/>
    <col min="185" max="185" width="11.140625" style="343" hidden="1" customWidth="1"/>
    <col min="186" max="186" width="7.85546875" style="343" hidden="1" customWidth="1"/>
    <col min="187" max="187" width="8.42578125" style="343" hidden="1" customWidth="1"/>
    <col min="188" max="189" width="5.5703125" style="343" hidden="1" customWidth="1"/>
    <col min="190" max="190" width="14.42578125" style="343" hidden="1" customWidth="1"/>
    <col min="191" max="191" width="36.5703125" style="343" hidden="1" customWidth="1"/>
    <col min="192" max="192" width="8" style="343" hidden="1" customWidth="1"/>
    <col min="193" max="193" width="10.85546875" style="343" hidden="1" customWidth="1"/>
    <col min="194" max="194" width="9.140625" style="343" hidden="1" customWidth="1"/>
    <col min="195" max="195" width="5.5703125" style="343" hidden="1" customWidth="1"/>
    <col min="196" max="196" width="42.7109375" style="343" hidden="1" customWidth="1"/>
    <col min="197" max="199" width="11.7109375" style="343" hidden="1" customWidth="1"/>
    <col min="200" max="200" width="10.7109375" style="343" hidden="1" customWidth="1"/>
    <col min="201" max="201" width="10.85546875" style="343" hidden="1" customWidth="1"/>
    <col min="202" max="202" width="11.7109375" style="343" hidden="1" customWidth="1"/>
    <col min="203" max="203" width="12" style="343" hidden="1" customWidth="1"/>
    <col min="204" max="204" width="9.140625" style="343" hidden="1" customWidth="1"/>
    <col min="205" max="205" width="10.28515625" style="343" hidden="1" customWidth="1"/>
    <col min="206" max="206" width="11.140625" style="343" hidden="1" customWidth="1"/>
    <col min="207" max="207" width="7.85546875" style="343" hidden="1" customWidth="1"/>
    <col min="208" max="208" width="8.7109375" style="343" hidden="1" customWidth="1"/>
    <col min="209" max="234" width="5.5703125" style="343" customWidth="1"/>
    <col min="235" max="16384" width="5.5703125" style="343"/>
  </cols>
  <sheetData>
    <row r="1" spans="1:208" ht="12" customHeight="1" x14ac:dyDescent="0.2">
      <c r="A1" s="1169" t="s">
        <v>809</v>
      </c>
      <c r="B1" s="1169"/>
      <c r="C1" s="1169"/>
      <c r="D1" s="1169"/>
      <c r="E1" s="1169"/>
      <c r="F1" s="402">
        <v>1000</v>
      </c>
      <c r="G1" s="416">
        <v>1.0309999999999999</v>
      </c>
      <c r="I1" s="1170" t="s">
        <v>129</v>
      </c>
      <c r="J1" s="1170"/>
      <c r="K1" s="1170"/>
      <c r="L1" s="1170"/>
      <c r="M1" s="1170"/>
      <c r="O1" s="1170" t="s">
        <v>828</v>
      </c>
      <c r="P1" s="1170"/>
      <c r="Q1" s="1170"/>
      <c r="R1" s="1170"/>
      <c r="S1" s="1170"/>
      <c r="T1" s="1170"/>
      <c r="U1" s="358">
        <v>1000</v>
      </c>
      <c r="V1" s="358">
        <v>1.0309999999999999</v>
      </c>
      <c r="X1" s="1170" t="s">
        <v>833</v>
      </c>
      <c r="Y1" s="1170"/>
      <c r="Z1" s="1170"/>
      <c r="AA1" s="1170"/>
      <c r="AB1" s="1170"/>
      <c r="AD1" s="1170" t="s">
        <v>845</v>
      </c>
      <c r="AE1" s="1170"/>
      <c r="AF1" s="1170"/>
      <c r="AG1" s="1170"/>
      <c r="AH1" s="1170"/>
      <c r="AI1" s="1170"/>
      <c r="AJ1" s="1170"/>
      <c r="AK1" s="1170"/>
      <c r="AL1" s="358">
        <v>1000</v>
      </c>
      <c r="AM1" s="358">
        <v>1.0309999999999999</v>
      </c>
      <c r="AO1" s="1167" t="s">
        <v>846</v>
      </c>
      <c r="AP1" s="1167"/>
      <c r="AQ1" s="1167"/>
      <c r="AR1" s="1167"/>
      <c r="AS1" s="1167"/>
      <c r="AU1" s="1166" t="s">
        <v>851</v>
      </c>
      <c r="AV1" s="1166"/>
      <c r="AW1" s="1166"/>
      <c r="AX1" s="1166"/>
      <c r="AY1" s="1166"/>
      <c r="AZ1" s="403">
        <v>1000</v>
      </c>
      <c r="BA1" s="403">
        <v>1.0309999999999999</v>
      </c>
      <c r="BB1" s="403"/>
      <c r="BD1" s="1167" t="s">
        <v>852</v>
      </c>
      <c r="BE1" s="1167"/>
      <c r="BF1" s="1167"/>
      <c r="BG1" s="1167"/>
      <c r="BH1" s="1167"/>
      <c r="BJ1" s="1166" t="s">
        <v>891</v>
      </c>
      <c r="BK1" s="1166"/>
      <c r="BL1" s="1166"/>
      <c r="BM1" s="1166"/>
      <c r="BN1" s="1166"/>
      <c r="BO1" s="403"/>
      <c r="BP1" s="403"/>
      <c r="BQ1" s="403">
        <v>1000</v>
      </c>
      <c r="BR1" s="403">
        <v>1.0309999999999999</v>
      </c>
      <c r="BS1" s="403"/>
      <c r="BU1" s="1167" t="s">
        <v>880</v>
      </c>
      <c r="BV1" s="1167"/>
      <c r="BW1" s="1167"/>
      <c r="BX1" s="1167"/>
      <c r="BY1" s="1167"/>
      <c r="CA1" s="1167" t="s">
        <v>878</v>
      </c>
      <c r="CB1" s="1167"/>
      <c r="CC1" s="1167"/>
      <c r="CD1" s="1167"/>
      <c r="CE1" s="1167"/>
      <c r="CF1" s="1167"/>
      <c r="CG1" s="404">
        <v>1000</v>
      </c>
      <c r="CH1" s="404">
        <v>1.0309999999999999</v>
      </c>
      <c r="CK1" s="1167" t="s">
        <v>906</v>
      </c>
      <c r="CL1" s="1167"/>
      <c r="CM1" s="1167"/>
      <c r="CN1" s="1167"/>
      <c r="CO1" s="1167"/>
      <c r="CQ1" s="1171" t="s">
        <v>911</v>
      </c>
      <c r="CR1" s="1169"/>
      <c r="CS1" s="1169"/>
      <c r="CT1" s="1169"/>
      <c r="CU1" s="1169"/>
      <c r="CV1" s="1169"/>
      <c r="CW1" s="402">
        <v>1000</v>
      </c>
      <c r="CX1" s="402">
        <v>1.0309999999999999</v>
      </c>
      <c r="DA1" s="1168" t="s">
        <v>914</v>
      </c>
      <c r="DB1" s="1167"/>
      <c r="DC1" s="1167"/>
      <c r="DD1" s="1167"/>
      <c r="DE1" s="1167"/>
      <c r="DG1" s="1167" t="s">
        <v>915</v>
      </c>
      <c r="DH1" s="1167"/>
      <c r="DI1" s="1167"/>
      <c r="DJ1" s="1167"/>
      <c r="DK1" s="1167"/>
      <c r="DL1" s="1167"/>
      <c r="DM1" s="404">
        <v>1000</v>
      </c>
      <c r="DN1" s="404">
        <v>1.0309999999999999</v>
      </c>
      <c r="DP1" s="1168" t="s">
        <v>935</v>
      </c>
      <c r="DQ1" s="1167"/>
      <c r="DR1" s="404">
        <v>1000</v>
      </c>
      <c r="DS1" s="404">
        <v>1.0309999999999999</v>
      </c>
      <c r="DU1" s="1167" t="s">
        <v>933</v>
      </c>
      <c r="DV1" s="1167"/>
      <c r="DW1" s="1167"/>
      <c r="DX1" s="1167"/>
      <c r="DY1" s="1167"/>
      <c r="DZ1" s="404">
        <v>1000</v>
      </c>
      <c r="EA1" s="404">
        <v>1.0309999999999999</v>
      </c>
      <c r="EB1" s="404"/>
      <c r="ED1" s="1167" t="s">
        <v>934</v>
      </c>
      <c r="EE1" s="1167"/>
      <c r="EF1" s="1167"/>
      <c r="EH1" s="1167" t="s">
        <v>931</v>
      </c>
      <c r="EI1" s="1167"/>
      <c r="EJ1" s="1167"/>
      <c r="EK1" s="1167"/>
      <c r="EL1" s="1167"/>
      <c r="EM1" s="403">
        <v>1000</v>
      </c>
      <c r="EN1" s="403">
        <v>1</v>
      </c>
      <c r="EO1" s="403"/>
      <c r="EQ1" s="1167" t="s">
        <v>950</v>
      </c>
      <c r="ER1" s="1167"/>
      <c r="ES1" s="1167"/>
      <c r="ET1" s="1167"/>
      <c r="EU1" s="1167"/>
      <c r="EV1" s="1167"/>
      <c r="EW1" s="1167"/>
      <c r="EX1" s="1167"/>
      <c r="EY1" s="1167"/>
      <c r="EZ1" s="404">
        <v>1000</v>
      </c>
      <c r="FA1" s="404">
        <v>1</v>
      </c>
      <c r="FB1" s="404"/>
      <c r="FC1" s="404"/>
      <c r="FF1" s="1167" t="s">
        <v>1018</v>
      </c>
      <c r="FG1" s="1167"/>
      <c r="FH1" s="402"/>
      <c r="FJ1" s="1167" t="s">
        <v>1025</v>
      </c>
      <c r="FK1" s="1167"/>
      <c r="FL1" s="1167"/>
      <c r="FM1" s="1167"/>
      <c r="FN1" s="1167"/>
      <c r="FO1" s="404">
        <v>1000</v>
      </c>
      <c r="FP1" s="404">
        <v>1</v>
      </c>
      <c r="FQ1" s="404"/>
      <c r="FS1" s="1167" t="s">
        <v>1029</v>
      </c>
      <c r="FT1" s="1167"/>
      <c r="FU1" s="1167"/>
      <c r="FV1" s="1167"/>
      <c r="FW1" s="1167"/>
      <c r="FX1" s="1167"/>
      <c r="FY1" s="1167"/>
      <c r="FZ1" s="1167"/>
      <c r="GA1" s="1167"/>
      <c r="GB1" s="1167"/>
      <c r="GC1" s="1167"/>
      <c r="GD1" s="404">
        <v>1000</v>
      </c>
      <c r="GE1" s="403">
        <v>1</v>
      </c>
      <c r="GH1" s="1170" t="s">
        <v>12</v>
      </c>
      <c r="GI1" s="1170"/>
      <c r="GJ1" s="1170"/>
      <c r="GK1" s="358">
        <v>1000</v>
      </c>
      <c r="GL1" s="358">
        <v>1</v>
      </c>
      <c r="GN1" s="1170" t="s">
        <v>1043</v>
      </c>
      <c r="GO1" s="1170"/>
      <c r="GP1" s="1170"/>
      <c r="GQ1" s="1170"/>
      <c r="GR1" s="1170"/>
      <c r="GS1" s="1170"/>
      <c r="GT1" s="1170"/>
      <c r="GU1" s="1170"/>
      <c r="GV1" s="1170"/>
      <c r="GW1" s="358">
        <v>1000</v>
      </c>
      <c r="GX1" s="358">
        <v>1</v>
      </c>
      <c r="GY1" s="358"/>
      <c r="GZ1" s="358"/>
    </row>
    <row r="2" spans="1:208" s="406" customFormat="1" ht="51" x14ac:dyDescent="0.2">
      <c r="A2" s="405" t="s">
        <v>359</v>
      </c>
      <c r="B2" s="405" t="s">
        <v>381</v>
      </c>
      <c r="C2" s="405" t="s">
        <v>393</v>
      </c>
      <c r="D2" s="405" t="s">
        <v>412</v>
      </c>
      <c r="E2" s="405" t="s">
        <v>362</v>
      </c>
      <c r="F2" s="405" t="s">
        <v>754</v>
      </c>
      <c r="G2" s="405"/>
      <c r="I2" s="405" t="s">
        <v>359</v>
      </c>
      <c r="J2" s="405" t="s">
        <v>381</v>
      </c>
      <c r="K2" s="405" t="s">
        <v>360</v>
      </c>
      <c r="L2" s="405" t="s">
        <v>444</v>
      </c>
      <c r="M2" s="405" t="s">
        <v>362</v>
      </c>
      <c r="O2" s="405" t="s">
        <v>359</v>
      </c>
      <c r="P2" s="405" t="s">
        <v>381</v>
      </c>
      <c r="Q2" s="405" t="s">
        <v>393</v>
      </c>
      <c r="R2" s="405" t="s">
        <v>412</v>
      </c>
      <c r="S2" s="405" t="s">
        <v>362</v>
      </c>
      <c r="T2" s="405" t="s">
        <v>754</v>
      </c>
      <c r="U2" s="405" t="s">
        <v>760</v>
      </c>
      <c r="V2" s="405" t="s">
        <v>759</v>
      </c>
      <c r="X2" s="405" t="s">
        <v>359</v>
      </c>
      <c r="Y2" s="405" t="s">
        <v>381</v>
      </c>
      <c r="Z2" s="405" t="s">
        <v>360</v>
      </c>
      <c r="AA2" s="405" t="s">
        <v>444</v>
      </c>
      <c r="AB2" s="405" t="s">
        <v>362</v>
      </c>
      <c r="AD2" s="405" t="s">
        <v>359</v>
      </c>
      <c r="AE2" s="405" t="s">
        <v>381</v>
      </c>
      <c r="AF2" s="405" t="s">
        <v>360</v>
      </c>
      <c r="AG2" s="405" t="s">
        <v>444</v>
      </c>
      <c r="AH2" s="405" t="s">
        <v>393</v>
      </c>
      <c r="AI2" s="405" t="s">
        <v>412</v>
      </c>
      <c r="AJ2" s="405" t="s">
        <v>362</v>
      </c>
      <c r="AK2" s="405" t="s">
        <v>754</v>
      </c>
      <c r="AL2" s="405" t="s">
        <v>760</v>
      </c>
      <c r="AM2" s="405" t="s">
        <v>759</v>
      </c>
      <c r="AO2" s="405" t="s">
        <v>359</v>
      </c>
      <c r="AP2" s="405" t="s">
        <v>381</v>
      </c>
      <c r="AQ2" s="405" t="s">
        <v>360</v>
      </c>
      <c r="AR2" s="405" t="s">
        <v>444</v>
      </c>
      <c r="AS2" s="405" t="s">
        <v>362</v>
      </c>
      <c r="AU2" s="405" t="s">
        <v>359</v>
      </c>
      <c r="AV2" s="405" t="s">
        <v>381</v>
      </c>
      <c r="AW2" s="405" t="s">
        <v>393</v>
      </c>
      <c r="AX2" s="405" t="s">
        <v>412</v>
      </c>
      <c r="AY2" s="405" t="s">
        <v>362</v>
      </c>
      <c r="AZ2" s="405" t="s">
        <v>754</v>
      </c>
      <c r="BA2" s="405" t="s">
        <v>760</v>
      </c>
      <c r="BB2" s="405" t="s">
        <v>759</v>
      </c>
      <c r="BD2" s="405" t="s">
        <v>359</v>
      </c>
      <c r="BE2" s="405" t="s">
        <v>381</v>
      </c>
      <c r="BF2" s="405" t="s">
        <v>360</v>
      </c>
      <c r="BG2" s="405" t="s">
        <v>444</v>
      </c>
      <c r="BH2" s="405" t="s">
        <v>362</v>
      </c>
      <c r="BJ2" s="405" t="s">
        <v>359</v>
      </c>
      <c r="BK2" s="405" t="s">
        <v>381</v>
      </c>
      <c r="BL2" s="405" t="s">
        <v>360</v>
      </c>
      <c r="BM2" s="405" t="s">
        <v>444</v>
      </c>
      <c r="BN2" s="405" t="s">
        <v>393</v>
      </c>
      <c r="BO2" s="405" t="s">
        <v>412</v>
      </c>
      <c r="BP2" s="405" t="s">
        <v>362</v>
      </c>
      <c r="BQ2" s="405" t="s">
        <v>754</v>
      </c>
      <c r="BR2" s="405" t="s">
        <v>760</v>
      </c>
      <c r="BS2" s="405" t="s">
        <v>759</v>
      </c>
      <c r="BU2" s="405" t="s">
        <v>359</v>
      </c>
      <c r="BV2" s="405" t="s">
        <v>381</v>
      </c>
      <c r="BW2" s="405" t="s">
        <v>360</v>
      </c>
      <c r="BX2" s="405" t="s">
        <v>444</v>
      </c>
      <c r="BY2" s="405" t="s">
        <v>362</v>
      </c>
      <c r="CA2" s="405" t="s">
        <v>359</v>
      </c>
      <c r="CB2" s="405" t="s">
        <v>381</v>
      </c>
      <c r="CC2" s="405" t="s">
        <v>393</v>
      </c>
      <c r="CD2" s="405" t="s">
        <v>412</v>
      </c>
      <c r="CE2" s="405" t="s">
        <v>362</v>
      </c>
      <c r="CF2" s="405" t="s">
        <v>754</v>
      </c>
      <c r="CG2" s="405" t="s">
        <v>760</v>
      </c>
      <c r="CH2" s="405" t="s">
        <v>759</v>
      </c>
      <c r="CK2" s="405" t="s">
        <v>359</v>
      </c>
      <c r="CL2" s="405" t="s">
        <v>381</v>
      </c>
      <c r="CM2" s="405" t="s">
        <v>360</v>
      </c>
      <c r="CN2" s="405" t="s">
        <v>444</v>
      </c>
      <c r="CO2" s="405" t="s">
        <v>362</v>
      </c>
      <c r="CQ2" s="405" t="s">
        <v>359</v>
      </c>
      <c r="CR2" s="405" t="s">
        <v>381</v>
      </c>
      <c r="CS2" s="405" t="s">
        <v>393</v>
      </c>
      <c r="CT2" s="405" t="s">
        <v>412</v>
      </c>
      <c r="CU2" s="405" t="s">
        <v>362</v>
      </c>
      <c r="CV2" s="405" t="s">
        <v>754</v>
      </c>
      <c r="CW2" s="405" t="s">
        <v>760</v>
      </c>
      <c r="CX2" s="405" t="s">
        <v>759</v>
      </c>
      <c r="DA2" s="405" t="s">
        <v>359</v>
      </c>
      <c r="DB2" s="405" t="s">
        <v>381</v>
      </c>
      <c r="DC2" s="405" t="s">
        <v>360</v>
      </c>
      <c r="DD2" s="405" t="s">
        <v>444</v>
      </c>
      <c r="DE2" s="405" t="s">
        <v>362</v>
      </c>
      <c r="DG2" s="405" t="s">
        <v>359</v>
      </c>
      <c r="DH2" s="407" t="s">
        <v>381</v>
      </c>
      <c r="DI2" s="405" t="s">
        <v>393</v>
      </c>
      <c r="DJ2" s="405" t="s">
        <v>412</v>
      </c>
      <c r="DK2" s="405" t="s">
        <v>362</v>
      </c>
      <c r="DL2" s="405" t="s">
        <v>754</v>
      </c>
      <c r="DM2" s="405" t="s">
        <v>760</v>
      </c>
      <c r="DN2" s="405" t="s">
        <v>759</v>
      </c>
      <c r="DP2" s="405" t="s">
        <v>359</v>
      </c>
      <c r="DQ2" s="405" t="s">
        <v>381</v>
      </c>
      <c r="DR2" s="405" t="s">
        <v>362</v>
      </c>
      <c r="DS2" s="405" t="s">
        <v>759</v>
      </c>
      <c r="DU2" s="405" t="s">
        <v>359</v>
      </c>
      <c r="DV2" s="405" t="s">
        <v>381</v>
      </c>
      <c r="DW2" s="405" t="s">
        <v>393</v>
      </c>
      <c r="DX2" s="405" t="s">
        <v>362</v>
      </c>
      <c r="DY2" s="405" t="s">
        <v>412</v>
      </c>
      <c r="DZ2" s="405" t="s">
        <v>754</v>
      </c>
      <c r="EA2" s="405" t="s">
        <v>759</v>
      </c>
      <c r="EB2" s="405" t="s">
        <v>760</v>
      </c>
      <c r="ED2" s="405" t="s">
        <v>359</v>
      </c>
      <c r="EE2" s="405" t="s">
        <v>381</v>
      </c>
      <c r="EF2" s="405" t="s">
        <v>362</v>
      </c>
      <c r="EH2" s="405" t="s">
        <v>359</v>
      </c>
      <c r="EI2" s="405" t="s">
        <v>381</v>
      </c>
      <c r="EJ2" s="405" t="s">
        <v>393</v>
      </c>
      <c r="EK2" s="405" t="s">
        <v>362</v>
      </c>
      <c r="EL2" s="405" t="s">
        <v>412</v>
      </c>
      <c r="EM2" s="405" t="s">
        <v>754</v>
      </c>
      <c r="EN2" s="405" t="s">
        <v>759</v>
      </c>
      <c r="EO2" s="405" t="s">
        <v>760</v>
      </c>
      <c r="EQ2" s="405" t="s">
        <v>289</v>
      </c>
      <c r="ER2" s="405" t="s">
        <v>293</v>
      </c>
      <c r="ES2" s="405" t="s">
        <v>291</v>
      </c>
      <c r="ET2" s="405" t="s">
        <v>290</v>
      </c>
      <c r="EU2" s="405" t="s">
        <v>358</v>
      </c>
      <c r="EV2" s="405" t="s">
        <v>923</v>
      </c>
      <c r="EW2" s="405" t="s">
        <v>121</v>
      </c>
      <c r="EX2" s="405" t="s">
        <v>764</v>
      </c>
      <c r="EY2" s="405" t="s">
        <v>762</v>
      </c>
      <c r="EZ2" s="405" t="s">
        <v>761</v>
      </c>
      <c r="FA2" s="405" t="s">
        <v>763</v>
      </c>
      <c r="FB2" s="405" t="s">
        <v>925</v>
      </c>
      <c r="FC2" s="405" t="s">
        <v>926</v>
      </c>
      <c r="FF2" s="405" t="s">
        <v>359</v>
      </c>
      <c r="FG2" s="405" t="s">
        <v>381</v>
      </c>
      <c r="FH2" s="405" t="s">
        <v>362</v>
      </c>
      <c r="FJ2" s="405" t="s">
        <v>359</v>
      </c>
      <c r="FK2" s="405" t="s">
        <v>381</v>
      </c>
      <c r="FL2" s="405" t="s">
        <v>393</v>
      </c>
      <c r="FM2" s="405" t="s">
        <v>362</v>
      </c>
      <c r="FN2" s="405" t="s">
        <v>412</v>
      </c>
      <c r="FO2" s="405" t="s">
        <v>764</v>
      </c>
      <c r="FP2" s="405" t="s">
        <v>762</v>
      </c>
      <c r="FQ2" s="405" t="s">
        <v>761</v>
      </c>
      <c r="FS2" s="405" t="s">
        <v>289</v>
      </c>
      <c r="FT2" s="405" t="s">
        <v>293</v>
      </c>
      <c r="FU2" s="405" t="s">
        <v>291</v>
      </c>
      <c r="FV2" s="405" t="s">
        <v>290</v>
      </c>
      <c r="FW2" s="405" t="s">
        <v>358</v>
      </c>
      <c r="FX2" s="405" t="s">
        <v>923</v>
      </c>
      <c r="FY2" s="405" t="s">
        <v>121</v>
      </c>
      <c r="FZ2" s="405" t="s">
        <v>764</v>
      </c>
      <c r="GA2" s="405" t="s">
        <v>762</v>
      </c>
      <c r="GB2" s="405" t="s">
        <v>761</v>
      </c>
      <c r="GC2" s="405" t="s">
        <v>763</v>
      </c>
      <c r="GD2" s="405" t="s">
        <v>925</v>
      </c>
      <c r="GE2" s="405" t="s">
        <v>926</v>
      </c>
      <c r="GH2" s="408" t="s">
        <v>359</v>
      </c>
      <c r="GI2" s="408" t="s">
        <v>381</v>
      </c>
      <c r="GJ2" s="408" t="s">
        <v>360</v>
      </c>
      <c r="GK2" s="408" t="s">
        <v>362</v>
      </c>
      <c r="GL2" s="409" t="s">
        <v>762</v>
      </c>
      <c r="GN2" s="410" t="s">
        <v>289</v>
      </c>
      <c r="GO2" s="410" t="s">
        <v>293</v>
      </c>
      <c r="GP2" s="410" t="s">
        <v>291</v>
      </c>
      <c r="GQ2" s="410" t="s">
        <v>290</v>
      </c>
      <c r="GR2" s="410" t="s">
        <v>358</v>
      </c>
      <c r="GS2" s="410" t="s">
        <v>923</v>
      </c>
      <c r="GT2" s="410" t="s">
        <v>121</v>
      </c>
      <c r="GU2" s="409" t="s">
        <v>764</v>
      </c>
      <c r="GV2" s="409" t="s">
        <v>762</v>
      </c>
      <c r="GW2" s="409" t="s">
        <v>761</v>
      </c>
      <c r="GX2" s="409" t="s">
        <v>763</v>
      </c>
      <c r="GY2" s="409" t="s">
        <v>925</v>
      </c>
      <c r="GZ2" s="409" t="s">
        <v>926</v>
      </c>
    </row>
    <row r="3" spans="1:208" ht="12" customHeight="1" x14ac:dyDescent="0.2">
      <c r="A3" s="371" t="s">
        <v>411</v>
      </c>
      <c r="B3" s="371" t="s">
        <v>225</v>
      </c>
      <c r="C3" s="347">
        <v>82544640000</v>
      </c>
      <c r="D3" s="347">
        <v>0</v>
      </c>
      <c r="E3" s="347">
        <v>0</v>
      </c>
      <c r="F3" s="347">
        <f>+C3/$F$1*$G$1</f>
        <v>85103523.839999989</v>
      </c>
      <c r="I3" s="306" t="s">
        <v>411</v>
      </c>
      <c r="J3" s="306" t="s">
        <v>225</v>
      </c>
      <c r="K3" s="306" t="s">
        <v>376</v>
      </c>
      <c r="L3" s="306" t="s">
        <v>376</v>
      </c>
      <c r="M3" s="473">
        <v>0</v>
      </c>
      <c r="O3" s="305" t="s">
        <v>411</v>
      </c>
      <c r="P3" s="306" t="s">
        <v>225</v>
      </c>
      <c r="Q3" s="307">
        <v>41272320000</v>
      </c>
      <c r="R3" s="307">
        <v>0</v>
      </c>
      <c r="S3" s="307">
        <v>0</v>
      </c>
      <c r="T3" s="345">
        <f>+Q3/$U$1*$V$1</f>
        <v>42551761.919999994</v>
      </c>
      <c r="U3" s="345">
        <f t="shared" ref="U3:V3" si="0">+R3/$U$1*$V$1</f>
        <v>0</v>
      </c>
      <c r="V3" s="345">
        <f t="shared" si="0"/>
        <v>0</v>
      </c>
      <c r="X3" s="305" t="s">
        <v>842</v>
      </c>
      <c r="Y3" s="306" t="s">
        <v>843</v>
      </c>
      <c r="Z3" s="305" t="s">
        <v>376</v>
      </c>
      <c r="AA3" s="305" t="s">
        <v>376</v>
      </c>
      <c r="AB3" s="307">
        <v>0</v>
      </c>
      <c r="AD3" s="305" t="s">
        <v>842</v>
      </c>
      <c r="AE3" s="306" t="s">
        <v>843</v>
      </c>
      <c r="AF3" s="305" t="s">
        <v>376</v>
      </c>
      <c r="AG3" s="305" t="s">
        <v>376</v>
      </c>
      <c r="AH3" s="307">
        <v>235000000</v>
      </c>
      <c r="AI3" s="307">
        <v>0</v>
      </c>
      <c r="AJ3" s="307">
        <v>0</v>
      </c>
      <c r="AK3" s="345">
        <f>+AH3/$AL$1*$AM$1</f>
        <v>242284.99999999997</v>
      </c>
      <c r="AL3" s="307">
        <f t="shared" ref="AL3:AM3" si="1">+AI3/$AL$1*$AM$1</f>
        <v>0</v>
      </c>
      <c r="AM3" s="307">
        <f t="shared" si="1"/>
        <v>0</v>
      </c>
      <c r="AO3" s="1154" t="s">
        <v>850</v>
      </c>
      <c r="AP3" s="1154"/>
      <c r="AQ3" s="1154"/>
      <c r="AR3" s="1154"/>
      <c r="AS3" s="1154"/>
      <c r="AU3" s="305" t="s">
        <v>842</v>
      </c>
      <c r="AV3" s="305" t="s">
        <v>843</v>
      </c>
      <c r="AW3" s="307">
        <v>235000000</v>
      </c>
      <c r="AX3" s="307">
        <v>0</v>
      </c>
      <c r="AY3" s="307">
        <v>0</v>
      </c>
      <c r="AZ3" s="307">
        <f>+AW3/$AZ$1*$BA$1</f>
        <v>242284.99999999997</v>
      </c>
      <c r="BA3" s="307">
        <f t="shared" ref="BA3:BB3" si="2">+AX3/$AZ$1*$BA$1</f>
        <v>0</v>
      </c>
      <c r="BB3" s="307">
        <f t="shared" si="2"/>
        <v>0</v>
      </c>
      <c r="BD3" s="1154" t="s">
        <v>850</v>
      </c>
      <c r="BE3" s="1154"/>
      <c r="BF3" s="1154"/>
      <c r="BG3" s="1154"/>
      <c r="BH3" s="1154"/>
      <c r="BJ3" s="371" t="s">
        <v>856</v>
      </c>
      <c r="BK3" s="375" t="s">
        <v>857</v>
      </c>
      <c r="BL3" s="375" t="s">
        <v>376</v>
      </c>
      <c r="BM3" s="375" t="s">
        <v>376</v>
      </c>
      <c r="BN3" s="345">
        <v>205000000</v>
      </c>
      <c r="BO3" s="345">
        <v>0</v>
      </c>
      <c r="BP3" s="345">
        <v>0</v>
      </c>
      <c r="BQ3" s="349">
        <f>BN3/$BQ$1*$BR$1</f>
        <v>211354.99999999997</v>
      </c>
      <c r="BR3" s="349">
        <f t="shared" ref="BR3:BS3" si="3">BO3/$BQ$1*$BR$1</f>
        <v>0</v>
      </c>
      <c r="BS3" s="349">
        <f t="shared" si="3"/>
        <v>0</v>
      </c>
      <c r="BU3" s="1154" t="s">
        <v>850</v>
      </c>
      <c r="BV3" s="1154"/>
      <c r="BW3" s="1154"/>
      <c r="BX3" s="1154"/>
      <c r="BY3" s="1154"/>
      <c r="CA3" s="411" t="s">
        <v>892</v>
      </c>
      <c r="CB3" s="412" t="s">
        <v>893</v>
      </c>
      <c r="CC3" s="413">
        <v>10000000</v>
      </c>
      <c r="CD3" s="413">
        <v>0</v>
      </c>
      <c r="CE3" s="413">
        <v>0</v>
      </c>
      <c r="CF3" s="413">
        <f>+CC3/$CG$1*$CH$1</f>
        <v>10310</v>
      </c>
      <c r="CG3" s="413">
        <f t="shared" ref="CG3:CH3" si="4">+CD3/$CG$1*$CH$1</f>
        <v>0</v>
      </c>
      <c r="CH3" s="413">
        <f t="shared" si="4"/>
        <v>0</v>
      </c>
      <c r="CK3" s="1154" t="s">
        <v>850</v>
      </c>
      <c r="CL3" s="1154"/>
      <c r="CM3" s="1154"/>
      <c r="CN3" s="1154"/>
      <c r="CO3" s="1154"/>
      <c r="CQ3" s="343" t="s">
        <v>892</v>
      </c>
      <c r="CR3" s="343" t="s">
        <v>893</v>
      </c>
      <c r="CS3" s="360">
        <v>10000000</v>
      </c>
      <c r="CT3" s="360">
        <v>0</v>
      </c>
      <c r="CU3" s="360">
        <v>0</v>
      </c>
      <c r="CV3" s="360">
        <f>+CS3/$CW$1*$CX$1</f>
        <v>10310</v>
      </c>
      <c r="CW3" s="360">
        <f t="shared" ref="CW3:CX3" si="5">+CT3/$CW$1*$CX$1</f>
        <v>0</v>
      </c>
      <c r="CX3" s="360">
        <f t="shared" si="5"/>
        <v>0</v>
      </c>
      <c r="DA3" s="1154" t="s">
        <v>850</v>
      </c>
      <c r="DB3" s="1154"/>
      <c r="DC3" s="1154"/>
      <c r="DD3" s="1154"/>
      <c r="DE3" s="1154"/>
      <c r="DG3" s="305" t="s">
        <v>892</v>
      </c>
      <c r="DH3" s="306" t="s">
        <v>893</v>
      </c>
      <c r="DI3" s="307">
        <v>10000000</v>
      </c>
      <c r="DJ3" s="307">
        <v>0</v>
      </c>
      <c r="DK3" s="307">
        <v>0</v>
      </c>
      <c r="DL3" s="307">
        <f>+DI3/$DM$1*$DN$1</f>
        <v>10310</v>
      </c>
      <c r="DM3" s="307">
        <f t="shared" ref="DM3:DN3" si="6">+DJ3/$DM$1*$DN$1</f>
        <v>0</v>
      </c>
      <c r="DN3" s="307">
        <f t="shared" si="6"/>
        <v>0</v>
      </c>
      <c r="DP3" s="306" t="s">
        <v>408</v>
      </c>
      <c r="DQ3" s="306" t="s">
        <v>531</v>
      </c>
      <c r="DR3" s="307">
        <v>77750000</v>
      </c>
      <c r="DS3" s="307">
        <f>+DR3/$DR$1*$DS$1</f>
        <v>80160.25</v>
      </c>
      <c r="DU3" s="305" t="s">
        <v>892</v>
      </c>
      <c r="DV3" s="306" t="s">
        <v>893</v>
      </c>
      <c r="DW3" s="307">
        <v>10000000</v>
      </c>
      <c r="DX3" s="307">
        <v>0</v>
      </c>
      <c r="DY3" s="307">
        <v>0</v>
      </c>
      <c r="DZ3" s="307">
        <f>+DW3/$DZ$1*$EA$1</f>
        <v>10310</v>
      </c>
      <c r="EA3" s="307">
        <f>+DX3/$DZ$1*$EA$1</f>
        <v>0</v>
      </c>
      <c r="EB3" s="307">
        <f>+DY3/$DZ$1*$EA$1</f>
        <v>0</v>
      </c>
      <c r="ED3" s="307" t="s">
        <v>553</v>
      </c>
      <c r="EE3" s="307" t="s">
        <v>554</v>
      </c>
      <c r="EF3" s="307">
        <v>0</v>
      </c>
      <c r="EH3" s="343" t="s">
        <v>892</v>
      </c>
      <c r="EI3" s="343" t="s">
        <v>893</v>
      </c>
      <c r="EJ3" s="414">
        <v>10000000</v>
      </c>
      <c r="EK3" s="414">
        <v>0</v>
      </c>
      <c r="EL3" s="414">
        <v>0</v>
      </c>
      <c r="EM3" s="414">
        <f>+EJ3/$EM$1*$EN$1</f>
        <v>10000</v>
      </c>
      <c r="EN3" s="414">
        <f t="shared" ref="EN3:EO3" si="7">+EK3/$EM$1*$EN$1</f>
        <v>0</v>
      </c>
      <c r="EO3" s="414">
        <f t="shared" si="7"/>
        <v>0</v>
      </c>
      <c r="EQ3" s="343" t="s">
        <v>347</v>
      </c>
      <c r="ER3" s="414">
        <v>562940000</v>
      </c>
      <c r="ES3" s="414">
        <v>176090000</v>
      </c>
      <c r="ET3" s="414">
        <v>176090000</v>
      </c>
      <c r="EU3" s="414">
        <v>386850000</v>
      </c>
      <c r="EV3" s="414">
        <v>176090000</v>
      </c>
      <c r="EW3" s="414">
        <v>0</v>
      </c>
      <c r="EX3" s="414">
        <f>+ER3/$EZ$1*$FA$1</f>
        <v>562940</v>
      </c>
      <c r="EY3" s="414">
        <f t="shared" ref="EY3:FC3" si="8">+ES3/$EZ$1*$FA$1</f>
        <v>176090</v>
      </c>
      <c r="EZ3" s="414">
        <f t="shared" si="8"/>
        <v>176090</v>
      </c>
      <c r="FA3" s="414">
        <f t="shared" si="8"/>
        <v>386850</v>
      </c>
      <c r="FB3" s="414">
        <f t="shared" si="8"/>
        <v>176090</v>
      </c>
      <c r="FC3" s="414">
        <f t="shared" si="8"/>
        <v>0</v>
      </c>
      <c r="FF3" s="343" t="s">
        <v>921</v>
      </c>
      <c r="FG3" s="343" t="s">
        <v>922</v>
      </c>
      <c r="FH3" s="343">
        <v>0</v>
      </c>
      <c r="FJ3" s="305" t="s">
        <v>892</v>
      </c>
      <c r="FK3" s="306" t="s">
        <v>893</v>
      </c>
      <c r="FL3" s="307">
        <v>10000000</v>
      </c>
      <c r="FM3" s="307">
        <v>0</v>
      </c>
      <c r="FN3" s="307">
        <v>0</v>
      </c>
      <c r="FO3" s="307">
        <f>+FL3/$FO$1*$FP$1</f>
        <v>10000</v>
      </c>
      <c r="FP3" s="307">
        <f t="shared" ref="FP3:FQ3" si="9">+FM3/$FO$1*$FP$1</f>
        <v>0</v>
      </c>
      <c r="FQ3" s="307">
        <f t="shared" si="9"/>
        <v>0</v>
      </c>
      <c r="FS3" s="346" t="s">
        <v>347</v>
      </c>
      <c r="FT3" s="347">
        <v>562940000</v>
      </c>
      <c r="FU3" s="347">
        <v>176090000</v>
      </c>
      <c r="FV3" s="347">
        <v>176090000</v>
      </c>
      <c r="FW3" s="347">
        <v>386850000</v>
      </c>
      <c r="FX3" s="347">
        <v>176090000</v>
      </c>
      <c r="FY3" s="347">
        <v>0</v>
      </c>
      <c r="FZ3" s="347">
        <f>+FT3/$GD$1*$GE$1</f>
        <v>562940</v>
      </c>
      <c r="GA3" s="347">
        <f t="shared" ref="GA3:GE3" si="10">+FU3/$GD$1*$GE$1</f>
        <v>176090</v>
      </c>
      <c r="GB3" s="347">
        <f t="shared" si="10"/>
        <v>176090</v>
      </c>
      <c r="GC3" s="347">
        <f t="shared" si="10"/>
        <v>386850</v>
      </c>
      <c r="GD3" s="347">
        <f t="shared" si="10"/>
        <v>176090</v>
      </c>
      <c r="GE3" s="347">
        <f t="shared" si="10"/>
        <v>0</v>
      </c>
      <c r="GH3" s="411" t="s">
        <v>892</v>
      </c>
      <c r="GI3" s="412" t="s">
        <v>893</v>
      </c>
      <c r="GJ3" s="411" t="s">
        <v>376</v>
      </c>
      <c r="GK3" s="413">
        <v>10000000</v>
      </c>
      <c r="GL3" s="413">
        <f>+GK3/$GK$1*$GL$1</f>
        <v>10000</v>
      </c>
      <c r="GN3" s="415" t="s">
        <v>347</v>
      </c>
      <c r="GO3" s="413">
        <v>562940000</v>
      </c>
      <c r="GP3" s="413">
        <v>562940000</v>
      </c>
      <c r="GQ3" s="413">
        <v>562940000</v>
      </c>
      <c r="GR3" s="413">
        <v>0</v>
      </c>
      <c r="GS3" s="413">
        <v>176090000</v>
      </c>
      <c r="GT3" s="413">
        <v>386850000</v>
      </c>
      <c r="GU3" s="413">
        <f>+GO3/$GW$1*$GX$1</f>
        <v>562940</v>
      </c>
      <c r="GV3" s="413">
        <f t="shared" ref="GV3:GZ3" si="11">+GP3/$GW$1*$GX$1</f>
        <v>562940</v>
      </c>
      <c r="GW3" s="413">
        <f t="shared" si="11"/>
        <v>562940</v>
      </c>
      <c r="GX3" s="413">
        <f t="shared" si="11"/>
        <v>0</v>
      </c>
      <c r="GY3" s="413">
        <f t="shared" si="11"/>
        <v>176090</v>
      </c>
      <c r="GZ3" s="413">
        <f t="shared" si="11"/>
        <v>386850</v>
      </c>
    </row>
    <row r="4" spans="1:208" ht="12" customHeight="1" x14ac:dyDescent="0.2">
      <c r="A4" s="371" t="s">
        <v>553</v>
      </c>
      <c r="B4" s="371" t="s">
        <v>554</v>
      </c>
      <c r="C4" s="347">
        <v>14820325000</v>
      </c>
      <c r="D4" s="347">
        <v>0</v>
      </c>
      <c r="E4" s="347">
        <v>0</v>
      </c>
      <c r="F4" s="347">
        <f t="shared" ref="F4:F6" si="12">+C4/$F$1*$G$1</f>
        <v>15279755.074999999</v>
      </c>
      <c r="O4" s="305" t="s">
        <v>553</v>
      </c>
      <c r="P4" s="306" t="s">
        <v>554</v>
      </c>
      <c r="Q4" s="307">
        <v>14820325000</v>
      </c>
      <c r="R4" s="307">
        <v>0</v>
      </c>
      <c r="S4" s="307">
        <v>0</v>
      </c>
      <c r="T4" s="345">
        <f t="shared" ref="T4:T6" si="13">+Q4/$U$1*$V$1</f>
        <v>15279755.074999999</v>
      </c>
      <c r="U4" s="345">
        <f t="shared" ref="U4:U6" si="14">+R4/$U$1*$V$1</f>
        <v>0</v>
      </c>
      <c r="V4" s="345">
        <f t="shared" ref="V4:V6" si="15">+S4/$U$1*$V$1</f>
        <v>0</v>
      </c>
      <c r="X4" s="305" t="s">
        <v>844</v>
      </c>
      <c r="Y4" s="306" t="s">
        <v>86</v>
      </c>
      <c r="Z4" s="305" t="s">
        <v>376</v>
      </c>
      <c r="AA4" s="305" t="s">
        <v>376</v>
      </c>
      <c r="AB4" s="307">
        <v>0</v>
      </c>
      <c r="AD4" s="305" t="s">
        <v>844</v>
      </c>
      <c r="AE4" s="306" t="s">
        <v>86</v>
      </c>
      <c r="AF4" s="305" t="s">
        <v>376</v>
      </c>
      <c r="AG4" s="305" t="s">
        <v>376</v>
      </c>
      <c r="AH4" s="307">
        <v>6053370000</v>
      </c>
      <c r="AI4" s="307">
        <v>0</v>
      </c>
      <c r="AJ4" s="307">
        <v>0</v>
      </c>
      <c r="AK4" s="345">
        <f t="shared" ref="AK4:AK8" si="16">+AH4/$AL$1*$AM$1</f>
        <v>6241024.4699999997</v>
      </c>
      <c r="AL4" s="307">
        <f t="shared" ref="AL4:AL8" si="17">+AI4/$AL$1*$AM$1</f>
        <v>0</v>
      </c>
      <c r="AM4" s="307">
        <f t="shared" ref="AM4:AM8" si="18">+AJ4/$AL$1*$AM$1</f>
        <v>0</v>
      </c>
      <c r="AU4" s="305" t="s">
        <v>844</v>
      </c>
      <c r="AV4" s="305" t="s">
        <v>86</v>
      </c>
      <c r="AW4" s="307">
        <v>6053370000</v>
      </c>
      <c r="AX4" s="307">
        <v>0</v>
      </c>
      <c r="AY4" s="307">
        <v>0</v>
      </c>
      <c r="AZ4" s="307">
        <f t="shared" ref="AZ4:AZ8" si="19">+AW4/$AZ$1*$BA$1</f>
        <v>6241024.4699999997</v>
      </c>
      <c r="BA4" s="307">
        <f t="shared" ref="BA4:BA8" si="20">+AX4/$AZ$1*$BA$1</f>
        <v>0</v>
      </c>
      <c r="BB4" s="307">
        <f t="shared" ref="BB4:BB8" si="21">+AY4/$AZ$1*$BA$1</f>
        <v>0</v>
      </c>
      <c r="BJ4" s="371" t="s">
        <v>858</v>
      </c>
      <c r="BK4" s="375" t="s">
        <v>859</v>
      </c>
      <c r="BL4" s="375" t="s">
        <v>376</v>
      </c>
      <c r="BM4" s="375" t="s">
        <v>376</v>
      </c>
      <c r="BN4" s="345">
        <v>2720606000</v>
      </c>
      <c r="BO4" s="345">
        <v>0</v>
      </c>
      <c r="BP4" s="345">
        <v>0</v>
      </c>
      <c r="BQ4" s="349">
        <f t="shared" ref="BQ4:BQ13" si="22">BN4/$BQ$1*$BR$1</f>
        <v>2804944.7859999998</v>
      </c>
      <c r="BR4" s="349">
        <f t="shared" ref="BR4:BR13" si="23">BO4/$BQ$1*$BR$1</f>
        <v>0</v>
      </c>
      <c r="BS4" s="349">
        <f t="shared" ref="BS4:BS13" si="24">BP4/$BQ$1*$BR$1</f>
        <v>0</v>
      </c>
      <c r="CA4" s="411" t="s">
        <v>408</v>
      </c>
      <c r="CB4" s="412" t="s">
        <v>531</v>
      </c>
      <c r="CC4" s="413">
        <v>77750000</v>
      </c>
      <c r="CD4" s="413">
        <v>0</v>
      </c>
      <c r="CE4" s="413">
        <v>0</v>
      </c>
      <c r="CF4" s="413">
        <f t="shared" ref="CF4:CF23" si="25">+CC4/$CG$1*$CH$1</f>
        <v>80160.25</v>
      </c>
      <c r="CG4" s="413">
        <f t="shared" ref="CG4:CG23" si="26">+CD4/$CG$1*$CH$1</f>
        <v>0</v>
      </c>
      <c r="CH4" s="413">
        <f t="shared" ref="CH4:CH23" si="27">+CE4/$CG$1*$CH$1</f>
        <v>0</v>
      </c>
      <c r="CQ4" s="343" t="s">
        <v>408</v>
      </c>
      <c r="CR4" s="343" t="s">
        <v>531</v>
      </c>
      <c r="CS4" s="360">
        <v>77750000</v>
      </c>
      <c r="CT4" s="360">
        <v>0</v>
      </c>
      <c r="CU4" s="360">
        <v>0</v>
      </c>
      <c r="CV4" s="360">
        <f t="shared" ref="CV4:CV26" si="28">+CS4/$CW$1*$CX$1</f>
        <v>80160.25</v>
      </c>
      <c r="CW4" s="360">
        <f t="shared" ref="CW4:CW26" si="29">+CT4/$CW$1*$CX$1</f>
        <v>0</v>
      </c>
      <c r="CX4" s="360">
        <f t="shared" ref="CX4:CX26" si="30">+CU4/$CW$1*$CX$1</f>
        <v>0</v>
      </c>
      <c r="DG4" s="305" t="s">
        <v>408</v>
      </c>
      <c r="DH4" s="306" t="s">
        <v>531</v>
      </c>
      <c r="DI4" s="307">
        <v>77750000</v>
      </c>
      <c r="DJ4" s="307">
        <v>0</v>
      </c>
      <c r="DK4" s="307">
        <v>0</v>
      </c>
      <c r="DL4" s="307">
        <f t="shared" ref="DL4:DL26" si="31">+DI4/$DM$1*$DN$1</f>
        <v>80160.25</v>
      </c>
      <c r="DM4" s="307">
        <f t="shared" ref="DM4:DM26" si="32">+DJ4/$DM$1*$DN$1</f>
        <v>0</v>
      </c>
      <c r="DN4" s="307">
        <f t="shared" ref="DN4:DN26" si="33">+DK4/$DM$1*$DN$1</f>
        <v>0</v>
      </c>
      <c r="DP4" s="306" t="s">
        <v>894</v>
      </c>
      <c r="DQ4" s="306" t="s">
        <v>895</v>
      </c>
      <c r="DR4" s="307">
        <v>35840000</v>
      </c>
      <c r="DS4" s="307">
        <f t="shared" ref="DS4:DS8" si="34">+DR4/$DR$1*$DS$1</f>
        <v>36951.039999999994</v>
      </c>
      <c r="DU4" s="305" t="s">
        <v>408</v>
      </c>
      <c r="DV4" s="306" t="s">
        <v>531</v>
      </c>
      <c r="DW4" s="307">
        <v>77750000</v>
      </c>
      <c r="DX4" s="307">
        <v>0</v>
      </c>
      <c r="DY4" s="307">
        <v>0</v>
      </c>
      <c r="DZ4" s="307">
        <f t="shared" ref="DZ4:DZ33" si="35">+DW4/$DZ$1*$EA$1</f>
        <v>80160.25</v>
      </c>
      <c r="EA4" s="307">
        <f t="shared" ref="EA4:EA33" si="36">+DX4/$DZ$1*$EA$1</f>
        <v>0</v>
      </c>
      <c r="EB4" s="307">
        <f t="shared" ref="EB4:EB33" si="37">+DY4/$DZ$1*$EA$1</f>
        <v>0</v>
      </c>
      <c r="EH4" s="343" t="s">
        <v>408</v>
      </c>
      <c r="EI4" s="343" t="s">
        <v>531</v>
      </c>
      <c r="EJ4" s="414">
        <v>77750000</v>
      </c>
      <c r="EK4" s="414">
        <v>0</v>
      </c>
      <c r="EL4" s="414">
        <v>0</v>
      </c>
      <c r="EM4" s="414">
        <f t="shared" ref="EM4:EM33" si="38">+EJ4/$EM$1*$EN$1</f>
        <v>77750</v>
      </c>
      <c r="EN4" s="414">
        <f t="shared" ref="EN4:EN33" si="39">+EK4/$EM$1*$EN$1</f>
        <v>0</v>
      </c>
      <c r="EO4" s="414">
        <f t="shared" ref="EO4:EO33" si="40">+EL4/$EM$1*$EN$1</f>
        <v>0</v>
      </c>
      <c r="EQ4" s="343" t="s">
        <v>972</v>
      </c>
      <c r="ER4" s="414">
        <v>562940000</v>
      </c>
      <c r="ES4" s="414">
        <v>176090000</v>
      </c>
      <c r="ET4" s="414">
        <v>176090000</v>
      </c>
      <c r="EU4" s="414">
        <v>386850000</v>
      </c>
      <c r="EV4" s="414">
        <v>176090000</v>
      </c>
      <c r="EW4" s="414">
        <v>0</v>
      </c>
      <c r="EX4" s="414">
        <f t="shared" ref="EX4:EX32" si="41">+ER4/$EZ$1*$FA$1</f>
        <v>562940</v>
      </c>
      <c r="EY4" s="414">
        <f t="shared" ref="EY4:EY32" si="42">+ES4/$EZ$1*$FA$1</f>
        <v>176090</v>
      </c>
      <c r="EZ4" s="414">
        <f t="shared" ref="EZ4:EZ32" si="43">+ET4/$EZ$1*$FA$1</f>
        <v>176090</v>
      </c>
      <c r="FA4" s="414">
        <f t="shared" ref="FA4:FA32" si="44">+EU4/$EZ$1*$FA$1</f>
        <v>386850</v>
      </c>
      <c r="FB4" s="414">
        <f t="shared" ref="FB4:FB32" si="45">+EV4/$EZ$1*$FA$1</f>
        <v>176090</v>
      </c>
      <c r="FC4" s="414">
        <f t="shared" ref="FC4:FC32" si="46">+EW4/$EZ$1*$FA$1</f>
        <v>0</v>
      </c>
      <c r="FF4" s="343" t="s">
        <v>1019</v>
      </c>
      <c r="FG4" s="343" t="s">
        <v>1020</v>
      </c>
      <c r="FH4" s="343">
        <v>0</v>
      </c>
      <c r="FJ4" s="305" t="s">
        <v>408</v>
      </c>
      <c r="FK4" s="306" t="s">
        <v>531</v>
      </c>
      <c r="FL4" s="307">
        <v>77750000</v>
      </c>
      <c r="FM4" s="307">
        <v>0</v>
      </c>
      <c r="FN4" s="307">
        <v>0</v>
      </c>
      <c r="FO4" s="307">
        <f t="shared" ref="FO4:FO36" si="47">+FL4/$FO$1*$FP$1</f>
        <v>77750</v>
      </c>
      <c r="FP4" s="307">
        <f t="shared" ref="FP4:FP36" si="48">+FM4/$FO$1*$FP$1</f>
        <v>0</v>
      </c>
      <c r="FQ4" s="307">
        <f t="shared" ref="FQ4:FQ36" si="49">+FN4/$FO$1*$FP$1</f>
        <v>0</v>
      </c>
      <c r="FS4" s="346" t="s">
        <v>972</v>
      </c>
      <c r="FT4" s="347">
        <v>562940000</v>
      </c>
      <c r="FU4" s="347">
        <v>176090000</v>
      </c>
      <c r="FV4" s="347">
        <v>176090000</v>
      </c>
      <c r="FW4" s="347">
        <v>386850000</v>
      </c>
      <c r="FX4" s="347">
        <v>176090000</v>
      </c>
      <c r="FY4" s="347">
        <v>0</v>
      </c>
      <c r="FZ4" s="347">
        <f t="shared" ref="FZ4:FZ36" si="50">+FT4/$GD$1*$GE$1</f>
        <v>562940</v>
      </c>
      <c r="GA4" s="347">
        <f t="shared" ref="GA4:GA36" si="51">+FU4/$GD$1*$GE$1</f>
        <v>176090</v>
      </c>
      <c r="GB4" s="347">
        <f t="shared" ref="GB4:GB36" si="52">+FV4/$GD$1*$GE$1</f>
        <v>176090</v>
      </c>
      <c r="GC4" s="347">
        <f t="shared" ref="GC4:GC36" si="53">+FW4/$GD$1*$GE$1</f>
        <v>386850</v>
      </c>
      <c r="GD4" s="347">
        <f t="shared" ref="GD4:GD36" si="54">+FX4/$GD$1*$GE$1</f>
        <v>176090</v>
      </c>
      <c r="GE4" s="347">
        <f t="shared" ref="GE4:GE36" si="55">+FY4/$GD$1*$GE$1</f>
        <v>0</v>
      </c>
      <c r="GH4" s="411" t="s">
        <v>856</v>
      </c>
      <c r="GI4" s="412" t="s">
        <v>857</v>
      </c>
      <c r="GJ4" s="411" t="s">
        <v>376</v>
      </c>
      <c r="GK4" s="413">
        <v>252000000</v>
      </c>
      <c r="GL4" s="413">
        <f t="shared" ref="GL4:GL21" si="56">+GK4/$GK$1*$GL$1</f>
        <v>252000</v>
      </c>
      <c r="GN4" s="415" t="s">
        <v>972</v>
      </c>
      <c r="GO4" s="413">
        <v>562940000</v>
      </c>
      <c r="GP4" s="413">
        <v>562940000</v>
      </c>
      <c r="GQ4" s="413">
        <v>562940000</v>
      </c>
      <c r="GR4" s="413">
        <v>0</v>
      </c>
      <c r="GS4" s="413">
        <v>176090000</v>
      </c>
      <c r="GT4" s="413">
        <v>386850000</v>
      </c>
      <c r="GU4" s="413">
        <f t="shared" ref="GU4:GU34" si="57">+GO4/$GW$1*$GX$1</f>
        <v>562940</v>
      </c>
      <c r="GV4" s="413">
        <f t="shared" ref="GV4:GV34" si="58">+GP4/$GW$1*$GX$1</f>
        <v>562940</v>
      </c>
      <c r="GW4" s="413">
        <f t="shared" ref="GW4:GW34" si="59">+GQ4/$GW$1*$GX$1</f>
        <v>562940</v>
      </c>
      <c r="GX4" s="413">
        <f t="shared" ref="GX4:GX34" si="60">+GR4/$GW$1*$GX$1</f>
        <v>0</v>
      </c>
      <c r="GY4" s="413">
        <f t="shared" ref="GY4:GY34" si="61">+GS4/$GW$1*$GX$1</f>
        <v>176090</v>
      </c>
      <c r="GZ4" s="413">
        <f t="shared" ref="GZ4:GZ34" si="62">+GT4/$GW$1*$GX$1</f>
        <v>386850</v>
      </c>
    </row>
    <row r="5" spans="1:208" ht="12" customHeight="1" x14ac:dyDescent="0.2">
      <c r="A5" s="371" t="s">
        <v>380</v>
      </c>
      <c r="B5" s="371" t="s">
        <v>121</v>
      </c>
      <c r="C5" s="347">
        <v>100</v>
      </c>
      <c r="D5" s="347">
        <v>0</v>
      </c>
      <c r="E5" s="347">
        <v>0</v>
      </c>
      <c r="F5" s="347">
        <f t="shared" si="12"/>
        <v>0.1031</v>
      </c>
      <c r="O5" s="305" t="s">
        <v>380</v>
      </c>
      <c r="P5" s="306" t="s">
        <v>121</v>
      </c>
      <c r="Q5" s="307">
        <v>100</v>
      </c>
      <c r="R5" s="307">
        <v>0</v>
      </c>
      <c r="S5" s="307">
        <v>0</v>
      </c>
      <c r="T5" s="345">
        <f t="shared" si="13"/>
        <v>0.1031</v>
      </c>
      <c r="U5" s="345">
        <f t="shared" si="14"/>
        <v>0</v>
      </c>
      <c r="V5" s="345">
        <f t="shared" si="15"/>
        <v>0</v>
      </c>
      <c r="X5" s="305" t="s">
        <v>553</v>
      </c>
      <c r="Y5" s="306" t="s">
        <v>554</v>
      </c>
      <c r="Z5" s="305" t="s">
        <v>376</v>
      </c>
      <c r="AA5" s="305" t="s">
        <v>376</v>
      </c>
      <c r="AB5" s="307">
        <v>0</v>
      </c>
      <c r="AD5" s="305" t="s">
        <v>411</v>
      </c>
      <c r="AE5" s="306" t="s">
        <v>225</v>
      </c>
      <c r="AF5" s="305" t="s">
        <v>376</v>
      </c>
      <c r="AG5" s="305" t="s">
        <v>376</v>
      </c>
      <c r="AH5" s="307">
        <v>41272320000</v>
      </c>
      <c r="AI5" s="307">
        <v>0</v>
      </c>
      <c r="AJ5" s="307">
        <v>0</v>
      </c>
      <c r="AK5" s="345">
        <f t="shared" si="16"/>
        <v>42551761.919999994</v>
      </c>
      <c r="AL5" s="307">
        <f t="shared" si="17"/>
        <v>0</v>
      </c>
      <c r="AM5" s="307">
        <f t="shared" si="18"/>
        <v>0</v>
      </c>
      <c r="AU5" s="305" t="s">
        <v>411</v>
      </c>
      <c r="AV5" s="305" t="s">
        <v>225</v>
      </c>
      <c r="AW5" s="307">
        <v>41272320000</v>
      </c>
      <c r="AX5" s="307">
        <v>0</v>
      </c>
      <c r="AY5" s="307">
        <v>0</v>
      </c>
      <c r="AZ5" s="307">
        <f t="shared" si="19"/>
        <v>42551761.919999994</v>
      </c>
      <c r="BA5" s="307">
        <f t="shared" si="20"/>
        <v>0</v>
      </c>
      <c r="BB5" s="307">
        <f t="shared" si="21"/>
        <v>0</v>
      </c>
      <c r="BJ5" s="371" t="s">
        <v>860</v>
      </c>
      <c r="BK5" s="375" t="s">
        <v>440</v>
      </c>
      <c r="BL5" s="375" t="s">
        <v>376</v>
      </c>
      <c r="BM5" s="375" t="s">
        <v>376</v>
      </c>
      <c r="BN5" s="345">
        <v>147392000</v>
      </c>
      <c r="BO5" s="345">
        <v>0</v>
      </c>
      <c r="BP5" s="345">
        <v>0</v>
      </c>
      <c r="BQ5" s="349">
        <f t="shared" si="22"/>
        <v>151961.152</v>
      </c>
      <c r="BR5" s="349">
        <f t="shared" si="23"/>
        <v>0</v>
      </c>
      <c r="BS5" s="349">
        <f t="shared" si="24"/>
        <v>0</v>
      </c>
      <c r="CA5" s="411" t="s">
        <v>894</v>
      </c>
      <c r="CB5" s="412" t="s">
        <v>895</v>
      </c>
      <c r="CC5" s="413">
        <v>35840000</v>
      </c>
      <c r="CD5" s="413">
        <v>0</v>
      </c>
      <c r="CE5" s="413">
        <v>0</v>
      </c>
      <c r="CF5" s="413">
        <f t="shared" si="25"/>
        <v>36951.039999999994</v>
      </c>
      <c r="CG5" s="413">
        <f t="shared" si="26"/>
        <v>0</v>
      </c>
      <c r="CH5" s="413">
        <f t="shared" si="27"/>
        <v>0</v>
      </c>
      <c r="CQ5" s="343" t="s">
        <v>894</v>
      </c>
      <c r="CR5" s="343" t="s">
        <v>895</v>
      </c>
      <c r="CS5" s="360">
        <v>35840000</v>
      </c>
      <c r="CT5" s="360">
        <v>0</v>
      </c>
      <c r="CU5" s="360">
        <v>0</v>
      </c>
      <c r="CV5" s="360">
        <f t="shared" si="28"/>
        <v>36951.039999999994</v>
      </c>
      <c r="CW5" s="360">
        <f t="shared" si="29"/>
        <v>0</v>
      </c>
      <c r="CX5" s="360">
        <f t="shared" si="30"/>
        <v>0</v>
      </c>
      <c r="DG5" s="305" t="s">
        <v>894</v>
      </c>
      <c r="DH5" s="306" t="s">
        <v>895</v>
      </c>
      <c r="DI5" s="307">
        <v>35840000</v>
      </c>
      <c r="DJ5" s="307">
        <v>0</v>
      </c>
      <c r="DK5" s="307">
        <v>0</v>
      </c>
      <c r="DL5" s="307">
        <f t="shared" si="31"/>
        <v>36951.039999999994</v>
      </c>
      <c r="DM5" s="307">
        <f t="shared" si="32"/>
        <v>0</v>
      </c>
      <c r="DN5" s="307">
        <f t="shared" si="33"/>
        <v>0</v>
      </c>
      <c r="DP5" s="306" t="s">
        <v>896</v>
      </c>
      <c r="DQ5" s="306" t="s">
        <v>897</v>
      </c>
      <c r="DR5" s="307">
        <v>50000000</v>
      </c>
      <c r="DS5" s="307">
        <f t="shared" si="34"/>
        <v>51549.999999999993</v>
      </c>
      <c r="DU5" s="305" t="s">
        <v>408</v>
      </c>
      <c r="DV5" s="306" t="s">
        <v>531</v>
      </c>
      <c r="DW5" s="307">
        <v>0</v>
      </c>
      <c r="DX5" s="307">
        <v>77750000</v>
      </c>
      <c r="DY5" s="307">
        <v>77750000</v>
      </c>
      <c r="DZ5" s="307">
        <f t="shared" si="35"/>
        <v>0</v>
      </c>
      <c r="EA5" s="307">
        <f t="shared" si="36"/>
        <v>80160.25</v>
      </c>
      <c r="EB5" s="307">
        <f t="shared" si="37"/>
        <v>80160.25</v>
      </c>
      <c r="EH5" s="343" t="s">
        <v>408</v>
      </c>
      <c r="EI5" s="343" t="s">
        <v>531</v>
      </c>
      <c r="EJ5" s="414">
        <v>0</v>
      </c>
      <c r="EK5" s="414">
        <v>77750000</v>
      </c>
      <c r="EL5" s="414">
        <v>77750000</v>
      </c>
      <c r="EM5" s="414">
        <f t="shared" si="38"/>
        <v>0</v>
      </c>
      <c r="EN5" s="414">
        <f t="shared" si="39"/>
        <v>77750</v>
      </c>
      <c r="EO5" s="414">
        <f t="shared" si="40"/>
        <v>77750</v>
      </c>
      <c r="EQ5" s="343" t="s">
        <v>973</v>
      </c>
      <c r="ER5" s="414">
        <v>10000000</v>
      </c>
      <c r="ES5" s="414">
        <v>0</v>
      </c>
      <c r="ET5" s="414">
        <v>0</v>
      </c>
      <c r="EU5" s="414">
        <v>10000000</v>
      </c>
      <c r="EV5" s="414">
        <v>0</v>
      </c>
      <c r="EW5" s="414">
        <v>0</v>
      </c>
      <c r="EX5" s="414">
        <f t="shared" si="41"/>
        <v>10000</v>
      </c>
      <c r="EY5" s="414">
        <f t="shared" si="42"/>
        <v>0</v>
      </c>
      <c r="EZ5" s="414">
        <f t="shared" si="43"/>
        <v>0</v>
      </c>
      <c r="FA5" s="414">
        <f t="shared" si="44"/>
        <v>10000</v>
      </c>
      <c r="FB5" s="414">
        <f t="shared" si="45"/>
        <v>0</v>
      </c>
      <c r="FC5" s="414">
        <f t="shared" si="46"/>
        <v>0</v>
      </c>
      <c r="FF5" s="343" t="s">
        <v>1021</v>
      </c>
      <c r="FG5" s="343" t="s">
        <v>1022</v>
      </c>
      <c r="FH5" s="343">
        <v>0</v>
      </c>
      <c r="FJ5" s="305" t="s">
        <v>408</v>
      </c>
      <c r="FK5" s="306" t="s">
        <v>531</v>
      </c>
      <c r="FL5" s="307">
        <v>0</v>
      </c>
      <c r="FM5" s="307">
        <v>77750000</v>
      </c>
      <c r="FN5" s="307">
        <v>77750000</v>
      </c>
      <c r="FO5" s="307">
        <f t="shared" si="47"/>
        <v>0</v>
      </c>
      <c r="FP5" s="307">
        <f t="shared" si="48"/>
        <v>77750</v>
      </c>
      <c r="FQ5" s="307">
        <f t="shared" si="49"/>
        <v>77750</v>
      </c>
      <c r="FS5" s="346" t="s">
        <v>973</v>
      </c>
      <c r="FT5" s="347">
        <v>10000000</v>
      </c>
      <c r="FU5" s="347">
        <v>0</v>
      </c>
      <c r="FV5" s="347">
        <v>0</v>
      </c>
      <c r="FW5" s="347">
        <v>10000000</v>
      </c>
      <c r="FX5" s="347">
        <v>0</v>
      </c>
      <c r="FY5" s="347">
        <v>0</v>
      </c>
      <c r="FZ5" s="347">
        <f t="shared" si="50"/>
        <v>10000</v>
      </c>
      <c r="GA5" s="347">
        <f t="shared" si="51"/>
        <v>0</v>
      </c>
      <c r="GB5" s="347">
        <f t="shared" si="52"/>
        <v>0</v>
      </c>
      <c r="GC5" s="347">
        <f t="shared" si="53"/>
        <v>10000</v>
      </c>
      <c r="GD5" s="347">
        <f t="shared" si="54"/>
        <v>0</v>
      </c>
      <c r="GE5" s="347">
        <f t="shared" si="55"/>
        <v>0</v>
      </c>
      <c r="GH5" s="411" t="s">
        <v>898</v>
      </c>
      <c r="GI5" s="412" t="s">
        <v>899</v>
      </c>
      <c r="GJ5" s="411" t="s">
        <v>376</v>
      </c>
      <c r="GK5" s="413">
        <v>25000000</v>
      </c>
      <c r="GL5" s="413">
        <f t="shared" si="56"/>
        <v>25000</v>
      </c>
      <c r="GN5" s="415" t="s">
        <v>973</v>
      </c>
      <c r="GO5" s="413">
        <v>10000000</v>
      </c>
      <c r="GP5" s="413">
        <v>10000000</v>
      </c>
      <c r="GQ5" s="413">
        <v>10000000</v>
      </c>
      <c r="GR5" s="413">
        <v>0</v>
      </c>
      <c r="GS5" s="413">
        <v>0</v>
      </c>
      <c r="GT5" s="413">
        <v>10000000</v>
      </c>
      <c r="GU5" s="413">
        <f t="shared" si="57"/>
        <v>10000</v>
      </c>
      <c r="GV5" s="413">
        <f t="shared" si="58"/>
        <v>10000</v>
      </c>
      <c r="GW5" s="413">
        <f t="shared" si="59"/>
        <v>10000</v>
      </c>
      <c r="GX5" s="413">
        <f t="shared" si="60"/>
        <v>0</v>
      </c>
      <c r="GY5" s="413">
        <f t="shared" si="61"/>
        <v>0</v>
      </c>
      <c r="GZ5" s="413">
        <f t="shared" si="62"/>
        <v>10000</v>
      </c>
    </row>
    <row r="6" spans="1:208" ht="12" customHeight="1" x14ac:dyDescent="0.2">
      <c r="A6" s="371" t="s">
        <v>818</v>
      </c>
      <c r="B6" s="371" t="s">
        <v>118</v>
      </c>
      <c r="C6" s="347">
        <v>200</v>
      </c>
      <c r="D6" s="347">
        <v>0</v>
      </c>
      <c r="E6" s="347">
        <v>0</v>
      </c>
      <c r="F6" s="347">
        <f t="shared" si="12"/>
        <v>0.20619999999999999</v>
      </c>
      <c r="O6" s="305" t="s">
        <v>818</v>
      </c>
      <c r="P6" s="306" t="s">
        <v>118</v>
      </c>
      <c r="Q6" s="307">
        <v>200</v>
      </c>
      <c r="R6" s="307">
        <v>0</v>
      </c>
      <c r="S6" s="307">
        <v>0</v>
      </c>
      <c r="T6" s="345">
        <f t="shared" si="13"/>
        <v>0.20619999999999999</v>
      </c>
      <c r="U6" s="345">
        <f t="shared" si="14"/>
        <v>0</v>
      </c>
      <c r="V6" s="345">
        <f t="shared" si="15"/>
        <v>0</v>
      </c>
      <c r="AD6" s="305" t="s">
        <v>553</v>
      </c>
      <c r="AE6" s="306" t="s">
        <v>554</v>
      </c>
      <c r="AF6" s="305" t="s">
        <v>376</v>
      </c>
      <c r="AG6" s="305" t="s">
        <v>376</v>
      </c>
      <c r="AH6" s="307">
        <v>5759385000</v>
      </c>
      <c r="AI6" s="307">
        <v>0</v>
      </c>
      <c r="AJ6" s="307">
        <v>0</v>
      </c>
      <c r="AK6" s="345">
        <f t="shared" si="16"/>
        <v>5937925.9349999996</v>
      </c>
      <c r="AL6" s="307">
        <f t="shared" si="17"/>
        <v>0</v>
      </c>
      <c r="AM6" s="307">
        <f t="shared" si="18"/>
        <v>0</v>
      </c>
      <c r="AU6" s="305" t="s">
        <v>553</v>
      </c>
      <c r="AV6" s="305" t="s">
        <v>554</v>
      </c>
      <c r="AW6" s="307">
        <v>5759385000</v>
      </c>
      <c r="AX6" s="307">
        <v>0</v>
      </c>
      <c r="AY6" s="307">
        <v>0</v>
      </c>
      <c r="AZ6" s="307">
        <f t="shared" si="19"/>
        <v>5937925.9349999996</v>
      </c>
      <c r="BA6" s="307">
        <f t="shared" si="20"/>
        <v>0</v>
      </c>
      <c r="BB6" s="307">
        <f t="shared" si="21"/>
        <v>0</v>
      </c>
      <c r="BJ6" s="371" t="s">
        <v>861</v>
      </c>
      <c r="BK6" s="375" t="s">
        <v>862</v>
      </c>
      <c r="BL6" s="375" t="s">
        <v>376</v>
      </c>
      <c r="BM6" s="375" t="s">
        <v>376</v>
      </c>
      <c r="BN6" s="345">
        <v>646829000</v>
      </c>
      <c r="BO6" s="345">
        <v>0</v>
      </c>
      <c r="BP6" s="345">
        <v>0</v>
      </c>
      <c r="BQ6" s="349">
        <f t="shared" si="22"/>
        <v>666880.69899999991</v>
      </c>
      <c r="BR6" s="349">
        <f t="shared" si="23"/>
        <v>0</v>
      </c>
      <c r="BS6" s="349">
        <f t="shared" si="24"/>
        <v>0</v>
      </c>
      <c r="CA6" s="411" t="s">
        <v>856</v>
      </c>
      <c r="CB6" s="412" t="s">
        <v>857</v>
      </c>
      <c r="CC6" s="413">
        <v>205000000</v>
      </c>
      <c r="CD6" s="413">
        <v>0</v>
      </c>
      <c r="CE6" s="413">
        <v>0</v>
      </c>
      <c r="CF6" s="413">
        <f t="shared" si="25"/>
        <v>211354.99999999997</v>
      </c>
      <c r="CG6" s="413">
        <f t="shared" si="26"/>
        <v>0</v>
      </c>
      <c r="CH6" s="413">
        <f t="shared" si="27"/>
        <v>0</v>
      </c>
      <c r="CQ6" s="343" t="s">
        <v>856</v>
      </c>
      <c r="CR6" s="343" t="s">
        <v>857</v>
      </c>
      <c r="CS6" s="360">
        <v>205000000</v>
      </c>
      <c r="CT6" s="360">
        <v>0</v>
      </c>
      <c r="CU6" s="360">
        <v>0</v>
      </c>
      <c r="CV6" s="360">
        <f t="shared" si="28"/>
        <v>211354.99999999997</v>
      </c>
      <c r="CW6" s="360">
        <f t="shared" si="29"/>
        <v>0</v>
      </c>
      <c r="CX6" s="360">
        <f t="shared" si="30"/>
        <v>0</v>
      </c>
      <c r="DG6" s="305" t="s">
        <v>856</v>
      </c>
      <c r="DH6" s="306" t="s">
        <v>857</v>
      </c>
      <c r="DI6" s="307">
        <v>205000000</v>
      </c>
      <c r="DJ6" s="307">
        <v>0</v>
      </c>
      <c r="DK6" s="307">
        <v>0</v>
      </c>
      <c r="DL6" s="307">
        <f t="shared" si="31"/>
        <v>211354.99999999997</v>
      </c>
      <c r="DM6" s="307">
        <f t="shared" si="32"/>
        <v>0</v>
      </c>
      <c r="DN6" s="307">
        <f t="shared" si="33"/>
        <v>0</v>
      </c>
      <c r="DP6" s="306" t="s">
        <v>903</v>
      </c>
      <c r="DQ6" s="306" t="s">
        <v>904</v>
      </c>
      <c r="DR6" s="307">
        <v>12500000</v>
      </c>
      <c r="DS6" s="307">
        <f t="shared" si="34"/>
        <v>12887.499999999998</v>
      </c>
      <c r="DU6" s="305" t="s">
        <v>894</v>
      </c>
      <c r="DV6" s="306" t="s">
        <v>895</v>
      </c>
      <c r="DW6" s="307">
        <v>35840000</v>
      </c>
      <c r="DX6" s="307">
        <v>0</v>
      </c>
      <c r="DY6" s="307">
        <v>0</v>
      </c>
      <c r="DZ6" s="307">
        <f t="shared" si="35"/>
        <v>36951.039999999994</v>
      </c>
      <c r="EA6" s="307">
        <f t="shared" si="36"/>
        <v>0</v>
      </c>
      <c r="EB6" s="307">
        <f t="shared" si="37"/>
        <v>0</v>
      </c>
      <c r="EH6" s="343" t="s">
        <v>894</v>
      </c>
      <c r="EI6" s="343" t="s">
        <v>895</v>
      </c>
      <c r="EJ6" s="414">
        <v>35840000</v>
      </c>
      <c r="EK6" s="414">
        <v>0</v>
      </c>
      <c r="EL6" s="414">
        <v>0</v>
      </c>
      <c r="EM6" s="414">
        <f t="shared" si="38"/>
        <v>35840</v>
      </c>
      <c r="EN6" s="414">
        <f t="shared" si="39"/>
        <v>0</v>
      </c>
      <c r="EO6" s="414">
        <f t="shared" si="40"/>
        <v>0</v>
      </c>
      <c r="EQ6" s="343" t="s">
        <v>974</v>
      </c>
      <c r="ER6" s="414">
        <v>77750000</v>
      </c>
      <c r="ES6" s="414">
        <v>77750000</v>
      </c>
      <c r="ET6" s="414">
        <v>77750000</v>
      </c>
      <c r="EU6" s="414">
        <v>0</v>
      </c>
      <c r="EV6" s="414">
        <v>77750000</v>
      </c>
      <c r="EW6" s="414">
        <v>0</v>
      </c>
      <c r="EX6" s="414">
        <f t="shared" si="41"/>
        <v>77750</v>
      </c>
      <c r="EY6" s="414">
        <f t="shared" si="42"/>
        <v>77750</v>
      </c>
      <c r="EZ6" s="414">
        <f t="shared" si="43"/>
        <v>77750</v>
      </c>
      <c r="FA6" s="414">
        <f t="shared" si="44"/>
        <v>0</v>
      </c>
      <c r="FB6" s="414">
        <f t="shared" si="45"/>
        <v>77750</v>
      </c>
      <c r="FC6" s="414">
        <f t="shared" si="46"/>
        <v>0</v>
      </c>
      <c r="FF6" s="343" t="s">
        <v>1023</v>
      </c>
      <c r="FG6" s="343" t="s">
        <v>1024</v>
      </c>
      <c r="FH6" s="343">
        <v>0</v>
      </c>
      <c r="FJ6" s="305" t="s">
        <v>894</v>
      </c>
      <c r="FK6" s="306" t="s">
        <v>895</v>
      </c>
      <c r="FL6" s="307">
        <v>35840000</v>
      </c>
      <c r="FM6" s="307">
        <v>0</v>
      </c>
      <c r="FN6" s="307">
        <v>0</v>
      </c>
      <c r="FO6" s="307">
        <f t="shared" si="47"/>
        <v>35840</v>
      </c>
      <c r="FP6" s="307">
        <f t="shared" si="48"/>
        <v>0</v>
      </c>
      <c r="FQ6" s="307">
        <f t="shared" si="49"/>
        <v>0</v>
      </c>
      <c r="FS6" s="346" t="s">
        <v>974</v>
      </c>
      <c r="FT6" s="347">
        <v>77750000</v>
      </c>
      <c r="FU6" s="347">
        <v>77750000</v>
      </c>
      <c r="FV6" s="347">
        <v>77750000</v>
      </c>
      <c r="FW6" s="347">
        <v>0</v>
      </c>
      <c r="FX6" s="347">
        <v>77750000</v>
      </c>
      <c r="FY6" s="347">
        <v>0</v>
      </c>
      <c r="FZ6" s="347">
        <f t="shared" si="50"/>
        <v>77750</v>
      </c>
      <c r="GA6" s="347">
        <f t="shared" si="51"/>
        <v>77750</v>
      </c>
      <c r="GB6" s="347">
        <f t="shared" si="52"/>
        <v>77750</v>
      </c>
      <c r="GC6" s="347">
        <f t="shared" si="53"/>
        <v>0</v>
      </c>
      <c r="GD6" s="347">
        <f t="shared" si="54"/>
        <v>77750</v>
      </c>
      <c r="GE6" s="347">
        <f t="shared" si="55"/>
        <v>0</v>
      </c>
      <c r="GH6" s="411" t="s">
        <v>410</v>
      </c>
      <c r="GI6" s="412" t="s">
        <v>900</v>
      </c>
      <c r="GJ6" s="411" t="s">
        <v>376</v>
      </c>
      <c r="GK6" s="413">
        <v>1450000</v>
      </c>
      <c r="GL6" s="413">
        <f t="shared" si="56"/>
        <v>1450</v>
      </c>
      <c r="GN6" s="415" t="s">
        <v>974</v>
      </c>
      <c r="GO6" s="413">
        <v>77750000</v>
      </c>
      <c r="GP6" s="413">
        <v>77750000</v>
      </c>
      <c r="GQ6" s="413">
        <v>77750000</v>
      </c>
      <c r="GR6" s="413">
        <v>0</v>
      </c>
      <c r="GS6" s="413">
        <v>77750000</v>
      </c>
      <c r="GT6" s="413">
        <v>0</v>
      </c>
      <c r="GU6" s="413">
        <f t="shared" si="57"/>
        <v>77750</v>
      </c>
      <c r="GV6" s="413">
        <f t="shared" si="58"/>
        <v>77750</v>
      </c>
      <c r="GW6" s="413">
        <f t="shared" si="59"/>
        <v>77750</v>
      </c>
      <c r="GX6" s="413">
        <f t="shared" si="60"/>
        <v>0</v>
      </c>
      <c r="GY6" s="413">
        <f t="shared" si="61"/>
        <v>77750</v>
      </c>
      <c r="GZ6" s="413">
        <f t="shared" si="62"/>
        <v>0</v>
      </c>
    </row>
    <row r="7" spans="1:208" ht="12" customHeight="1" x14ac:dyDescent="0.2">
      <c r="AD7" s="305" t="s">
        <v>380</v>
      </c>
      <c r="AE7" s="306" t="s">
        <v>121</v>
      </c>
      <c r="AF7" s="305" t="s">
        <v>376</v>
      </c>
      <c r="AG7" s="305" t="s">
        <v>376</v>
      </c>
      <c r="AH7" s="307">
        <v>100</v>
      </c>
      <c r="AI7" s="307">
        <v>0</v>
      </c>
      <c r="AJ7" s="307">
        <v>0</v>
      </c>
      <c r="AK7" s="345">
        <f t="shared" si="16"/>
        <v>0.1031</v>
      </c>
      <c r="AL7" s="307">
        <f t="shared" si="17"/>
        <v>0</v>
      </c>
      <c r="AM7" s="307">
        <f t="shared" si="18"/>
        <v>0</v>
      </c>
      <c r="AU7" s="305" t="s">
        <v>380</v>
      </c>
      <c r="AV7" s="305" t="s">
        <v>121</v>
      </c>
      <c r="AW7" s="307">
        <v>100</v>
      </c>
      <c r="AX7" s="307">
        <v>0</v>
      </c>
      <c r="AY7" s="307">
        <v>0</v>
      </c>
      <c r="AZ7" s="307">
        <f t="shared" si="19"/>
        <v>0.1031</v>
      </c>
      <c r="BA7" s="307">
        <f t="shared" si="20"/>
        <v>0</v>
      </c>
      <c r="BB7" s="307">
        <f t="shared" si="21"/>
        <v>0</v>
      </c>
      <c r="BJ7" s="371" t="s">
        <v>842</v>
      </c>
      <c r="BK7" s="375" t="s">
        <v>843</v>
      </c>
      <c r="BL7" s="375" t="s">
        <v>376</v>
      </c>
      <c r="BM7" s="375" t="s">
        <v>376</v>
      </c>
      <c r="BN7" s="345">
        <v>235000000</v>
      </c>
      <c r="BO7" s="345">
        <v>0</v>
      </c>
      <c r="BP7" s="345">
        <v>0</v>
      </c>
      <c r="BQ7" s="349">
        <f t="shared" si="22"/>
        <v>242284.99999999997</v>
      </c>
      <c r="BR7" s="349">
        <f t="shared" si="23"/>
        <v>0</v>
      </c>
      <c r="BS7" s="349">
        <f t="shared" si="24"/>
        <v>0</v>
      </c>
      <c r="CA7" s="411" t="s">
        <v>856</v>
      </c>
      <c r="CB7" s="412" t="s">
        <v>857</v>
      </c>
      <c r="CC7" s="413">
        <v>47000000</v>
      </c>
      <c r="CD7" s="413">
        <v>0</v>
      </c>
      <c r="CE7" s="413">
        <v>0</v>
      </c>
      <c r="CF7" s="413">
        <f t="shared" si="25"/>
        <v>48456.999999999993</v>
      </c>
      <c r="CG7" s="413">
        <f t="shared" si="26"/>
        <v>0</v>
      </c>
      <c r="CH7" s="413">
        <f t="shared" si="27"/>
        <v>0</v>
      </c>
      <c r="CQ7" s="343" t="s">
        <v>856</v>
      </c>
      <c r="CR7" s="343" t="s">
        <v>857</v>
      </c>
      <c r="CS7" s="360">
        <v>47000000</v>
      </c>
      <c r="CT7" s="360">
        <v>0</v>
      </c>
      <c r="CU7" s="360">
        <v>0</v>
      </c>
      <c r="CV7" s="360">
        <f t="shared" si="28"/>
        <v>48456.999999999993</v>
      </c>
      <c r="CW7" s="360">
        <f t="shared" si="29"/>
        <v>0</v>
      </c>
      <c r="CX7" s="360">
        <f t="shared" si="30"/>
        <v>0</v>
      </c>
      <c r="DG7" s="305" t="s">
        <v>856</v>
      </c>
      <c r="DH7" s="306" t="s">
        <v>857</v>
      </c>
      <c r="DI7" s="307">
        <v>47000000</v>
      </c>
      <c r="DJ7" s="307">
        <v>0</v>
      </c>
      <c r="DK7" s="307">
        <v>0</v>
      </c>
      <c r="DL7" s="307">
        <f t="shared" si="31"/>
        <v>48456.999999999993</v>
      </c>
      <c r="DM7" s="307">
        <f t="shared" si="32"/>
        <v>0</v>
      </c>
      <c r="DN7" s="307">
        <f t="shared" si="33"/>
        <v>0</v>
      </c>
      <c r="DP7" s="306" t="s">
        <v>844</v>
      </c>
      <c r="DQ7" s="306" t="s">
        <v>86</v>
      </c>
      <c r="DR7" s="307">
        <v>6053370000</v>
      </c>
      <c r="DS7" s="307">
        <f t="shared" si="34"/>
        <v>6241024.4699999997</v>
      </c>
      <c r="DU7" s="305" t="s">
        <v>894</v>
      </c>
      <c r="DV7" s="306" t="s">
        <v>895</v>
      </c>
      <c r="DW7" s="307">
        <v>0</v>
      </c>
      <c r="DX7" s="307">
        <v>35840000</v>
      </c>
      <c r="DY7" s="307">
        <v>35840000</v>
      </c>
      <c r="DZ7" s="307">
        <f t="shared" si="35"/>
        <v>0</v>
      </c>
      <c r="EA7" s="307">
        <f t="shared" si="36"/>
        <v>36951.039999999994</v>
      </c>
      <c r="EB7" s="307">
        <f t="shared" si="37"/>
        <v>36951.039999999994</v>
      </c>
      <c r="EH7" s="343" t="s">
        <v>894</v>
      </c>
      <c r="EI7" s="343" t="s">
        <v>895</v>
      </c>
      <c r="EJ7" s="414">
        <v>0</v>
      </c>
      <c r="EK7" s="414">
        <v>35840000</v>
      </c>
      <c r="EL7" s="414">
        <v>35840000</v>
      </c>
      <c r="EM7" s="414">
        <f t="shared" si="38"/>
        <v>0</v>
      </c>
      <c r="EN7" s="414">
        <f t="shared" si="39"/>
        <v>35840</v>
      </c>
      <c r="EO7" s="414">
        <f t="shared" si="40"/>
        <v>35840</v>
      </c>
      <c r="EQ7" s="343" t="s">
        <v>975</v>
      </c>
      <c r="ER7" s="414">
        <v>35840000</v>
      </c>
      <c r="ES7" s="414">
        <v>35840000</v>
      </c>
      <c r="ET7" s="414">
        <v>35840000</v>
      </c>
      <c r="EU7" s="414">
        <v>0</v>
      </c>
      <c r="EV7" s="414">
        <v>35840000</v>
      </c>
      <c r="EW7" s="414">
        <v>0</v>
      </c>
      <c r="EX7" s="414">
        <f t="shared" si="41"/>
        <v>35840</v>
      </c>
      <c r="EY7" s="414">
        <f t="shared" si="42"/>
        <v>35840</v>
      </c>
      <c r="EZ7" s="414">
        <f t="shared" si="43"/>
        <v>35840</v>
      </c>
      <c r="FA7" s="414">
        <f t="shared" si="44"/>
        <v>0</v>
      </c>
      <c r="FB7" s="414">
        <f t="shared" si="45"/>
        <v>35840</v>
      </c>
      <c r="FC7" s="414">
        <f t="shared" si="46"/>
        <v>0</v>
      </c>
      <c r="FF7" s="343" t="s">
        <v>860</v>
      </c>
      <c r="FG7" s="343" t="s">
        <v>440</v>
      </c>
      <c r="FH7" s="343">
        <v>0</v>
      </c>
      <c r="FJ7" s="305" t="s">
        <v>894</v>
      </c>
      <c r="FK7" s="306" t="s">
        <v>895</v>
      </c>
      <c r="FL7" s="307">
        <v>0</v>
      </c>
      <c r="FM7" s="307">
        <v>35840000</v>
      </c>
      <c r="FN7" s="307">
        <v>35840000</v>
      </c>
      <c r="FO7" s="307">
        <f t="shared" si="47"/>
        <v>0</v>
      </c>
      <c r="FP7" s="307">
        <f t="shared" si="48"/>
        <v>35840</v>
      </c>
      <c r="FQ7" s="307">
        <f t="shared" si="49"/>
        <v>35840</v>
      </c>
      <c r="FS7" s="346" t="s">
        <v>975</v>
      </c>
      <c r="FT7" s="347">
        <v>35840000</v>
      </c>
      <c r="FU7" s="347">
        <v>35840000</v>
      </c>
      <c r="FV7" s="347">
        <v>35840000</v>
      </c>
      <c r="FW7" s="347">
        <v>0</v>
      </c>
      <c r="FX7" s="347">
        <v>35840000</v>
      </c>
      <c r="FY7" s="347">
        <v>0</v>
      </c>
      <c r="FZ7" s="347">
        <f t="shared" si="50"/>
        <v>35840</v>
      </c>
      <c r="GA7" s="347">
        <f t="shared" si="51"/>
        <v>35840</v>
      </c>
      <c r="GB7" s="347">
        <f t="shared" si="52"/>
        <v>35840</v>
      </c>
      <c r="GC7" s="347">
        <f t="shared" si="53"/>
        <v>0</v>
      </c>
      <c r="GD7" s="347">
        <f t="shared" si="54"/>
        <v>35840</v>
      </c>
      <c r="GE7" s="347">
        <f t="shared" si="55"/>
        <v>0</v>
      </c>
      <c r="GH7" s="411" t="s">
        <v>901</v>
      </c>
      <c r="GI7" s="412" t="s">
        <v>902</v>
      </c>
      <c r="GJ7" s="411" t="s">
        <v>376</v>
      </c>
      <c r="GK7" s="413">
        <v>60000000</v>
      </c>
      <c r="GL7" s="413">
        <f t="shared" si="56"/>
        <v>60000</v>
      </c>
      <c r="GN7" s="415" t="s">
        <v>975</v>
      </c>
      <c r="GO7" s="413">
        <v>35840000</v>
      </c>
      <c r="GP7" s="413">
        <v>35840000</v>
      </c>
      <c r="GQ7" s="413">
        <v>35840000</v>
      </c>
      <c r="GR7" s="413">
        <v>0</v>
      </c>
      <c r="GS7" s="413">
        <v>35840000</v>
      </c>
      <c r="GT7" s="413">
        <v>0</v>
      </c>
      <c r="GU7" s="413">
        <f t="shared" si="57"/>
        <v>35840</v>
      </c>
      <c r="GV7" s="413">
        <f t="shared" si="58"/>
        <v>35840</v>
      </c>
      <c r="GW7" s="413">
        <f t="shared" si="59"/>
        <v>35840</v>
      </c>
      <c r="GX7" s="413">
        <f t="shared" si="60"/>
        <v>0</v>
      </c>
      <c r="GY7" s="413">
        <f t="shared" si="61"/>
        <v>35840</v>
      </c>
      <c r="GZ7" s="413">
        <f t="shared" si="62"/>
        <v>0</v>
      </c>
    </row>
    <row r="8" spans="1:208" ht="12" customHeight="1" x14ac:dyDescent="0.2">
      <c r="AD8" s="305" t="s">
        <v>818</v>
      </c>
      <c r="AE8" s="306" t="s">
        <v>118</v>
      </c>
      <c r="AF8" s="305" t="s">
        <v>376</v>
      </c>
      <c r="AG8" s="305" t="s">
        <v>376</v>
      </c>
      <c r="AH8" s="307">
        <v>200</v>
      </c>
      <c r="AI8" s="307">
        <v>0</v>
      </c>
      <c r="AJ8" s="307">
        <v>0</v>
      </c>
      <c r="AK8" s="345">
        <f t="shared" si="16"/>
        <v>0.20619999999999999</v>
      </c>
      <c r="AL8" s="307">
        <f t="shared" si="17"/>
        <v>0</v>
      </c>
      <c r="AM8" s="307">
        <f t="shared" si="18"/>
        <v>0</v>
      </c>
      <c r="AU8" s="305" t="s">
        <v>818</v>
      </c>
      <c r="AV8" s="305" t="s">
        <v>118</v>
      </c>
      <c r="AW8" s="307">
        <v>200</v>
      </c>
      <c r="AX8" s="307">
        <v>0</v>
      </c>
      <c r="AY8" s="307">
        <v>0</v>
      </c>
      <c r="AZ8" s="307">
        <f t="shared" si="19"/>
        <v>0.20619999999999999</v>
      </c>
      <c r="BA8" s="307">
        <f t="shared" si="20"/>
        <v>0</v>
      </c>
      <c r="BB8" s="307">
        <f t="shared" si="21"/>
        <v>0</v>
      </c>
      <c r="BJ8" s="371" t="s">
        <v>844</v>
      </c>
      <c r="BK8" s="375" t="s">
        <v>86</v>
      </c>
      <c r="BL8" s="375" t="s">
        <v>376</v>
      </c>
      <c r="BM8" s="375" t="s">
        <v>376</v>
      </c>
      <c r="BN8" s="345">
        <v>6053370000</v>
      </c>
      <c r="BO8" s="345">
        <v>0</v>
      </c>
      <c r="BP8" s="345">
        <v>0</v>
      </c>
      <c r="BQ8" s="349">
        <f t="shared" si="22"/>
        <v>6241024.4699999997</v>
      </c>
      <c r="BR8" s="349">
        <f t="shared" si="23"/>
        <v>0</v>
      </c>
      <c r="BS8" s="349">
        <f t="shared" si="24"/>
        <v>0</v>
      </c>
      <c r="CA8" s="411" t="s">
        <v>896</v>
      </c>
      <c r="CB8" s="412" t="s">
        <v>897</v>
      </c>
      <c r="CC8" s="413">
        <v>50000000</v>
      </c>
      <c r="CD8" s="413">
        <v>0</v>
      </c>
      <c r="CE8" s="413">
        <v>0</v>
      </c>
      <c r="CF8" s="413">
        <f t="shared" si="25"/>
        <v>51549.999999999993</v>
      </c>
      <c r="CG8" s="413">
        <f t="shared" si="26"/>
        <v>0</v>
      </c>
      <c r="CH8" s="413">
        <f t="shared" si="27"/>
        <v>0</v>
      </c>
      <c r="CQ8" s="343" t="s">
        <v>896</v>
      </c>
      <c r="CR8" s="343" t="s">
        <v>897</v>
      </c>
      <c r="CS8" s="360">
        <v>50000000</v>
      </c>
      <c r="CT8" s="360">
        <v>0</v>
      </c>
      <c r="CU8" s="360">
        <v>0</v>
      </c>
      <c r="CV8" s="360">
        <f t="shared" si="28"/>
        <v>51549.999999999993</v>
      </c>
      <c r="CW8" s="360">
        <f t="shared" si="29"/>
        <v>0</v>
      </c>
      <c r="CX8" s="360">
        <f t="shared" si="30"/>
        <v>0</v>
      </c>
      <c r="DG8" s="305" t="s">
        <v>896</v>
      </c>
      <c r="DH8" s="306" t="s">
        <v>897</v>
      </c>
      <c r="DI8" s="307">
        <v>50000000</v>
      </c>
      <c r="DJ8" s="307">
        <v>0</v>
      </c>
      <c r="DK8" s="307">
        <v>0</v>
      </c>
      <c r="DL8" s="307">
        <f t="shared" si="31"/>
        <v>51549.999999999993</v>
      </c>
      <c r="DM8" s="307">
        <f t="shared" si="32"/>
        <v>0</v>
      </c>
      <c r="DN8" s="307">
        <f t="shared" si="33"/>
        <v>0</v>
      </c>
      <c r="DP8" s="306" t="s">
        <v>863</v>
      </c>
      <c r="DQ8" s="306" t="s">
        <v>864</v>
      </c>
      <c r="DR8" s="307">
        <v>136215000</v>
      </c>
      <c r="DS8" s="307">
        <f t="shared" si="34"/>
        <v>140437.66499999998</v>
      </c>
      <c r="DU8" s="305" t="s">
        <v>856</v>
      </c>
      <c r="DV8" s="306" t="s">
        <v>857</v>
      </c>
      <c r="DW8" s="307">
        <v>205000000</v>
      </c>
      <c r="DX8" s="307">
        <v>0</v>
      </c>
      <c r="DY8" s="307">
        <v>0</v>
      </c>
      <c r="DZ8" s="307">
        <f t="shared" si="35"/>
        <v>211354.99999999997</v>
      </c>
      <c r="EA8" s="307">
        <f t="shared" si="36"/>
        <v>0</v>
      </c>
      <c r="EB8" s="307">
        <f t="shared" si="37"/>
        <v>0</v>
      </c>
      <c r="EH8" s="343" t="s">
        <v>856</v>
      </c>
      <c r="EI8" s="343" t="s">
        <v>857</v>
      </c>
      <c r="EJ8" s="414">
        <v>205000000</v>
      </c>
      <c r="EK8" s="414">
        <v>0</v>
      </c>
      <c r="EL8" s="414">
        <v>0</v>
      </c>
      <c r="EM8" s="414">
        <f t="shared" si="38"/>
        <v>205000</v>
      </c>
      <c r="EN8" s="414">
        <f t="shared" si="39"/>
        <v>0</v>
      </c>
      <c r="EO8" s="414">
        <f t="shared" si="40"/>
        <v>0</v>
      </c>
      <c r="EQ8" s="343" t="s">
        <v>976</v>
      </c>
      <c r="ER8" s="414">
        <v>252000000</v>
      </c>
      <c r="ES8" s="414">
        <v>0</v>
      </c>
      <c r="ET8" s="414">
        <v>0</v>
      </c>
      <c r="EU8" s="414">
        <v>252000000</v>
      </c>
      <c r="EV8" s="414">
        <v>0</v>
      </c>
      <c r="EW8" s="414">
        <v>0</v>
      </c>
      <c r="EX8" s="414">
        <f t="shared" si="41"/>
        <v>252000</v>
      </c>
      <c r="EY8" s="414">
        <f t="shared" si="42"/>
        <v>0</v>
      </c>
      <c r="EZ8" s="414">
        <f t="shared" si="43"/>
        <v>0</v>
      </c>
      <c r="FA8" s="414">
        <f t="shared" si="44"/>
        <v>252000</v>
      </c>
      <c r="FB8" s="414">
        <f t="shared" si="45"/>
        <v>0</v>
      </c>
      <c r="FC8" s="414">
        <f t="shared" si="46"/>
        <v>0</v>
      </c>
      <c r="FF8" s="343" t="s">
        <v>861</v>
      </c>
      <c r="FG8" s="343" t="s">
        <v>862</v>
      </c>
      <c r="FH8" s="343">
        <v>0</v>
      </c>
      <c r="FJ8" s="305" t="s">
        <v>856</v>
      </c>
      <c r="FK8" s="306" t="s">
        <v>857</v>
      </c>
      <c r="FL8" s="307">
        <v>205000000</v>
      </c>
      <c r="FM8" s="307">
        <v>0</v>
      </c>
      <c r="FN8" s="307">
        <v>0</v>
      </c>
      <c r="FO8" s="307">
        <f t="shared" si="47"/>
        <v>205000</v>
      </c>
      <c r="FP8" s="307">
        <f t="shared" si="48"/>
        <v>0</v>
      </c>
      <c r="FQ8" s="307">
        <f t="shared" si="49"/>
        <v>0</v>
      </c>
      <c r="FS8" s="346" t="s">
        <v>976</v>
      </c>
      <c r="FT8" s="347">
        <v>252000000</v>
      </c>
      <c r="FU8" s="347">
        <v>0</v>
      </c>
      <c r="FV8" s="347">
        <v>0</v>
      </c>
      <c r="FW8" s="347">
        <v>252000000</v>
      </c>
      <c r="FX8" s="347">
        <v>0</v>
      </c>
      <c r="FY8" s="347">
        <v>0</v>
      </c>
      <c r="FZ8" s="347">
        <f t="shared" si="50"/>
        <v>252000</v>
      </c>
      <c r="GA8" s="347">
        <f t="shared" si="51"/>
        <v>0</v>
      </c>
      <c r="GB8" s="347">
        <f t="shared" si="52"/>
        <v>0</v>
      </c>
      <c r="GC8" s="347">
        <f t="shared" si="53"/>
        <v>252000</v>
      </c>
      <c r="GD8" s="347">
        <f t="shared" si="54"/>
        <v>0</v>
      </c>
      <c r="GE8" s="347">
        <f t="shared" si="55"/>
        <v>0</v>
      </c>
      <c r="GH8" s="411" t="s">
        <v>905</v>
      </c>
      <c r="GI8" s="412" t="s">
        <v>525</v>
      </c>
      <c r="GJ8" s="411" t="s">
        <v>376</v>
      </c>
      <c r="GK8" s="413">
        <v>38400000</v>
      </c>
      <c r="GL8" s="413">
        <f t="shared" si="56"/>
        <v>38400</v>
      </c>
      <c r="GN8" s="415" t="s">
        <v>976</v>
      </c>
      <c r="GO8" s="413">
        <v>252000000</v>
      </c>
      <c r="GP8" s="413">
        <v>252000000</v>
      </c>
      <c r="GQ8" s="413">
        <v>252000000</v>
      </c>
      <c r="GR8" s="413">
        <v>0</v>
      </c>
      <c r="GS8" s="413">
        <v>0</v>
      </c>
      <c r="GT8" s="413">
        <v>252000000</v>
      </c>
      <c r="GU8" s="413">
        <f t="shared" si="57"/>
        <v>252000</v>
      </c>
      <c r="GV8" s="413">
        <f t="shared" si="58"/>
        <v>252000</v>
      </c>
      <c r="GW8" s="413">
        <f t="shared" si="59"/>
        <v>252000</v>
      </c>
      <c r="GX8" s="413">
        <f t="shared" si="60"/>
        <v>0</v>
      </c>
      <c r="GY8" s="413">
        <f t="shared" si="61"/>
        <v>0</v>
      </c>
      <c r="GZ8" s="413">
        <f t="shared" si="62"/>
        <v>252000</v>
      </c>
    </row>
    <row r="9" spans="1:208" ht="12" customHeight="1" x14ac:dyDescent="0.2">
      <c r="AL9" s="307"/>
      <c r="AM9" s="307"/>
      <c r="AZ9" s="359">
        <f>SUM(AZ3:AZ8)</f>
        <v>54972997.634300001</v>
      </c>
      <c r="BJ9" s="371" t="s">
        <v>863</v>
      </c>
      <c r="BK9" s="375" t="s">
        <v>864</v>
      </c>
      <c r="BL9" s="375" t="s">
        <v>376</v>
      </c>
      <c r="BM9" s="375" t="s">
        <v>376</v>
      </c>
      <c r="BN9" s="345">
        <v>136215000</v>
      </c>
      <c r="BO9" s="345">
        <v>0</v>
      </c>
      <c r="BP9" s="345">
        <v>0</v>
      </c>
      <c r="BQ9" s="349">
        <f t="shared" si="22"/>
        <v>140437.66499999998</v>
      </c>
      <c r="BR9" s="349">
        <f t="shared" si="23"/>
        <v>0</v>
      </c>
      <c r="BS9" s="349">
        <f t="shared" si="24"/>
        <v>0</v>
      </c>
      <c r="CA9" s="411" t="s">
        <v>898</v>
      </c>
      <c r="CB9" s="412" t="s">
        <v>899</v>
      </c>
      <c r="CC9" s="413">
        <v>25000000</v>
      </c>
      <c r="CD9" s="413">
        <v>0</v>
      </c>
      <c r="CE9" s="413">
        <v>0</v>
      </c>
      <c r="CF9" s="413">
        <f t="shared" si="25"/>
        <v>25774.999999999996</v>
      </c>
      <c r="CG9" s="413">
        <f t="shared" si="26"/>
        <v>0</v>
      </c>
      <c r="CH9" s="413">
        <f t="shared" si="27"/>
        <v>0</v>
      </c>
      <c r="CQ9" s="343" t="s">
        <v>898</v>
      </c>
      <c r="CR9" s="343" t="s">
        <v>899</v>
      </c>
      <c r="CS9" s="360">
        <v>25000000</v>
      </c>
      <c r="CT9" s="360">
        <v>0</v>
      </c>
      <c r="CU9" s="360">
        <v>0</v>
      </c>
      <c r="CV9" s="360">
        <f t="shared" si="28"/>
        <v>25774.999999999996</v>
      </c>
      <c r="CW9" s="360">
        <f t="shared" si="29"/>
        <v>0</v>
      </c>
      <c r="CX9" s="360">
        <f t="shared" si="30"/>
        <v>0</v>
      </c>
      <c r="DG9" s="305" t="s">
        <v>898</v>
      </c>
      <c r="DH9" s="306" t="s">
        <v>899</v>
      </c>
      <c r="DI9" s="307">
        <v>25000000</v>
      </c>
      <c r="DJ9" s="307">
        <v>0</v>
      </c>
      <c r="DK9" s="307">
        <v>0</v>
      </c>
      <c r="DL9" s="307">
        <f t="shared" si="31"/>
        <v>25774.999999999996</v>
      </c>
      <c r="DM9" s="307">
        <f t="shared" si="32"/>
        <v>0</v>
      </c>
      <c r="DN9" s="307">
        <f t="shared" si="33"/>
        <v>0</v>
      </c>
      <c r="DU9" s="305" t="s">
        <v>856</v>
      </c>
      <c r="DV9" s="306" t="s">
        <v>857</v>
      </c>
      <c r="DW9" s="307">
        <v>47000000</v>
      </c>
      <c r="DX9" s="307">
        <v>0</v>
      </c>
      <c r="DY9" s="307">
        <v>0</v>
      </c>
      <c r="DZ9" s="307">
        <f t="shared" si="35"/>
        <v>48456.999999999993</v>
      </c>
      <c r="EA9" s="307">
        <f t="shared" si="36"/>
        <v>0</v>
      </c>
      <c r="EB9" s="307">
        <f t="shared" si="37"/>
        <v>0</v>
      </c>
      <c r="EH9" s="343" t="s">
        <v>856</v>
      </c>
      <c r="EI9" s="343" t="s">
        <v>857</v>
      </c>
      <c r="EJ9" s="414">
        <v>47000000</v>
      </c>
      <c r="EK9" s="414">
        <v>0</v>
      </c>
      <c r="EL9" s="414">
        <v>0</v>
      </c>
      <c r="EM9" s="414">
        <f t="shared" si="38"/>
        <v>47000</v>
      </c>
      <c r="EN9" s="414">
        <f t="shared" si="39"/>
        <v>0</v>
      </c>
      <c r="EO9" s="414">
        <f t="shared" si="40"/>
        <v>0</v>
      </c>
      <c r="EQ9" s="343" t="s">
        <v>977</v>
      </c>
      <c r="ER9" s="414">
        <v>50000000</v>
      </c>
      <c r="ES9" s="414">
        <v>50000000</v>
      </c>
      <c r="ET9" s="414">
        <v>50000000</v>
      </c>
      <c r="EU9" s="414">
        <v>0</v>
      </c>
      <c r="EV9" s="414">
        <v>50000000</v>
      </c>
      <c r="EW9" s="414">
        <v>0</v>
      </c>
      <c r="EX9" s="414">
        <f t="shared" si="41"/>
        <v>50000</v>
      </c>
      <c r="EY9" s="414">
        <f t="shared" si="42"/>
        <v>50000</v>
      </c>
      <c r="EZ9" s="414">
        <f t="shared" si="43"/>
        <v>50000</v>
      </c>
      <c r="FA9" s="414">
        <f t="shared" si="44"/>
        <v>0</v>
      </c>
      <c r="FB9" s="414">
        <f t="shared" si="45"/>
        <v>50000</v>
      </c>
      <c r="FC9" s="414">
        <f t="shared" si="46"/>
        <v>0</v>
      </c>
      <c r="FF9" s="343" t="s">
        <v>863</v>
      </c>
      <c r="FG9" s="343" t="s">
        <v>864</v>
      </c>
      <c r="FH9" s="343">
        <v>0</v>
      </c>
      <c r="FJ9" s="305" t="s">
        <v>856</v>
      </c>
      <c r="FK9" s="306" t="s">
        <v>857</v>
      </c>
      <c r="FL9" s="307">
        <v>47000000</v>
      </c>
      <c r="FM9" s="307">
        <v>0</v>
      </c>
      <c r="FN9" s="307">
        <v>0</v>
      </c>
      <c r="FO9" s="307">
        <f t="shared" si="47"/>
        <v>47000</v>
      </c>
      <c r="FP9" s="307">
        <f t="shared" si="48"/>
        <v>0</v>
      </c>
      <c r="FQ9" s="307">
        <f t="shared" si="49"/>
        <v>0</v>
      </c>
      <c r="FS9" s="346" t="s">
        <v>977</v>
      </c>
      <c r="FT9" s="347">
        <v>50000000</v>
      </c>
      <c r="FU9" s="347">
        <v>50000000</v>
      </c>
      <c r="FV9" s="347">
        <v>50000000</v>
      </c>
      <c r="FW9" s="347">
        <v>0</v>
      </c>
      <c r="FX9" s="347">
        <v>50000000</v>
      </c>
      <c r="FY9" s="347">
        <v>0</v>
      </c>
      <c r="FZ9" s="347">
        <f t="shared" si="50"/>
        <v>50000</v>
      </c>
      <c r="GA9" s="347">
        <f t="shared" si="51"/>
        <v>50000</v>
      </c>
      <c r="GB9" s="347">
        <f t="shared" si="52"/>
        <v>50000</v>
      </c>
      <c r="GC9" s="347">
        <f t="shared" si="53"/>
        <v>0</v>
      </c>
      <c r="GD9" s="347">
        <f t="shared" si="54"/>
        <v>50000</v>
      </c>
      <c r="GE9" s="347">
        <f t="shared" si="55"/>
        <v>0</v>
      </c>
      <c r="GH9" s="411" t="s">
        <v>858</v>
      </c>
      <c r="GI9" s="412" t="s">
        <v>859</v>
      </c>
      <c r="GJ9" s="411" t="s">
        <v>376</v>
      </c>
      <c r="GK9" s="413">
        <v>2800606000</v>
      </c>
      <c r="GL9" s="413">
        <f t="shared" si="56"/>
        <v>2800606</v>
      </c>
      <c r="GN9" s="415" t="s">
        <v>977</v>
      </c>
      <c r="GO9" s="413">
        <v>50000000</v>
      </c>
      <c r="GP9" s="413">
        <v>50000000</v>
      </c>
      <c r="GQ9" s="413">
        <v>50000000</v>
      </c>
      <c r="GR9" s="413">
        <v>0</v>
      </c>
      <c r="GS9" s="413">
        <v>50000000</v>
      </c>
      <c r="GT9" s="413">
        <v>0</v>
      </c>
      <c r="GU9" s="413">
        <f t="shared" si="57"/>
        <v>50000</v>
      </c>
      <c r="GV9" s="413">
        <f t="shared" si="58"/>
        <v>50000</v>
      </c>
      <c r="GW9" s="413">
        <f t="shared" si="59"/>
        <v>50000</v>
      </c>
      <c r="GX9" s="413">
        <f t="shared" si="60"/>
        <v>0</v>
      </c>
      <c r="GY9" s="413">
        <f t="shared" si="61"/>
        <v>50000</v>
      </c>
      <c r="GZ9" s="413">
        <f t="shared" si="62"/>
        <v>0</v>
      </c>
    </row>
    <row r="10" spans="1:208" ht="12" customHeight="1" x14ac:dyDescent="0.2">
      <c r="BJ10" s="371" t="s">
        <v>411</v>
      </c>
      <c r="BK10" s="375" t="s">
        <v>225</v>
      </c>
      <c r="BL10" s="375" t="s">
        <v>376</v>
      </c>
      <c r="BM10" s="375" t="s">
        <v>376</v>
      </c>
      <c r="BN10" s="345">
        <v>41272320000</v>
      </c>
      <c r="BO10" s="345">
        <v>0</v>
      </c>
      <c r="BP10" s="345">
        <v>0</v>
      </c>
      <c r="BQ10" s="349">
        <f t="shared" si="22"/>
        <v>42551761.919999994</v>
      </c>
      <c r="BR10" s="349">
        <f t="shared" si="23"/>
        <v>0</v>
      </c>
      <c r="BS10" s="349">
        <f t="shared" si="24"/>
        <v>0</v>
      </c>
      <c r="CA10" s="411" t="s">
        <v>410</v>
      </c>
      <c r="CB10" s="412" t="s">
        <v>900</v>
      </c>
      <c r="CC10" s="413">
        <v>1450000</v>
      </c>
      <c r="CD10" s="413">
        <v>0</v>
      </c>
      <c r="CE10" s="413">
        <v>0</v>
      </c>
      <c r="CF10" s="413">
        <f t="shared" si="25"/>
        <v>1494.9499999999998</v>
      </c>
      <c r="CG10" s="413">
        <f t="shared" si="26"/>
        <v>0</v>
      </c>
      <c r="CH10" s="413">
        <f t="shared" si="27"/>
        <v>0</v>
      </c>
      <c r="CQ10" s="343" t="s">
        <v>410</v>
      </c>
      <c r="CR10" s="343" t="s">
        <v>900</v>
      </c>
      <c r="CS10" s="360">
        <v>1450000</v>
      </c>
      <c r="CT10" s="360">
        <v>0</v>
      </c>
      <c r="CU10" s="360">
        <v>0</v>
      </c>
      <c r="CV10" s="360">
        <f t="shared" si="28"/>
        <v>1494.9499999999998</v>
      </c>
      <c r="CW10" s="360">
        <f t="shared" si="29"/>
        <v>0</v>
      </c>
      <c r="CX10" s="360">
        <f t="shared" si="30"/>
        <v>0</v>
      </c>
      <c r="DG10" s="305" t="s">
        <v>410</v>
      </c>
      <c r="DH10" s="306" t="s">
        <v>900</v>
      </c>
      <c r="DI10" s="307">
        <v>1450000</v>
      </c>
      <c r="DJ10" s="307">
        <v>0</v>
      </c>
      <c r="DK10" s="307">
        <v>0</v>
      </c>
      <c r="DL10" s="307">
        <f t="shared" si="31"/>
        <v>1494.9499999999998</v>
      </c>
      <c r="DM10" s="307">
        <f t="shared" si="32"/>
        <v>0</v>
      </c>
      <c r="DN10" s="307">
        <f t="shared" si="33"/>
        <v>0</v>
      </c>
      <c r="DU10" s="305" t="s">
        <v>896</v>
      </c>
      <c r="DV10" s="306" t="s">
        <v>897</v>
      </c>
      <c r="DW10" s="307">
        <v>50000000</v>
      </c>
      <c r="DX10" s="307">
        <v>0</v>
      </c>
      <c r="DY10" s="307">
        <v>0</v>
      </c>
      <c r="DZ10" s="307">
        <f t="shared" si="35"/>
        <v>51549.999999999993</v>
      </c>
      <c r="EA10" s="307">
        <f t="shared" si="36"/>
        <v>0</v>
      </c>
      <c r="EB10" s="307">
        <f t="shared" si="37"/>
        <v>0</v>
      </c>
      <c r="EH10" s="343" t="s">
        <v>896</v>
      </c>
      <c r="EI10" s="343" t="s">
        <v>897</v>
      </c>
      <c r="EJ10" s="414">
        <v>50000000</v>
      </c>
      <c r="EK10" s="414">
        <v>0</v>
      </c>
      <c r="EL10" s="414">
        <v>0</v>
      </c>
      <c r="EM10" s="414">
        <f t="shared" si="38"/>
        <v>50000</v>
      </c>
      <c r="EN10" s="414">
        <f t="shared" si="39"/>
        <v>0</v>
      </c>
      <c r="EO10" s="414">
        <f t="shared" si="40"/>
        <v>0</v>
      </c>
      <c r="EQ10" s="343" t="s">
        <v>978</v>
      </c>
      <c r="ER10" s="414">
        <v>25000000</v>
      </c>
      <c r="ES10" s="414">
        <v>0</v>
      </c>
      <c r="ET10" s="414">
        <v>0</v>
      </c>
      <c r="EU10" s="414">
        <v>25000000</v>
      </c>
      <c r="EV10" s="414">
        <v>0</v>
      </c>
      <c r="EW10" s="414">
        <v>0</v>
      </c>
      <c r="EX10" s="414">
        <f t="shared" si="41"/>
        <v>25000</v>
      </c>
      <c r="EY10" s="414">
        <f t="shared" si="42"/>
        <v>0</v>
      </c>
      <c r="EZ10" s="414">
        <f t="shared" si="43"/>
        <v>0</v>
      </c>
      <c r="FA10" s="414">
        <f t="shared" si="44"/>
        <v>25000</v>
      </c>
      <c r="FB10" s="414">
        <f t="shared" si="45"/>
        <v>0</v>
      </c>
      <c r="FC10" s="414">
        <f t="shared" si="46"/>
        <v>0</v>
      </c>
      <c r="FF10" s="343" t="s">
        <v>411</v>
      </c>
      <c r="FG10" s="343" t="s">
        <v>225</v>
      </c>
      <c r="FH10" s="343">
        <v>0</v>
      </c>
      <c r="FJ10" s="305" t="s">
        <v>896</v>
      </c>
      <c r="FK10" s="306" t="s">
        <v>897</v>
      </c>
      <c r="FL10" s="307">
        <v>50000000</v>
      </c>
      <c r="FM10" s="307">
        <v>0</v>
      </c>
      <c r="FN10" s="307">
        <v>0</v>
      </c>
      <c r="FO10" s="307">
        <f t="shared" si="47"/>
        <v>50000</v>
      </c>
      <c r="FP10" s="307">
        <f t="shared" si="48"/>
        <v>0</v>
      </c>
      <c r="FQ10" s="307">
        <f t="shared" si="49"/>
        <v>0</v>
      </c>
      <c r="FS10" s="346" t="s">
        <v>978</v>
      </c>
      <c r="FT10" s="347">
        <v>25000000</v>
      </c>
      <c r="FU10" s="347">
        <v>0</v>
      </c>
      <c r="FV10" s="347">
        <v>0</v>
      </c>
      <c r="FW10" s="347">
        <v>25000000</v>
      </c>
      <c r="FX10" s="347">
        <v>0</v>
      </c>
      <c r="FY10" s="347">
        <v>0</v>
      </c>
      <c r="FZ10" s="347">
        <f t="shared" si="50"/>
        <v>25000</v>
      </c>
      <c r="GA10" s="347">
        <f t="shared" si="51"/>
        <v>0</v>
      </c>
      <c r="GB10" s="347">
        <f t="shared" si="52"/>
        <v>0</v>
      </c>
      <c r="GC10" s="347">
        <f t="shared" si="53"/>
        <v>25000</v>
      </c>
      <c r="GD10" s="347">
        <f t="shared" si="54"/>
        <v>0</v>
      </c>
      <c r="GE10" s="347">
        <f t="shared" si="55"/>
        <v>0</v>
      </c>
      <c r="GH10" s="411" t="s">
        <v>921</v>
      </c>
      <c r="GI10" s="412" t="s">
        <v>922</v>
      </c>
      <c r="GJ10" s="411" t="s">
        <v>376</v>
      </c>
      <c r="GK10" s="413">
        <v>62000000</v>
      </c>
      <c r="GL10" s="413">
        <f t="shared" si="56"/>
        <v>62000</v>
      </c>
      <c r="GN10" s="415" t="s">
        <v>978</v>
      </c>
      <c r="GO10" s="413">
        <v>25000000</v>
      </c>
      <c r="GP10" s="413">
        <v>25000000</v>
      </c>
      <c r="GQ10" s="413">
        <v>25000000</v>
      </c>
      <c r="GR10" s="413">
        <v>0</v>
      </c>
      <c r="GS10" s="413">
        <v>0</v>
      </c>
      <c r="GT10" s="413">
        <v>25000000</v>
      </c>
      <c r="GU10" s="413">
        <f t="shared" si="57"/>
        <v>25000</v>
      </c>
      <c r="GV10" s="413">
        <f t="shared" si="58"/>
        <v>25000</v>
      </c>
      <c r="GW10" s="413">
        <f t="shared" si="59"/>
        <v>25000</v>
      </c>
      <c r="GX10" s="413">
        <f t="shared" si="60"/>
        <v>0</v>
      </c>
      <c r="GY10" s="413">
        <f t="shared" si="61"/>
        <v>0</v>
      </c>
      <c r="GZ10" s="413">
        <f t="shared" si="62"/>
        <v>25000</v>
      </c>
    </row>
    <row r="11" spans="1:208" ht="12" customHeight="1" x14ac:dyDescent="0.2">
      <c r="BJ11" s="371" t="s">
        <v>553</v>
      </c>
      <c r="BK11" s="375" t="s">
        <v>554</v>
      </c>
      <c r="BL11" s="375" t="s">
        <v>376</v>
      </c>
      <c r="BM11" s="375" t="s">
        <v>376</v>
      </c>
      <c r="BN11" s="345">
        <v>6903343000</v>
      </c>
      <c r="BO11" s="345">
        <v>0</v>
      </c>
      <c r="BP11" s="345">
        <v>0</v>
      </c>
      <c r="BQ11" s="349">
        <f t="shared" si="22"/>
        <v>7117346.6329999994</v>
      </c>
      <c r="BR11" s="349">
        <f t="shared" si="23"/>
        <v>0</v>
      </c>
      <c r="BS11" s="349">
        <f t="shared" si="24"/>
        <v>0</v>
      </c>
      <c r="CA11" s="411" t="s">
        <v>901</v>
      </c>
      <c r="CB11" s="412" t="s">
        <v>902</v>
      </c>
      <c r="CC11" s="413">
        <v>60000000</v>
      </c>
      <c r="CD11" s="413">
        <v>0</v>
      </c>
      <c r="CE11" s="413">
        <v>0</v>
      </c>
      <c r="CF11" s="413">
        <f t="shared" si="25"/>
        <v>61859.999999999993</v>
      </c>
      <c r="CG11" s="413">
        <f t="shared" si="26"/>
        <v>0</v>
      </c>
      <c r="CH11" s="413">
        <f t="shared" si="27"/>
        <v>0</v>
      </c>
      <c r="CQ11" s="343" t="s">
        <v>901</v>
      </c>
      <c r="CR11" s="343" t="s">
        <v>902</v>
      </c>
      <c r="CS11" s="360">
        <v>60000000</v>
      </c>
      <c r="CT11" s="360">
        <v>0</v>
      </c>
      <c r="CU11" s="360">
        <v>0</v>
      </c>
      <c r="CV11" s="360">
        <f t="shared" si="28"/>
        <v>61859.999999999993</v>
      </c>
      <c r="CW11" s="360">
        <f t="shared" si="29"/>
        <v>0</v>
      </c>
      <c r="CX11" s="360">
        <f t="shared" si="30"/>
        <v>0</v>
      </c>
      <c r="DG11" s="305" t="s">
        <v>901</v>
      </c>
      <c r="DH11" s="306" t="s">
        <v>902</v>
      </c>
      <c r="DI11" s="307">
        <v>60000000</v>
      </c>
      <c r="DJ11" s="307">
        <v>0</v>
      </c>
      <c r="DK11" s="307">
        <v>0</v>
      </c>
      <c r="DL11" s="307">
        <f t="shared" si="31"/>
        <v>61859.999999999993</v>
      </c>
      <c r="DM11" s="307">
        <f t="shared" si="32"/>
        <v>0</v>
      </c>
      <c r="DN11" s="307">
        <f t="shared" si="33"/>
        <v>0</v>
      </c>
      <c r="DU11" s="305" t="s">
        <v>896</v>
      </c>
      <c r="DV11" s="306" t="s">
        <v>897</v>
      </c>
      <c r="DW11" s="307">
        <v>0</v>
      </c>
      <c r="DX11" s="307">
        <v>50000000</v>
      </c>
      <c r="DY11" s="307">
        <v>50000000</v>
      </c>
      <c r="DZ11" s="307">
        <f t="shared" si="35"/>
        <v>0</v>
      </c>
      <c r="EA11" s="307">
        <f t="shared" si="36"/>
        <v>51549.999999999993</v>
      </c>
      <c r="EB11" s="307">
        <f t="shared" si="37"/>
        <v>51549.999999999993</v>
      </c>
      <c r="EH11" s="343" t="s">
        <v>896</v>
      </c>
      <c r="EI11" s="343" t="s">
        <v>897</v>
      </c>
      <c r="EJ11" s="414">
        <v>0</v>
      </c>
      <c r="EK11" s="414">
        <v>50000000</v>
      </c>
      <c r="EL11" s="414">
        <v>50000000</v>
      </c>
      <c r="EM11" s="414">
        <f t="shared" si="38"/>
        <v>0</v>
      </c>
      <c r="EN11" s="414">
        <f t="shared" si="39"/>
        <v>50000</v>
      </c>
      <c r="EO11" s="414">
        <f t="shared" si="40"/>
        <v>50000</v>
      </c>
      <c r="EQ11" s="343" t="s">
        <v>979</v>
      </c>
      <c r="ER11" s="414">
        <v>1450000</v>
      </c>
      <c r="ES11" s="414">
        <v>0</v>
      </c>
      <c r="ET11" s="414">
        <v>0</v>
      </c>
      <c r="EU11" s="414">
        <v>1450000</v>
      </c>
      <c r="EV11" s="414">
        <v>0</v>
      </c>
      <c r="EW11" s="414">
        <v>0</v>
      </c>
      <c r="EX11" s="414">
        <f t="shared" si="41"/>
        <v>1450</v>
      </c>
      <c r="EY11" s="414">
        <f t="shared" si="42"/>
        <v>0</v>
      </c>
      <c r="EZ11" s="414">
        <f t="shared" si="43"/>
        <v>0</v>
      </c>
      <c r="FA11" s="414">
        <f t="shared" si="44"/>
        <v>1450</v>
      </c>
      <c r="FB11" s="414">
        <f t="shared" si="45"/>
        <v>0</v>
      </c>
      <c r="FC11" s="414">
        <f t="shared" si="46"/>
        <v>0</v>
      </c>
      <c r="FF11" s="343" t="s">
        <v>553</v>
      </c>
      <c r="FG11" s="343" t="s">
        <v>554</v>
      </c>
      <c r="FH11" s="343">
        <v>0</v>
      </c>
      <c r="FJ11" s="305" t="s">
        <v>896</v>
      </c>
      <c r="FK11" s="306" t="s">
        <v>897</v>
      </c>
      <c r="FL11" s="307">
        <v>0</v>
      </c>
      <c r="FM11" s="307">
        <v>50000000</v>
      </c>
      <c r="FN11" s="307">
        <v>50000000</v>
      </c>
      <c r="FO11" s="307">
        <f t="shared" si="47"/>
        <v>0</v>
      </c>
      <c r="FP11" s="307">
        <f t="shared" si="48"/>
        <v>50000</v>
      </c>
      <c r="FQ11" s="307">
        <f t="shared" si="49"/>
        <v>50000</v>
      </c>
      <c r="FS11" s="346" t="s">
        <v>979</v>
      </c>
      <c r="FT11" s="347">
        <v>1450000</v>
      </c>
      <c r="FU11" s="347">
        <v>0</v>
      </c>
      <c r="FV11" s="347">
        <v>0</v>
      </c>
      <c r="FW11" s="347">
        <v>1450000</v>
      </c>
      <c r="FX11" s="347">
        <v>0</v>
      </c>
      <c r="FY11" s="347">
        <v>0</v>
      </c>
      <c r="FZ11" s="347">
        <f t="shared" si="50"/>
        <v>1450</v>
      </c>
      <c r="GA11" s="347">
        <f t="shared" si="51"/>
        <v>0</v>
      </c>
      <c r="GB11" s="347">
        <f t="shared" si="52"/>
        <v>0</v>
      </c>
      <c r="GC11" s="347">
        <f t="shared" si="53"/>
        <v>1450</v>
      </c>
      <c r="GD11" s="347">
        <f t="shared" si="54"/>
        <v>0</v>
      </c>
      <c r="GE11" s="347">
        <f t="shared" si="55"/>
        <v>0</v>
      </c>
      <c r="GH11" s="411" t="s">
        <v>907</v>
      </c>
      <c r="GI11" s="412" t="s">
        <v>908</v>
      </c>
      <c r="GJ11" s="411" t="s">
        <v>376</v>
      </c>
      <c r="GK11" s="413">
        <v>1238170000</v>
      </c>
      <c r="GL11" s="413">
        <f t="shared" si="56"/>
        <v>1238170</v>
      </c>
      <c r="GN11" s="415" t="s">
        <v>979</v>
      </c>
      <c r="GO11" s="413">
        <v>1450000</v>
      </c>
      <c r="GP11" s="413">
        <v>1450000</v>
      </c>
      <c r="GQ11" s="413">
        <v>1450000</v>
      </c>
      <c r="GR11" s="413">
        <v>0</v>
      </c>
      <c r="GS11" s="413">
        <v>0</v>
      </c>
      <c r="GT11" s="413">
        <v>1450000</v>
      </c>
      <c r="GU11" s="413">
        <f t="shared" si="57"/>
        <v>1450</v>
      </c>
      <c r="GV11" s="413">
        <f t="shared" si="58"/>
        <v>1450</v>
      </c>
      <c r="GW11" s="413">
        <f t="shared" si="59"/>
        <v>1450</v>
      </c>
      <c r="GX11" s="413">
        <f t="shared" si="60"/>
        <v>0</v>
      </c>
      <c r="GY11" s="413">
        <f t="shared" si="61"/>
        <v>0</v>
      </c>
      <c r="GZ11" s="413">
        <f t="shared" si="62"/>
        <v>1450</v>
      </c>
    </row>
    <row r="12" spans="1:208" ht="12" customHeight="1" x14ac:dyDescent="0.2">
      <c r="AZ12" s="360"/>
      <c r="BJ12" s="371" t="s">
        <v>380</v>
      </c>
      <c r="BK12" s="375" t="s">
        <v>121</v>
      </c>
      <c r="BL12" s="375" t="s">
        <v>376</v>
      </c>
      <c r="BM12" s="375" t="s">
        <v>376</v>
      </c>
      <c r="BN12" s="345">
        <v>100</v>
      </c>
      <c r="BO12" s="345">
        <v>0</v>
      </c>
      <c r="BP12" s="345">
        <v>0</v>
      </c>
      <c r="BQ12" s="349">
        <f t="shared" si="22"/>
        <v>0.1031</v>
      </c>
      <c r="BR12" s="349">
        <f t="shared" si="23"/>
        <v>0</v>
      </c>
      <c r="BS12" s="349">
        <f t="shared" si="24"/>
        <v>0</v>
      </c>
      <c r="CA12" s="411" t="s">
        <v>903</v>
      </c>
      <c r="CB12" s="412" t="s">
        <v>904</v>
      </c>
      <c r="CC12" s="413">
        <v>12500000</v>
      </c>
      <c r="CD12" s="413">
        <v>0</v>
      </c>
      <c r="CE12" s="413">
        <v>0</v>
      </c>
      <c r="CF12" s="413">
        <f t="shared" si="25"/>
        <v>12887.499999999998</v>
      </c>
      <c r="CG12" s="413">
        <f t="shared" si="26"/>
        <v>0</v>
      </c>
      <c r="CH12" s="413">
        <f t="shared" si="27"/>
        <v>0</v>
      </c>
      <c r="CQ12" s="343" t="s">
        <v>903</v>
      </c>
      <c r="CR12" s="343" t="s">
        <v>904</v>
      </c>
      <c r="CS12" s="360">
        <v>12500000</v>
      </c>
      <c r="CT12" s="360">
        <v>0</v>
      </c>
      <c r="CU12" s="360">
        <v>0</v>
      </c>
      <c r="CV12" s="360">
        <f t="shared" si="28"/>
        <v>12887.499999999998</v>
      </c>
      <c r="CW12" s="360">
        <f t="shared" si="29"/>
        <v>0</v>
      </c>
      <c r="CX12" s="360">
        <f t="shared" si="30"/>
        <v>0</v>
      </c>
      <c r="DG12" s="305" t="s">
        <v>903</v>
      </c>
      <c r="DH12" s="306" t="s">
        <v>904</v>
      </c>
      <c r="DI12" s="307">
        <v>12500000</v>
      </c>
      <c r="DJ12" s="307">
        <v>0</v>
      </c>
      <c r="DK12" s="307">
        <v>0</v>
      </c>
      <c r="DL12" s="307">
        <f t="shared" si="31"/>
        <v>12887.499999999998</v>
      </c>
      <c r="DM12" s="307">
        <f t="shared" si="32"/>
        <v>0</v>
      </c>
      <c r="DN12" s="307">
        <f t="shared" si="33"/>
        <v>0</v>
      </c>
      <c r="DU12" s="305" t="s">
        <v>898</v>
      </c>
      <c r="DV12" s="306" t="s">
        <v>899</v>
      </c>
      <c r="DW12" s="307">
        <v>25000000</v>
      </c>
      <c r="DX12" s="307">
        <v>0</v>
      </c>
      <c r="DY12" s="307">
        <v>0</v>
      </c>
      <c r="DZ12" s="307">
        <f t="shared" si="35"/>
        <v>25774.999999999996</v>
      </c>
      <c r="EA12" s="307">
        <f t="shared" si="36"/>
        <v>0</v>
      </c>
      <c r="EB12" s="307">
        <f t="shared" si="37"/>
        <v>0</v>
      </c>
      <c r="EH12" s="343" t="s">
        <v>898</v>
      </c>
      <c r="EI12" s="343" t="s">
        <v>899</v>
      </c>
      <c r="EJ12" s="414">
        <v>25000000</v>
      </c>
      <c r="EK12" s="414">
        <v>0</v>
      </c>
      <c r="EL12" s="414">
        <v>0</v>
      </c>
      <c r="EM12" s="414">
        <f t="shared" si="38"/>
        <v>25000</v>
      </c>
      <c r="EN12" s="414">
        <f t="shared" si="39"/>
        <v>0</v>
      </c>
      <c r="EO12" s="414">
        <f t="shared" si="40"/>
        <v>0</v>
      </c>
      <c r="EQ12" s="343" t="s">
        <v>980</v>
      </c>
      <c r="ER12" s="414">
        <v>60000000</v>
      </c>
      <c r="ES12" s="414">
        <v>0</v>
      </c>
      <c r="ET12" s="414">
        <v>0</v>
      </c>
      <c r="EU12" s="414">
        <v>60000000</v>
      </c>
      <c r="EV12" s="414">
        <v>0</v>
      </c>
      <c r="EW12" s="414">
        <v>0</v>
      </c>
      <c r="EX12" s="414">
        <f t="shared" si="41"/>
        <v>60000</v>
      </c>
      <c r="EY12" s="414">
        <f t="shared" si="42"/>
        <v>0</v>
      </c>
      <c r="EZ12" s="414">
        <f t="shared" si="43"/>
        <v>0</v>
      </c>
      <c r="FA12" s="414">
        <f t="shared" si="44"/>
        <v>60000</v>
      </c>
      <c r="FB12" s="414">
        <f t="shared" si="45"/>
        <v>0</v>
      </c>
      <c r="FC12" s="414">
        <f t="shared" si="46"/>
        <v>0</v>
      </c>
      <c r="FJ12" s="305" t="s">
        <v>898</v>
      </c>
      <c r="FK12" s="306" t="s">
        <v>899</v>
      </c>
      <c r="FL12" s="307">
        <v>25000000</v>
      </c>
      <c r="FM12" s="307">
        <v>0</v>
      </c>
      <c r="FN12" s="307">
        <v>0</v>
      </c>
      <c r="FO12" s="307">
        <f t="shared" si="47"/>
        <v>25000</v>
      </c>
      <c r="FP12" s="307">
        <f t="shared" si="48"/>
        <v>0</v>
      </c>
      <c r="FQ12" s="307">
        <f t="shared" si="49"/>
        <v>0</v>
      </c>
      <c r="FS12" s="346" t="s">
        <v>980</v>
      </c>
      <c r="FT12" s="347">
        <v>60000000</v>
      </c>
      <c r="FU12" s="347">
        <v>0</v>
      </c>
      <c r="FV12" s="347">
        <v>0</v>
      </c>
      <c r="FW12" s="347">
        <v>60000000</v>
      </c>
      <c r="FX12" s="347">
        <v>0</v>
      </c>
      <c r="FY12" s="347">
        <v>0</v>
      </c>
      <c r="FZ12" s="347">
        <f t="shared" si="50"/>
        <v>60000</v>
      </c>
      <c r="GA12" s="347">
        <f t="shared" si="51"/>
        <v>0</v>
      </c>
      <c r="GB12" s="347">
        <f t="shared" si="52"/>
        <v>0</v>
      </c>
      <c r="GC12" s="347">
        <f t="shared" si="53"/>
        <v>60000</v>
      </c>
      <c r="GD12" s="347">
        <f t="shared" si="54"/>
        <v>0</v>
      </c>
      <c r="GE12" s="347">
        <f t="shared" si="55"/>
        <v>0</v>
      </c>
      <c r="GH12" s="411" t="s">
        <v>1019</v>
      </c>
      <c r="GI12" s="412" t="s">
        <v>1020</v>
      </c>
      <c r="GJ12" s="411" t="s">
        <v>376</v>
      </c>
      <c r="GK12" s="413">
        <v>1444531000</v>
      </c>
      <c r="GL12" s="413">
        <f t="shared" si="56"/>
        <v>1444531</v>
      </c>
      <c r="GN12" s="415" t="s">
        <v>980</v>
      </c>
      <c r="GO12" s="413">
        <v>60000000</v>
      </c>
      <c r="GP12" s="413">
        <v>60000000</v>
      </c>
      <c r="GQ12" s="413">
        <v>60000000</v>
      </c>
      <c r="GR12" s="413">
        <v>0</v>
      </c>
      <c r="GS12" s="413">
        <v>0</v>
      </c>
      <c r="GT12" s="413">
        <v>60000000</v>
      </c>
      <c r="GU12" s="413">
        <f t="shared" si="57"/>
        <v>60000</v>
      </c>
      <c r="GV12" s="413">
        <f t="shared" si="58"/>
        <v>60000</v>
      </c>
      <c r="GW12" s="413">
        <f t="shared" si="59"/>
        <v>60000</v>
      </c>
      <c r="GX12" s="413">
        <f t="shared" si="60"/>
        <v>0</v>
      </c>
      <c r="GY12" s="413">
        <f t="shared" si="61"/>
        <v>0</v>
      </c>
      <c r="GZ12" s="413">
        <f t="shared" si="62"/>
        <v>60000</v>
      </c>
    </row>
    <row r="13" spans="1:208" ht="12" customHeight="1" x14ac:dyDescent="0.2">
      <c r="BJ13" s="371" t="s">
        <v>818</v>
      </c>
      <c r="BK13" s="375" t="s">
        <v>118</v>
      </c>
      <c r="BL13" s="375" t="s">
        <v>376</v>
      </c>
      <c r="BM13" s="375" t="s">
        <v>376</v>
      </c>
      <c r="BN13" s="345">
        <v>200</v>
      </c>
      <c r="BO13" s="345">
        <v>0</v>
      </c>
      <c r="BP13" s="345">
        <v>0</v>
      </c>
      <c r="BQ13" s="349">
        <f t="shared" si="22"/>
        <v>0.20619999999999999</v>
      </c>
      <c r="BR13" s="349">
        <f t="shared" si="23"/>
        <v>0</v>
      </c>
      <c r="BS13" s="349">
        <f t="shared" si="24"/>
        <v>0</v>
      </c>
      <c r="CA13" s="411" t="s">
        <v>905</v>
      </c>
      <c r="CB13" s="412" t="s">
        <v>525</v>
      </c>
      <c r="CC13" s="413">
        <v>38400000</v>
      </c>
      <c r="CD13" s="413">
        <v>0</v>
      </c>
      <c r="CE13" s="413">
        <v>0</v>
      </c>
      <c r="CF13" s="413">
        <f t="shared" si="25"/>
        <v>39590.399999999994</v>
      </c>
      <c r="CG13" s="413">
        <f t="shared" si="26"/>
        <v>0</v>
      </c>
      <c r="CH13" s="413">
        <f t="shared" si="27"/>
        <v>0</v>
      </c>
      <c r="CQ13" s="343" t="s">
        <v>905</v>
      </c>
      <c r="CR13" s="343" t="s">
        <v>525</v>
      </c>
      <c r="CS13" s="360">
        <v>38400000</v>
      </c>
      <c r="CT13" s="360">
        <v>0</v>
      </c>
      <c r="CU13" s="360">
        <v>0</v>
      </c>
      <c r="CV13" s="360">
        <f t="shared" si="28"/>
        <v>39590.399999999994</v>
      </c>
      <c r="CW13" s="360">
        <f t="shared" si="29"/>
        <v>0</v>
      </c>
      <c r="CX13" s="360">
        <f t="shared" si="30"/>
        <v>0</v>
      </c>
      <c r="DG13" s="305" t="s">
        <v>905</v>
      </c>
      <c r="DH13" s="306" t="s">
        <v>525</v>
      </c>
      <c r="DI13" s="307">
        <v>38400000</v>
      </c>
      <c r="DJ13" s="307">
        <v>0</v>
      </c>
      <c r="DK13" s="307">
        <v>0</v>
      </c>
      <c r="DL13" s="307">
        <f t="shared" si="31"/>
        <v>39590.399999999994</v>
      </c>
      <c r="DM13" s="307">
        <f t="shared" si="32"/>
        <v>0</v>
      </c>
      <c r="DN13" s="307">
        <f t="shared" si="33"/>
        <v>0</v>
      </c>
      <c r="DU13" s="305" t="s">
        <v>410</v>
      </c>
      <c r="DV13" s="306" t="s">
        <v>900</v>
      </c>
      <c r="DW13" s="307">
        <v>1450000</v>
      </c>
      <c r="DX13" s="307">
        <v>0</v>
      </c>
      <c r="DY13" s="307">
        <v>0</v>
      </c>
      <c r="DZ13" s="307">
        <f t="shared" si="35"/>
        <v>1494.9499999999998</v>
      </c>
      <c r="EA13" s="307">
        <f t="shared" si="36"/>
        <v>0</v>
      </c>
      <c r="EB13" s="307">
        <f t="shared" si="37"/>
        <v>0</v>
      </c>
      <c r="EH13" s="343" t="s">
        <v>410</v>
      </c>
      <c r="EI13" s="343" t="s">
        <v>900</v>
      </c>
      <c r="EJ13" s="414">
        <v>1450000</v>
      </c>
      <c r="EK13" s="414">
        <v>0</v>
      </c>
      <c r="EL13" s="414">
        <v>0</v>
      </c>
      <c r="EM13" s="414">
        <f t="shared" si="38"/>
        <v>1450</v>
      </c>
      <c r="EN13" s="414">
        <f t="shared" si="39"/>
        <v>0</v>
      </c>
      <c r="EO13" s="414">
        <f t="shared" si="40"/>
        <v>0</v>
      </c>
      <c r="EQ13" s="343" t="s">
        <v>981</v>
      </c>
      <c r="ER13" s="414">
        <v>12500000</v>
      </c>
      <c r="ES13" s="414">
        <v>12500000</v>
      </c>
      <c r="ET13" s="414">
        <v>12500000</v>
      </c>
      <c r="EU13" s="414">
        <v>0</v>
      </c>
      <c r="EV13" s="414">
        <v>12500000</v>
      </c>
      <c r="EW13" s="414">
        <v>0</v>
      </c>
      <c r="EX13" s="414">
        <f t="shared" si="41"/>
        <v>12500</v>
      </c>
      <c r="EY13" s="414">
        <f t="shared" si="42"/>
        <v>12500</v>
      </c>
      <c r="EZ13" s="414">
        <f t="shared" si="43"/>
        <v>12500</v>
      </c>
      <c r="FA13" s="414">
        <f t="shared" si="44"/>
        <v>0</v>
      </c>
      <c r="FB13" s="414">
        <f t="shared" si="45"/>
        <v>12500</v>
      </c>
      <c r="FC13" s="414">
        <f t="shared" si="46"/>
        <v>0</v>
      </c>
      <c r="FJ13" s="305" t="s">
        <v>410</v>
      </c>
      <c r="FK13" s="306" t="s">
        <v>900</v>
      </c>
      <c r="FL13" s="307">
        <v>1450000</v>
      </c>
      <c r="FM13" s="307">
        <v>0</v>
      </c>
      <c r="FN13" s="307">
        <v>0</v>
      </c>
      <c r="FO13" s="307">
        <f t="shared" si="47"/>
        <v>1450</v>
      </c>
      <c r="FP13" s="307">
        <f t="shared" si="48"/>
        <v>0</v>
      </c>
      <c r="FQ13" s="307">
        <f t="shared" si="49"/>
        <v>0</v>
      </c>
      <c r="FS13" s="346" t="s">
        <v>981</v>
      </c>
      <c r="FT13" s="347">
        <v>12500000</v>
      </c>
      <c r="FU13" s="347">
        <v>12500000</v>
      </c>
      <c r="FV13" s="347">
        <v>12500000</v>
      </c>
      <c r="FW13" s="347">
        <v>0</v>
      </c>
      <c r="FX13" s="347">
        <v>12500000</v>
      </c>
      <c r="FY13" s="347">
        <v>0</v>
      </c>
      <c r="FZ13" s="347">
        <f t="shared" si="50"/>
        <v>12500</v>
      </c>
      <c r="GA13" s="347">
        <f t="shared" si="51"/>
        <v>12500</v>
      </c>
      <c r="GB13" s="347">
        <f t="shared" si="52"/>
        <v>12500</v>
      </c>
      <c r="GC13" s="347">
        <f t="shared" si="53"/>
        <v>0</v>
      </c>
      <c r="GD13" s="347">
        <f t="shared" si="54"/>
        <v>12500</v>
      </c>
      <c r="GE13" s="347">
        <f t="shared" si="55"/>
        <v>0</v>
      </c>
      <c r="GH13" s="411" t="s">
        <v>909</v>
      </c>
      <c r="GI13" s="412" t="s">
        <v>432</v>
      </c>
      <c r="GJ13" s="411" t="s">
        <v>376</v>
      </c>
      <c r="GK13" s="413">
        <v>4187232000</v>
      </c>
      <c r="GL13" s="413">
        <f t="shared" si="56"/>
        <v>4187232</v>
      </c>
      <c r="GN13" s="415" t="s">
        <v>981</v>
      </c>
      <c r="GO13" s="413">
        <v>12500000</v>
      </c>
      <c r="GP13" s="413">
        <v>12500000</v>
      </c>
      <c r="GQ13" s="413">
        <v>12500000</v>
      </c>
      <c r="GR13" s="413">
        <v>0</v>
      </c>
      <c r="GS13" s="413">
        <v>12500000</v>
      </c>
      <c r="GT13" s="413">
        <v>0</v>
      </c>
      <c r="GU13" s="413">
        <f t="shared" si="57"/>
        <v>12500</v>
      </c>
      <c r="GV13" s="413">
        <f t="shared" si="58"/>
        <v>12500</v>
      </c>
      <c r="GW13" s="413">
        <f t="shared" si="59"/>
        <v>12500</v>
      </c>
      <c r="GX13" s="413">
        <f t="shared" si="60"/>
        <v>0</v>
      </c>
      <c r="GY13" s="413">
        <f t="shared" si="61"/>
        <v>12500</v>
      </c>
      <c r="GZ13" s="413">
        <f t="shared" si="62"/>
        <v>0</v>
      </c>
    </row>
    <row r="14" spans="1:208" ht="12" customHeight="1" x14ac:dyDescent="0.2">
      <c r="BQ14" s="349">
        <f t="shared" ref="BQ14:BR14" si="63">SUM(BQ3:BQ13)</f>
        <v>60127997.634300001</v>
      </c>
      <c r="BR14" s="349">
        <f t="shared" si="63"/>
        <v>0</v>
      </c>
      <c r="BS14" s="349">
        <f>SUM(BS3:BS13)</f>
        <v>0</v>
      </c>
      <c r="CA14" s="411" t="s">
        <v>858</v>
      </c>
      <c r="CB14" s="412" t="s">
        <v>859</v>
      </c>
      <c r="CC14" s="413">
        <v>2720606000</v>
      </c>
      <c r="CD14" s="413">
        <v>0</v>
      </c>
      <c r="CE14" s="413">
        <v>0</v>
      </c>
      <c r="CF14" s="413">
        <f t="shared" si="25"/>
        <v>2804944.7859999998</v>
      </c>
      <c r="CG14" s="413">
        <f t="shared" si="26"/>
        <v>0</v>
      </c>
      <c r="CH14" s="413">
        <f t="shared" si="27"/>
        <v>0</v>
      </c>
      <c r="CQ14" s="343" t="s">
        <v>858</v>
      </c>
      <c r="CR14" s="343" t="s">
        <v>859</v>
      </c>
      <c r="CS14" s="360">
        <v>2720606000</v>
      </c>
      <c r="CT14" s="360">
        <v>0</v>
      </c>
      <c r="CU14" s="360">
        <v>0</v>
      </c>
      <c r="CV14" s="360">
        <f t="shared" si="28"/>
        <v>2804944.7859999998</v>
      </c>
      <c r="CW14" s="360">
        <f t="shared" si="29"/>
        <v>0</v>
      </c>
      <c r="CX14" s="360">
        <f t="shared" si="30"/>
        <v>0</v>
      </c>
      <c r="DG14" s="305" t="s">
        <v>858</v>
      </c>
      <c r="DH14" s="306" t="s">
        <v>859</v>
      </c>
      <c r="DI14" s="307">
        <v>2720606000</v>
      </c>
      <c r="DJ14" s="307">
        <v>0</v>
      </c>
      <c r="DK14" s="307">
        <v>0</v>
      </c>
      <c r="DL14" s="307">
        <f t="shared" si="31"/>
        <v>2804944.7859999998</v>
      </c>
      <c r="DM14" s="307">
        <f t="shared" si="32"/>
        <v>0</v>
      </c>
      <c r="DN14" s="307">
        <f t="shared" si="33"/>
        <v>0</v>
      </c>
      <c r="DU14" s="305" t="s">
        <v>901</v>
      </c>
      <c r="DV14" s="306" t="s">
        <v>902</v>
      </c>
      <c r="DW14" s="307">
        <v>60000000</v>
      </c>
      <c r="DX14" s="307">
        <v>0</v>
      </c>
      <c r="DY14" s="307">
        <v>0</v>
      </c>
      <c r="DZ14" s="307">
        <f t="shared" si="35"/>
        <v>61859.999999999993</v>
      </c>
      <c r="EA14" s="307">
        <f t="shared" si="36"/>
        <v>0</v>
      </c>
      <c r="EB14" s="307">
        <f t="shared" si="37"/>
        <v>0</v>
      </c>
      <c r="EH14" s="343" t="s">
        <v>901</v>
      </c>
      <c r="EI14" s="343" t="s">
        <v>902</v>
      </c>
      <c r="EJ14" s="414">
        <v>60000000</v>
      </c>
      <c r="EK14" s="414">
        <v>0</v>
      </c>
      <c r="EL14" s="414">
        <v>0</v>
      </c>
      <c r="EM14" s="414">
        <f t="shared" si="38"/>
        <v>60000</v>
      </c>
      <c r="EN14" s="414">
        <f t="shared" si="39"/>
        <v>0</v>
      </c>
      <c r="EO14" s="414">
        <f t="shared" si="40"/>
        <v>0</v>
      </c>
      <c r="EQ14" s="343" t="s">
        <v>982</v>
      </c>
      <c r="ER14" s="414">
        <v>38400000</v>
      </c>
      <c r="ES14" s="414">
        <v>0</v>
      </c>
      <c r="ET14" s="414">
        <v>0</v>
      </c>
      <c r="EU14" s="414">
        <v>38400000</v>
      </c>
      <c r="EV14" s="414">
        <v>0</v>
      </c>
      <c r="EW14" s="414">
        <v>0</v>
      </c>
      <c r="EX14" s="414">
        <f t="shared" si="41"/>
        <v>38400</v>
      </c>
      <c r="EY14" s="414">
        <f t="shared" si="42"/>
        <v>0</v>
      </c>
      <c r="EZ14" s="414">
        <f t="shared" si="43"/>
        <v>0</v>
      </c>
      <c r="FA14" s="414">
        <f t="shared" si="44"/>
        <v>38400</v>
      </c>
      <c r="FB14" s="414">
        <f t="shared" si="45"/>
        <v>0</v>
      </c>
      <c r="FC14" s="414">
        <f t="shared" si="46"/>
        <v>0</v>
      </c>
      <c r="FJ14" s="305" t="s">
        <v>901</v>
      </c>
      <c r="FK14" s="306" t="s">
        <v>902</v>
      </c>
      <c r="FL14" s="307">
        <v>60000000</v>
      </c>
      <c r="FM14" s="307">
        <v>0</v>
      </c>
      <c r="FN14" s="307">
        <v>0</v>
      </c>
      <c r="FO14" s="307">
        <f t="shared" si="47"/>
        <v>60000</v>
      </c>
      <c r="FP14" s="307">
        <f t="shared" si="48"/>
        <v>0</v>
      </c>
      <c r="FQ14" s="307">
        <f t="shared" si="49"/>
        <v>0</v>
      </c>
      <c r="FS14" s="346" t="s">
        <v>982</v>
      </c>
      <c r="FT14" s="347">
        <v>38400000</v>
      </c>
      <c r="FU14" s="347">
        <v>0</v>
      </c>
      <c r="FV14" s="347">
        <v>0</v>
      </c>
      <c r="FW14" s="347">
        <v>38400000</v>
      </c>
      <c r="FX14" s="347">
        <v>0</v>
      </c>
      <c r="FY14" s="347">
        <v>0</v>
      </c>
      <c r="FZ14" s="347">
        <f t="shared" si="50"/>
        <v>38400</v>
      </c>
      <c r="GA14" s="347">
        <f t="shared" si="51"/>
        <v>0</v>
      </c>
      <c r="GB14" s="347">
        <f t="shared" si="52"/>
        <v>0</v>
      </c>
      <c r="GC14" s="347">
        <f t="shared" si="53"/>
        <v>38400</v>
      </c>
      <c r="GD14" s="347">
        <f t="shared" si="54"/>
        <v>0</v>
      </c>
      <c r="GE14" s="347">
        <f t="shared" si="55"/>
        <v>0</v>
      </c>
      <c r="GH14" s="411" t="s">
        <v>1021</v>
      </c>
      <c r="GI14" s="412" t="s">
        <v>1022</v>
      </c>
      <c r="GJ14" s="411" t="s">
        <v>376</v>
      </c>
      <c r="GK14" s="413">
        <v>2682701000</v>
      </c>
      <c r="GL14" s="413">
        <f t="shared" si="56"/>
        <v>2682701</v>
      </c>
      <c r="GN14" s="415" t="s">
        <v>982</v>
      </c>
      <c r="GO14" s="413">
        <v>38400000</v>
      </c>
      <c r="GP14" s="413">
        <v>38400000</v>
      </c>
      <c r="GQ14" s="413">
        <v>38400000</v>
      </c>
      <c r="GR14" s="413">
        <v>0</v>
      </c>
      <c r="GS14" s="413">
        <v>0</v>
      </c>
      <c r="GT14" s="413">
        <v>38400000</v>
      </c>
      <c r="GU14" s="413">
        <f t="shared" si="57"/>
        <v>38400</v>
      </c>
      <c r="GV14" s="413">
        <f t="shared" si="58"/>
        <v>38400</v>
      </c>
      <c r="GW14" s="413">
        <f t="shared" si="59"/>
        <v>38400</v>
      </c>
      <c r="GX14" s="413">
        <f t="shared" si="60"/>
        <v>0</v>
      </c>
      <c r="GY14" s="413">
        <f t="shared" si="61"/>
        <v>0</v>
      </c>
      <c r="GZ14" s="413">
        <f t="shared" si="62"/>
        <v>38400</v>
      </c>
    </row>
    <row r="15" spans="1:208" ht="12" customHeight="1" x14ac:dyDescent="0.2">
      <c r="CA15" s="411" t="s">
        <v>860</v>
      </c>
      <c r="CB15" s="412" t="s">
        <v>440</v>
      </c>
      <c r="CC15" s="413">
        <v>147392000</v>
      </c>
      <c r="CD15" s="413">
        <v>0</v>
      </c>
      <c r="CE15" s="413">
        <v>0</v>
      </c>
      <c r="CF15" s="413">
        <f t="shared" si="25"/>
        <v>151961.152</v>
      </c>
      <c r="CG15" s="413">
        <f t="shared" si="26"/>
        <v>0</v>
      </c>
      <c r="CH15" s="413">
        <f t="shared" si="27"/>
        <v>0</v>
      </c>
      <c r="CQ15" s="343" t="s">
        <v>907</v>
      </c>
      <c r="CR15" s="343" t="s">
        <v>908</v>
      </c>
      <c r="CS15" s="360">
        <v>1238170000</v>
      </c>
      <c r="CT15" s="360">
        <v>0</v>
      </c>
      <c r="CU15" s="360">
        <v>0</v>
      </c>
      <c r="CV15" s="360">
        <f t="shared" si="28"/>
        <v>1276553.2699999998</v>
      </c>
      <c r="CW15" s="360">
        <f t="shared" si="29"/>
        <v>0</v>
      </c>
      <c r="CX15" s="360">
        <f t="shared" si="30"/>
        <v>0</v>
      </c>
      <c r="DG15" s="305" t="s">
        <v>907</v>
      </c>
      <c r="DH15" s="306" t="s">
        <v>908</v>
      </c>
      <c r="DI15" s="307">
        <v>1238170000</v>
      </c>
      <c r="DJ15" s="307">
        <v>0</v>
      </c>
      <c r="DK15" s="307">
        <v>0</v>
      </c>
      <c r="DL15" s="307">
        <f t="shared" si="31"/>
        <v>1276553.2699999998</v>
      </c>
      <c r="DM15" s="307">
        <f t="shared" si="32"/>
        <v>0</v>
      </c>
      <c r="DN15" s="307">
        <f t="shared" si="33"/>
        <v>0</v>
      </c>
      <c r="DU15" s="305" t="s">
        <v>903</v>
      </c>
      <c r="DV15" s="306" t="s">
        <v>904</v>
      </c>
      <c r="DW15" s="307">
        <v>12500000</v>
      </c>
      <c r="DX15" s="307">
        <v>0</v>
      </c>
      <c r="DY15" s="307">
        <v>0</v>
      </c>
      <c r="DZ15" s="307">
        <f t="shared" si="35"/>
        <v>12887.499999999998</v>
      </c>
      <c r="EA15" s="307">
        <f t="shared" si="36"/>
        <v>0</v>
      </c>
      <c r="EB15" s="307">
        <f t="shared" si="37"/>
        <v>0</v>
      </c>
      <c r="EH15" s="343" t="s">
        <v>903</v>
      </c>
      <c r="EI15" s="343" t="s">
        <v>904</v>
      </c>
      <c r="EJ15" s="414">
        <v>12500000</v>
      </c>
      <c r="EK15" s="414">
        <v>0</v>
      </c>
      <c r="EL15" s="414">
        <v>0</v>
      </c>
      <c r="EM15" s="414">
        <f t="shared" si="38"/>
        <v>12500</v>
      </c>
      <c r="EN15" s="414">
        <f t="shared" si="39"/>
        <v>0</v>
      </c>
      <c r="EO15" s="414">
        <f t="shared" si="40"/>
        <v>0</v>
      </c>
      <c r="EQ15" s="343" t="s">
        <v>736</v>
      </c>
      <c r="ER15" s="414">
        <v>56357792000</v>
      </c>
      <c r="ES15" s="414">
        <v>6189585000</v>
      </c>
      <c r="ET15" s="414">
        <v>6189585000</v>
      </c>
      <c r="EU15" s="414">
        <v>50168207000</v>
      </c>
      <c r="EV15" s="414">
        <v>6189585000</v>
      </c>
      <c r="EW15" s="414">
        <v>0</v>
      </c>
      <c r="EX15" s="414">
        <f t="shared" si="41"/>
        <v>56357792</v>
      </c>
      <c r="EY15" s="414">
        <f t="shared" si="42"/>
        <v>6189585</v>
      </c>
      <c r="EZ15" s="414">
        <f t="shared" si="43"/>
        <v>6189585</v>
      </c>
      <c r="FA15" s="414">
        <f t="shared" si="44"/>
        <v>50168207</v>
      </c>
      <c r="FB15" s="414">
        <f t="shared" si="45"/>
        <v>6189585</v>
      </c>
      <c r="FC15" s="414">
        <f t="shared" si="46"/>
        <v>0</v>
      </c>
      <c r="FJ15" s="305" t="s">
        <v>903</v>
      </c>
      <c r="FK15" s="306" t="s">
        <v>904</v>
      </c>
      <c r="FL15" s="307">
        <v>12500000</v>
      </c>
      <c r="FM15" s="307">
        <v>0</v>
      </c>
      <c r="FN15" s="307">
        <v>0</v>
      </c>
      <c r="FO15" s="307">
        <f t="shared" si="47"/>
        <v>12500</v>
      </c>
      <c r="FP15" s="307">
        <f t="shared" si="48"/>
        <v>0</v>
      </c>
      <c r="FQ15" s="307">
        <f t="shared" si="49"/>
        <v>0</v>
      </c>
      <c r="FS15" s="346" t="s">
        <v>736</v>
      </c>
      <c r="FT15" s="347">
        <v>56357792000</v>
      </c>
      <c r="FU15" s="347">
        <v>6189585000</v>
      </c>
      <c r="FV15" s="347">
        <v>6189585000</v>
      </c>
      <c r="FW15" s="347">
        <v>50168207000</v>
      </c>
      <c r="FX15" s="347">
        <v>6189585000</v>
      </c>
      <c r="FY15" s="347">
        <v>0</v>
      </c>
      <c r="FZ15" s="347">
        <f t="shared" si="50"/>
        <v>56357792</v>
      </c>
      <c r="GA15" s="347">
        <f t="shared" si="51"/>
        <v>6189585</v>
      </c>
      <c r="GB15" s="347">
        <f t="shared" si="52"/>
        <v>6189585</v>
      </c>
      <c r="GC15" s="347">
        <f t="shared" si="53"/>
        <v>50168207</v>
      </c>
      <c r="GD15" s="347">
        <f t="shared" si="54"/>
        <v>6189585</v>
      </c>
      <c r="GE15" s="347">
        <f t="shared" si="55"/>
        <v>0</v>
      </c>
      <c r="GH15" s="411" t="s">
        <v>1023</v>
      </c>
      <c r="GI15" s="412" t="s">
        <v>1024</v>
      </c>
      <c r="GJ15" s="411" t="s">
        <v>376</v>
      </c>
      <c r="GK15" s="413">
        <v>1650893000</v>
      </c>
      <c r="GL15" s="413">
        <f t="shared" si="56"/>
        <v>1650893</v>
      </c>
      <c r="GN15" s="415" t="s">
        <v>736</v>
      </c>
      <c r="GO15" s="413">
        <v>33377765000</v>
      </c>
      <c r="GP15" s="413">
        <v>33200649000</v>
      </c>
      <c r="GQ15" s="413">
        <v>33200649000</v>
      </c>
      <c r="GR15" s="413">
        <v>177116000</v>
      </c>
      <c r="GS15" s="413">
        <v>6189585000</v>
      </c>
      <c r="GT15" s="413">
        <v>27011064000</v>
      </c>
      <c r="GU15" s="413">
        <f t="shared" si="57"/>
        <v>33377765</v>
      </c>
      <c r="GV15" s="413">
        <f t="shared" si="58"/>
        <v>33200649</v>
      </c>
      <c r="GW15" s="413">
        <f t="shared" si="59"/>
        <v>33200649</v>
      </c>
      <c r="GX15" s="413">
        <f t="shared" si="60"/>
        <v>177116</v>
      </c>
      <c r="GY15" s="413">
        <f t="shared" si="61"/>
        <v>6189585</v>
      </c>
      <c r="GZ15" s="413">
        <f t="shared" si="62"/>
        <v>27011064</v>
      </c>
    </row>
    <row r="16" spans="1:208" ht="12" customHeight="1" x14ac:dyDescent="0.2">
      <c r="CA16" s="411" t="s">
        <v>861</v>
      </c>
      <c r="CB16" s="412" t="s">
        <v>862</v>
      </c>
      <c r="CC16" s="413">
        <v>646829000</v>
      </c>
      <c r="CD16" s="413">
        <v>0</v>
      </c>
      <c r="CE16" s="413">
        <v>0</v>
      </c>
      <c r="CF16" s="413">
        <f t="shared" si="25"/>
        <v>666880.69899999991</v>
      </c>
      <c r="CG16" s="413">
        <f t="shared" si="26"/>
        <v>0</v>
      </c>
      <c r="CH16" s="413">
        <f t="shared" si="27"/>
        <v>0</v>
      </c>
      <c r="CQ16" s="343" t="s">
        <v>909</v>
      </c>
      <c r="CR16" s="343" t="s">
        <v>432</v>
      </c>
      <c r="CS16" s="360">
        <v>4127232000</v>
      </c>
      <c r="CT16" s="360">
        <v>0</v>
      </c>
      <c r="CU16" s="360">
        <v>0</v>
      </c>
      <c r="CV16" s="360">
        <f t="shared" si="28"/>
        <v>4255176.1919999998</v>
      </c>
      <c r="CW16" s="360">
        <f t="shared" si="29"/>
        <v>0</v>
      </c>
      <c r="CX16" s="360">
        <f t="shared" si="30"/>
        <v>0</v>
      </c>
      <c r="DG16" s="305" t="s">
        <v>909</v>
      </c>
      <c r="DH16" s="306" t="s">
        <v>432</v>
      </c>
      <c r="DI16" s="307">
        <v>4127232000</v>
      </c>
      <c r="DJ16" s="307">
        <v>0</v>
      </c>
      <c r="DK16" s="307">
        <v>0</v>
      </c>
      <c r="DL16" s="307">
        <f t="shared" si="31"/>
        <v>4255176.1919999998</v>
      </c>
      <c r="DM16" s="307">
        <f t="shared" si="32"/>
        <v>0</v>
      </c>
      <c r="DN16" s="307">
        <f t="shared" si="33"/>
        <v>0</v>
      </c>
      <c r="DU16" s="305" t="s">
        <v>903</v>
      </c>
      <c r="DV16" s="306" t="s">
        <v>904</v>
      </c>
      <c r="DW16" s="307">
        <v>0</v>
      </c>
      <c r="DX16" s="307">
        <v>12500000</v>
      </c>
      <c r="DY16" s="307">
        <v>12500000</v>
      </c>
      <c r="DZ16" s="307">
        <f t="shared" si="35"/>
        <v>0</v>
      </c>
      <c r="EA16" s="307">
        <f t="shared" si="36"/>
        <v>12887.499999999998</v>
      </c>
      <c r="EB16" s="307">
        <f t="shared" si="37"/>
        <v>12887.499999999998</v>
      </c>
      <c r="EH16" s="343" t="s">
        <v>903</v>
      </c>
      <c r="EI16" s="343" t="s">
        <v>904</v>
      </c>
      <c r="EJ16" s="414">
        <v>0</v>
      </c>
      <c r="EK16" s="414">
        <v>12500000</v>
      </c>
      <c r="EL16" s="414">
        <v>12500000</v>
      </c>
      <c r="EM16" s="414">
        <f t="shared" si="38"/>
        <v>0</v>
      </c>
      <c r="EN16" s="414">
        <f t="shared" si="39"/>
        <v>12500</v>
      </c>
      <c r="EO16" s="414">
        <f t="shared" si="40"/>
        <v>12500</v>
      </c>
      <c r="EQ16" s="343" t="s">
        <v>737</v>
      </c>
      <c r="ER16" s="414">
        <v>21963484000</v>
      </c>
      <c r="ES16" s="414">
        <v>6189585000</v>
      </c>
      <c r="ET16" s="414">
        <v>6189585000</v>
      </c>
      <c r="EU16" s="414">
        <v>15773899000</v>
      </c>
      <c r="EV16" s="414">
        <v>6189585000</v>
      </c>
      <c r="EW16" s="414">
        <v>0</v>
      </c>
      <c r="EX16" s="414">
        <f t="shared" si="41"/>
        <v>21963484</v>
      </c>
      <c r="EY16" s="414">
        <f t="shared" si="42"/>
        <v>6189585</v>
      </c>
      <c r="EZ16" s="414">
        <f t="shared" si="43"/>
        <v>6189585</v>
      </c>
      <c r="FA16" s="414">
        <f t="shared" si="44"/>
        <v>15773899</v>
      </c>
      <c r="FB16" s="414">
        <f t="shared" si="45"/>
        <v>6189585</v>
      </c>
      <c r="FC16" s="414">
        <f t="shared" si="46"/>
        <v>0</v>
      </c>
      <c r="FJ16" s="305" t="s">
        <v>903</v>
      </c>
      <c r="FK16" s="306" t="s">
        <v>904</v>
      </c>
      <c r="FL16" s="307">
        <v>0</v>
      </c>
      <c r="FM16" s="307">
        <v>12500000</v>
      </c>
      <c r="FN16" s="307">
        <v>12500000</v>
      </c>
      <c r="FO16" s="307">
        <f t="shared" si="47"/>
        <v>0</v>
      </c>
      <c r="FP16" s="307">
        <f t="shared" si="48"/>
        <v>12500</v>
      </c>
      <c r="FQ16" s="307">
        <f t="shared" si="49"/>
        <v>12500</v>
      </c>
      <c r="FS16" s="346" t="s">
        <v>737</v>
      </c>
      <c r="FT16" s="347">
        <v>33200649000</v>
      </c>
      <c r="FU16" s="347">
        <v>6189585000</v>
      </c>
      <c r="FV16" s="347">
        <v>6189585000</v>
      </c>
      <c r="FW16" s="347">
        <v>27011064000</v>
      </c>
      <c r="FX16" s="347">
        <v>6189585000</v>
      </c>
      <c r="FY16" s="347">
        <v>0</v>
      </c>
      <c r="FZ16" s="347">
        <f t="shared" si="50"/>
        <v>33200649</v>
      </c>
      <c r="GA16" s="347">
        <f t="shared" si="51"/>
        <v>6189585</v>
      </c>
      <c r="GB16" s="347">
        <f t="shared" si="52"/>
        <v>6189585</v>
      </c>
      <c r="GC16" s="347">
        <f t="shared" si="53"/>
        <v>27011064</v>
      </c>
      <c r="GD16" s="347">
        <f t="shared" si="54"/>
        <v>6189585</v>
      </c>
      <c r="GE16" s="347">
        <f t="shared" si="55"/>
        <v>0</v>
      </c>
      <c r="GH16" s="411" t="s">
        <v>860</v>
      </c>
      <c r="GI16" s="412" t="s">
        <v>440</v>
      </c>
      <c r="GJ16" s="411" t="s">
        <v>376</v>
      </c>
      <c r="GK16" s="413">
        <v>397392000</v>
      </c>
      <c r="GL16" s="413">
        <f t="shared" si="56"/>
        <v>397392</v>
      </c>
      <c r="GN16" s="415" t="s">
        <v>737</v>
      </c>
      <c r="GO16" s="413">
        <v>33200649000</v>
      </c>
      <c r="GP16" s="413">
        <v>33200649000</v>
      </c>
      <c r="GQ16" s="413">
        <v>33200649000</v>
      </c>
      <c r="GR16" s="413">
        <v>0</v>
      </c>
      <c r="GS16" s="413">
        <v>6189585000</v>
      </c>
      <c r="GT16" s="413">
        <v>27011064000</v>
      </c>
      <c r="GU16" s="413">
        <f t="shared" si="57"/>
        <v>33200649</v>
      </c>
      <c r="GV16" s="413">
        <f t="shared" si="58"/>
        <v>33200649</v>
      </c>
      <c r="GW16" s="413">
        <f t="shared" si="59"/>
        <v>33200649</v>
      </c>
      <c r="GX16" s="413">
        <f t="shared" si="60"/>
        <v>0</v>
      </c>
      <c r="GY16" s="413">
        <f t="shared" si="61"/>
        <v>6189585</v>
      </c>
      <c r="GZ16" s="413">
        <f t="shared" si="62"/>
        <v>27011064</v>
      </c>
    </row>
    <row r="17" spans="79:208" ht="12" customHeight="1" x14ac:dyDescent="0.2">
      <c r="CA17" s="411" t="s">
        <v>842</v>
      </c>
      <c r="CB17" s="412" t="s">
        <v>843</v>
      </c>
      <c r="CC17" s="413">
        <v>235000000</v>
      </c>
      <c r="CD17" s="413">
        <v>0</v>
      </c>
      <c r="CE17" s="413">
        <v>0</v>
      </c>
      <c r="CF17" s="413">
        <f t="shared" si="25"/>
        <v>242284.99999999997</v>
      </c>
      <c r="CG17" s="413">
        <f t="shared" si="26"/>
        <v>0</v>
      </c>
      <c r="CH17" s="413">
        <f t="shared" si="27"/>
        <v>0</v>
      </c>
      <c r="CQ17" s="343" t="s">
        <v>860</v>
      </c>
      <c r="CR17" s="343" t="s">
        <v>440</v>
      </c>
      <c r="CS17" s="360">
        <v>147392000</v>
      </c>
      <c r="CT17" s="360">
        <v>0</v>
      </c>
      <c r="CU17" s="360">
        <v>0</v>
      </c>
      <c r="CV17" s="360">
        <f t="shared" si="28"/>
        <v>151961.152</v>
      </c>
      <c r="CW17" s="360">
        <f t="shared" si="29"/>
        <v>0</v>
      </c>
      <c r="CX17" s="360">
        <f t="shared" si="30"/>
        <v>0</v>
      </c>
      <c r="DG17" s="305" t="s">
        <v>860</v>
      </c>
      <c r="DH17" s="306" t="s">
        <v>440</v>
      </c>
      <c r="DI17" s="307">
        <v>147392000</v>
      </c>
      <c r="DJ17" s="307">
        <v>0</v>
      </c>
      <c r="DK17" s="307">
        <v>0</v>
      </c>
      <c r="DL17" s="307">
        <f t="shared" si="31"/>
        <v>151961.152</v>
      </c>
      <c r="DM17" s="307">
        <f t="shared" si="32"/>
        <v>0</v>
      </c>
      <c r="DN17" s="307">
        <f t="shared" si="33"/>
        <v>0</v>
      </c>
      <c r="DU17" s="305" t="s">
        <v>905</v>
      </c>
      <c r="DV17" s="306" t="s">
        <v>525</v>
      </c>
      <c r="DW17" s="307">
        <v>38400000</v>
      </c>
      <c r="DX17" s="307">
        <v>0</v>
      </c>
      <c r="DY17" s="307">
        <v>0</v>
      </c>
      <c r="DZ17" s="307">
        <f t="shared" si="35"/>
        <v>39590.399999999994</v>
      </c>
      <c r="EA17" s="307">
        <f t="shared" si="36"/>
        <v>0</v>
      </c>
      <c r="EB17" s="307">
        <f t="shared" si="37"/>
        <v>0</v>
      </c>
      <c r="EH17" s="343" t="s">
        <v>905</v>
      </c>
      <c r="EI17" s="343" t="s">
        <v>525</v>
      </c>
      <c r="EJ17" s="414">
        <v>38400000</v>
      </c>
      <c r="EK17" s="414">
        <v>0</v>
      </c>
      <c r="EL17" s="414">
        <v>0</v>
      </c>
      <c r="EM17" s="414">
        <f t="shared" si="38"/>
        <v>38400</v>
      </c>
      <c r="EN17" s="414">
        <f t="shared" si="39"/>
        <v>0</v>
      </c>
      <c r="EO17" s="414">
        <f t="shared" si="40"/>
        <v>0</v>
      </c>
      <c r="EQ17" s="343" t="s">
        <v>983</v>
      </c>
      <c r="ER17" s="414">
        <v>2800606000</v>
      </c>
      <c r="ES17" s="414">
        <v>0</v>
      </c>
      <c r="ET17" s="414">
        <v>0</v>
      </c>
      <c r="EU17" s="414">
        <v>2800606000</v>
      </c>
      <c r="EV17" s="414">
        <v>0</v>
      </c>
      <c r="EW17" s="414">
        <v>0</v>
      </c>
      <c r="EX17" s="414">
        <f t="shared" si="41"/>
        <v>2800606</v>
      </c>
      <c r="EY17" s="414">
        <f t="shared" si="42"/>
        <v>0</v>
      </c>
      <c r="EZ17" s="414">
        <f t="shared" si="43"/>
        <v>0</v>
      </c>
      <c r="FA17" s="414">
        <f t="shared" si="44"/>
        <v>2800606</v>
      </c>
      <c r="FB17" s="414">
        <f t="shared" si="45"/>
        <v>0</v>
      </c>
      <c r="FC17" s="414">
        <f t="shared" si="46"/>
        <v>0</v>
      </c>
      <c r="FJ17" s="305" t="s">
        <v>905</v>
      </c>
      <c r="FK17" s="306" t="s">
        <v>525</v>
      </c>
      <c r="FL17" s="307">
        <v>38400000</v>
      </c>
      <c r="FM17" s="307">
        <v>0</v>
      </c>
      <c r="FN17" s="307">
        <v>0</v>
      </c>
      <c r="FO17" s="307">
        <f t="shared" si="47"/>
        <v>38400</v>
      </c>
      <c r="FP17" s="307">
        <f t="shared" si="48"/>
        <v>0</v>
      </c>
      <c r="FQ17" s="307">
        <f t="shared" si="49"/>
        <v>0</v>
      </c>
      <c r="FS17" s="346" t="s">
        <v>983</v>
      </c>
      <c r="FT17" s="347">
        <v>2800606000</v>
      </c>
      <c r="FU17" s="347">
        <v>0</v>
      </c>
      <c r="FV17" s="347">
        <v>0</v>
      </c>
      <c r="FW17" s="347">
        <v>2800606000</v>
      </c>
      <c r="FX17" s="347">
        <v>0</v>
      </c>
      <c r="FY17" s="347">
        <v>0</v>
      </c>
      <c r="FZ17" s="347">
        <f t="shared" si="50"/>
        <v>2800606</v>
      </c>
      <c r="GA17" s="347">
        <f t="shared" si="51"/>
        <v>0</v>
      </c>
      <c r="GB17" s="347">
        <f t="shared" si="52"/>
        <v>0</v>
      </c>
      <c r="GC17" s="347">
        <f t="shared" si="53"/>
        <v>2800606</v>
      </c>
      <c r="GD17" s="347">
        <f t="shared" si="54"/>
        <v>0</v>
      </c>
      <c r="GE17" s="347">
        <f t="shared" si="55"/>
        <v>0</v>
      </c>
      <c r="GH17" s="411" t="s">
        <v>861</v>
      </c>
      <c r="GI17" s="412" t="s">
        <v>862</v>
      </c>
      <c r="GJ17" s="411" t="s">
        <v>376</v>
      </c>
      <c r="GK17" s="413">
        <v>1069552000</v>
      </c>
      <c r="GL17" s="413">
        <f t="shared" si="56"/>
        <v>1069552</v>
      </c>
      <c r="GN17" s="415" t="s">
        <v>983</v>
      </c>
      <c r="GO17" s="413">
        <v>2800606000</v>
      </c>
      <c r="GP17" s="413">
        <v>2800606000</v>
      </c>
      <c r="GQ17" s="413">
        <v>2800606000</v>
      </c>
      <c r="GR17" s="413">
        <v>0</v>
      </c>
      <c r="GS17" s="413">
        <v>0</v>
      </c>
      <c r="GT17" s="413">
        <v>2800606000</v>
      </c>
      <c r="GU17" s="413">
        <f t="shared" si="57"/>
        <v>2800606</v>
      </c>
      <c r="GV17" s="413">
        <f t="shared" si="58"/>
        <v>2800606</v>
      </c>
      <c r="GW17" s="413">
        <f t="shared" si="59"/>
        <v>2800606</v>
      </c>
      <c r="GX17" s="413">
        <f t="shared" si="60"/>
        <v>0</v>
      </c>
      <c r="GY17" s="413">
        <f t="shared" si="61"/>
        <v>0</v>
      </c>
      <c r="GZ17" s="413">
        <f t="shared" si="62"/>
        <v>2800606</v>
      </c>
    </row>
    <row r="18" spans="79:208" ht="12" customHeight="1" x14ac:dyDescent="0.2">
      <c r="CA18" s="411" t="s">
        <v>844</v>
      </c>
      <c r="CB18" s="412" t="s">
        <v>86</v>
      </c>
      <c r="CC18" s="413">
        <v>6053370000</v>
      </c>
      <c r="CD18" s="413">
        <v>0</v>
      </c>
      <c r="CE18" s="413">
        <v>0</v>
      </c>
      <c r="CF18" s="413">
        <f t="shared" si="25"/>
        <v>6241024.4699999997</v>
      </c>
      <c r="CG18" s="413">
        <f t="shared" si="26"/>
        <v>0</v>
      </c>
      <c r="CH18" s="413">
        <f t="shared" si="27"/>
        <v>0</v>
      </c>
      <c r="CQ18" s="343" t="s">
        <v>861</v>
      </c>
      <c r="CR18" s="343" t="s">
        <v>862</v>
      </c>
      <c r="CS18" s="360">
        <v>646829000</v>
      </c>
      <c r="CT18" s="360">
        <v>0</v>
      </c>
      <c r="CU18" s="360">
        <v>0</v>
      </c>
      <c r="CV18" s="360">
        <f t="shared" si="28"/>
        <v>666880.69899999991</v>
      </c>
      <c r="CW18" s="360">
        <f t="shared" si="29"/>
        <v>0</v>
      </c>
      <c r="CX18" s="360">
        <f t="shared" si="30"/>
        <v>0</v>
      </c>
      <c r="DG18" s="305" t="s">
        <v>861</v>
      </c>
      <c r="DH18" s="306" t="s">
        <v>862</v>
      </c>
      <c r="DI18" s="307">
        <v>646829000</v>
      </c>
      <c r="DJ18" s="307">
        <v>0</v>
      </c>
      <c r="DK18" s="307">
        <v>0</v>
      </c>
      <c r="DL18" s="307">
        <f t="shared" si="31"/>
        <v>666880.69899999991</v>
      </c>
      <c r="DM18" s="307">
        <f t="shared" si="32"/>
        <v>0</v>
      </c>
      <c r="DN18" s="307">
        <f t="shared" si="33"/>
        <v>0</v>
      </c>
      <c r="DU18" s="305" t="s">
        <v>858</v>
      </c>
      <c r="DV18" s="306" t="s">
        <v>859</v>
      </c>
      <c r="DW18" s="307">
        <v>2800606000</v>
      </c>
      <c r="DX18" s="307">
        <v>0</v>
      </c>
      <c r="DY18" s="307">
        <v>0</v>
      </c>
      <c r="DZ18" s="307">
        <f t="shared" si="35"/>
        <v>2887424.7859999998</v>
      </c>
      <c r="EA18" s="307">
        <f t="shared" si="36"/>
        <v>0</v>
      </c>
      <c r="EB18" s="307">
        <f t="shared" si="37"/>
        <v>0</v>
      </c>
      <c r="EH18" s="343" t="s">
        <v>858</v>
      </c>
      <c r="EI18" s="343" t="s">
        <v>859</v>
      </c>
      <c r="EJ18" s="414">
        <v>2800606000</v>
      </c>
      <c r="EK18" s="414">
        <v>0</v>
      </c>
      <c r="EL18" s="414">
        <v>0</v>
      </c>
      <c r="EM18" s="414">
        <f t="shared" si="38"/>
        <v>2800606</v>
      </c>
      <c r="EN18" s="414">
        <f t="shared" si="39"/>
        <v>0</v>
      </c>
      <c r="EO18" s="414">
        <f t="shared" si="40"/>
        <v>0</v>
      </c>
      <c r="EQ18" s="343" t="s">
        <v>984</v>
      </c>
      <c r="ER18" s="414">
        <v>12000000</v>
      </c>
      <c r="ES18" s="414">
        <v>0</v>
      </c>
      <c r="ET18" s="414">
        <v>0</v>
      </c>
      <c r="EU18" s="414">
        <v>12000000</v>
      </c>
      <c r="EV18" s="414">
        <v>0</v>
      </c>
      <c r="EW18" s="414">
        <v>0</v>
      </c>
      <c r="EX18" s="414">
        <f t="shared" si="41"/>
        <v>12000</v>
      </c>
      <c r="EY18" s="414">
        <f t="shared" si="42"/>
        <v>0</v>
      </c>
      <c r="EZ18" s="414">
        <f t="shared" si="43"/>
        <v>0</v>
      </c>
      <c r="FA18" s="414">
        <f t="shared" si="44"/>
        <v>12000</v>
      </c>
      <c r="FB18" s="414">
        <f t="shared" si="45"/>
        <v>0</v>
      </c>
      <c r="FC18" s="414">
        <f t="shared" si="46"/>
        <v>0</v>
      </c>
      <c r="FJ18" s="305" t="s">
        <v>858</v>
      </c>
      <c r="FK18" s="306" t="s">
        <v>859</v>
      </c>
      <c r="FL18" s="307">
        <v>2800606000</v>
      </c>
      <c r="FM18" s="307">
        <v>0</v>
      </c>
      <c r="FN18" s="307">
        <v>0</v>
      </c>
      <c r="FO18" s="307">
        <f t="shared" si="47"/>
        <v>2800606</v>
      </c>
      <c r="FP18" s="307">
        <f t="shared" si="48"/>
        <v>0</v>
      </c>
      <c r="FQ18" s="307">
        <f t="shared" si="49"/>
        <v>0</v>
      </c>
      <c r="FS18" s="346" t="s">
        <v>984</v>
      </c>
      <c r="FT18" s="347">
        <v>62000000</v>
      </c>
      <c r="FU18" s="347">
        <v>0</v>
      </c>
      <c r="FV18" s="347">
        <v>0</v>
      </c>
      <c r="FW18" s="347">
        <v>62000000</v>
      </c>
      <c r="FX18" s="347">
        <v>0</v>
      </c>
      <c r="FY18" s="347">
        <v>0</v>
      </c>
      <c r="FZ18" s="347">
        <f t="shared" si="50"/>
        <v>62000</v>
      </c>
      <c r="GA18" s="347">
        <f t="shared" si="51"/>
        <v>0</v>
      </c>
      <c r="GB18" s="347">
        <f t="shared" si="52"/>
        <v>0</v>
      </c>
      <c r="GC18" s="347">
        <f t="shared" si="53"/>
        <v>62000</v>
      </c>
      <c r="GD18" s="347">
        <f t="shared" si="54"/>
        <v>0</v>
      </c>
      <c r="GE18" s="347">
        <f t="shared" si="55"/>
        <v>0</v>
      </c>
      <c r="GH18" s="411" t="s">
        <v>842</v>
      </c>
      <c r="GI18" s="412" t="s">
        <v>843</v>
      </c>
      <c r="GJ18" s="411" t="s">
        <v>376</v>
      </c>
      <c r="GK18" s="413">
        <v>3561246000</v>
      </c>
      <c r="GL18" s="413">
        <f t="shared" si="56"/>
        <v>3561246</v>
      </c>
      <c r="GN18" s="415" t="s">
        <v>984</v>
      </c>
      <c r="GO18" s="413">
        <v>62000000</v>
      </c>
      <c r="GP18" s="413">
        <v>62000000</v>
      </c>
      <c r="GQ18" s="413">
        <v>62000000</v>
      </c>
      <c r="GR18" s="413">
        <v>0</v>
      </c>
      <c r="GS18" s="413">
        <v>0</v>
      </c>
      <c r="GT18" s="413">
        <v>62000000</v>
      </c>
      <c r="GU18" s="413">
        <f t="shared" si="57"/>
        <v>62000</v>
      </c>
      <c r="GV18" s="413">
        <f t="shared" si="58"/>
        <v>62000</v>
      </c>
      <c r="GW18" s="413">
        <f t="shared" si="59"/>
        <v>62000</v>
      </c>
      <c r="GX18" s="413">
        <f t="shared" si="60"/>
        <v>0</v>
      </c>
      <c r="GY18" s="413">
        <f t="shared" si="61"/>
        <v>0</v>
      </c>
      <c r="GZ18" s="413">
        <f t="shared" si="62"/>
        <v>62000</v>
      </c>
    </row>
    <row r="19" spans="79:208" ht="12" customHeight="1" x14ac:dyDescent="0.2">
      <c r="CA19" s="411" t="s">
        <v>863</v>
      </c>
      <c r="CB19" s="412" t="s">
        <v>864</v>
      </c>
      <c r="CC19" s="413">
        <v>136215000</v>
      </c>
      <c r="CD19" s="413">
        <v>0</v>
      </c>
      <c r="CE19" s="413">
        <v>0</v>
      </c>
      <c r="CF19" s="413">
        <f t="shared" si="25"/>
        <v>140437.66499999998</v>
      </c>
      <c r="CG19" s="413">
        <f t="shared" si="26"/>
        <v>0</v>
      </c>
      <c r="CH19" s="413">
        <f t="shared" si="27"/>
        <v>0</v>
      </c>
      <c r="CQ19" s="343" t="s">
        <v>842</v>
      </c>
      <c r="CR19" s="343" t="s">
        <v>843</v>
      </c>
      <c r="CS19" s="360">
        <v>3330424000</v>
      </c>
      <c r="CT19" s="360">
        <v>0</v>
      </c>
      <c r="CU19" s="360">
        <v>0</v>
      </c>
      <c r="CV19" s="360">
        <f t="shared" si="28"/>
        <v>3433667.1439999999</v>
      </c>
      <c r="CW19" s="360">
        <f t="shared" si="29"/>
        <v>0</v>
      </c>
      <c r="CX19" s="360">
        <f t="shared" si="30"/>
        <v>0</v>
      </c>
      <c r="DG19" s="305" t="s">
        <v>842</v>
      </c>
      <c r="DH19" s="306" t="s">
        <v>843</v>
      </c>
      <c r="DI19" s="307">
        <v>3330424000</v>
      </c>
      <c r="DJ19" s="307">
        <v>0</v>
      </c>
      <c r="DK19" s="307">
        <v>0</v>
      </c>
      <c r="DL19" s="307">
        <f t="shared" si="31"/>
        <v>3433667.1439999999</v>
      </c>
      <c r="DM19" s="307">
        <f t="shared" si="32"/>
        <v>0</v>
      </c>
      <c r="DN19" s="307">
        <f t="shared" si="33"/>
        <v>0</v>
      </c>
      <c r="DU19" s="305" t="s">
        <v>921</v>
      </c>
      <c r="DV19" s="306" t="s">
        <v>922</v>
      </c>
      <c r="DW19" s="307">
        <v>12000000</v>
      </c>
      <c r="DX19" s="307">
        <v>0</v>
      </c>
      <c r="DY19" s="307">
        <v>0</v>
      </c>
      <c r="DZ19" s="307">
        <f t="shared" si="35"/>
        <v>12371.999999999998</v>
      </c>
      <c r="EA19" s="307">
        <f t="shared" si="36"/>
        <v>0</v>
      </c>
      <c r="EB19" s="307">
        <f t="shared" si="37"/>
        <v>0</v>
      </c>
      <c r="EH19" s="343" t="s">
        <v>921</v>
      </c>
      <c r="EI19" s="343" t="s">
        <v>922</v>
      </c>
      <c r="EJ19" s="414">
        <v>12000000</v>
      </c>
      <c r="EK19" s="414">
        <v>0</v>
      </c>
      <c r="EL19" s="414">
        <v>0</v>
      </c>
      <c r="EM19" s="414">
        <f t="shared" si="38"/>
        <v>12000</v>
      </c>
      <c r="EN19" s="414">
        <f t="shared" si="39"/>
        <v>0</v>
      </c>
      <c r="EO19" s="414">
        <f t="shared" si="40"/>
        <v>0</v>
      </c>
      <c r="EQ19" s="343" t="s">
        <v>985</v>
      </c>
      <c r="ER19" s="414">
        <v>1238170000</v>
      </c>
      <c r="ES19" s="414">
        <v>0</v>
      </c>
      <c r="ET19" s="414">
        <v>0</v>
      </c>
      <c r="EU19" s="414">
        <v>1238170000</v>
      </c>
      <c r="EV19" s="414">
        <v>0</v>
      </c>
      <c r="EW19" s="414">
        <v>0</v>
      </c>
      <c r="EX19" s="414">
        <f t="shared" si="41"/>
        <v>1238170</v>
      </c>
      <c r="EY19" s="414">
        <f t="shared" si="42"/>
        <v>0</v>
      </c>
      <c r="EZ19" s="414">
        <f t="shared" si="43"/>
        <v>0</v>
      </c>
      <c r="FA19" s="414">
        <f t="shared" si="44"/>
        <v>1238170</v>
      </c>
      <c r="FB19" s="414">
        <f t="shared" si="45"/>
        <v>0</v>
      </c>
      <c r="FC19" s="414">
        <f t="shared" si="46"/>
        <v>0</v>
      </c>
      <c r="FJ19" s="305" t="s">
        <v>921</v>
      </c>
      <c r="FK19" s="306" t="s">
        <v>922</v>
      </c>
      <c r="FL19" s="307">
        <v>62000000</v>
      </c>
      <c r="FM19" s="307">
        <v>0</v>
      </c>
      <c r="FN19" s="307">
        <v>0</v>
      </c>
      <c r="FO19" s="307">
        <f t="shared" si="47"/>
        <v>62000</v>
      </c>
      <c r="FP19" s="307">
        <f t="shared" si="48"/>
        <v>0</v>
      </c>
      <c r="FQ19" s="307">
        <f t="shared" si="49"/>
        <v>0</v>
      </c>
      <c r="FS19" s="346" t="s">
        <v>985</v>
      </c>
      <c r="FT19" s="347">
        <v>1238170000</v>
      </c>
      <c r="FU19" s="347">
        <v>0</v>
      </c>
      <c r="FV19" s="347">
        <v>0</v>
      </c>
      <c r="FW19" s="347">
        <v>1238170000</v>
      </c>
      <c r="FX19" s="347">
        <v>0</v>
      </c>
      <c r="FY19" s="347">
        <v>0</v>
      </c>
      <c r="FZ19" s="347">
        <f t="shared" si="50"/>
        <v>1238170</v>
      </c>
      <c r="GA19" s="347">
        <f t="shared" si="51"/>
        <v>0</v>
      </c>
      <c r="GB19" s="347">
        <f t="shared" si="52"/>
        <v>0</v>
      </c>
      <c r="GC19" s="347">
        <f t="shared" si="53"/>
        <v>1238170</v>
      </c>
      <c r="GD19" s="347">
        <f t="shared" si="54"/>
        <v>0</v>
      </c>
      <c r="GE19" s="347">
        <f t="shared" si="55"/>
        <v>0</v>
      </c>
      <c r="GH19" s="411" t="s">
        <v>844</v>
      </c>
      <c r="GI19" s="412" t="s">
        <v>86</v>
      </c>
      <c r="GJ19" s="411" t="s">
        <v>376</v>
      </c>
      <c r="GK19" s="413">
        <v>2269978000</v>
      </c>
      <c r="GL19" s="413">
        <f t="shared" si="56"/>
        <v>2269978</v>
      </c>
      <c r="GN19" s="415" t="s">
        <v>985</v>
      </c>
      <c r="GO19" s="413">
        <v>1238170000</v>
      </c>
      <c r="GP19" s="413">
        <v>1238170000</v>
      </c>
      <c r="GQ19" s="413">
        <v>1238170000</v>
      </c>
      <c r="GR19" s="413">
        <v>0</v>
      </c>
      <c r="GS19" s="413">
        <v>0</v>
      </c>
      <c r="GT19" s="413">
        <v>1238170000</v>
      </c>
      <c r="GU19" s="413">
        <f t="shared" si="57"/>
        <v>1238170</v>
      </c>
      <c r="GV19" s="413">
        <f t="shared" si="58"/>
        <v>1238170</v>
      </c>
      <c r="GW19" s="413">
        <f t="shared" si="59"/>
        <v>1238170</v>
      </c>
      <c r="GX19" s="413">
        <f t="shared" si="60"/>
        <v>0</v>
      </c>
      <c r="GY19" s="413">
        <f t="shared" si="61"/>
        <v>0</v>
      </c>
      <c r="GZ19" s="413">
        <f t="shared" si="62"/>
        <v>1238170</v>
      </c>
    </row>
    <row r="20" spans="79:208" ht="12" customHeight="1" x14ac:dyDescent="0.2">
      <c r="CA20" s="411" t="s">
        <v>411</v>
      </c>
      <c r="CB20" s="412" t="s">
        <v>225</v>
      </c>
      <c r="CC20" s="413">
        <v>41272320000</v>
      </c>
      <c r="CD20" s="413">
        <v>0</v>
      </c>
      <c r="CE20" s="413">
        <v>0</v>
      </c>
      <c r="CF20" s="413">
        <f t="shared" si="25"/>
        <v>42551761.919999994</v>
      </c>
      <c r="CG20" s="413">
        <f t="shared" si="26"/>
        <v>0</v>
      </c>
      <c r="CH20" s="413">
        <f t="shared" si="27"/>
        <v>0</v>
      </c>
      <c r="CQ20" s="343" t="s">
        <v>844</v>
      </c>
      <c r="CR20" s="343" t="s">
        <v>86</v>
      </c>
      <c r="CS20" s="360">
        <v>8323348000</v>
      </c>
      <c r="CT20" s="360">
        <v>0</v>
      </c>
      <c r="CU20" s="360">
        <v>0</v>
      </c>
      <c r="CV20" s="360">
        <f t="shared" si="28"/>
        <v>8581371.7879999988</v>
      </c>
      <c r="CW20" s="360">
        <f t="shared" si="29"/>
        <v>0</v>
      </c>
      <c r="CX20" s="360">
        <f t="shared" si="30"/>
        <v>0</v>
      </c>
      <c r="DG20" s="305" t="s">
        <v>844</v>
      </c>
      <c r="DH20" s="306" t="s">
        <v>86</v>
      </c>
      <c r="DI20" s="307">
        <v>8323348000</v>
      </c>
      <c r="DJ20" s="307">
        <v>0</v>
      </c>
      <c r="DK20" s="307">
        <v>0</v>
      </c>
      <c r="DL20" s="307">
        <f t="shared" si="31"/>
        <v>8581371.7879999988</v>
      </c>
      <c r="DM20" s="307">
        <f t="shared" si="32"/>
        <v>0</v>
      </c>
      <c r="DN20" s="307">
        <f t="shared" si="33"/>
        <v>0</v>
      </c>
      <c r="DU20" s="305" t="s">
        <v>907</v>
      </c>
      <c r="DV20" s="306" t="s">
        <v>908</v>
      </c>
      <c r="DW20" s="307">
        <v>1238170000</v>
      </c>
      <c r="DX20" s="307">
        <v>0</v>
      </c>
      <c r="DY20" s="307">
        <v>0</v>
      </c>
      <c r="DZ20" s="307">
        <f t="shared" si="35"/>
        <v>1276553.2699999998</v>
      </c>
      <c r="EA20" s="307">
        <f t="shared" si="36"/>
        <v>0</v>
      </c>
      <c r="EB20" s="307">
        <f t="shared" si="37"/>
        <v>0</v>
      </c>
      <c r="EH20" s="343" t="s">
        <v>907</v>
      </c>
      <c r="EI20" s="343" t="s">
        <v>908</v>
      </c>
      <c r="EJ20" s="414">
        <v>1238170000</v>
      </c>
      <c r="EK20" s="414">
        <v>0</v>
      </c>
      <c r="EL20" s="414">
        <v>0</v>
      </c>
      <c r="EM20" s="414">
        <f t="shared" si="38"/>
        <v>1238170</v>
      </c>
      <c r="EN20" s="414">
        <f t="shared" si="39"/>
        <v>0</v>
      </c>
      <c r="EO20" s="414">
        <f t="shared" si="40"/>
        <v>0</v>
      </c>
      <c r="EQ20" s="343" t="s">
        <v>986</v>
      </c>
      <c r="ER20" s="414">
        <v>4187232000</v>
      </c>
      <c r="ES20" s="414">
        <v>0</v>
      </c>
      <c r="ET20" s="414">
        <v>0</v>
      </c>
      <c r="EU20" s="414">
        <v>4187232000</v>
      </c>
      <c r="EV20" s="414">
        <v>0</v>
      </c>
      <c r="EW20" s="414">
        <v>0</v>
      </c>
      <c r="EX20" s="414">
        <f t="shared" si="41"/>
        <v>4187232</v>
      </c>
      <c r="EY20" s="414">
        <f t="shared" si="42"/>
        <v>0</v>
      </c>
      <c r="EZ20" s="414">
        <f t="shared" si="43"/>
        <v>0</v>
      </c>
      <c r="FA20" s="414">
        <f t="shared" si="44"/>
        <v>4187232</v>
      </c>
      <c r="FB20" s="414">
        <f t="shared" si="45"/>
        <v>0</v>
      </c>
      <c r="FC20" s="414">
        <f t="shared" si="46"/>
        <v>0</v>
      </c>
      <c r="FJ20" s="305" t="s">
        <v>907</v>
      </c>
      <c r="FK20" s="306" t="s">
        <v>908</v>
      </c>
      <c r="FL20" s="307">
        <v>1238170000</v>
      </c>
      <c r="FM20" s="307">
        <v>0</v>
      </c>
      <c r="FN20" s="307">
        <v>0</v>
      </c>
      <c r="FO20" s="307">
        <f t="shared" si="47"/>
        <v>1238170</v>
      </c>
      <c r="FP20" s="307">
        <f t="shared" si="48"/>
        <v>0</v>
      </c>
      <c r="FQ20" s="307">
        <f t="shared" si="49"/>
        <v>0</v>
      </c>
      <c r="FS20" s="346" t="s">
        <v>1026</v>
      </c>
      <c r="FT20" s="347">
        <v>1444531000</v>
      </c>
      <c r="FU20" s="347">
        <v>0</v>
      </c>
      <c r="FV20" s="347">
        <v>0</v>
      </c>
      <c r="FW20" s="347">
        <v>1444531000</v>
      </c>
      <c r="FX20" s="347">
        <v>0</v>
      </c>
      <c r="FY20" s="347">
        <v>0</v>
      </c>
      <c r="FZ20" s="347">
        <f t="shared" si="50"/>
        <v>1444531</v>
      </c>
      <c r="GA20" s="347">
        <f t="shared" si="51"/>
        <v>0</v>
      </c>
      <c r="GB20" s="347">
        <f t="shared" si="52"/>
        <v>0</v>
      </c>
      <c r="GC20" s="347">
        <f t="shared" si="53"/>
        <v>1444531</v>
      </c>
      <c r="GD20" s="347">
        <f t="shared" si="54"/>
        <v>0</v>
      </c>
      <c r="GE20" s="347">
        <f t="shared" si="55"/>
        <v>0</v>
      </c>
      <c r="GH20" s="411" t="s">
        <v>863</v>
      </c>
      <c r="GI20" s="412" t="s">
        <v>864</v>
      </c>
      <c r="GJ20" s="411" t="s">
        <v>376</v>
      </c>
      <c r="GK20" s="413">
        <v>4746317000</v>
      </c>
      <c r="GL20" s="413">
        <f t="shared" si="56"/>
        <v>4746317</v>
      </c>
      <c r="GN20" s="415" t="s">
        <v>1026</v>
      </c>
      <c r="GO20" s="413">
        <v>1444531000</v>
      </c>
      <c r="GP20" s="413">
        <v>1444531000</v>
      </c>
      <c r="GQ20" s="413">
        <v>1444531000</v>
      </c>
      <c r="GR20" s="413">
        <v>0</v>
      </c>
      <c r="GS20" s="413">
        <v>0</v>
      </c>
      <c r="GT20" s="413">
        <v>1444531000</v>
      </c>
      <c r="GU20" s="413">
        <f t="shared" si="57"/>
        <v>1444531</v>
      </c>
      <c r="GV20" s="413">
        <f t="shared" si="58"/>
        <v>1444531</v>
      </c>
      <c r="GW20" s="413">
        <f t="shared" si="59"/>
        <v>1444531</v>
      </c>
      <c r="GX20" s="413">
        <f t="shared" si="60"/>
        <v>0</v>
      </c>
      <c r="GY20" s="413">
        <f t="shared" si="61"/>
        <v>0</v>
      </c>
      <c r="GZ20" s="413">
        <f t="shared" si="62"/>
        <v>1444531</v>
      </c>
    </row>
    <row r="21" spans="79:208" ht="12" customHeight="1" x14ac:dyDescent="0.2">
      <c r="CA21" s="411" t="s">
        <v>553</v>
      </c>
      <c r="CB21" s="412" t="s">
        <v>554</v>
      </c>
      <c r="CC21" s="413">
        <v>6223403000</v>
      </c>
      <c r="CD21" s="413">
        <v>0</v>
      </c>
      <c r="CE21" s="413">
        <v>0</v>
      </c>
      <c r="CF21" s="413">
        <f t="shared" si="25"/>
        <v>6416328.4929999998</v>
      </c>
      <c r="CG21" s="413">
        <f t="shared" si="26"/>
        <v>0</v>
      </c>
      <c r="CH21" s="413">
        <f t="shared" si="27"/>
        <v>0</v>
      </c>
      <c r="CQ21" s="343" t="s">
        <v>863</v>
      </c>
      <c r="CR21" s="343" t="s">
        <v>864</v>
      </c>
      <c r="CS21" s="360">
        <v>136215000</v>
      </c>
      <c r="CT21" s="360">
        <v>0</v>
      </c>
      <c r="CU21" s="360">
        <v>0</v>
      </c>
      <c r="CV21" s="360">
        <f t="shared" si="28"/>
        <v>140437.66499999998</v>
      </c>
      <c r="CW21" s="360">
        <f t="shared" si="29"/>
        <v>0</v>
      </c>
      <c r="CX21" s="360">
        <f t="shared" si="30"/>
        <v>0</v>
      </c>
      <c r="DG21" s="305" t="s">
        <v>863</v>
      </c>
      <c r="DH21" s="306" t="s">
        <v>864</v>
      </c>
      <c r="DI21" s="307">
        <v>136215000</v>
      </c>
      <c r="DJ21" s="307">
        <v>0</v>
      </c>
      <c r="DK21" s="307">
        <v>0</v>
      </c>
      <c r="DL21" s="307">
        <f t="shared" si="31"/>
        <v>140437.66499999998</v>
      </c>
      <c r="DM21" s="307">
        <f t="shared" si="32"/>
        <v>0</v>
      </c>
      <c r="DN21" s="307">
        <f t="shared" si="33"/>
        <v>0</v>
      </c>
      <c r="DU21" s="305" t="s">
        <v>909</v>
      </c>
      <c r="DV21" s="306" t="s">
        <v>432</v>
      </c>
      <c r="DW21" s="307">
        <v>4187232000</v>
      </c>
      <c r="DX21" s="307">
        <v>0</v>
      </c>
      <c r="DY21" s="307">
        <v>0</v>
      </c>
      <c r="DZ21" s="307">
        <f t="shared" si="35"/>
        <v>4317036.1919999998</v>
      </c>
      <c r="EA21" s="307">
        <f t="shared" si="36"/>
        <v>0</v>
      </c>
      <c r="EB21" s="307">
        <f t="shared" si="37"/>
        <v>0</v>
      </c>
      <c r="EH21" s="343" t="s">
        <v>909</v>
      </c>
      <c r="EI21" s="343" t="s">
        <v>432</v>
      </c>
      <c r="EJ21" s="414">
        <v>4187232000</v>
      </c>
      <c r="EK21" s="414">
        <v>0</v>
      </c>
      <c r="EL21" s="414">
        <v>0</v>
      </c>
      <c r="EM21" s="414">
        <f t="shared" si="38"/>
        <v>4187232</v>
      </c>
      <c r="EN21" s="414">
        <f t="shared" si="39"/>
        <v>0</v>
      </c>
      <c r="EO21" s="414">
        <f t="shared" si="40"/>
        <v>0</v>
      </c>
      <c r="EQ21" s="343" t="s">
        <v>987</v>
      </c>
      <c r="ER21" s="414">
        <v>147392000</v>
      </c>
      <c r="ES21" s="414">
        <v>0</v>
      </c>
      <c r="ET21" s="414">
        <v>0</v>
      </c>
      <c r="EU21" s="414">
        <v>147392000</v>
      </c>
      <c r="EV21" s="414">
        <v>0</v>
      </c>
      <c r="EW21" s="414">
        <v>0</v>
      </c>
      <c r="EX21" s="414">
        <f t="shared" si="41"/>
        <v>147392</v>
      </c>
      <c r="EY21" s="414">
        <f t="shared" si="42"/>
        <v>0</v>
      </c>
      <c r="EZ21" s="414">
        <f t="shared" si="43"/>
        <v>0</v>
      </c>
      <c r="FA21" s="414">
        <f t="shared" si="44"/>
        <v>147392</v>
      </c>
      <c r="FB21" s="414">
        <f t="shared" si="45"/>
        <v>0</v>
      </c>
      <c r="FC21" s="414">
        <f t="shared" si="46"/>
        <v>0</v>
      </c>
      <c r="FJ21" s="305" t="s">
        <v>1019</v>
      </c>
      <c r="FK21" s="306" t="s">
        <v>1020</v>
      </c>
      <c r="FL21" s="307">
        <v>1444531000</v>
      </c>
      <c r="FM21" s="307">
        <v>0</v>
      </c>
      <c r="FN21" s="307">
        <v>0</v>
      </c>
      <c r="FO21" s="307">
        <f t="shared" si="47"/>
        <v>1444531</v>
      </c>
      <c r="FP21" s="307">
        <f t="shared" si="48"/>
        <v>0</v>
      </c>
      <c r="FQ21" s="307">
        <f t="shared" si="49"/>
        <v>0</v>
      </c>
      <c r="FS21" s="346" t="s">
        <v>986</v>
      </c>
      <c r="FT21" s="347">
        <v>4187232000</v>
      </c>
      <c r="FU21" s="347">
        <v>0</v>
      </c>
      <c r="FV21" s="347">
        <v>0</v>
      </c>
      <c r="FW21" s="347">
        <v>4187232000</v>
      </c>
      <c r="FX21" s="347">
        <v>0</v>
      </c>
      <c r="FY21" s="347">
        <v>0</v>
      </c>
      <c r="FZ21" s="347">
        <f t="shared" si="50"/>
        <v>4187232</v>
      </c>
      <c r="GA21" s="347">
        <f t="shared" si="51"/>
        <v>0</v>
      </c>
      <c r="GB21" s="347">
        <f t="shared" si="52"/>
        <v>0</v>
      </c>
      <c r="GC21" s="347">
        <f t="shared" si="53"/>
        <v>4187232</v>
      </c>
      <c r="GD21" s="347">
        <f t="shared" si="54"/>
        <v>0</v>
      </c>
      <c r="GE21" s="347">
        <f t="shared" si="55"/>
        <v>0</v>
      </c>
      <c r="GH21" s="411" t="s">
        <v>910</v>
      </c>
      <c r="GI21" s="412" t="s">
        <v>427</v>
      </c>
      <c r="GJ21" s="411" t="s">
        <v>376</v>
      </c>
      <c r="GK21" s="413">
        <v>900446000</v>
      </c>
      <c r="GL21" s="413">
        <f t="shared" si="56"/>
        <v>900446</v>
      </c>
      <c r="GN21" s="415" t="s">
        <v>986</v>
      </c>
      <c r="GO21" s="413">
        <v>4187232000</v>
      </c>
      <c r="GP21" s="413">
        <v>4187232000</v>
      </c>
      <c r="GQ21" s="413">
        <v>4187232000</v>
      </c>
      <c r="GR21" s="413">
        <v>0</v>
      </c>
      <c r="GS21" s="413">
        <v>0</v>
      </c>
      <c r="GT21" s="413">
        <v>4187232000</v>
      </c>
      <c r="GU21" s="413">
        <f t="shared" si="57"/>
        <v>4187232</v>
      </c>
      <c r="GV21" s="413">
        <f t="shared" si="58"/>
        <v>4187232</v>
      </c>
      <c r="GW21" s="413">
        <f t="shared" si="59"/>
        <v>4187232</v>
      </c>
      <c r="GX21" s="413">
        <f t="shared" si="60"/>
        <v>0</v>
      </c>
      <c r="GY21" s="413">
        <f t="shared" si="61"/>
        <v>0</v>
      </c>
      <c r="GZ21" s="413">
        <f t="shared" si="62"/>
        <v>4187232</v>
      </c>
    </row>
    <row r="22" spans="79:208" ht="12" customHeight="1" x14ac:dyDescent="0.2">
      <c r="CA22" s="411" t="s">
        <v>380</v>
      </c>
      <c r="CB22" s="412" t="s">
        <v>121</v>
      </c>
      <c r="CC22" s="413">
        <v>100</v>
      </c>
      <c r="CD22" s="413">
        <v>0</v>
      </c>
      <c r="CE22" s="413">
        <v>0</v>
      </c>
      <c r="CF22" s="413">
        <f t="shared" si="25"/>
        <v>0.1031</v>
      </c>
      <c r="CG22" s="413">
        <f t="shared" si="26"/>
        <v>0</v>
      </c>
      <c r="CH22" s="413">
        <f t="shared" si="27"/>
        <v>0</v>
      </c>
      <c r="CQ22" s="343" t="s">
        <v>910</v>
      </c>
      <c r="CR22" s="343" t="s">
        <v>427</v>
      </c>
      <c r="CS22" s="360">
        <v>825446000</v>
      </c>
      <c r="CT22" s="360">
        <v>0</v>
      </c>
      <c r="CU22" s="360">
        <v>0</v>
      </c>
      <c r="CV22" s="360">
        <f t="shared" si="28"/>
        <v>851034.82599999988</v>
      </c>
      <c r="CW22" s="360">
        <f t="shared" si="29"/>
        <v>0</v>
      </c>
      <c r="CX22" s="360">
        <f t="shared" si="30"/>
        <v>0</v>
      </c>
      <c r="DG22" s="305" t="s">
        <v>910</v>
      </c>
      <c r="DH22" s="306" t="s">
        <v>427</v>
      </c>
      <c r="DI22" s="307">
        <v>825446000</v>
      </c>
      <c r="DJ22" s="307">
        <v>0</v>
      </c>
      <c r="DK22" s="307">
        <v>0</v>
      </c>
      <c r="DL22" s="307">
        <f t="shared" si="31"/>
        <v>851034.82599999988</v>
      </c>
      <c r="DM22" s="307">
        <f t="shared" si="32"/>
        <v>0</v>
      </c>
      <c r="DN22" s="307">
        <f t="shared" si="33"/>
        <v>0</v>
      </c>
      <c r="DU22" s="305" t="s">
        <v>860</v>
      </c>
      <c r="DV22" s="306" t="s">
        <v>440</v>
      </c>
      <c r="DW22" s="307">
        <v>147392000</v>
      </c>
      <c r="DX22" s="307">
        <v>0</v>
      </c>
      <c r="DY22" s="307">
        <v>0</v>
      </c>
      <c r="DZ22" s="307">
        <f t="shared" si="35"/>
        <v>151961.152</v>
      </c>
      <c r="EA22" s="307">
        <f t="shared" si="36"/>
        <v>0</v>
      </c>
      <c r="EB22" s="307">
        <f t="shared" si="37"/>
        <v>0</v>
      </c>
      <c r="EH22" s="343" t="s">
        <v>860</v>
      </c>
      <c r="EI22" s="343" t="s">
        <v>440</v>
      </c>
      <c r="EJ22" s="414">
        <v>147392000</v>
      </c>
      <c r="EK22" s="414">
        <v>0</v>
      </c>
      <c r="EL22" s="414">
        <v>0</v>
      </c>
      <c r="EM22" s="414">
        <f t="shared" si="38"/>
        <v>147392</v>
      </c>
      <c r="EN22" s="414">
        <f t="shared" si="39"/>
        <v>0</v>
      </c>
      <c r="EO22" s="414">
        <f t="shared" si="40"/>
        <v>0</v>
      </c>
      <c r="EQ22" s="343" t="s">
        <v>988</v>
      </c>
      <c r="ER22" s="414">
        <v>656829000</v>
      </c>
      <c r="ES22" s="414">
        <v>0</v>
      </c>
      <c r="ET22" s="414">
        <v>0</v>
      </c>
      <c r="EU22" s="414">
        <v>656829000</v>
      </c>
      <c r="EV22" s="414">
        <v>0</v>
      </c>
      <c r="EW22" s="414">
        <v>0</v>
      </c>
      <c r="EX22" s="414">
        <f t="shared" si="41"/>
        <v>656829</v>
      </c>
      <c r="EY22" s="414">
        <f t="shared" si="42"/>
        <v>0</v>
      </c>
      <c r="EZ22" s="414">
        <f t="shared" si="43"/>
        <v>0</v>
      </c>
      <c r="FA22" s="414">
        <f t="shared" si="44"/>
        <v>656829</v>
      </c>
      <c r="FB22" s="414">
        <f t="shared" si="45"/>
        <v>0</v>
      </c>
      <c r="FC22" s="414">
        <f t="shared" si="46"/>
        <v>0</v>
      </c>
      <c r="FJ22" s="305" t="s">
        <v>909</v>
      </c>
      <c r="FK22" s="306" t="s">
        <v>432</v>
      </c>
      <c r="FL22" s="307">
        <v>4187232000</v>
      </c>
      <c r="FM22" s="307">
        <v>0</v>
      </c>
      <c r="FN22" s="307">
        <v>0</v>
      </c>
      <c r="FO22" s="307">
        <f t="shared" si="47"/>
        <v>4187232</v>
      </c>
      <c r="FP22" s="307">
        <f t="shared" si="48"/>
        <v>0</v>
      </c>
      <c r="FQ22" s="307">
        <f t="shared" si="49"/>
        <v>0</v>
      </c>
      <c r="FS22" s="346" t="s">
        <v>1027</v>
      </c>
      <c r="FT22" s="347">
        <v>2682701000</v>
      </c>
      <c r="FU22" s="347">
        <v>0</v>
      </c>
      <c r="FV22" s="347">
        <v>0</v>
      </c>
      <c r="FW22" s="347">
        <v>2682701000</v>
      </c>
      <c r="FX22" s="347">
        <v>0</v>
      </c>
      <c r="FY22" s="347">
        <v>0</v>
      </c>
      <c r="FZ22" s="347">
        <f t="shared" si="50"/>
        <v>2682701</v>
      </c>
      <c r="GA22" s="347">
        <f t="shared" si="51"/>
        <v>0</v>
      </c>
      <c r="GB22" s="347">
        <f t="shared" si="52"/>
        <v>0</v>
      </c>
      <c r="GC22" s="347">
        <f t="shared" si="53"/>
        <v>2682701</v>
      </c>
      <c r="GD22" s="347">
        <f t="shared" si="54"/>
        <v>0</v>
      </c>
      <c r="GE22" s="347">
        <f t="shared" si="55"/>
        <v>0</v>
      </c>
      <c r="GL22" s="359">
        <f>SUM(GL3:GL21)</f>
        <v>27397914</v>
      </c>
      <c r="GN22" s="415" t="s">
        <v>1027</v>
      </c>
      <c r="GO22" s="413">
        <v>2682701000</v>
      </c>
      <c r="GP22" s="413">
        <v>2682701000</v>
      </c>
      <c r="GQ22" s="413">
        <v>2682701000</v>
      </c>
      <c r="GR22" s="413">
        <v>0</v>
      </c>
      <c r="GS22" s="413">
        <v>0</v>
      </c>
      <c r="GT22" s="413">
        <v>2682701000</v>
      </c>
      <c r="GU22" s="413">
        <f t="shared" si="57"/>
        <v>2682701</v>
      </c>
      <c r="GV22" s="413">
        <f t="shared" si="58"/>
        <v>2682701</v>
      </c>
      <c r="GW22" s="413">
        <f t="shared" si="59"/>
        <v>2682701</v>
      </c>
      <c r="GX22" s="413">
        <f t="shared" si="60"/>
        <v>0</v>
      </c>
      <c r="GY22" s="413">
        <f t="shared" si="61"/>
        <v>0</v>
      </c>
      <c r="GZ22" s="413">
        <f t="shared" si="62"/>
        <v>2682701</v>
      </c>
    </row>
    <row r="23" spans="79:208" ht="12" customHeight="1" x14ac:dyDescent="0.2">
      <c r="CA23" s="411" t="s">
        <v>818</v>
      </c>
      <c r="CB23" s="412" t="s">
        <v>118</v>
      </c>
      <c r="CC23" s="413">
        <v>200</v>
      </c>
      <c r="CD23" s="413">
        <v>0</v>
      </c>
      <c r="CE23" s="413">
        <v>0</v>
      </c>
      <c r="CF23" s="413">
        <f t="shared" si="25"/>
        <v>0.20619999999999999</v>
      </c>
      <c r="CG23" s="413">
        <f t="shared" si="26"/>
        <v>0</v>
      </c>
      <c r="CH23" s="413">
        <f t="shared" si="27"/>
        <v>0</v>
      </c>
      <c r="CQ23" s="343" t="s">
        <v>411</v>
      </c>
      <c r="CR23" s="343" t="s">
        <v>225</v>
      </c>
      <c r="CS23" s="360">
        <v>29716070000</v>
      </c>
      <c r="CT23" s="360">
        <v>0</v>
      </c>
      <c r="CU23" s="360">
        <v>0</v>
      </c>
      <c r="CV23" s="360">
        <f t="shared" si="28"/>
        <v>30637268.169999998</v>
      </c>
      <c r="CW23" s="360">
        <f t="shared" si="29"/>
        <v>0</v>
      </c>
      <c r="CX23" s="360">
        <f t="shared" si="30"/>
        <v>0</v>
      </c>
      <c r="DG23" s="305" t="s">
        <v>411</v>
      </c>
      <c r="DH23" s="306" t="s">
        <v>225</v>
      </c>
      <c r="DI23" s="307">
        <v>29716070000</v>
      </c>
      <c r="DJ23" s="307">
        <v>0</v>
      </c>
      <c r="DK23" s="307">
        <v>0</v>
      </c>
      <c r="DL23" s="307">
        <f t="shared" si="31"/>
        <v>30637268.169999998</v>
      </c>
      <c r="DM23" s="307">
        <f t="shared" si="32"/>
        <v>0</v>
      </c>
      <c r="DN23" s="307">
        <f t="shared" si="33"/>
        <v>0</v>
      </c>
      <c r="DU23" s="305" t="s">
        <v>861</v>
      </c>
      <c r="DV23" s="306" t="s">
        <v>862</v>
      </c>
      <c r="DW23" s="307">
        <v>656829000</v>
      </c>
      <c r="DX23" s="307">
        <v>0</v>
      </c>
      <c r="DY23" s="307">
        <v>0</v>
      </c>
      <c r="DZ23" s="307">
        <f t="shared" si="35"/>
        <v>677190.69899999991</v>
      </c>
      <c r="EA23" s="307">
        <f t="shared" si="36"/>
        <v>0</v>
      </c>
      <c r="EB23" s="307">
        <f t="shared" si="37"/>
        <v>0</v>
      </c>
      <c r="EH23" s="343" t="s">
        <v>861</v>
      </c>
      <c r="EI23" s="343" t="s">
        <v>862</v>
      </c>
      <c r="EJ23" s="414">
        <v>656829000</v>
      </c>
      <c r="EK23" s="414">
        <v>0</v>
      </c>
      <c r="EL23" s="414">
        <v>0</v>
      </c>
      <c r="EM23" s="414">
        <f t="shared" si="38"/>
        <v>656829</v>
      </c>
      <c r="EN23" s="414">
        <f t="shared" si="39"/>
        <v>0</v>
      </c>
      <c r="EO23" s="414">
        <f t="shared" si="40"/>
        <v>0</v>
      </c>
      <c r="EQ23" s="343" t="s">
        <v>989</v>
      </c>
      <c r="ER23" s="414">
        <v>3561246000</v>
      </c>
      <c r="ES23" s="414">
        <v>0</v>
      </c>
      <c r="ET23" s="414">
        <v>0</v>
      </c>
      <c r="EU23" s="414">
        <v>3561246000</v>
      </c>
      <c r="EV23" s="414">
        <v>0</v>
      </c>
      <c r="EW23" s="414">
        <v>0</v>
      </c>
      <c r="EX23" s="414">
        <f t="shared" si="41"/>
        <v>3561246</v>
      </c>
      <c r="EY23" s="414">
        <f t="shared" si="42"/>
        <v>0</v>
      </c>
      <c r="EZ23" s="414">
        <f t="shared" si="43"/>
        <v>0</v>
      </c>
      <c r="FA23" s="414">
        <f t="shared" si="44"/>
        <v>3561246</v>
      </c>
      <c r="FB23" s="414">
        <f t="shared" si="45"/>
        <v>0</v>
      </c>
      <c r="FC23" s="414">
        <f t="shared" si="46"/>
        <v>0</v>
      </c>
      <c r="FJ23" s="305" t="s">
        <v>1021</v>
      </c>
      <c r="FK23" s="306" t="s">
        <v>1022</v>
      </c>
      <c r="FL23" s="307">
        <v>2682701000</v>
      </c>
      <c r="FM23" s="307">
        <v>0</v>
      </c>
      <c r="FN23" s="307">
        <v>0</v>
      </c>
      <c r="FO23" s="307">
        <f t="shared" si="47"/>
        <v>2682701</v>
      </c>
      <c r="FP23" s="307">
        <f t="shared" si="48"/>
        <v>0</v>
      </c>
      <c r="FQ23" s="307">
        <f t="shared" si="49"/>
        <v>0</v>
      </c>
      <c r="FS23" s="346" t="s">
        <v>1028</v>
      </c>
      <c r="FT23" s="347">
        <v>1650893000</v>
      </c>
      <c r="FU23" s="347">
        <v>0</v>
      </c>
      <c r="FV23" s="347">
        <v>0</v>
      </c>
      <c r="FW23" s="347">
        <v>1650893000</v>
      </c>
      <c r="FX23" s="347">
        <v>0</v>
      </c>
      <c r="FY23" s="347">
        <v>0</v>
      </c>
      <c r="FZ23" s="347">
        <f t="shared" si="50"/>
        <v>1650893</v>
      </c>
      <c r="GA23" s="347">
        <f t="shared" si="51"/>
        <v>0</v>
      </c>
      <c r="GB23" s="347">
        <f t="shared" si="52"/>
        <v>0</v>
      </c>
      <c r="GC23" s="347">
        <f t="shared" si="53"/>
        <v>1650893</v>
      </c>
      <c r="GD23" s="347">
        <f t="shared" si="54"/>
        <v>0</v>
      </c>
      <c r="GE23" s="347">
        <f t="shared" si="55"/>
        <v>0</v>
      </c>
      <c r="GL23" s="360">
        <f>+GL22-'Prog 05'!AP8</f>
        <v>0</v>
      </c>
      <c r="GN23" s="415" t="s">
        <v>1028</v>
      </c>
      <c r="GO23" s="413">
        <v>1650893000</v>
      </c>
      <c r="GP23" s="413">
        <v>1650893000</v>
      </c>
      <c r="GQ23" s="413">
        <v>1650893000</v>
      </c>
      <c r="GR23" s="413">
        <v>0</v>
      </c>
      <c r="GS23" s="413">
        <v>0</v>
      </c>
      <c r="GT23" s="413">
        <v>1650893000</v>
      </c>
      <c r="GU23" s="413">
        <f t="shared" si="57"/>
        <v>1650893</v>
      </c>
      <c r="GV23" s="413">
        <f t="shared" si="58"/>
        <v>1650893</v>
      </c>
      <c r="GW23" s="413">
        <f t="shared" si="59"/>
        <v>1650893</v>
      </c>
      <c r="GX23" s="413">
        <f t="shared" si="60"/>
        <v>0</v>
      </c>
      <c r="GY23" s="413">
        <f t="shared" si="61"/>
        <v>0</v>
      </c>
      <c r="GZ23" s="413">
        <f t="shared" si="62"/>
        <v>1650893</v>
      </c>
    </row>
    <row r="24" spans="79:208" ht="12" customHeight="1" x14ac:dyDescent="0.2">
      <c r="CQ24" s="343" t="s">
        <v>553</v>
      </c>
      <c r="CR24" s="343" t="s">
        <v>554</v>
      </c>
      <c r="CS24" s="360">
        <v>5646060000</v>
      </c>
      <c r="CT24" s="360">
        <v>0</v>
      </c>
      <c r="CU24" s="360">
        <v>0</v>
      </c>
      <c r="CV24" s="360">
        <f t="shared" si="28"/>
        <v>5821087.8599999994</v>
      </c>
      <c r="CW24" s="360">
        <f t="shared" si="29"/>
        <v>0</v>
      </c>
      <c r="CX24" s="360">
        <f t="shared" si="30"/>
        <v>0</v>
      </c>
      <c r="DG24" s="305" t="s">
        <v>553</v>
      </c>
      <c r="DH24" s="306" t="s">
        <v>554</v>
      </c>
      <c r="DI24" s="307">
        <v>5646060000</v>
      </c>
      <c r="DJ24" s="307">
        <v>0</v>
      </c>
      <c r="DK24" s="307">
        <v>0</v>
      </c>
      <c r="DL24" s="307">
        <f t="shared" si="31"/>
        <v>5821087.8599999994</v>
      </c>
      <c r="DM24" s="307">
        <f t="shared" si="32"/>
        <v>0</v>
      </c>
      <c r="DN24" s="307">
        <f t="shared" si="33"/>
        <v>0</v>
      </c>
      <c r="DU24" s="305" t="s">
        <v>842</v>
      </c>
      <c r="DV24" s="306" t="s">
        <v>843</v>
      </c>
      <c r="DW24" s="307">
        <v>3561246000</v>
      </c>
      <c r="DX24" s="307">
        <v>0</v>
      </c>
      <c r="DY24" s="307">
        <v>0</v>
      </c>
      <c r="DZ24" s="307">
        <f t="shared" si="35"/>
        <v>3671644.6259999997</v>
      </c>
      <c r="EA24" s="307">
        <f t="shared" si="36"/>
        <v>0</v>
      </c>
      <c r="EB24" s="307">
        <f t="shared" si="37"/>
        <v>0</v>
      </c>
      <c r="EH24" s="343" t="s">
        <v>842</v>
      </c>
      <c r="EI24" s="343" t="s">
        <v>843</v>
      </c>
      <c r="EJ24" s="414">
        <v>3561246000</v>
      </c>
      <c r="EK24" s="414">
        <v>0</v>
      </c>
      <c r="EL24" s="414">
        <v>0</v>
      </c>
      <c r="EM24" s="414">
        <f t="shared" si="38"/>
        <v>3561246</v>
      </c>
      <c r="EN24" s="414">
        <f t="shared" si="39"/>
        <v>0</v>
      </c>
      <c r="EO24" s="414">
        <f t="shared" si="40"/>
        <v>0</v>
      </c>
      <c r="EQ24" s="343" t="s">
        <v>990</v>
      </c>
      <c r="ER24" s="414">
        <v>8323348000</v>
      </c>
      <c r="ES24" s="414">
        <v>6053370000</v>
      </c>
      <c r="ET24" s="414">
        <v>6053370000</v>
      </c>
      <c r="EU24" s="414">
        <v>2269978000</v>
      </c>
      <c r="EV24" s="414">
        <v>6053370000</v>
      </c>
      <c r="EW24" s="414">
        <v>0</v>
      </c>
      <c r="EX24" s="414">
        <f t="shared" si="41"/>
        <v>8323348</v>
      </c>
      <c r="EY24" s="414">
        <f t="shared" si="42"/>
        <v>6053370</v>
      </c>
      <c r="EZ24" s="414">
        <f t="shared" si="43"/>
        <v>6053370</v>
      </c>
      <c r="FA24" s="414">
        <f t="shared" si="44"/>
        <v>2269978</v>
      </c>
      <c r="FB24" s="414">
        <f t="shared" si="45"/>
        <v>6053370</v>
      </c>
      <c r="FC24" s="414">
        <f t="shared" si="46"/>
        <v>0</v>
      </c>
      <c r="FJ24" s="305" t="s">
        <v>1023</v>
      </c>
      <c r="FK24" s="306" t="s">
        <v>1024</v>
      </c>
      <c r="FL24" s="307">
        <v>1650893000</v>
      </c>
      <c r="FM24" s="307">
        <v>0</v>
      </c>
      <c r="FN24" s="307">
        <v>0</v>
      </c>
      <c r="FO24" s="307">
        <f t="shared" si="47"/>
        <v>1650893</v>
      </c>
      <c r="FP24" s="307">
        <f t="shared" si="48"/>
        <v>0</v>
      </c>
      <c r="FQ24" s="307">
        <f t="shared" si="49"/>
        <v>0</v>
      </c>
      <c r="FS24" s="346" t="s">
        <v>987</v>
      </c>
      <c r="FT24" s="347">
        <v>397392000</v>
      </c>
      <c r="FU24" s="347">
        <v>0</v>
      </c>
      <c r="FV24" s="347">
        <v>0</v>
      </c>
      <c r="FW24" s="347">
        <v>397392000</v>
      </c>
      <c r="FX24" s="347">
        <v>0</v>
      </c>
      <c r="FY24" s="347">
        <v>0</v>
      </c>
      <c r="FZ24" s="347">
        <f t="shared" si="50"/>
        <v>397392</v>
      </c>
      <c r="GA24" s="347">
        <f t="shared" si="51"/>
        <v>0</v>
      </c>
      <c r="GB24" s="347">
        <f t="shared" si="52"/>
        <v>0</v>
      </c>
      <c r="GC24" s="347">
        <f t="shared" si="53"/>
        <v>397392</v>
      </c>
      <c r="GD24" s="347">
        <f t="shared" si="54"/>
        <v>0</v>
      </c>
      <c r="GE24" s="347">
        <f t="shared" si="55"/>
        <v>0</v>
      </c>
      <c r="GN24" s="415" t="s">
        <v>987</v>
      </c>
      <c r="GO24" s="413">
        <v>397392000</v>
      </c>
      <c r="GP24" s="413">
        <v>397392000</v>
      </c>
      <c r="GQ24" s="413">
        <v>397392000</v>
      </c>
      <c r="GR24" s="413">
        <v>0</v>
      </c>
      <c r="GS24" s="413">
        <v>0</v>
      </c>
      <c r="GT24" s="413">
        <v>397392000</v>
      </c>
      <c r="GU24" s="413">
        <f t="shared" si="57"/>
        <v>397392</v>
      </c>
      <c r="GV24" s="413">
        <f t="shared" si="58"/>
        <v>397392</v>
      </c>
      <c r="GW24" s="413">
        <f t="shared" si="59"/>
        <v>397392</v>
      </c>
      <c r="GX24" s="413">
        <f t="shared" si="60"/>
        <v>0</v>
      </c>
      <c r="GY24" s="413">
        <f t="shared" si="61"/>
        <v>0</v>
      </c>
      <c r="GZ24" s="413">
        <f t="shared" si="62"/>
        <v>397392</v>
      </c>
    </row>
    <row r="25" spans="79:208" ht="12" customHeight="1" x14ac:dyDescent="0.2">
      <c r="CQ25" s="343" t="s">
        <v>380</v>
      </c>
      <c r="CR25" s="343" t="s">
        <v>121</v>
      </c>
      <c r="CS25" s="360">
        <v>100</v>
      </c>
      <c r="CT25" s="360">
        <v>0</v>
      </c>
      <c r="CU25" s="360">
        <v>0</v>
      </c>
      <c r="CV25" s="360">
        <f t="shared" si="28"/>
        <v>0.1031</v>
      </c>
      <c r="CW25" s="360">
        <f t="shared" si="29"/>
        <v>0</v>
      </c>
      <c r="CX25" s="360">
        <f t="shared" si="30"/>
        <v>0</v>
      </c>
      <c r="DG25" s="305" t="s">
        <v>380</v>
      </c>
      <c r="DH25" s="306" t="s">
        <v>121</v>
      </c>
      <c r="DI25" s="307">
        <v>100</v>
      </c>
      <c r="DJ25" s="307">
        <v>0</v>
      </c>
      <c r="DK25" s="307">
        <v>0</v>
      </c>
      <c r="DL25" s="307">
        <f t="shared" si="31"/>
        <v>0.1031</v>
      </c>
      <c r="DM25" s="307">
        <f t="shared" si="32"/>
        <v>0</v>
      </c>
      <c r="DN25" s="307">
        <f t="shared" si="33"/>
        <v>0</v>
      </c>
      <c r="DU25" s="305" t="s">
        <v>844</v>
      </c>
      <c r="DV25" s="306" t="s">
        <v>86</v>
      </c>
      <c r="DW25" s="307">
        <v>8323348000</v>
      </c>
      <c r="DX25" s="307">
        <v>0</v>
      </c>
      <c r="DY25" s="307">
        <v>0</v>
      </c>
      <c r="DZ25" s="307">
        <f t="shared" si="35"/>
        <v>8581371.7879999988</v>
      </c>
      <c r="EA25" s="307">
        <f t="shared" si="36"/>
        <v>0</v>
      </c>
      <c r="EB25" s="307">
        <f t="shared" si="37"/>
        <v>0</v>
      </c>
      <c r="EH25" s="343" t="s">
        <v>844</v>
      </c>
      <c r="EI25" s="343" t="s">
        <v>86</v>
      </c>
      <c r="EJ25" s="414">
        <v>8323348000</v>
      </c>
      <c r="EK25" s="414">
        <v>0</v>
      </c>
      <c r="EL25" s="414">
        <v>0</v>
      </c>
      <c r="EM25" s="414">
        <f t="shared" si="38"/>
        <v>8323348</v>
      </c>
      <c r="EN25" s="414">
        <f t="shared" si="39"/>
        <v>0</v>
      </c>
      <c r="EO25" s="414">
        <f t="shared" si="40"/>
        <v>0</v>
      </c>
      <c r="EQ25" s="343" t="s">
        <v>991</v>
      </c>
      <c r="ER25" s="414">
        <v>136215000</v>
      </c>
      <c r="ES25" s="414">
        <v>136215000</v>
      </c>
      <c r="ET25" s="414">
        <v>136215000</v>
      </c>
      <c r="EU25" s="414">
        <v>0</v>
      </c>
      <c r="EV25" s="414">
        <v>136215000</v>
      </c>
      <c r="EW25" s="414">
        <v>0</v>
      </c>
      <c r="EX25" s="414">
        <f t="shared" si="41"/>
        <v>136215</v>
      </c>
      <c r="EY25" s="414">
        <f t="shared" si="42"/>
        <v>136215</v>
      </c>
      <c r="EZ25" s="414">
        <f t="shared" si="43"/>
        <v>136215</v>
      </c>
      <c r="FA25" s="414">
        <f t="shared" si="44"/>
        <v>0</v>
      </c>
      <c r="FB25" s="414">
        <f t="shared" si="45"/>
        <v>136215</v>
      </c>
      <c r="FC25" s="414">
        <f t="shared" si="46"/>
        <v>0</v>
      </c>
      <c r="FJ25" s="305" t="s">
        <v>860</v>
      </c>
      <c r="FK25" s="306" t="s">
        <v>440</v>
      </c>
      <c r="FL25" s="307">
        <v>397392000</v>
      </c>
      <c r="FM25" s="307">
        <v>0</v>
      </c>
      <c r="FN25" s="307">
        <v>0</v>
      </c>
      <c r="FO25" s="307">
        <f t="shared" si="47"/>
        <v>397392</v>
      </c>
      <c r="FP25" s="307">
        <f t="shared" si="48"/>
        <v>0</v>
      </c>
      <c r="FQ25" s="307">
        <f t="shared" si="49"/>
        <v>0</v>
      </c>
      <c r="FS25" s="346" t="s">
        <v>988</v>
      </c>
      <c r="FT25" s="347">
        <v>1069552000</v>
      </c>
      <c r="FU25" s="347">
        <v>0</v>
      </c>
      <c r="FV25" s="347">
        <v>0</v>
      </c>
      <c r="FW25" s="347">
        <v>1069552000</v>
      </c>
      <c r="FX25" s="347">
        <v>0</v>
      </c>
      <c r="FY25" s="347">
        <v>0</v>
      </c>
      <c r="FZ25" s="347">
        <f t="shared" si="50"/>
        <v>1069552</v>
      </c>
      <c r="GA25" s="347">
        <f t="shared" si="51"/>
        <v>0</v>
      </c>
      <c r="GB25" s="347">
        <f t="shared" si="52"/>
        <v>0</v>
      </c>
      <c r="GC25" s="347">
        <f t="shared" si="53"/>
        <v>1069552</v>
      </c>
      <c r="GD25" s="347">
        <f t="shared" si="54"/>
        <v>0</v>
      </c>
      <c r="GE25" s="347">
        <f t="shared" si="55"/>
        <v>0</v>
      </c>
      <c r="GN25" s="415" t="s">
        <v>988</v>
      </c>
      <c r="GO25" s="413">
        <v>1069552000</v>
      </c>
      <c r="GP25" s="413">
        <v>1069552000</v>
      </c>
      <c r="GQ25" s="413">
        <v>1069552000</v>
      </c>
      <c r="GR25" s="413">
        <v>0</v>
      </c>
      <c r="GS25" s="413">
        <v>0</v>
      </c>
      <c r="GT25" s="413">
        <v>1069552000</v>
      </c>
      <c r="GU25" s="413">
        <f t="shared" si="57"/>
        <v>1069552</v>
      </c>
      <c r="GV25" s="413">
        <f t="shared" si="58"/>
        <v>1069552</v>
      </c>
      <c r="GW25" s="413">
        <f t="shared" si="59"/>
        <v>1069552</v>
      </c>
      <c r="GX25" s="413">
        <f t="shared" si="60"/>
        <v>0</v>
      </c>
      <c r="GY25" s="413">
        <f t="shared" si="61"/>
        <v>0</v>
      </c>
      <c r="GZ25" s="413">
        <f t="shared" si="62"/>
        <v>1069552</v>
      </c>
    </row>
    <row r="26" spans="79:208" ht="12" customHeight="1" x14ac:dyDescent="0.2">
      <c r="CQ26" s="343" t="s">
        <v>818</v>
      </c>
      <c r="CR26" s="343" t="s">
        <v>118</v>
      </c>
      <c r="CS26" s="360">
        <v>200</v>
      </c>
      <c r="CT26" s="360">
        <v>0</v>
      </c>
      <c r="CU26" s="360">
        <v>0</v>
      </c>
      <c r="CV26" s="360">
        <f t="shared" si="28"/>
        <v>0.20619999999999999</v>
      </c>
      <c r="CW26" s="360">
        <f t="shared" si="29"/>
        <v>0</v>
      </c>
      <c r="CX26" s="360">
        <f t="shared" si="30"/>
        <v>0</v>
      </c>
      <c r="DG26" s="305" t="s">
        <v>818</v>
      </c>
      <c r="DH26" s="306" t="s">
        <v>118</v>
      </c>
      <c r="DI26" s="307">
        <v>200</v>
      </c>
      <c r="DJ26" s="307">
        <v>0</v>
      </c>
      <c r="DK26" s="307">
        <v>0</v>
      </c>
      <c r="DL26" s="307">
        <f t="shared" si="31"/>
        <v>0.20619999999999999</v>
      </c>
      <c r="DM26" s="307">
        <f t="shared" si="32"/>
        <v>0</v>
      </c>
      <c r="DN26" s="307">
        <f t="shared" si="33"/>
        <v>0</v>
      </c>
      <c r="DU26" s="305" t="s">
        <v>844</v>
      </c>
      <c r="DV26" s="306" t="s">
        <v>86</v>
      </c>
      <c r="DW26" s="307">
        <v>0</v>
      </c>
      <c r="DX26" s="307">
        <v>6053370000</v>
      </c>
      <c r="DY26" s="307">
        <v>6053370000</v>
      </c>
      <c r="DZ26" s="307">
        <f t="shared" si="35"/>
        <v>0</v>
      </c>
      <c r="EA26" s="307">
        <f t="shared" si="36"/>
        <v>6241024.4699999997</v>
      </c>
      <c r="EB26" s="307">
        <f t="shared" si="37"/>
        <v>6241024.4699999997</v>
      </c>
      <c r="EH26" s="343" t="s">
        <v>844</v>
      </c>
      <c r="EI26" s="343" t="s">
        <v>86</v>
      </c>
      <c r="EJ26" s="414">
        <v>0</v>
      </c>
      <c r="EK26" s="414">
        <v>6053370000</v>
      </c>
      <c r="EL26" s="414">
        <v>6053370000</v>
      </c>
      <c r="EM26" s="414">
        <f t="shared" si="38"/>
        <v>0</v>
      </c>
      <c r="EN26" s="414">
        <f t="shared" si="39"/>
        <v>6053370</v>
      </c>
      <c r="EO26" s="414">
        <f t="shared" si="40"/>
        <v>6053370</v>
      </c>
      <c r="EQ26" s="343" t="s">
        <v>992</v>
      </c>
      <c r="ER26" s="414">
        <v>900446000</v>
      </c>
      <c r="ES26" s="414">
        <v>0</v>
      </c>
      <c r="ET26" s="414">
        <v>0</v>
      </c>
      <c r="EU26" s="414">
        <v>900446000</v>
      </c>
      <c r="EV26" s="414">
        <v>0</v>
      </c>
      <c r="EW26" s="414">
        <v>0</v>
      </c>
      <c r="EX26" s="414">
        <f t="shared" si="41"/>
        <v>900446</v>
      </c>
      <c r="EY26" s="414">
        <f t="shared" si="42"/>
        <v>0</v>
      </c>
      <c r="EZ26" s="414">
        <f t="shared" si="43"/>
        <v>0</v>
      </c>
      <c r="FA26" s="414">
        <f t="shared" si="44"/>
        <v>900446</v>
      </c>
      <c r="FB26" s="414">
        <f t="shared" si="45"/>
        <v>0</v>
      </c>
      <c r="FC26" s="414">
        <f t="shared" si="46"/>
        <v>0</v>
      </c>
      <c r="FJ26" s="305" t="s">
        <v>861</v>
      </c>
      <c r="FK26" s="306" t="s">
        <v>862</v>
      </c>
      <c r="FL26" s="307">
        <v>1069552000</v>
      </c>
      <c r="FM26" s="307">
        <v>0</v>
      </c>
      <c r="FN26" s="307">
        <v>0</v>
      </c>
      <c r="FO26" s="307">
        <f t="shared" si="47"/>
        <v>1069552</v>
      </c>
      <c r="FP26" s="307">
        <f t="shared" si="48"/>
        <v>0</v>
      </c>
      <c r="FQ26" s="307">
        <f t="shared" si="49"/>
        <v>0</v>
      </c>
      <c r="FS26" s="346" t="s">
        <v>989</v>
      </c>
      <c r="FT26" s="347">
        <v>3561246000</v>
      </c>
      <c r="FU26" s="347">
        <v>0</v>
      </c>
      <c r="FV26" s="347">
        <v>0</v>
      </c>
      <c r="FW26" s="347">
        <v>3561246000</v>
      </c>
      <c r="FX26" s="347">
        <v>0</v>
      </c>
      <c r="FY26" s="347">
        <v>0</v>
      </c>
      <c r="FZ26" s="347">
        <f t="shared" si="50"/>
        <v>3561246</v>
      </c>
      <c r="GA26" s="347">
        <f t="shared" si="51"/>
        <v>0</v>
      </c>
      <c r="GB26" s="347">
        <f t="shared" si="52"/>
        <v>0</v>
      </c>
      <c r="GC26" s="347">
        <f t="shared" si="53"/>
        <v>3561246</v>
      </c>
      <c r="GD26" s="347">
        <f t="shared" si="54"/>
        <v>0</v>
      </c>
      <c r="GE26" s="347">
        <f t="shared" si="55"/>
        <v>0</v>
      </c>
      <c r="GN26" s="415" t="s">
        <v>989</v>
      </c>
      <c r="GO26" s="413">
        <v>3561246000</v>
      </c>
      <c r="GP26" s="413">
        <v>3561246000</v>
      </c>
      <c r="GQ26" s="413">
        <v>3561246000</v>
      </c>
      <c r="GR26" s="413">
        <v>0</v>
      </c>
      <c r="GS26" s="413">
        <v>0</v>
      </c>
      <c r="GT26" s="413">
        <v>3561246000</v>
      </c>
      <c r="GU26" s="413">
        <f t="shared" si="57"/>
        <v>3561246</v>
      </c>
      <c r="GV26" s="413">
        <f t="shared" si="58"/>
        <v>3561246</v>
      </c>
      <c r="GW26" s="413">
        <f t="shared" si="59"/>
        <v>3561246</v>
      </c>
      <c r="GX26" s="413">
        <f t="shared" si="60"/>
        <v>0</v>
      </c>
      <c r="GY26" s="413">
        <f t="shared" si="61"/>
        <v>0</v>
      </c>
      <c r="GZ26" s="413">
        <f t="shared" si="62"/>
        <v>3561246</v>
      </c>
    </row>
    <row r="27" spans="79:208" ht="12" customHeight="1" x14ac:dyDescent="0.2">
      <c r="DU27" s="305" t="s">
        <v>863</v>
      </c>
      <c r="DV27" s="306" t="s">
        <v>864</v>
      </c>
      <c r="DW27" s="307">
        <v>136215000</v>
      </c>
      <c r="DX27" s="307">
        <v>0</v>
      </c>
      <c r="DY27" s="307">
        <v>0</v>
      </c>
      <c r="DZ27" s="307">
        <f t="shared" si="35"/>
        <v>140437.66499999998</v>
      </c>
      <c r="EA27" s="307">
        <f t="shared" si="36"/>
        <v>0</v>
      </c>
      <c r="EB27" s="307">
        <f t="shared" si="37"/>
        <v>0</v>
      </c>
      <c r="EH27" s="343" t="s">
        <v>863</v>
      </c>
      <c r="EI27" s="343" t="s">
        <v>864</v>
      </c>
      <c r="EJ27" s="414">
        <v>136215000</v>
      </c>
      <c r="EK27" s="414">
        <v>0</v>
      </c>
      <c r="EL27" s="414">
        <v>0</v>
      </c>
      <c r="EM27" s="414">
        <f t="shared" si="38"/>
        <v>136215</v>
      </c>
      <c r="EN27" s="414">
        <f t="shared" si="39"/>
        <v>0</v>
      </c>
      <c r="EO27" s="414">
        <f t="shared" si="40"/>
        <v>0</v>
      </c>
      <c r="EQ27" s="343" t="s">
        <v>943</v>
      </c>
      <c r="ER27" s="414">
        <v>34394308000</v>
      </c>
      <c r="ES27" s="414">
        <v>0</v>
      </c>
      <c r="ET27" s="414">
        <v>0</v>
      </c>
      <c r="EU27" s="414">
        <v>34394308000</v>
      </c>
      <c r="EV27" s="414">
        <v>0</v>
      </c>
      <c r="EW27" s="414">
        <v>0</v>
      </c>
      <c r="EX27" s="414">
        <f t="shared" si="41"/>
        <v>34394308</v>
      </c>
      <c r="EY27" s="414">
        <f t="shared" si="42"/>
        <v>0</v>
      </c>
      <c r="EZ27" s="414">
        <f t="shared" si="43"/>
        <v>0</v>
      </c>
      <c r="FA27" s="414">
        <f t="shared" si="44"/>
        <v>34394308</v>
      </c>
      <c r="FB27" s="414">
        <f t="shared" si="45"/>
        <v>0</v>
      </c>
      <c r="FC27" s="414">
        <f t="shared" si="46"/>
        <v>0</v>
      </c>
      <c r="FJ27" s="305" t="s">
        <v>842</v>
      </c>
      <c r="FK27" s="306" t="s">
        <v>843</v>
      </c>
      <c r="FL27" s="307">
        <v>3561246000</v>
      </c>
      <c r="FM27" s="307">
        <v>0</v>
      </c>
      <c r="FN27" s="307">
        <v>0</v>
      </c>
      <c r="FO27" s="307">
        <f t="shared" si="47"/>
        <v>3561246</v>
      </c>
      <c r="FP27" s="307">
        <f t="shared" si="48"/>
        <v>0</v>
      </c>
      <c r="FQ27" s="307">
        <f t="shared" si="49"/>
        <v>0</v>
      </c>
      <c r="FS27" s="346" t="s">
        <v>990</v>
      </c>
      <c r="FT27" s="347">
        <v>8323348000</v>
      </c>
      <c r="FU27" s="347">
        <v>6053370000</v>
      </c>
      <c r="FV27" s="347">
        <v>6053370000</v>
      </c>
      <c r="FW27" s="347">
        <v>2269978000</v>
      </c>
      <c r="FX27" s="347">
        <v>6053370000</v>
      </c>
      <c r="FY27" s="347">
        <v>0</v>
      </c>
      <c r="FZ27" s="347">
        <f t="shared" si="50"/>
        <v>8323348</v>
      </c>
      <c r="GA27" s="347">
        <f t="shared" si="51"/>
        <v>6053370</v>
      </c>
      <c r="GB27" s="347">
        <f t="shared" si="52"/>
        <v>6053370</v>
      </c>
      <c r="GC27" s="347">
        <f t="shared" si="53"/>
        <v>2269978</v>
      </c>
      <c r="GD27" s="347">
        <f t="shared" si="54"/>
        <v>6053370</v>
      </c>
      <c r="GE27" s="347">
        <f t="shared" si="55"/>
        <v>0</v>
      </c>
      <c r="GN27" s="415" t="s">
        <v>990</v>
      </c>
      <c r="GO27" s="413">
        <v>8323348000</v>
      </c>
      <c r="GP27" s="413">
        <v>8323348000</v>
      </c>
      <c r="GQ27" s="413">
        <v>8323348000</v>
      </c>
      <c r="GR27" s="413">
        <v>0</v>
      </c>
      <c r="GS27" s="413">
        <v>6053370000</v>
      </c>
      <c r="GT27" s="413">
        <v>2269978000</v>
      </c>
      <c r="GU27" s="413">
        <f t="shared" si="57"/>
        <v>8323348</v>
      </c>
      <c r="GV27" s="413">
        <f t="shared" si="58"/>
        <v>8323348</v>
      </c>
      <c r="GW27" s="413">
        <f t="shared" si="59"/>
        <v>8323348</v>
      </c>
      <c r="GX27" s="413">
        <f t="shared" si="60"/>
        <v>0</v>
      </c>
      <c r="GY27" s="413">
        <f t="shared" si="61"/>
        <v>6053370</v>
      </c>
      <c r="GZ27" s="413">
        <f t="shared" si="62"/>
        <v>2269978</v>
      </c>
    </row>
    <row r="28" spans="79:208" ht="12" customHeight="1" x14ac:dyDescent="0.2">
      <c r="DU28" s="305" t="s">
        <v>863</v>
      </c>
      <c r="DV28" s="306" t="s">
        <v>864</v>
      </c>
      <c r="DW28" s="307">
        <v>0</v>
      </c>
      <c r="DX28" s="307">
        <v>136215000</v>
      </c>
      <c r="DY28" s="307">
        <v>136215000</v>
      </c>
      <c r="DZ28" s="307">
        <f t="shared" si="35"/>
        <v>0</v>
      </c>
      <c r="EA28" s="307">
        <f t="shared" si="36"/>
        <v>140437.66499999998</v>
      </c>
      <c r="EB28" s="307">
        <f t="shared" si="37"/>
        <v>140437.66499999998</v>
      </c>
      <c r="EH28" s="343" t="s">
        <v>863</v>
      </c>
      <c r="EI28" s="343" t="s">
        <v>864</v>
      </c>
      <c r="EJ28" s="414">
        <v>0</v>
      </c>
      <c r="EK28" s="414">
        <v>136215000</v>
      </c>
      <c r="EL28" s="414">
        <v>136215000</v>
      </c>
      <c r="EM28" s="414">
        <f t="shared" si="38"/>
        <v>0</v>
      </c>
      <c r="EN28" s="414">
        <f t="shared" si="39"/>
        <v>136215</v>
      </c>
      <c r="EO28" s="414">
        <f t="shared" si="40"/>
        <v>136215</v>
      </c>
      <c r="EQ28" s="343" t="s">
        <v>993</v>
      </c>
      <c r="ER28" s="414">
        <v>29716070000</v>
      </c>
      <c r="ES28" s="414">
        <v>0</v>
      </c>
      <c r="ET28" s="414">
        <v>0</v>
      </c>
      <c r="EU28" s="414">
        <v>29716070000</v>
      </c>
      <c r="EV28" s="414">
        <v>0</v>
      </c>
      <c r="EW28" s="414">
        <v>0</v>
      </c>
      <c r="EX28" s="414">
        <f t="shared" si="41"/>
        <v>29716070</v>
      </c>
      <c r="EY28" s="414">
        <f t="shared" si="42"/>
        <v>0</v>
      </c>
      <c r="EZ28" s="414">
        <f t="shared" si="43"/>
        <v>0</v>
      </c>
      <c r="FA28" s="414">
        <f t="shared" si="44"/>
        <v>29716070</v>
      </c>
      <c r="FB28" s="414">
        <f t="shared" si="45"/>
        <v>0</v>
      </c>
      <c r="FC28" s="414">
        <f t="shared" si="46"/>
        <v>0</v>
      </c>
      <c r="FJ28" s="305" t="s">
        <v>844</v>
      </c>
      <c r="FK28" s="306" t="s">
        <v>86</v>
      </c>
      <c r="FL28" s="307">
        <v>8323348000</v>
      </c>
      <c r="FM28" s="307">
        <v>0</v>
      </c>
      <c r="FN28" s="307">
        <v>0</v>
      </c>
      <c r="FO28" s="307">
        <f t="shared" si="47"/>
        <v>8323348</v>
      </c>
      <c r="FP28" s="307">
        <f t="shared" si="48"/>
        <v>0</v>
      </c>
      <c r="FQ28" s="307">
        <f t="shared" si="49"/>
        <v>0</v>
      </c>
      <c r="FS28" s="346" t="s">
        <v>991</v>
      </c>
      <c r="FT28" s="347">
        <v>4882532000</v>
      </c>
      <c r="FU28" s="347">
        <v>136215000</v>
      </c>
      <c r="FV28" s="347">
        <v>136215000</v>
      </c>
      <c r="FW28" s="347">
        <v>4746317000</v>
      </c>
      <c r="FX28" s="347">
        <v>136215000</v>
      </c>
      <c r="FY28" s="347">
        <v>0</v>
      </c>
      <c r="FZ28" s="347">
        <f t="shared" si="50"/>
        <v>4882532</v>
      </c>
      <c r="GA28" s="347">
        <f t="shared" si="51"/>
        <v>136215</v>
      </c>
      <c r="GB28" s="347">
        <f t="shared" si="52"/>
        <v>136215</v>
      </c>
      <c r="GC28" s="347">
        <f t="shared" si="53"/>
        <v>4746317</v>
      </c>
      <c r="GD28" s="347">
        <f t="shared" si="54"/>
        <v>136215</v>
      </c>
      <c r="GE28" s="347">
        <f t="shared" si="55"/>
        <v>0</v>
      </c>
      <c r="GN28" s="415" t="s">
        <v>991</v>
      </c>
      <c r="GO28" s="413">
        <v>4882532000</v>
      </c>
      <c r="GP28" s="413">
        <v>4882532000</v>
      </c>
      <c r="GQ28" s="413">
        <v>4882532000</v>
      </c>
      <c r="GR28" s="413">
        <v>0</v>
      </c>
      <c r="GS28" s="413">
        <v>136215000</v>
      </c>
      <c r="GT28" s="413">
        <v>4746317000</v>
      </c>
      <c r="GU28" s="413">
        <f t="shared" si="57"/>
        <v>4882532</v>
      </c>
      <c r="GV28" s="413">
        <f t="shared" si="58"/>
        <v>4882532</v>
      </c>
      <c r="GW28" s="413">
        <f t="shared" si="59"/>
        <v>4882532</v>
      </c>
      <c r="GX28" s="413">
        <f t="shared" si="60"/>
        <v>0</v>
      </c>
      <c r="GY28" s="413">
        <f t="shared" si="61"/>
        <v>136215</v>
      </c>
      <c r="GZ28" s="413">
        <f t="shared" si="62"/>
        <v>4746317</v>
      </c>
    </row>
    <row r="29" spans="79:208" ht="12" customHeight="1" x14ac:dyDescent="0.2">
      <c r="DU29" s="305" t="s">
        <v>910</v>
      </c>
      <c r="DV29" s="306" t="s">
        <v>427</v>
      </c>
      <c r="DW29" s="307">
        <v>900446000</v>
      </c>
      <c r="DX29" s="307">
        <v>0</v>
      </c>
      <c r="DY29" s="307">
        <v>0</v>
      </c>
      <c r="DZ29" s="307">
        <f t="shared" si="35"/>
        <v>928359.82599999988</v>
      </c>
      <c r="EA29" s="307">
        <f t="shared" si="36"/>
        <v>0</v>
      </c>
      <c r="EB29" s="307">
        <f t="shared" si="37"/>
        <v>0</v>
      </c>
      <c r="EH29" s="343" t="s">
        <v>910</v>
      </c>
      <c r="EI29" s="343" t="s">
        <v>427</v>
      </c>
      <c r="EJ29" s="414">
        <v>900446000</v>
      </c>
      <c r="EK29" s="414">
        <v>0</v>
      </c>
      <c r="EL29" s="414">
        <v>0</v>
      </c>
      <c r="EM29" s="414">
        <f t="shared" si="38"/>
        <v>900446</v>
      </c>
      <c r="EN29" s="414">
        <f t="shared" si="39"/>
        <v>0</v>
      </c>
      <c r="EO29" s="414">
        <f t="shared" si="40"/>
        <v>0</v>
      </c>
      <c r="EQ29" s="343" t="s">
        <v>994</v>
      </c>
      <c r="ER29" s="414">
        <v>4678238000</v>
      </c>
      <c r="ES29" s="414">
        <v>0</v>
      </c>
      <c r="ET29" s="414">
        <v>0</v>
      </c>
      <c r="EU29" s="414">
        <v>4678238000</v>
      </c>
      <c r="EV29" s="414">
        <v>0</v>
      </c>
      <c r="EW29" s="414">
        <v>0</v>
      </c>
      <c r="EX29" s="414">
        <f t="shared" si="41"/>
        <v>4678238</v>
      </c>
      <c r="EY29" s="414">
        <f t="shared" si="42"/>
        <v>0</v>
      </c>
      <c r="EZ29" s="414">
        <f t="shared" si="43"/>
        <v>0</v>
      </c>
      <c r="FA29" s="414">
        <f t="shared" si="44"/>
        <v>4678238</v>
      </c>
      <c r="FB29" s="414">
        <f t="shared" si="45"/>
        <v>0</v>
      </c>
      <c r="FC29" s="414">
        <f t="shared" si="46"/>
        <v>0</v>
      </c>
      <c r="FJ29" s="305" t="s">
        <v>844</v>
      </c>
      <c r="FK29" s="306" t="s">
        <v>86</v>
      </c>
      <c r="FL29" s="307">
        <v>0</v>
      </c>
      <c r="FM29" s="307">
        <v>6053370000</v>
      </c>
      <c r="FN29" s="307">
        <v>6053370000</v>
      </c>
      <c r="FO29" s="307">
        <f t="shared" si="47"/>
        <v>0</v>
      </c>
      <c r="FP29" s="307">
        <f t="shared" si="48"/>
        <v>6053370</v>
      </c>
      <c r="FQ29" s="307">
        <f t="shared" si="49"/>
        <v>6053370</v>
      </c>
      <c r="FS29" s="346" t="s">
        <v>992</v>
      </c>
      <c r="FT29" s="347">
        <v>900446000</v>
      </c>
      <c r="FU29" s="347">
        <v>0</v>
      </c>
      <c r="FV29" s="347">
        <v>0</v>
      </c>
      <c r="FW29" s="347">
        <v>900446000</v>
      </c>
      <c r="FX29" s="347">
        <v>0</v>
      </c>
      <c r="FY29" s="347">
        <v>0</v>
      </c>
      <c r="FZ29" s="347">
        <f t="shared" si="50"/>
        <v>900446</v>
      </c>
      <c r="GA29" s="347">
        <f t="shared" si="51"/>
        <v>0</v>
      </c>
      <c r="GB29" s="347">
        <f t="shared" si="52"/>
        <v>0</v>
      </c>
      <c r="GC29" s="347">
        <f t="shared" si="53"/>
        <v>900446</v>
      </c>
      <c r="GD29" s="347">
        <f t="shared" si="54"/>
        <v>0</v>
      </c>
      <c r="GE29" s="347">
        <f t="shared" si="55"/>
        <v>0</v>
      </c>
      <c r="GN29" s="415" t="s">
        <v>992</v>
      </c>
      <c r="GO29" s="413">
        <v>900446000</v>
      </c>
      <c r="GP29" s="413">
        <v>900446000</v>
      </c>
      <c r="GQ29" s="413">
        <v>900446000</v>
      </c>
      <c r="GR29" s="413">
        <v>0</v>
      </c>
      <c r="GS29" s="413">
        <v>0</v>
      </c>
      <c r="GT29" s="413">
        <v>900446000</v>
      </c>
      <c r="GU29" s="413">
        <f t="shared" si="57"/>
        <v>900446</v>
      </c>
      <c r="GV29" s="413">
        <f t="shared" si="58"/>
        <v>900446</v>
      </c>
      <c r="GW29" s="413">
        <f t="shared" si="59"/>
        <v>900446</v>
      </c>
      <c r="GX29" s="413">
        <f t="shared" si="60"/>
        <v>0</v>
      </c>
      <c r="GY29" s="413">
        <f t="shared" si="61"/>
        <v>0</v>
      </c>
      <c r="GZ29" s="413">
        <f t="shared" si="62"/>
        <v>900446</v>
      </c>
    </row>
    <row r="30" spans="79:208" ht="12" customHeight="1" x14ac:dyDescent="0.2">
      <c r="DU30" s="305" t="s">
        <v>411</v>
      </c>
      <c r="DV30" s="306" t="s">
        <v>225</v>
      </c>
      <c r="DW30" s="307">
        <v>29716070000</v>
      </c>
      <c r="DX30" s="307">
        <v>0</v>
      </c>
      <c r="DY30" s="307">
        <v>0</v>
      </c>
      <c r="DZ30" s="307">
        <f t="shared" si="35"/>
        <v>30637268.169999998</v>
      </c>
      <c r="EA30" s="307">
        <f t="shared" si="36"/>
        <v>0</v>
      </c>
      <c r="EB30" s="307">
        <f t="shared" si="37"/>
        <v>0</v>
      </c>
      <c r="EH30" s="343" t="s">
        <v>411</v>
      </c>
      <c r="EI30" s="343" t="s">
        <v>225</v>
      </c>
      <c r="EJ30" s="414">
        <v>29716070000</v>
      </c>
      <c r="EK30" s="414">
        <v>0</v>
      </c>
      <c r="EL30" s="414">
        <v>0</v>
      </c>
      <c r="EM30" s="414">
        <f t="shared" si="38"/>
        <v>29716070</v>
      </c>
      <c r="EN30" s="414">
        <f t="shared" si="39"/>
        <v>0</v>
      </c>
      <c r="EO30" s="414">
        <f t="shared" si="40"/>
        <v>0</v>
      </c>
      <c r="EQ30" s="343" t="s">
        <v>351</v>
      </c>
      <c r="ER30" s="414">
        <v>100</v>
      </c>
      <c r="ES30" s="414">
        <v>0</v>
      </c>
      <c r="ET30" s="414">
        <v>0</v>
      </c>
      <c r="EU30" s="414">
        <v>100</v>
      </c>
      <c r="EV30" s="414">
        <v>0</v>
      </c>
      <c r="EW30" s="414">
        <v>0</v>
      </c>
      <c r="EX30" s="414">
        <f t="shared" si="41"/>
        <v>0.1</v>
      </c>
      <c r="EY30" s="414">
        <f t="shared" si="42"/>
        <v>0</v>
      </c>
      <c r="EZ30" s="414">
        <f t="shared" si="43"/>
        <v>0</v>
      </c>
      <c r="FA30" s="414">
        <f t="shared" si="44"/>
        <v>0.1</v>
      </c>
      <c r="FB30" s="414">
        <f t="shared" si="45"/>
        <v>0</v>
      </c>
      <c r="FC30" s="414">
        <f t="shared" si="46"/>
        <v>0</v>
      </c>
      <c r="FJ30" s="305" t="s">
        <v>863</v>
      </c>
      <c r="FK30" s="306" t="s">
        <v>864</v>
      </c>
      <c r="FL30" s="307">
        <v>4882532000</v>
      </c>
      <c r="FM30" s="307">
        <v>0</v>
      </c>
      <c r="FN30" s="307">
        <v>0</v>
      </c>
      <c r="FO30" s="307">
        <f t="shared" si="47"/>
        <v>4882532</v>
      </c>
      <c r="FP30" s="307">
        <f t="shared" si="48"/>
        <v>0</v>
      </c>
      <c r="FQ30" s="307">
        <f t="shared" si="49"/>
        <v>0</v>
      </c>
      <c r="FS30" s="346" t="s">
        <v>943</v>
      </c>
      <c r="FT30" s="347">
        <v>23157143000</v>
      </c>
      <c r="FU30" s="347">
        <v>0</v>
      </c>
      <c r="FV30" s="347">
        <v>0</v>
      </c>
      <c r="FW30" s="347">
        <v>23157143000</v>
      </c>
      <c r="FX30" s="347">
        <v>0</v>
      </c>
      <c r="FY30" s="347">
        <v>0</v>
      </c>
      <c r="FZ30" s="347">
        <f t="shared" si="50"/>
        <v>23157143</v>
      </c>
      <c r="GA30" s="347">
        <f t="shared" si="51"/>
        <v>0</v>
      </c>
      <c r="GB30" s="347">
        <f t="shared" si="52"/>
        <v>0</v>
      </c>
      <c r="GC30" s="347">
        <f t="shared" si="53"/>
        <v>23157143</v>
      </c>
      <c r="GD30" s="347">
        <f t="shared" si="54"/>
        <v>0</v>
      </c>
      <c r="GE30" s="347">
        <f t="shared" si="55"/>
        <v>0</v>
      </c>
      <c r="GN30" s="415" t="s">
        <v>943</v>
      </c>
      <c r="GO30" s="413">
        <v>177116000</v>
      </c>
      <c r="GP30" s="413">
        <v>0</v>
      </c>
      <c r="GQ30" s="413">
        <v>0</v>
      </c>
      <c r="GR30" s="413">
        <v>177116000</v>
      </c>
      <c r="GS30" s="413">
        <v>0</v>
      </c>
      <c r="GT30" s="413">
        <v>0</v>
      </c>
      <c r="GU30" s="413">
        <f t="shared" si="57"/>
        <v>177116</v>
      </c>
      <c r="GV30" s="413">
        <f t="shared" si="58"/>
        <v>0</v>
      </c>
      <c r="GW30" s="413">
        <f t="shared" si="59"/>
        <v>0</v>
      </c>
      <c r="GX30" s="413">
        <f t="shared" si="60"/>
        <v>177116</v>
      </c>
      <c r="GY30" s="413">
        <f t="shared" si="61"/>
        <v>0</v>
      </c>
      <c r="GZ30" s="413">
        <f t="shared" si="62"/>
        <v>0</v>
      </c>
    </row>
    <row r="31" spans="79:208" ht="12" customHeight="1" x14ac:dyDescent="0.2">
      <c r="DU31" s="305" t="s">
        <v>553</v>
      </c>
      <c r="DV31" s="306" t="s">
        <v>554</v>
      </c>
      <c r="DW31" s="307">
        <v>5178238000</v>
      </c>
      <c r="DX31" s="307">
        <v>0</v>
      </c>
      <c r="DY31" s="307">
        <v>0</v>
      </c>
      <c r="DZ31" s="307">
        <f t="shared" si="35"/>
        <v>5338763.3779999996</v>
      </c>
      <c r="EA31" s="307">
        <f t="shared" si="36"/>
        <v>0</v>
      </c>
      <c r="EB31" s="307">
        <f t="shared" si="37"/>
        <v>0</v>
      </c>
      <c r="EH31" s="343" t="s">
        <v>553</v>
      </c>
      <c r="EI31" s="343" t="s">
        <v>554</v>
      </c>
      <c r="EJ31" s="414">
        <v>4678238000</v>
      </c>
      <c r="EK31" s="414">
        <v>0</v>
      </c>
      <c r="EL31" s="414">
        <v>0</v>
      </c>
      <c r="EM31" s="414">
        <f t="shared" si="38"/>
        <v>4678238</v>
      </c>
      <c r="EN31" s="414">
        <f t="shared" si="39"/>
        <v>0</v>
      </c>
      <c r="EO31" s="414">
        <f t="shared" si="40"/>
        <v>0</v>
      </c>
      <c r="EQ31" s="343" t="s">
        <v>356</v>
      </c>
      <c r="ER31" s="414">
        <v>100</v>
      </c>
      <c r="ES31" s="414">
        <v>0</v>
      </c>
      <c r="ET31" s="414">
        <v>0</v>
      </c>
      <c r="EU31" s="414">
        <v>100</v>
      </c>
      <c r="EV31" s="414">
        <v>0</v>
      </c>
      <c r="EW31" s="414">
        <v>0</v>
      </c>
      <c r="EX31" s="414">
        <f t="shared" si="41"/>
        <v>0.1</v>
      </c>
      <c r="EY31" s="414">
        <f t="shared" si="42"/>
        <v>0</v>
      </c>
      <c r="EZ31" s="414">
        <f t="shared" si="43"/>
        <v>0</v>
      </c>
      <c r="FA31" s="414">
        <f t="shared" si="44"/>
        <v>0.1</v>
      </c>
      <c r="FB31" s="414">
        <f t="shared" si="45"/>
        <v>0</v>
      </c>
      <c r="FC31" s="414">
        <f t="shared" si="46"/>
        <v>0</v>
      </c>
      <c r="FJ31" s="305" t="s">
        <v>863</v>
      </c>
      <c r="FK31" s="306" t="s">
        <v>864</v>
      </c>
      <c r="FL31" s="307">
        <v>0</v>
      </c>
      <c r="FM31" s="307">
        <v>136215000</v>
      </c>
      <c r="FN31" s="307">
        <v>136215000</v>
      </c>
      <c r="FO31" s="307">
        <f t="shared" si="47"/>
        <v>0</v>
      </c>
      <c r="FP31" s="307">
        <f t="shared" si="48"/>
        <v>136215</v>
      </c>
      <c r="FQ31" s="307">
        <f t="shared" si="49"/>
        <v>136215</v>
      </c>
      <c r="FS31" s="346" t="s">
        <v>993</v>
      </c>
      <c r="FT31" s="347">
        <v>18778905000</v>
      </c>
      <c r="FU31" s="347">
        <v>0</v>
      </c>
      <c r="FV31" s="347">
        <v>0</v>
      </c>
      <c r="FW31" s="347">
        <v>18778905000</v>
      </c>
      <c r="FX31" s="347">
        <v>0</v>
      </c>
      <c r="FY31" s="347">
        <v>0</v>
      </c>
      <c r="FZ31" s="347">
        <f t="shared" si="50"/>
        <v>18778905</v>
      </c>
      <c r="GA31" s="347">
        <f t="shared" si="51"/>
        <v>0</v>
      </c>
      <c r="GB31" s="347">
        <f t="shared" si="52"/>
        <v>0</v>
      </c>
      <c r="GC31" s="347">
        <f t="shared" si="53"/>
        <v>18778905</v>
      </c>
      <c r="GD31" s="347">
        <f t="shared" si="54"/>
        <v>0</v>
      </c>
      <c r="GE31" s="347">
        <f t="shared" si="55"/>
        <v>0</v>
      </c>
      <c r="GN31" s="415" t="s">
        <v>994</v>
      </c>
      <c r="GO31" s="413">
        <v>177116000</v>
      </c>
      <c r="GP31" s="413">
        <v>0</v>
      </c>
      <c r="GQ31" s="413">
        <v>0</v>
      </c>
      <c r="GR31" s="413">
        <v>177116000</v>
      </c>
      <c r="GS31" s="413">
        <v>0</v>
      </c>
      <c r="GT31" s="413">
        <v>0</v>
      </c>
      <c r="GU31" s="413">
        <f t="shared" si="57"/>
        <v>177116</v>
      </c>
      <c r="GV31" s="413">
        <f t="shared" si="58"/>
        <v>0</v>
      </c>
      <c r="GW31" s="413">
        <f t="shared" si="59"/>
        <v>0</v>
      </c>
      <c r="GX31" s="413">
        <f t="shared" si="60"/>
        <v>177116</v>
      </c>
      <c r="GY31" s="413">
        <f t="shared" si="61"/>
        <v>0</v>
      </c>
      <c r="GZ31" s="413">
        <f t="shared" si="62"/>
        <v>0</v>
      </c>
    </row>
    <row r="32" spans="79:208" ht="12" customHeight="1" x14ac:dyDescent="0.2">
      <c r="DU32" s="305" t="s">
        <v>380</v>
      </c>
      <c r="DV32" s="306" t="s">
        <v>121</v>
      </c>
      <c r="DW32" s="307">
        <v>100</v>
      </c>
      <c r="DX32" s="307">
        <v>0</v>
      </c>
      <c r="DY32" s="307">
        <v>0</v>
      </c>
      <c r="DZ32" s="307">
        <f t="shared" si="35"/>
        <v>0.1031</v>
      </c>
      <c r="EA32" s="307">
        <f t="shared" si="36"/>
        <v>0</v>
      </c>
      <c r="EB32" s="307">
        <f t="shared" si="37"/>
        <v>0</v>
      </c>
      <c r="EH32" s="343" t="s">
        <v>380</v>
      </c>
      <c r="EI32" s="343" t="s">
        <v>121</v>
      </c>
      <c r="EJ32" s="414">
        <v>100</v>
      </c>
      <c r="EK32" s="414">
        <v>0</v>
      </c>
      <c r="EL32" s="414">
        <v>0</v>
      </c>
      <c r="EM32" s="414">
        <f t="shared" si="38"/>
        <v>0.1</v>
      </c>
      <c r="EN32" s="414">
        <f t="shared" si="39"/>
        <v>0</v>
      </c>
      <c r="EO32" s="414">
        <f t="shared" si="40"/>
        <v>0</v>
      </c>
      <c r="EQ32" s="343" t="s">
        <v>776</v>
      </c>
      <c r="ER32" s="414">
        <v>200</v>
      </c>
      <c r="ES32" s="414">
        <v>0</v>
      </c>
      <c r="ET32" s="414">
        <v>0</v>
      </c>
      <c r="EU32" s="414">
        <v>200</v>
      </c>
      <c r="EV32" s="414">
        <v>0</v>
      </c>
      <c r="EW32" s="414">
        <v>0</v>
      </c>
      <c r="EX32" s="414">
        <f t="shared" si="41"/>
        <v>0.2</v>
      </c>
      <c r="EY32" s="414">
        <f t="shared" si="42"/>
        <v>0</v>
      </c>
      <c r="EZ32" s="414">
        <f t="shared" si="43"/>
        <v>0</v>
      </c>
      <c r="FA32" s="414">
        <f t="shared" si="44"/>
        <v>0.2</v>
      </c>
      <c r="FB32" s="414">
        <f t="shared" si="45"/>
        <v>0</v>
      </c>
      <c r="FC32" s="414">
        <f t="shared" si="46"/>
        <v>0</v>
      </c>
      <c r="FJ32" s="305" t="s">
        <v>910</v>
      </c>
      <c r="FK32" s="306" t="s">
        <v>427</v>
      </c>
      <c r="FL32" s="307">
        <v>900446000</v>
      </c>
      <c r="FM32" s="307">
        <v>0</v>
      </c>
      <c r="FN32" s="307">
        <v>0</v>
      </c>
      <c r="FO32" s="307">
        <f t="shared" si="47"/>
        <v>900446</v>
      </c>
      <c r="FP32" s="307">
        <f t="shared" si="48"/>
        <v>0</v>
      </c>
      <c r="FQ32" s="307">
        <f t="shared" si="49"/>
        <v>0</v>
      </c>
      <c r="FS32" s="346" t="s">
        <v>994</v>
      </c>
      <c r="FT32" s="347">
        <v>4378238000</v>
      </c>
      <c r="FU32" s="347">
        <v>0</v>
      </c>
      <c r="FV32" s="347">
        <v>0</v>
      </c>
      <c r="FW32" s="347">
        <v>4378238000</v>
      </c>
      <c r="FX32" s="347">
        <v>0</v>
      </c>
      <c r="FY32" s="347">
        <v>0</v>
      </c>
      <c r="FZ32" s="347">
        <f t="shared" si="50"/>
        <v>4378238</v>
      </c>
      <c r="GA32" s="347">
        <f t="shared" si="51"/>
        <v>0</v>
      </c>
      <c r="GB32" s="347">
        <f t="shared" si="52"/>
        <v>0</v>
      </c>
      <c r="GC32" s="347">
        <f t="shared" si="53"/>
        <v>4378238</v>
      </c>
      <c r="GD32" s="347">
        <f t="shared" si="54"/>
        <v>0</v>
      </c>
      <c r="GE32" s="347">
        <f t="shared" si="55"/>
        <v>0</v>
      </c>
      <c r="GN32" s="415" t="s">
        <v>351</v>
      </c>
      <c r="GO32" s="413">
        <v>100</v>
      </c>
      <c r="GP32" s="413">
        <v>0</v>
      </c>
      <c r="GQ32" s="413">
        <v>0</v>
      </c>
      <c r="GR32" s="413">
        <v>100</v>
      </c>
      <c r="GS32" s="413">
        <v>0</v>
      </c>
      <c r="GT32" s="413">
        <v>0</v>
      </c>
      <c r="GU32" s="413">
        <f t="shared" si="57"/>
        <v>0.1</v>
      </c>
      <c r="GV32" s="413">
        <f t="shared" si="58"/>
        <v>0</v>
      </c>
      <c r="GW32" s="413">
        <f t="shared" si="59"/>
        <v>0</v>
      </c>
      <c r="GX32" s="413">
        <f t="shared" si="60"/>
        <v>0.1</v>
      </c>
      <c r="GY32" s="413">
        <f t="shared" si="61"/>
        <v>0</v>
      </c>
      <c r="GZ32" s="413">
        <f t="shared" si="62"/>
        <v>0</v>
      </c>
    </row>
    <row r="33" spans="125:208" ht="12" customHeight="1" x14ac:dyDescent="0.2">
      <c r="DU33" s="305" t="s">
        <v>818</v>
      </c>
      <c r="DV33" s="306" t="s">
        <v>118</v>
      </c>
      <c r="DW33" s="307">
        <v>200</v>
      </c>
      <c r="DX33" s="307">
        <v>0</v>
      </c>
      <c r="DY33" s="307">
        <v>0</v>
      </c>
      <c r="DZ33" s="307">
        <f t="shared" si="35"/>
        <v>0.20619999999999999</v>
      </c>
      <c r="EA33" s="307">
        <f t="shared" si="36"/>
        <v>0</v>
      </c>
      <c r="EB33" s="307">
        <f t="shared" si="37"/>
        <v>0</v>
      </c>
      <c r="EH33" s="343" t="s">
        <v>818</v>
      </c>
      <c r="EI33" s="343" t="s">
        <v>118</v>
      </c>
      <c r="EJ33" s="414">
        <v>200</v>
      </c>
      <c r="EK33" s="414">
        <v>0</v>
      </c>
      <c r="EL33" s="414">
        <v>0</v>
      </c>
      <c r="EM33" s="414">
        <f t="shared" si="38"/>
        <v>0.2</v>
      </c>
      <c r="EN33" s="414">
        <f t="shared" si="39"/>
        <v>0</v>
      </c>
      <c r="EO33" s="414">
        <f t="shared" si="40"/>
        <v>0</v>
      </c>
      <c r="ER33" s="414"/>
      <c r="ES33" s="414"/>
      <c r="ET33" s="414"/>
      <c r="EU33" s="414"/>
      <c r="EV33" s="414"/>
      <c r="EW33" s="414"/>
      <c r="EX33" s="414"/>
      <c r="FJ33" s="305" t="s">
        <v>411</v>
      </c>
      <c r="FK33" s="306" t="s">
        <v>225</v>
      </c>
      <c r="FL33" s="307">
        <v>18778905000</v>
      </c>
      <c r="FM33" s="307">
        <v>0</v>
      </c>
      <c r="FN33" s="307">
        <v>0</v>
      </c>
      <c r="FO33" s="307">
        <f t="shared" si="47"/>
        <v>18778905</v>
      </c>
      <c r="FP33" s="307">
        <f t="shared" si="48"/>
        <v>0</v>
      </c>
      <c r="FQ33" s="307">
        <f t="shared" si="49"/>
        <v>0</v>
      </c>
      <c r="FS33" s="346" t="s">
        <v>351</v>
      </c>
      <c r="FT33" s="347">
        <v>100</v>
      </c>
      <c r="FU33" s="347">
        <v>0</v>
      </c>
      <c r="FV33" s="347">
        <v>0</v>
      </c>
      <c r="FW33" s="347">
        <v>100</v>
      </c>
      <c r="FX33" s="347">
        <v>0</v>
      </c>
      <c r="FY33" s="347">
        <v>0</v>
      </c>
      <c r="FZ33" s="347">
        <f t="shared" si="50"/>
        <v>0.1</v>
      </c>
      <c r="GA33" s="347">
        <f t="shared" si="51"/>
        <v>0</v>
      </c>
      <c r="GB33" s="347">
        <f t="shared" si="52"/>
        <v>0</v>
      </c>
      <c r="GC33" s="347">
        <f t="shared" si="53"/>
        <v>0.1</v>
      </c>
      <c r="GD33" s="347">
        <f t="shared" si="54"/>
        <v>0</v>
      </c>
      <c r="GE33" s="347">
        <f t="shared" si="55"/>
        <v>0</v>
      </c>
      <c r="GN33" s="415" t="s">
        <v>356</v>
      </c>
      <c r="GO33" s="413">
        <v>100</v>
      </c>
      <c r="GP33" s="413">
        <v>0</v>
      </c>
      <c r="GQ33" s="413">
        <v>0</v>
      </c>
      <c r="GR33" s="413">
        <v>100</v>
      </c>
      <c r="GS33" s="413">
        <v>0</v>
      </c>
      <c r="GT33" s="413">
        <v>0</v>
      </c>
      <c r="GU33" s="413">
        <f t="shared" si="57"/>
        <v>0.1</v>
      </c>
      <c r="GV33" s="413">
        <f t="shared" si="58"/>
        <v>0</v>
      </c>
      <c r="GW33" s="413">
        <f t="shared" si="59"/>
        <v>0</v>
      </c>
      <c r="GX33" s="413">
        <f t="shared" si="60"/>
        <v>0.1</v>
      </c>
      <c r="GY33" s="413">
        <f t="shared" si="61"/>
        <v>0</v>
      </c>
      <c r="GZ33" s="413">
        <f t="shared" si="62"/>
        <v>0</v>
      </c>
    </row>
    <row r="34" spans="125:208" ht="12" customHeight="1" x14ac:dyDescent="0.2">
      <c r="FJ34" s="305" t="s">
        <v>553</v>
      </c>
      <c r="FK34" s="306" t="s">
        <v>554</v>
      </c>
      <c r="FL34" s="307">
        <v>4378238000</v>
      </c>
      <c r="FM34" s="307">
        <v>0</v>
      </c>
      <c r="FN34" s="307">
        <v>0</v>
      </c>
      <c r="FO34" s="307">
        <f t="shared" si="47"/>
        <v>4378238</v>
      </c>
      <c r="FP34" s="307">
        <f t="shared" si="48"/>
        <v>0</v>
      </c>
      <c r="FQ34" s="307">
        <f t="shared" si="49"/>
        <v>0</v>
      </c>
      <c r="FS34" s="346" t="s">
        <v>356</v>
      </c>
      <c r="FT34" s="347">
        <v>100</v>
      </c>
      <c r="FU34" s="347">
        <v>0</v>
      </c>
      <c r="FV34" s="347">
        <v>0</v>
      </c>
      <c r="FW34" s="347">
        <v>100</v>
      </c>
      <c r="FX34" s="347">
        <v>0</v>
      </c>
      <c r="FY34" s="347">
        <v>0</v>
      </c>
      <c r="FZ34" s="347">
        <f t="shared" si="50"/>
        <v>0.1</v>
      </c>
      <c r="GA34" s="347">
        <f t="shared" si="51"/>
        <v>0</v>
      </c>
      <c r="GB34" s="347">
        <f t="shared" si="52"/>
        <v>0</v>
      </c>
      <c r="GC34" s="347">
        <f t="shared" si="53"/>
        <v>0.1</v>
      </c>
      <c r="GD34" s="347">
        <f t="shared" si="54"/>
        <v>0</v>
      </c>
      <c r="GE34" s="347">
        <f t="shared" si="55"/>
        <v>0</v>
      </c>
      <c r="GN34" s="415" t="s">
        <v>776</v>
      </c>
      <c r="GO34" s="413">
        <v>200</v>
      </c>
      <c r="GP34" s="413">
        <v>0</v>
      </c>
      <c r="GQ34" s="413">
        <v>0</v>
      </c>
      <c r="GR34" s="413">
        <v>200</v>
      </c>
      <c r="GS34" s="413">
        <v>0</v>
      </c>
      <c r="GT34" s="413">
        <v>0</v>
      </c>
      <c r="GU34" s="413">
        <f t="shared" si="57"/>
        <v>0.2</v>
      </c>
      <c r="GV34" s="413">
        <f t="shared" si="58"/>
        <v>0</v>
      </c>
      <c r="GW34" s="413">
        <f t="shared" si="59"/>
        <v>0</v>
      </c>
      <c r="GX34" s="413">
        <f t="shared" si="60"/>
        <v>0.2</v>
      </c>
      <c r="GY34" s="413">
        <f t="shared" si="61"/>
        <v>0</v>
      </c>
      <c r="GZ34" s="413">
        <f t="shared" si="62"/>
        <v>0</v>
      </c>
    </row>
    <row r="35" spans="125:208" ht="12" customHeight="1" x14ac:dyDescent="0.2">
      <c r="FJ35" s="305" t="s">
        <v>380</v>
      </c>
      <c r="FK35" s="306" t="s">
        <v>121</v>
      </c>
      <c r="FL35" s="307">
        <v>100</v>
      </c>
      <c r="FM35" s="307">
        <v>0</v>
      </c>
      <c r="FN35" s="307">
        <v>0</v>
      </c>
      <c r="FO35" s="307">
        <f t="shared" si="47"/>
        <v>0.1</v>
      </c>
      <c r="FP35" s="307">
        <f t="shared" si="48"/>
        <v>0</v>
      </c>
      <c r="FQ35" s="307">
        <f t="shared" si="49"/>
        <v>0</v>
      </c>
      <c r="FS35" s="346" t="s">
        <v>776</v>
      </c>
      <c r="FT35" s="347">
        <v>200</v>
      </c>
      <c r="FU35" s="347">
        <v>0</v>
      </c>
      <c r="FV35" s="347">
        <v>0</v>
      </c>
      <c r="FW35" s="347">
        <v>200</v>
      </c>
      <c r="FX35" s="347">
        <v>0</v>
      </c>
      <c r="FY35" s="347">
        <v>0</v>
      </c>
      <c r="FZ35" s="347">
        <f t="shared" si="50"/>
        <v>0.2</v>
      </c>
      <c r="GA35" s="347">
        <f t="shared" si="51"/>
        <v>0</v>
      </c>
      <c r="GB35" s="347">
        <f t="shared" si="52"/>
        <v>0</v>
      </c>
      <c r="GC35" s="347">
        <f t="shared" si="53"/>
        <v>0.2</v>
      </c>
      <c r="GD35" s="347">
        <f t="shared" si="54"/>
        <v>0</v>
      </c>
      <c r="GE35" s="347">
        <f t="shared" si="55"/>
        <v>0</v>
      </c>
      <c r="GN35" s="415"/>
      <c r="GO35" s="413"/>
      <c r="GP35" s="413"/>
      <c r="GQ35" s="413"/>
      <c r="GR35" s="413"/>
      <c r="GS35" s="413"/>
      <c r="GT35" s="413"/>
      <c r="GU35" s="413"/>
      <c r="GV35" s="413"/>
      <c r="GW35" s="413"/>
      <c r="GX35" s="413"/>
      <c r="GY35" s="413"/>
      <c r="GZ35" s="413"/>
    </row>
    <row r="36" spans="125:208" ht="12" customHeight="1" x14ac:dyDescent="0.2">
      <c r="FJ36" s="305" t="s">
        <v>818</v>
      </c>
      <c r="FK36" s="306" t="s">
        <v>118</v>
      </c>
      <c r="FL36" s="307">
        <v>200</v>
      </c>
      <c r="FM36" s="307">
        <v>0</v>
      </c>
      <c r="FN36" s="307">
        <v>0</v>
      </c>
      <c r="FO36" s="307">
        <f t="shared" si="47"/>
        <v>0.2</v>
      </c>
      <c r="FP36" s="307">
        <f t="shared" si="48"/>
        <v>0</v>
      </c>
      <c r="FQ36" s="307">
        <f t="shared" si="49"/>
        <v>0</v>
      </c>
      <c r="FT36" s="347"/>
      <c r="FU36" s="347"/>
      <c r="FV36" s="347"/>
      <c r="FW36" s="347"/>
      <c r="FX36" s="347"/>
      <c r="FY36" s="347"/>
      <c r="FZ36" s="347">
        <f t="shared" si="50"/>
        <v>0</v>
      </c>
      <c r="GA36" s="347">
        <f t="shared" si="51"/>
        <v>0</v>
      </c>
      <c r="GB36" s="347">
        <f t="shared" si="52"/>
        <v>0</v>
      </c>
      <c r="GC36" s="347">
        <f t="shared" si="53"/>
        <v>0</v>
      </c>
      <c r="GD36" s="347">
        <f t="shared" si="54"/>
        <v>0</v>
      </c>
      <c r="GE36" s="347">
        <f t="shared" si="55"/>
        <v>0</v>
      </c>
      <c r="GN36" s="415"/>
      <c r="GO36" s="413"/>
      <c r="GP36" s="413"/>
      <c r="GQ36" s="413"/>
      <c r="GR36" s="413"/>
      <c r="GS36" s="413"/>
      <c r="GT36" s="413"/>
      <c r="GU36" s="413"/>
      <c r="GV36" s="413"/>
      <c r="GW36" s="413"/>
      <c r="GX36" s="413"/>
      <c r="GY36" s="413"/>
      <c r="GZ36" s="413"/>
    </row>
    <row r="37" spans="125:208" ht="12" customHeight="1" x14ac:dyDescent="0.2">
      <c r="GN37" s="415"/>
      <c r="GO37" s="413"/>
      <c r="GP37" s="413"/>
      <c r="GQ37" s="413"/>
      <c r="GR37" s="413"/>
      <c r="GS37" s="413"/>
      <c r="GT37" s="413"/>
      <c r="GU37" s="413"/>
      <c r="GV37" s="413"/>
      <c r="GW37" s="413"/>
      <c r="GX37" s="413"/>
      <c r="GY37" s="413"/>
      <c r="GZ37" s="413"/>
    </row>
    <row r="38" spans="125:208" ht="12" customHeight="1" x14ac:dyDescent="0.2">
      <c r="GN38" s="415"/>
    </row>
    <row r="39" spans="125:208" ht="12" customHeight="1" x14ac:dyDescent="0.2">
      <c r="GN39" s="415"/>
    </row>
    <row r="40" spans="125:208" ht="12" customHeight="1" x14ac:dyDescent="0.2">
      <c r="GN40" s="415"/>
    </row>
    <row r="41" spans="125:208" ht="12" customHeight="1" x14ac:dyDescent="0.2">
      <c r="GN41" s="415"/>
    </row>
    <row r="42" spans="125:208" ht="12" customHeight="1" x14ac:dyDescent="0.2">
      <c r="GN42" s="415"/>
    </row>
    <row r="43" spans="125:208" ht="12" customHeight="1" x14ac:dyDescent="0.2">
      <c r="GN43" s="415"/>
    </row>
    <row r="44" spans="125:208" ht="12" customHeight="1" x14ac:dyDescent="0.2">
      <c r="GN44" s="415"/>
    </row>
    <row r="45" spans="125:208" ht="12" customHeight="1" x14ac:dyDescent="0.2">
      <c r="GN45" s="415"/>
    </row>
    <row r="46" spans="125:208" ht="12" customHeight="1" x14ac:dyDescent="0.2">
      <c r="GN46" s="415"/>
    </row>
    <row r="47" spans="125:208" ht="12" customHeight="1" x14ac:dyDescent="0.2">
      <c r="GN47" s="415"/>
    </row>
  </sheetData>
  <mergeCells count="30">
    <mergeCell ref="GN1:GV1"/>
    <mergeCell ref="GH1:GJ1"/>
    <mergeCell ref="FF1:FG1"/>
    <mergeCell ref="FJ1:FN1"/>
    <mergeCell ref="FS1:GC1"/>
    <mergeCell ref="BU3:BY3"/>
    <mergeCell ref="CA1:CF1"/>
    <mergeCell ref="DA3:DE3"/>
    <mergeCell ref="DG1:DL1"/>
    <mergeCell ref="DA1:DE1"/>
    <mergeCell ref="CK1:CO1"/>
    <mergeCell ref="CK3:CO3"/>
    <mergeCell ref="CQ1:CV1"/>
    <mergeCell ref="ED1:EF1"/>
    <mergeCell ref="EH1:EL1"/>
    <mergeCell ref="EQ1:EY1"/>
    <mergeCell ref="DP1:DQ1"/>
    <mergeCell ref="A1:E1"/>
    <mergeCell ref="I1:M1"/>
    <mergeCell ref="O1:T1"/>
    <mergeCell ref="X1:AB1"/>
    <mergeCell ref="AD1:AK1"/>
    <mergeCell ref="DU1:DY1"/>
    <mergeCell ref="BD1:BH1"/>
    <mergeCell ref="BU1:BY1"/>
    <mergeCell ref="BD3:BH3"/>
    <mergeCell ref="BJ1:BN1"/>
    <mergeCell ref="AO1:AS1"/>
    <mergeCell ref="AO3:AS3"/>
    <mergeCell ref="AU1:AY1"/>
  </mergeCells>
  <pageMargins left="0.7" right="0.7" top="0.75" bottom="0.75" header="0.3" footer="0.3"/>
  <ignoredErrors>
    <ignoredError sqref="BJ3:BJ13" numberStoredAsText="1"/>
  </ignoredError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KG71"/>
  <sheetViews>
    <sheetView showGridLines="0" topLeftCell="CK1" zoomScale="80" zoomScaleNormal="80" workbookViewId="0">
      <selection activeCell="JF3" sqref="JF3:JF15"/>
    </sheetView>
  </sheetViews>
  <sheetFormatPr baseColWidth="10" defaultColWidth="13.28515625" defaultRowHeight="12" customHeight="1" x14ac:dyDescent="0.2"/>
  <cols>
    <col min="1" max="1" width="3.7109375" style="506" customWidth="1"/>
    <col min="2" max="2" width="15.140625" style="511" hidden="1" customWidth="1"/>
    <col min="3" max="3" width="15.140625" style="506" hidden="1" customWidth="1"/>
    <col min="4" max="4" width="15.140625" style="511" hidden="1" customWidth="1"/>
    <col min="5" max="11" width="15.140625" style="506" hidden="1" customWidth="1"/>
    <col min="12" max="12" width="30" style="506" hidden="1" customWidth="1"/>
    <col min="13" max="24" width="15.140625" style="506" hidden="1" customWidth="1"/>
    <col min="25" max="25" width="7.85546875" style="506" hidden="1" customWidth="1"/>
    <col min="26" max="31" width="13.28515625" style="506" hidden="1" customWidth="1"/>
    <col min="32" max="32" width="3.85546875" style="506" hidden="1" customWidth="1"/>
    <col min="33" max="33" width="11.85546875" style="506" hidden="1" customWidth="1"/>
    <col min="34" max="36" width="13.28515625" style="506" hidden="1" customWidth="1"/>
    <col min="37" max="37" width="16.28515625" style="413" hidden="1" customWidth="1"/>
    <col min="38" max="38" width="15.85546875" style="413" hidden="1" customWidth="1"/>
    <col min="39" max="39" width="13.28515625" style="413" hidden="1" customWidth="1"/>
    <col min="40" max="42" width="13.28515625" style="506" hidden="1" customWidth="1"/>
    <col min="43" max="43" width="8.7109375" style="506" hidden="1" customWidth="1"/>
    <col min="44" max="44" width="29.28515625" style="506" hidden="1" customWidth="1"/>
    <col min="45" max="45" width="15.140625" style="515" hidden="1" customWidth="1"/>
    <col min="46" max="50" width="14.140625" style="515" hidden="1" customWidth="1"/>
    <col min="51" max="56" width="14.140625" style="506" hidden="1" customWidth="1"/>
    <col min="57" max="60" width="13.28515625" style="506" hidden="1" customWidth="1"/>
    <col min="61" max="61" width="15.85546875" style="506" hidden="1" customWidth="1"/>
    <col min="62" max="62" width="17.42578125" style="506" hidden="1" customWidth="1"/>
    <col min="63" max="63" width="14.85546875" style="506" hidden="1" customWidth="1"/>
    <col min="64" max="64" width="3.85546875" style="506" hidden="1" customWidth="1"/>
    <col min="65" max="68" width="13.28515625" style="506" hidden="1" customWidth="1"/>
    <col min="69" max="69" width="15.5703125" style="506" hidden="1" customWidth="1"/>
    <col min="70" max="70" width="18.28515625" style="506" hidden="1" customWidth="1"/>
    <col min="71" max="71" width="16.140625" style="506" hidden="1" customWidth="1"/>
    <col min="72" max="74" width="13.28515625" style="506" hidden="1" customWidth="1"/>
    <col min="75" max="75" width="4.140625" style="506" hidden="1" customWidth="1"/>
    <col min="76" max="76" width="35.42578125" style="506" hidden="1" customWidth="1"/>
    <col min="77" max="82" width="17.28515625" style="506" hidden="1" customWidth="1"/>
    <col min="83" max="83" width="14.7109375" style="506" hidden="1" customWidth="1"/>
    <col min="84" max="88" width="13.28515625" style="506" hidden="1" customWidth="1"/>
    <col min="89" max="89" width="7.7109375" style="506" customWidth="1"/>
    <col min="90" max="90" width="13" style="506" hidden="1" customWidth="1"/>
    <col min="91" max="91" width="13.42578125" style="506" hidden="1" customWidth="1"/>
    <col min="92" max="92" width="0" style="506" hidden="1" customWidth="1"/>
    <col min="93" max="93" width="29.28515625" style="506" hidden="1" customWidth="1"/>
    <col min="94" max="95" width="0" style="506" hidden="1" customWidth="1"/>
    <col min="96" max="96" width="5.140625" style="506" hidden="1" customWidth="1"/>
    <col min="97" max="97" width="0" style="506" hidden="1" customWidth="1"/>
    <col min="98" max="98" width="26.42578125" style="506" hidden="1" customWidth="1"/>
    <col min="99" max="99" width="23.85546875" style="506" hidden="1" customWidth="1"/>
    <col min="100" max="100" width="25.28515625" style="506" hidden="1" customWidth="1"/>
    <col min="101" max="103" width="0" style="506" hidden="1" customWidth="1"/>
    <col min="104" max="104" width="16" style="506" hidden="1" customWidth="1"/>
    <col min="105" max="106" width="0" style="506" hidden="1" customWidth="1"/>
    <col min="107" max="107" width="6.28515625" style="506" hidden="1" customWidth="1"/>
    <col min="108" max="108" width="26.5703125" style="506" hidden="1" customWidth="1"/>
    <col min="109" max="109" width="16.42578125" style="515" hidden="1" customWidth="1"/>
    <col min="110" max="111" width="15.28515625" style="515" hidden="1" customWidth="1"/>
    <col min="112" max="112" width="16.42578125" style="515" hidden="1" customWidth="1"/>
    <col min="113" max="115" width="15.28515625" style="515" hidden="1" customWidth="1"/>
    <col min="116" max="116" width="19" style="506" hidden="1" customWidth="1"/>
    <col min="117" max="127" width="0" style="506" hidden="1" customWidth="1"/>
    <col min="128" max="128" width="18.140625" style="506" hidden="1" customWidth="1"/>
    <col min="129" max="129" width="13.5703125" style="506" hidden="1" customWidth="1"/>
    <col min="130" max="130" width="0" style="378" hidden="1" customWidth="1"/>
    <col min="131" max="131" width="0" style="506" hidden="1" customWidth="1"/>
    <col min="132" max="132" width="17.28515625" style="506" hidden="1" customWidth="1"/>
    <col min="133" max="133" width="14.5703125" style="506" hidden="1" customWidth="1"/>
    <col min="134" max="134" width="17.5703125" style="506" hidden="1" customWidth="1"/>
    <col min="135" max="137" width="0" style="506" hidden="1" customWidth="1"/>
    <col min="138" max="138" width="15.28515625" style="506" hidden="1" customWidth="1"/>
    <col min="139" max="140" width="13.5703125" style="506" hidden="1" customWidth="1"/>
    <col min="141" max="141" width="0" style="378" hidden="1" customWidth="1"/>
    <col min="142" max="142" width="36" style="506" hidden="1" customWidth="1"/>
    <col min="143" max="143" width="15.7109375" style="506" hidden="1" customWidth="1"/>
    <col min="144" max="145" width="14.5703125" style="506" hidden="1" customWidth="1"/>
    <col min="146" max="146" width="15.7109375" style="506" hidden="1" customWidth="1"/>
    <col min="147" max="147" width="13.5703125" style="506" hidden="1" customWidth="1"/>
    <col min="148" max="149" width="14.5703125" style="506" hidden="1" customWidth="1"/>
    <col min="150" max="150" width="16.5703125" style="506" hidden="1" customWidth="1"/>
    <col min="151" max="156" width="13.42578125" style="506" hidden="1" customWidth="1"/>
    <col min="157" max="161" width="0" style="506" hidden="1" customWidth="1"/>
    <col min="162" max="163" width="13.5703125" style="506" hidden="1" customWidth="1"/>
    <col min="164" max="165" width="0" style="506" hidden="1" customWidth="1"/>
    <col min="166" max="166" width="16.7109375" style="506" hidden="1" customWidth="1"/>
    <col min="167" max="167" width="20.140625" style="506" hidden="1" customWidth="1"/>
    <col min="168" max="168" width="18.140625" style="506" hidden="1" customWidth="1"/>
    <col min="169" max="171" width="0" style="506" hidden="1" customWidth="1"/>
    <col min="172" max="174" width="13.5703125" style="506" hidden="1" customWidth="1"/>
    <col min="175" max="175" width="0" style="506" hidden="1" customWidth="1"/>
    <col min="176" max="176" width="43" style="511" hidden="1" customWidth="1"/>
    <col min="177" max="177" width="15.7109375" style="506" hidden="1" customWidth="1"/>
    <col min="178" max="179" width="14.5703125" style="506" hidden="1" customWidth="1"/>
    <col min="180" max="180" width="15.7109375" style="506" hidden="1" customWidth="1"/>
    <col min="181" max="181" width="13.42578125" style="506" hidden="1" customWidth="1"/>
    <col min="182" max="183" width="14.5703125" style="506" hidden="1" customWidth="1"/>
    <col min="184" max="184" width="17.28515625" style="506" hidden="1" customWidth="1"/>
    <col min="185" max="190" width="13.5703125" style="506" hidden="1" customWidth="1"/>
    <col min="191" max="195" width="0" style="506" hidden="1" customWidth="1"/>
    <col min="196" max="196" width="15.7109375" style="506" hidden="1" customWidth="1"/>
    <col min="197" max="197" width="14.5703125" style="506" hidden="1" customWidth="1"/>
    <col min="198" max="202" width="0" style="506" hidden="1" customWidth="1"/>
    <col min="203" max="205" width="14.5703125" style="506" hidden="1" customWidth="1"/>
    <col min="206" max="206" width="15.85546875" style="506" hidden="1" customWidth="1"/>
    <col min="207" max="208" width="13.42578125" style="506" hidden="1" customWidth="1"/>
    <col min="209" max="209" width="0" style="506" hidden="1" customWidth="1"/>
    <col min="210" max="210" width="19" style="506" hidden="1" customWidth="1"/>
    <col min="211" max="211" width="15.7109375" style="506" hidden="1" customWidth="1"/>
    <col min="212" max="213" width="14.5703125" style="506" hidden="1" customWidth="1"/>
    <col min="214" max="214" width="15.7109375" style="506" hidden="1" customWidth="1"/>
    <col min="215" max="215" width="13.5703125" style="506" hidden="1" customWidth="1"/>
    <col min="216" max="216" width="14.5703125" style="506" hidden="1" customWidth="1"/>
    <col min="217" max="217" width="13.5703125" style="506" hidden="1" customWidth="1"/>
    <col min="218" max="224" width="13.42578125" style="506" hidden="1" customWidth="1"/>
    <col min="225" max="229" width="0" style="506" hidden="1" customWidth="1"/>
    <col min="230" max="230" width="14.140625" style="506" hidden="1" customWidth="1"/>
    <col min="231" max="236" width="0" style="506" hidden="1" customWidth="1"/>
    <col min="237" max="242" width="15.140625" style="506" hidden="1" customWidth="1"/>
    <col min="243" max="243" width="0" style="506" hidden="1" customWidth="1"/>
    <col min="244" max="244" width="31.42578125" style="506" hidden="1" customWidth="1"/>
    <col min="245" max="245" width="16.28515625" style="506" hidden="1" customWidth="1"/>
    <col min="246" max="248" width="15.140625" style="506" hidden="1" customWidth="1"/>
    <col min="249" max="249" width="16.28515625" style="506" hidden="1" customWidth="1"/>
    <col min="250" max="250" width="14.140625" style="506" hidden="1" customWidth="1"/>
    <col min="251" max="251" width="15.140625" style="506" hidden="1" customWidth="1"/>
    <col min="252" max="252" width="14.140625" style="506" hidden="1" customWidth="1"/>
    <col min="253" max="255" width="13.28515625" style="506" hidden="1" customWidth="1"/>
    <col min="256" max="256" width="16.5703125" style="506" hidden="1" customWidth="1"/>
    <col min="257" max="258" width="13.42578125" style="506" hidden="1" customWidth="1"/>
    <col min="259" max="259" width="0" style="506" hidden="1" customWidth="1"/>
    <col min="260" max="260" width="18.85546875" style="506" hidden="1" customWidth="1"/>
    <col min="261" max="261" width="13.140625" style="506" customWidth="1"/>
    <col min="262" max="262" width="36" style="506" customWidth="1"/>
    <col min="263" max="263" width="14" style="506" customWidth="1"/>
    <col min="264" max="264" width="21.42578125" style="506" customWidth="1"/>
    <col min="265" max="265" width="24" style="506" hidden="1" customWidth="1"/>
    <col min="266" max="266" width="13.42578125" style="506" bestFit="1" customWidth="1"/>
    <col min="267" max="267" width="13.28515625" style="506"/>
    <col min="268" max="268" width="12.28515625" style="506" customWidth="1"/>
    <col min="269" max="269" width="13.28515625" style="511"/>
    <col min="270" max="270" width="13.28515625" style="506"/>
    <col min="271" max="271" width="13.28515625" style="511"/>
    <col min="272" max="274" width="0" style="506" hidden="1" customWidth="1"/>
    <col min="275" max="277" width="13.42578125" style="506" bestFit="1" customWidth="1"/>
    <col min="278" max="279" width="13.28515625" style="506"/>
    <col min="280" max="280" width="14.28515625" style="506" hidden="1" customWidth="1"/>
    <col min="281" max="286" width="13.42578125" style="506" hidden="1" customWidth="1"/>
    <col min="287" max="287" width="15.28515625" style="506" customWidth="1"/>
    <col min="288" max="293" width="13.42578125" style="506" bestFit="1" customWidth="1"/>
    <col min="294" max="16384" width="13.28515625" style="506"/>
  </cols>
  <sheetData>
    <row r="1" spans="1:293" s="507" customFormat="1" ht="12" customHeight="1" x14ac:dyDescent="0.2">
      <c r="A1" s="1176" t="s">
        <v>1051</v>
      </c>
      <c r="B1" s="1176"/>
      <c r="C1" s="1176"/>
      <c r="D1" s="1176"/>
      <c r="E1" s="1176"/>
      <c r="F1" s="1176"/>
      <c r="G1" s="1176"/>
      <c r="H1" s="582">
        <v>1000</v>
      </c>
      <c r="I1" s="582">
        <v>1</v>
      </c>
      <c r="J1" s="582"/>
      <c r="L1" s="1176" t="s">
        <v>1051</v>
      </c>
      <c r="M1" s="1176"/>
      <c r="N1" s="1176"/>
      <c r="O1" s="1176"/>
      <c r="P1" s="1176"/>
      <c r="Q1" s="1176"/>
      <c r="R1" s="1176"/>
      <c r="S1" s="1176"/>
      <c r="T1" s="1176"/>
      <c r="U1" s="1176"/>
      <c r="V1" s="582">
        <v>1000</v>
      </c>
      <c r="W1" s="582">
        <v>1</v>
      </c>
      <c r="X1" s="582"/>
      <c r="Z1" s="1175" t="s">
        <v>1071</v>
      </c>
      <c r="AA1" s="1175"/>
      <c r="AB1" s="1175"/>
      <c r="AC1" s="1175"/>
      <c r="AD1" s="583">
        <v>1000</v>
      </c>
      <c r="AE1" s="583">
        <v>1</v>
      </c>
      <c r="AG1" s="1175" t="s">
        <v>1073</v>
      </c>
      <c r="AH1" s="1175"/>
      <c r="AI1" s="1175"/>
      <c r="AJ1" s="1175"/>
      <c r="AK1" s="1175"/>
      <c r="AL1" s="1175"/>
      <c r="AM1" s="1175"/>
      <c r="AN1" s="583">
        <v>1000</v>
      </c>
      <c r="AO1" s="583">
        <v>1</v>
      </c>
      <c r="AP1" s="583"/>
      <c r="AR1" s="1175" t="s">
        <v>1074</v>
      </c>
      <c r="AS1" s="1175"/>
      <c r="AT1" s="1175"/>
      <c r="AU1" s="1175"/>
      <c r="AV1" s="1175"/>
      <c r="AW1" s="1175"/>
      <c r="AX1" s="1175"/>
      <c r="AY1" s="1175"/>
      <c r="AZ1" s="583"/>
      <c r="BA1" s="583">
        <v>1000</v>
      </c>
      <c r="BB1" s="583">
        <v>1</v>
      </c>
      <c r="BC1" s="583"/>
      <c r="BD1" s="583"/>
      <c r="BF1" s="1173" t="s">
        <v>4</v>
      </c>
      <c r="BG1" s="1173"/>
      <c r="BH1" s="1173"/>
      <c r="BI1" s="1173"/>
      <c r="BJ1" s="584">
        <v>1000</v>
      </c>
      <c r="BK1" s="584">
        <v>1</v>
      </c>
      <c r="BM1" s="1173" t="s">
        <v>1094</v>
      </c>
      <c r="BN1" s="1173"/>
      <c r="BO1" s="1173"/>
      <c r="BP1" s="1173"/>
      <c r="BQ1" s="1173"/>
      <c r="BR1" s="1173"/>
      <c r="BS1" s="1173"/>
      <c r="BT1" s="1173"/>
      <c r="BU1" s="584">
        <v>1000</v>
      </c>
      <c r="BV1" s="584">
        <v>1</v>
      </c>
      <c r="BX1" s="1174" t="s">
        <v>1093</v>
      </c>
      <c r="BY1" s="1174"/>
      <c r="BZ1" s="1174"/>
      <c r="CA1" s="1174"/>
      <c r="CB1" s="1174"/>
      <c r="CC1" s="1174"/>
      <c r="CD1" s="1174"/>
      <c r="CE1" s="585"/>
      <c r="CF1" s="585">
        <v>1000</v>
      </c>
      <c r="CG1" s="585">
        <v>1</v>
      </c>
      <c r="CH1" s="585"/>
      <c r="CI1" s="585"/>
      <c r="CJ1" s="585"/>
      <c r="CL1" s="586"/>
      <c r="CM1" s="586"/>
      <c r="CN1" s="1178" t="s">
        <v>5</v>
      </c>
      <c r="CO1" s="1178"/>
      <c r="CP1" s="587">
        <v>1000</v>
      </c>
      <c r="CQ1" s="586">
        <v>1</v>
      </c>
      <c r="CS1" s="1179" t="s">
        <v>1124</v>
      </c>
      <c r="CT1" s="1179"/>
      <c r="CU1" s="1179"/>
      <c r="CV1" s="1179"/>
      <c r="CW1" s="1179"/>
      <c r="CX1" s="1179"/>
      <c r="CY1" s="1179"/>
      <c r="CZ1" s="1179"/>
      <c r="DA1" s="586">
        <v>1000</v>
      </c>
      <c r="DB1" s="586">
        <v>1</v>
      </c>
      <c r="DD1" s="1178" t="s">
        <v>1125</v>
      </c>
      <c r="DE1" s="1178"/>
      <c r="DF1" s="1178"/>
      <c r="DG1" s="1178"/>
      <c r="DH1" s="1178"/>
      <c r="DI1" s="1178"/>
      <c r="DJ1" s="1178"/>
      <c r="DK1" s="1178"/>
      <c r="DL1" s="1178"/>
      <c r="DM1" s="1178"/>
      <c r="DN1" s="1178"/>
      <c r="DO1" s="1178"/>
      <c r="DP1" s="586">
        <v>1000</v>
      </c>
      <c r="DQ1" s="586">
        <v>1</v>
      </c>
      <c r="DR1" s="586"/>
      <c r="DT1" s="1180" t="s">
        <v>6</v>
      </c>
      <c r="DU1" s="1180"/>
      <c r="DV1" s="1180"/>
      <c r="DW1" s="1180"/>
      <c r="DX1" s="513">
        <v>1000</v>
      </c>
      <c r="DY1" s="513">
        <v>1</v>
      </c>
      <c r="DZ1" s="600"/>
      <c r="EA1" s="1181" t="s">
        <v>1133</v>
      </c>
      <c r="EB1" s="1181"/>
      <c r="EC1" s="1181"/>
      <c r="ED1" s="1181"/>
      <c r="EE1" s="1181"/>
      <c r="EF1" s="1181"/>
      <c r="EG1" s="1181"/>
      <c r="EH1" s="1181"/>
      <c r="EI1" s="513">
        <v>1000</v>
      </c>
      <c r="EJ1" s="513">
        <v>1</v>
      </c>
      <c r="EK1" s="600"/>
      <c r="EL1" s="1180" t="s">
        <v>1133</v>
      </c>
      <c r="EM1" s="1180"/>
      <c r="EN1" s="1180"/>
      <c r="EO1" s="1180"/>
      <c r="EP1" s="1180"/>
      <c r="EQ1" s="1180"/>
      <c r="ER1" s="1180"/>
      <c r="ES1" s="1180"/>
      <c r="ET1" s="1180"/>
      <c r="EU1" s="1180"/>
      <c r="EV1" s="1180"/>
      <c r="EW1" s="1180"/>
      <c r="EX1" s="1180"/>
      <c r="EY1" s="513">
        <v>1000</v>
      </c>
      <c r="EZ1" s="513">
        <v>1</v>
      </c>
      <c r="FB1" s="1172" t="s">
        <v>1147</v>
      </c>
      <c r="FC1" s="1172"/>
      <c r="FD1" s="1172"/>
      <c r="FE1" s="1172"/>
      <c r="FF1" s="638">
        <v>1000</v>
      </c>
      <c r="FG1" s="638">
        <v>1</v>
      </c>
      <c r="FI1" s="1172" t="s">
        <v>1150</v>
      </c>
      <c r="FJ1" s="1172"/>
      <c r="FK1" s="1172"/>
      <c r="FL1" s="1172"/>
      <c r="FM1" s="638"/>
      <c r="FN1" s="638"/>
      <c r="FO1" s="638"/>
      <c r="FP1" s="638">
        <v>1000</v>
      </c>
      <c r="FQ1" s="638">
        <v>1</v>
      </c>
      <c r="FR1" s="638"/>
      <c r="FT1" s="1172" t="s">
        <v>1151</v>
      </c>
      <c r="FU1" s="1172"/>
      <c r="FV1" s="1172"/>
      <c r="FW1" s="1172"/>
      <c r="FX1" s="1172"/>
      <c r="FY1" s="1172"/>
      <c r="FZ1" s="1172"/>
      <c r="GA1" s="1172"/>
      <c r="GB1" s="1172"/>
      <c r="GC1" s="1172"/>
      <c r="GD1" s="1172"/>
      <c r="GE1" s="1172"/>
      <c r="GF1" s="1172"/>
      <c r="GG1" s="638">
        <v>1000</v>
      </c>
      <c r="GH1" s="638">
        <v>1</v>
      </c>
      <c r="GJ1" s="1177" t="s">
        <v>1157</v>
      </c>
      <c r="GK1" s="1177"/>
      <c r="GL1" s="1177"/>
      <c r="GM1" s="1177"/>
      <c r="GN1" s="507">
        <v>1000</v>
      </c>
      <c r="GO1" s="507">
        <v>1</v>
      </c>
      <c r="GQ1" s="1177" t="s">
        <v>1159</v>
      </c>
      <c r="GR1" s="1177"/>
      <c r="GS1" s="1177"/>
      <c r="GT1" s="1177"/>
      <c r="GU1" s="1177"/>
      <c r="GV1" s="1177"/>
      <c r="GW1" s="1177"/>
      <c r="GX1" s="507">
        <v>1000</v>
      </c>
      <c r="GY1" s="507">
        <v>1</v>
      </c>
      <c r="HB1" s="1177" t="s">
        <v>1159</v>
      </c>
      <c r="HC1" s="1177"/>
      <c r="HD1" s="1177"/>
      <c r="HE1" s="1177"/>
      <c r="HF1" s="1177"/>
      <c r="HG1" s="1177"/>
      <c r="HH1" s="1177"/>
      <c r="HI1" s="1177"/>
      <c r="HJ1" s="1177"/>
      <c r="HK1" s="1177"/>
      <c r="HL1" s="507">
        <v>1000</v>
      </c>
      <c r="HM1" s="507">
        <v>1</v>
      </c>
      <c r="HR1" s="1177" t="s">
        <v>8</v>
      </c>
      <c r="HS1" s="1177"/>
      <c r="HT1" s="1177"/>
      <c r="HU1" s="1177"/>
      <c r="HV1" s="507">
        <v>1000</v>
      </c>
      <c r="HW1" s="507">
        <v>1</v>
      </c>
      <c r="HY1" s="1177" t="s">
        <v>644</v>
      </c>
      <c r="HZ1" s="1177"/>
      <c r="IA1" s="1177"/>
      <c r="IB1" s="1177"/>
      <c r="IF1" s="507">
        <v>1000</v>
      </c>
      <c r="IG1" s="507">
        <v>1</v>
      </c>
      <c r="IJ1" s="1177" t="s">
        <v>1170</v>
      </c>
      <c r="IK1" s="1177"/>
      <c r="IL1" s="1177"/>
      <c r="IM1" s="1177"/>
      <c r="IN1" s="1177"/>
      <c r="IO1" s="1177"/>
      <c r="IP1" s="1177"/>
      <c r="IQ1" s="1177"/>
      <c r="IR1" s="1177"/>
      <c r="IS1" s="1177"/>
      <c r="IT1" s="1177"/>
      <c r="IU1" s="1177"/>
      <c r="IW1" s="507">
        <v>1000</v>
      </c>
      <c r="IX1" s="507">
        <v>1</v>
      </c>
      <c r="JA1" s="1177" t="s">
        <v>9</v>
      </c>
      <c r="JB1" s="1177"/>
      <c r="JC1" s="1177"/>
      <c r="JD1" s="1177"/>
      <c r="JE1" s="507">
        <v>1000</v>
      </c>
      <c r="JF1" s="507">
        <v>1</v>
      </c>
      <c r="JH1" s="1177" t="s">
        <v>1189</v>
      </c>
      <c r="JI1" s="1177"/>
      <c r="JJ1" s="1177"/>
      <c r="JK1" s="1177"/>
      <c r="JL1" s="1177"/>
      <c r="JM1" s="1177"/>
      <c r="JN1" s="1177"/>
      <c r="JO1" s="1177"/>
      <c r="JP1" s="507">
        <v>1000</v>
      </c>
      <c r="JQ1" s="507">
        <v>1</v>
      </c>
      <c r="JS1" s="1177" t="s">
        <v>1185</v>
      </c>
      <c r="JT1" s="1177"/>
      <c r="JU1" s="1177"/>
      <c r="JV1" s="1177"/>
      <c r="JW1" s="1177"/>
      <c r="JX1" s="1177"/>
      <c r="JY1" s="1177"/>
      <c r="JZ1" s="1177"/>
      <c r="KA1" s="1177"/>
      <c r="KB1" s="1177"/>
      <c r="KC1" s="1177"/>
      <c r="KD1" s="1177"/>
      <c r="KE1" s="1177"/>
      <c r="KF1" s="507">
        <v>1000</v>
      </c>
      <c r="KG1" s="507">
        <v>1</v>
      </c>
    </row>
    <row r="2" spans="1:293" s="590" customFormat="1" ht="51" customHeight="1" x14ac:dyDescent="0.2">
      <c r="A2" s="588" t="s">
        <v>359</v>
      </c>
      <c r="B2" s="589" t="s">
        <v>381</v>
      </c>
      <c r="C2" s="588" t="s">
        <v>360</v>
      </c>
      <c r="D2" s="588" t="s">
        <v>444</v>
      </c>
      <c r="E2" s="588" t="s">
        <v>393</v>
      </c>
      <c r="F2" s="588" t="s">
        <v>362</v>
      </c>
      <c r="G2" s="588" t="s">
        <v>412</v>
      </c>
      <c r="H2" s="588" t="s">
        <v>754</v>
      </c>
      <c r="I2" s="588" t="s">
        <v>768</v>
      </c>
      <c r="J2" s="588" t="s">
        <v>760</v>
      </c>
      <c r="L2" s="588" t="s">
        <v>289</v>
      </c>
      <c r="M2" s="588" t="s">
        <v>293</v>
      </c>
      <c r="N2" s="588" t="s">
        <v>291</v>
      </c>
      <c r="O2" s="588" t="s">
        <v>290</v>
      </c>
      <c r="P2" s="588" t="s">
        <v>358</v>
      </c>
      <c r="Q2" s="588" t="s">
        <v>923</v>
      </c>
      <c r="R2" s="588" t="s">
        <v>121</v>
      </c>
      <c r="S2" s="588" t="s">
        <v>764</v>
      </c>
      <c r="T2" s="588" t="s">
        <v>762</v>
      </c>
      <c r="U2" s="588" t="s">
        <v>761</v>
      </c>
      <c r="V2" s="588" t="s">
        <v>763</v>
      </c>
      <c r="W2" s="588" t="s">
        <v>925</v>
      </c>
      <c r="X2" s="588" t="s">
        <v>926</v>
      </c>
      <c r="Z2" s="591" t="s">
        <v>359</v>
      </c>
      <c r="AA2" s="591" t="s">
        <v>381</v>
      </c>
      <c r="AB2" s="591" t="s">
        <v>360</v>
      </c>
      <c r="AC2" s="591" t="s">
        <v>444</v>
      </c>
      <c r="AD2" s="591" t="s">
        <v>362</v>
      </c>
      <c r="AE2" s="591" t="s">
        <v>759</v>
      </c>
      <c r="AG2" s="591" t="s">
        <v>359</v>
      </c>
      <c r="AH2" s="591" t="s">
        <v>381</v>
      </c>
      <c r="AI2" s="591" t="s">
        <v>360</v>
      </c>
      <c r="AJ2" s="591" t="s">
        <v>444</v>
      </c>
      <c r="AK2" s="591" t="s">
        <v>393</v>
      </c>
      <c r="AL2" s="591" t="s">
        <v>412</v>
      </c>
      <c r="AM2" s="591" t="s">
        <v>362</v>
      </c>
      <c r="AN2" s="591" t="s">
        <v>754</v>
      </c>
      <c r="AO2" s="591" t="s">
        <v>760</v>
      </c>
      <c r="AP2" s="591" t="s">
        <v>759</v>
      </c>
      <c r="AR2" s="591" t="s">
        <v>289</v>
      </c>
      <c r="AS2" s="592" t="s">
        <v>293</v>
      </c>
      <c r="AT2" s="592" t="s">
        <v>291</v>
      </c>
      <c r="AU2" s="592" t="s">
        <v>290</v>
      </c>
      <c r="AV2" s="592" t="s">
        <v>358</v>
      </c>
      <c r="AW2" s="592" t="s">
        <v>923</v>
      </c>
      <c r="AX2" s="592" t="s">
        <v>121</v>
      </c>
      <c r="AY2" s="592" t="s">
        <v>764</v>
      </c>
      <c r="AZ2" s="592" t="s">
        <v>762</v>
      </c>
      <c r="BA2" s="592" t="s">
        <v>761</v>
      </c>
      <c r="BB2" s="592" t="s">
        <v>763</v>
      </c>
      <c r="BC2" s="592" t="s">
        <v>925</v>
      </c>
      <c r="BD2" s="592" t="s">
        <v>926</v>
      </c>
      <c r="BF2" s="593" t="s">
        <v>359</v>
      </c>
      <c r="BG2" s="593" t="s">
        <v>381</v>
      </c>
      <c r="BH2" s="593" t="s">
        <v>360</v>
      </c>
      <c r="BI2" s="593" t="s">
        <v>444</v>
      </c>
      <c r="BJ2" s="593" t="s">
        <v>362</v>
      </c>
      <c r="BK2" s="594" t="s">
        <v>762</v>
      </c>
      <c r="BM2" s="585" t="s">
        <v>359</v>
      </c>
      <c r="BN2" s="585" t="s">
        <v>381</v>
      </c>
      <c r="BO2" s="585" t="s">
        <v>360</v>
      </c>
      <c r="BP2" s="585" t="s">
        <v>444</v>
      </c>
      <c r="BQ2" s="585" t="s">
        <v>393</v>
      </c>
      <c r="BR2" s="585" t="s">
        <v>362</v>
      </c>
      <c r="BS2" s="585" t="s">
        <v>412</v>
      </c>
      <c r="BT2" s="585" t="s">
        <v>754</v>
      </c>
      <c r="BU2" s="585" t="s">
        <v>759</v>
      </c>
      <c r="BV2" s="585" t="s">
        <v>760</v>
      </c>
      <c r="BX2" s="585" t="s">
        <v>289</v>
      </c>
      <c r="BY2" s="585" t="s">
        <v>293</v>
      </c>
      <c r="BZ2" s="585" t="s">
        <v>291</v>
      </c>
      <c r="CA2" s="585" t="s">
        <v>290</v>
      </c>
      <c r="CB2" s="585" t="s">
        <v>358</v>
      </c>
      <c r="CC2" s="585" t="s">
        <v>923</v>
      </c>
      <c r="CD2" s="585" t="s">
        <v>121</v>
      </c>
      <c r="CE2" s="585" t="s">
        <v>764</v>
      </c>
      <c r="CF2" s="585" t="s">
        <v>762</v>
      </c>
      <c r="CG2" s="585" t="s">
        <v>761</v>
      </c>
      <c r="CH2" s="585" t="s">
        <v>763</v>
      </c>
      <c r="CI2" s="585" t="s">
        <v>925</v>
      </c>
      <c r="CJ2" s="585" t="s">
        <v>926</v>
      </c>
      <c r="CL2" s="581" t="s">
        <v>359</v>
      </c>
      <c r="CM2" s="581" t="s">
        <v>381</v>
      </c>
      <c r="CN2" s="581" t="s">
        <v>360</v>
      </c>
      <c r="CO2" s="581" t="s">
        <v>444</v>
      </c>
      <c r="CP2" s="581" t="s">
        <v>362</v>
      </c>
      <c r="CQ2" s="581" t="s">
        <v>762</v>
      </c>
      <c r="CS2" s="581" t="s">
        <v>359</v>
      </c>
      <c r="CT2" s="581" t="s">
        <v>381</v>
      </c>
      <c r="CU2" s="581" t="s">
        <v>360</v>
      </c>
      <c r="CV2" s="581" t="s">
        <v>444</v>
      </c>
      <c r="CW2" s="581" t="s">
        <v>393</v>
      </c>
      <c r="CX2" s="581" t="s">
        <v>362</v>
      </c>
      <c r="CY2" s="581" t="s">
        <v>412</v>
      </c>
      <c r="CZ2" s="581" t="s">
        <v>764</v>
      </c>
      <c r="DA2" s="581" t="s">
        <v>762</v>
      </c>
      <c r="DB2" s="581" t="s">
        <v>761</v>
      </c>
      <c r="DD2" s="581" t="s">
        <v>289</v>
      </c>
      <c r="DE2" s="595" t="s">
        <v>293</v>
      </c>
      <c r="DF2" s="595" t="s">
        <v>291</v>
      </c>
      <c r="DG2" s="595" t="s">
        <v>290</v>
      </c>
      <c r="DH2" s="595" t="s">
        <v>358</v>
      </c>
      <c r="DI2" s="595" t="s">
        <v>1099</v>
      </c>
      <c r="DJ2" s="595" t="s">
        <v>923</v>
      </c>
      <c r="DK2" s="595" t="s">
        <v>121</v>
      </c>
      <c r="DL2" s="595" t="s">
        <v>764</v>
      </c>
      <c r="DM2" s="595" t="s">
        <v>762</v>
      </c>
      <c r="DN2" s="595" t="s">
        <v>761</v>
      </c>
      <c r="DO2" s="595" t="s">
        <v>763</v>
      </c>
      <c r="DP2" s="595" t="s">
        <v>1101</v>
      </c>
      <c r="DQ2" s="595" t="s">
        <v>925</v>
      </c>
      <c r="DR2" s="595" t="s">
        <v>926</v>
      </c>
      <c r="DT2" s="817" t="s">
        <v>359</v>
      </c>
      <c r="DU2" s="817" t="s">
        <v>381</v>
      </c>
      <c r="DV2" s="817" t="s">
        <v>360</v>
      </c>
      <c r="DW2" s="817" t="s">
        <v>444</v>
      </c>
      <c r="DX2" s="817" t="s">
        <v>362</v>
      </c>
      <c r="DY2" s="516" t="s">
        <v>762</v>
      </c>
      <c r="DZ2" s="601"/>
      <c r="EA2" s="817" t="s">
        <v>359</v>
      </c>
      <c r="EB2" s="817" t="s">
        <v>381</v>
      </c>
      <c r="EC2" s="817" t="s">
        <v>360</v>
      </c>
      <c r="ED2" s="817" t="s">
        <v>444</v>
      </c>
      <c r="EE2" s="817" t="s">
        <v>393</v>
      </c>
      <c r="EF2" s="817" t="s">
        <v>362</v>
      </c>
      <c r="EG2" s="817" t="s">
        <v>412</v>
      </c>
      <c r="EH2" s="516" t="s">
        <v>764</v>
      </c>
      <c r="EI2" s="516" t="s">
        <v>762</v>
      </c>
      <c r="EJ2" s="516" t="s">
        <v>761</v>
      </c>
      <c r="EK2" s="601"/>
      <c r="EL2" s="817" t="s">
        <v>289</v>
      </c>
      <c r="EM2" s="817" t="s">
        <v>293</v>
      </c>
      <c r="EN2" s="817" t="s">
        <v>291</v>
      </c>
      <c r="EO2" s="817" t="s">
        <v>290</v>
      </c>
      <c r="EP2" s="817" t="s">
        <v>358</v>
      </c>
      <c r="EQ2" s="817" t="s">
        <v>1099</v>
      </c>
      <c r="ER2" s="817" t="s">
        <v>923</v>
      </c>
      <c r="ES2" s="817" t="s">
        <v>121</v>
      </c>
      <c r="ET2" s="817" t="s">
        <v>764</v>
      </c>
      <c r="EU2" s="817" t="s">
        <v>762</v>
      </c>
      <c r="EV2" s="817" t="s">
        <v>761</v>
      </c>
      <c r="EW2" s="817" t="s">
        <v>763</v>
      </c>
      <c r="EX2" s="817" t="s">
        <v>1101</v>
      </c>
      <c r="EY2" s="817" t="s">
        <v>925</v>
      </c>
      <c r="EZ2" s="817" t="s">
        <v>926</v>
      </c>
      <c r="FB2" s="637" t="s">
        <v>359</v>
      </c>
      <c r="FC2" s="637" t="s">
        <v>381</v>
      </c>
      <c r="FD2" s="637" t="s">
        <v>360</v>
      </c>
      <c r="FE2" s="637" t="s">
        <v>444</v>
      </c>
      <c r="FF2" s="637" t="s">
        <v>362</v>
      </c>
      <c r="FG2" s="637" t="s">
        <v>762</v>
      </c>
      <c r="FI2" s="637" t="s">
        <v>359</v>
      </c>
      <c r="FJ2" s="637" t="s">
        <v>381</v>
      </c>
      <c r="FK2" s="637" t="s">
        <v>360</v>
      </c>
      <c r="FL2" s="637" t="s">
        <v>444</v>
      </c>
      <c r="FM2" s="637" t="s">
        <v>393</v>
      </c>
      <c r="FN2" s="637" t="s">
        <v>362</v>
      </c>
      <c r="FO2" s="637" t="s">
        <v>412</v>
      </c>
      <c r="FP2" s="637" t="s">
        <v>764</v>
      </c>
      <c r="FQ2" s="637" t="s">
        <v>762</v>
      </c>
      <c r="FR2" s="637" t="s">
        <v>761</v>
      </c>
      <c r="FT2" s="637" t="s">
        <v>289</v>
      </c>
      <c r="FU2" s="637" t="s">
        <v>293</v>
      </c>
      <c r="FV2" s="637" t="s">
        <v>291</v>
      </c>
      <c r="FW2" s="637" t="s">
        <v>290</v>
      </c>
      <c r="FX2" s="637" t="s">
        <v>358</v>
      </c>
      <c r="FY2" s="637" t="s">
        <v>1099</v>
      </c>
      <c r="FZ2" s="637" t="s">
        <v>923</v>
      </c>
      <c r="GA2" s="637" t="s">
        <v>121</v>
      </c>
      <c r="GB2" s="637" t="s">
        <v>764</v>
      </c>
      <c r="GC2" s="637" t="s">
        <v>762</v>
      </c>
      <c r="GD2" s="637" t="s">
        <v>761</v>
      </c>
      <c r="GE2" s="637" t="s">
        <v>763</v>
      </c>
      <c r="GF2" s="637" t="s">
        <v>1101</v>
      </c>
      <c r="GG2" s="637" t="s">
        <v>925</v>
      </c>
      <c r="GH2" s="637" t="s">
        <v>926</v>
      </c>
      <c r="GJ2" s="637" t="s">
        <v>359</v>
      </c>
      <c r="GK2" s="637" t="s">
        <v>381</v>
      </c>
      <c r="GL2" s="637" t="s">
        <v>360</v>
      </c>
      <c r="GM2" s="637" t="s">
        <v>444</v>
      </c>
      <c r="GN2" s="637" t="s">
        <v>362</v>
      </c>
      <c r="GO2" s="637" t="s">
        <v>759</v>
      </c>
      <c r="GQ2" s="637" t="s">
        <v>359</v>
      </c>
      <c r="GR2" s="637" t="s">
        <v>381</v>
      </c>
      <c r="GS2" s="637" t="s">
        <v>360</v>
      </c>
      <c r="GT2" s="637" t="s">
        <v>444</v>
      </c>
      <c r="GU2" s="637" t="s">
        <v>393</v>
      </c>
      <c r="GV2" s="637" t="s">
        <v>362</v>
      </c>
      <c r="GW2" s="637" t="s">
        <v>412</v>
      </c>
      <c r="GX2" s="637" t="s">
        <v>764</v>
      </c>
      <c r="GY2" s="637" t="s">
        <v>762</v>
      </c>
      <c r="GZ2" s="637" t="s">
        <v>761</v>
      </c>
      <c r="HB2" s="637" t="s">
        <v>289</v>
      </c>
      <c r="HC2" s="637" t="s">
        <v>293</v>
      </c>
      <c r="HD2" s="637" t="s">
        <v>291</v>
      </c>
      <c r="HE2" s="637" t="s">
        <v>290</v>
      </c>
      <c r="HF2" s="637" t="s">
        <v>358</v>
      </c>
      <c r="HG2" s="637" t="s">
        <v>1099</v>
      </c>
      <c r="HH2" s="637" t="s">
        <v>923</v>
      </c>
      <c r="HI2" s="637" t="s">
        <v>121</v>
      </c>
      <c r="HJ2" s="637" t="s">
        <v>764</v>
      </c>
      <c r="HK2" s="637" t="s">
        <v>762</v>
      </c>
      <c r="HL2" s="637" t="s">
        <v>761</v>
      </c>
      <c r="HM2" s="637" t="s">
        <v>763</v>
      </c>
      <c r="HN2" s="637" t="s">
        <v>1101</v>
      </c>
      <c r="HO2" s="637" t="s">
        <v>925</v>
      </c>
      <c r="HP2" s="637" t="s">
        <v>926</v>
      </c>
      <c r="HR2" s="886" t="s">
        <v>359</v>
      </c>
      <c r="HS2" s="886" t="s">
        <v>381</v>
      </c>
      <c r="HT2" s="886" t="s">
        <v>360</v>
      </c>
      <c r="HU2" s="886" t="s">
        <v>444</v>
      </c>
      <c r="HV2" s="886" t="s">
        <v>362</v>
      </c>
      <c r="HW2" s="588" t="s">
        <v>762</v>
      </c>
      <c r="HY2" s="886" t="s">
        <v>359</v>
      </c>
      <c r="HZ2" s="886" t="s">
        <v>381</v>
      </c>
      <c r="IA2" s="886" t="s">
        <v>360</v>
      </c>
      <c r="IB2" s="886" t="s">
        <v>444</v>
      </c>
      <c r="IC2" s="886" t="s">
        <v>393</v>
      </c>
      <c r="ID2" s="886" t="s">
        <v>362</v>
      </c>
      <c r="IE2" s="886" t="s">
        <v>412</v>
      </c>
      <c r="IF2" s="886" t="s">
        <v>754</v>
      </c>
      <c r="IG2" s="886" t="s">
        <v>759</v>
      </c>
      <c r="IH2" s="886" t="s">
        <v>760</v>
      </c>
      <c r="IJ2" s="886" t="s">
        <v>289</v>
      </c>
      <c r="IK2" s="886" t="s">
        <v>293</v>
      </c>
      <c r="IL2" s="886" t="s">
        <v>1168</v>
      </c>
      <c r="IM2" s="886" t="s">
        <v>291</v>
      </c>
      <c r="IN2" s="886" t="s">
        <v>290</v>
      </c>
      <c r="IO2" s="886" t="s">
        <v>358</v>
      </c>
      <c r="IP2" s="886" t="s">
        <v>1099</v>
      </c>
      <c r="IQ2" s="886" t="s">
        <v>923</v>
      </c>
      <c r="IR2" s="886" t="s">
        <v>121</v>
      </c>
      <c r="IS2" s="886" t="s">
        <v>764</v>
      </c>
      <c r="IT2" s="886" t="s">
        <v>762</v>
      </c>
      <c r="IU2" s="886" t="s">
        <v>761</v>
      </c>
      <c r="IV2" s="886" t="s">
        <v>763</v>
      </c>
      <c r="IW2" s="886" t="s">
        <v>1101</v>
      </c>
      <c r="IX2" s="886" t="s">
        <v>925</v>
      </c>
      <c r="IY2" s="886" t="s">
        <v>926</v>
      </c>
      <c r="JA2" s="888" t="s">
        <v>359</v>
      </c>
      <c r="JB2" s="888" t="s">
        <v>381</v>
      </c>
      <c r="JC2" s="888" t="s">
        <v>360</v>
      </c>
      <c r="JD2" s="888" t="s">
        <v>444</v>
      </c>
      <c r="JE2" s="888" t="s">
        <v>362</v>
      </c>
      <c r="JF2" s="888" t="s">
        <v>759</v>
      </c>
      <c r="JH2" s="888" t="s">
        <v>359</v>
      </c>
      <c r="JI2" s="889" t="s">
        <v>381</v>
      </c>
      <c r="JJ2" s="888" t="s">
        <v>360</v>
      </c>
      <c r="JK2" s="889" t="s">
        <v>444</v>
      </c>
      <c r="JL2" s="888" t="s">
        <v>393</v>
      </c>
      <c r="JM2" s="888" t="s">
        <v>362</v>
      </c>
      <c r="JN2" s="888" t="s">
        <v>412</v>
      </c>
      <c r="JO2" s="888" t="s">
        <v>754</v>
      </c>
      <c r="JP2" s="888" t="s">
        <v>759</v>
      </c>
      <c r="JQ2" s="888" t="s">
        <v>760</v>
      </c>
      <c r="JS2" s="888" t="s">
        <v>289</v>
      </c>
      <c r="JT2" s="888" t="s">
        <v>293</v>
      </c>
      <c r="JU2" s="888" t="s">
        <v>291</v>
      </c>
      <c r="JV2" s="888" t="s">
        <v>290</v>
      </c>
      <c r="JW2" s="888" t="s">
        <v>358</v>
      </c>
      <c r="JX2" s="888" t="s">
        <v>1099</v>
      </c>
      <c r="JY2" s="888" t="s">
        <v>923</v>
      </c>
      <c r="JZ2" s="888" t="s">
        <v>121</v>
      </c>
      <c r="KA2" s="888" t="s">
        <v>764</v>
      </c>
      <c r="KB2" s="888" t="s">
        <v>762</v>
      </c>
      <c r="KC2" s="888" t="s">
        <v>761</v>
      </c>
      <c r="KD2" s="888" t="s">
        <v>763</v>
      </c>
      <c r="KE2" s="888" t="s">
        <v>1101</v>
      </c>
      <c r="KF2" s="888" t="s">
        <v>925</v>
      </c>
      <c r="KG2" s="888" t="s">
        <v>926</v>
      </c>
    </row>
    <row r="3" spans="1:293" s="378" customFormat="1" ht="12" customHeight="1" x14ac:dyDescent="0.2">
      <c r="A3" s="596" t="s">
        <v>371</v>
      </c>
      <c r="B3" s="353" t="s">
        <v>202</v>
      </c>
      <c r="C3" s="596" t="s">
        <v>420</v>
      </c>
      <c r="D3" s="353" t="s">
        <v>254</v>
      </c>
      <c r="E3" s="354">
        <v>55087664000</v>
      </c>
      <c r="F3" s="354">
        <v>0</v>
      </c>
      <c r="G3" s="354">
        <v>0</v>
      </c>
      <c r="H3" s="354">
        <f>+E3/$H$1*$I$1</f>
        <v>55087664</v>
      </c>
      <c r="I3" s="354">
        <f t="shared" ref="I3:J3" si="0">+F3/$H$1*$I$1</f>
        <v>0</v>
      </c>
      <c r="J3" s="354">
        <f t="shared" si="0"/>
        <v>0</v>
      </c>
      <c r="L3" s="378" t="s">
        <v>347</v>
      </c>
      <c r="M3" s="354">
        <v>80872246000</v>
      </c>
      <c r="N3" s="354">
        <v>98645098</v>
      </c>
      <c r="O3" s="354">
        <v>322839102</v>
      </c>
      <c r="P3" s="354">
        <v>80549406898</v>
      </c>
      <c r="Q3" s="354">
        <v>96191009</v>
      </c>
      <c r="R3" s="354">
        <v>2454089</v>
      </c>
      <c r="S3" s="354">
        <f>+M3/$V$1*$W$1</f>
        <v>80872246</v>
      </c>
      <c r="T3" s="354">
        <f t="shared" ref="T3:X3" si="1">+N3/$V$1*$W$1</f>
        <v>98645.097999999998</v>
      </c>
      <c r="U3" s="354">
        <f t="shared" si="1"/>
        <v>322839.10200000001</v>
      </c>
      <c r="V3" s="354">
        <f t="shared" si="1"/>
        <v>80549406.898000002</v>
      </c>
      <c r="W3" s="354">
        <f t="shared" si="1"/>
        <v>96191.009000000005</v>
      </c>
      <c r="X3" s="354">
        <f t="shared" si="1"/>
        <v>2454.0889999999999</v>
      </c>
      <c r="Z3" s="378" t="s">
        <v>373</v>
      </c>
      <c r="AA3" s="378" t="s">
        <v>726</v>
      </c>
      <c r="AB3" s="378" t="s">
        <v>396</v>
      </c>
      <c r="AC3" s="378" t="s">
        <v>238</v>
      </c>
      <c r="AD3" s="354">
        <v>103810</v>
      </c>
      <c r="AE3" s="354">
        <f>+AD3/$AD$1*$AE$1</f>
        <v>103.81</v>
      </c>
      <c r="AG3" s="378" t="s">
        <v>371</v>
      </c>
      <c r="AH3" s="378" t="s">
        <v>202</v>
      </c>
      <c r="AI3" s="378" t="s">
        <v>420</v>
      </c>
      <c r="AJ3" s="378" t="s">
        <v>254</v>
      </c>
      <c r="AK3" s="354">
        <v>55087664000</v>
      </c>
      <c r="AL3" s="354">
        <v>0</v>
      </c>
      <c r="AM3" s="354">
        <v>0</v>
      </c>
      <c r="AN3" s="354">
        <f>+AK3/$AN$1*$AO$1</f>
        <v>55087664</v>
      </c>
      <c r="AO3" s="354">
        <f t="shared" ref="AO3:AP3" si="2">+AL3/$AN$1*$AO$1</f>
        <v>0</v>
      </c>
      <c r="AP3" s="354">
        <f t="shared" si="2"/>
        <v>0</v>
      </c>
      <c r="AR3" s="378" t="s">
        <v>347</v>
      </c>
      <c r="AS3" s="514">
        <v>80872246000</v>
      </c>
      <c r="AT3" s="514">
        <v>122103749</v>
      </c>
      <c r="AU3" s="514">
        <v>333097609</v>
      </c>
      <c r="AV3" s="514">
        <v>80539148391</v>
      </c>
      <c r="AW3" s="514">
        <v>119374524</v>
      </c>
      <c r="AX3" s="514">
        <v>2729225</v>
      </c>
      <c r="AY3" s="514">
        <f>+AS3/$BA$1*$BB$1</f>
        <v>80872246</v>
      </c>
      <c r="AZ3" s="514">
        <f t="shared" ref="AZ3:BD3" si="3">+AT3/$BA$1*$BB$1</f>
        <v>122103.749</v>
      </c>
      <c r="BA3" s="514">
        <f t="shared" si="3"/>
        <v>333097.609</v>
      </c>
      <c r="BB3" s="514">
        <f t="shared" si="3"/>
        <v>80539148.391000003</v>
      </c>
      <c r="BC3" s="514">
        <f t="shared" si="3"/>
        <v>119374.524</v>
      </c>
      <c r="BD3" s="514">
        <f t="shared" si="3"/>
        <v>2729.2249999999999</v>
      </c>
      <c r="BF3" s="378" t="s">
        <v>371</v>
      </c>
      <c r="BG3" s="378" t="s">
        <v>202</v>
      </c>
      <c r="BH3" s="378" t="s">
        <v>372</v>
      </c>
      <c r="BI3" s="378" t="s">
        <v>267</v>
      </c>
      <c r="BJ3" s="514">
        <v>22149858759</v>
      </c>
      <c r="BK3" s="514">
        <f>+BJ3/$BJ$1*$BK$1</f>
        <v>22149858.759</v>
      </c>
      <c r="BM3" s="378" t="s">
        <v>371</v>
      </c>
      <c r="BN3" s="378" t="s">
        <v>202</v>
      </c>
      <c r="BO3" s="378" t="s">
        <v>420</v>
      </c>
      <c r="BP3" s="378" t="s">
        <v>254</v>
      </c>
      <c r="BQ3" s="514">
        <v>55087664000</v>
      </c>
      <c r="BR3" s="514">
        <v>0</v>
      </c>
      <c r="BS3" s="514">
        <v>0</v>
      </c>
      <c r="BT3" s="514">
        <f>+BQ3/$BU$1*$BV$1</f>
        <v>55087664</v>
      </c>
      <c r="BU3" s="514">
        <f t="shared" ref="BU3:BV3" si="4">+BR3/$BU$1*$BV$1</f>
        <v>0</v>
      </c>
      <c r="BV3" s="514">
        <f t="shared" si="4"/>
        <v>0</v>
      </c>
      <c r="BX3" s="378" t="s">
        <v>347</v>
      </c>
      <c r="BY3" s="514">
        <v>80872246000</v>
      </c>
      <c r="BZ3" s="514">
        <v>22288717749</v>
      </c>
      <c r="CA3" s="514">
        <v>22491201248</v>
      </c>
      <c r="CB3" s="514">
        <v>58381044752</v>
      </c>
      <c r="CC3" s="514">
        <v>22260386300</v>
      </c>
      <c r="CD3" s="514">
        <v>28331449</v>
      </c>
      <c r="CE3" s="514">
        <f t="shared" ref="CE3:CJ3" si="5">+BY3/$CF$1*$CG$1</f>
        <v>80872246</v>
      </c>
      <c r="CF3" s="514">
        <f t="shared" si="5"/>
        <v>22288717.749000002</v>
      </c>
      <c r="CG3" s="514">
        <f t="shared" si="5"/>
        <v>22491201.248</v>
      </c>
      <c r="CH3" s="514">
        <f t="shared" si="5"/>
        <v>58381044.751999997</v>
      </c>
      <c r="CI3" s="514">
        <f t="shared" si="5"/>
        <v>22260386.300000001</v>
      </c>
      <c r="CJ3" s="514">
        <f t="shared" si="5"/>
        <v>28331.449000000001</v>
      </c>
      <c r="CK3" s="378" t="s">
        <v>281</v>
      </c>
      <c r="CL3" s="579" t="s">
        <v>373</v>
      </c>
      <c r="CM3" s="579" t="s">
        <v>726</v>
      </c>
      <c r="CN3" s="579" t="s">
        <v>397</v>
      </c>
      <c r="CO3" s="579" t="s">
        <v>398</v>
      </c>
      <c r="CP3" s="580">
        <v>22950000</v>
      </c>
      <c r="CQ3" s="514">
        <f>+CP3/$CP$1*$CQ$1</f>
        <v>22950</v>
      </c>
      <c r="CS3" s="579" t="s">
        <v>371</v>
      </c>
      <c r="CT3" s="579" t="s">
        <v>202</v>
      </c>
      <c r="CU3" s="579" t="s">
        <v>420</v>
      </c>
      <c r="CV3" s="579" t="s">
        <v>254</v>
      </c>
      <c r="CW3" s="580">
        <v>55087664000</v>
      </c>
      <c r="CX3" s="580">
        <v>0</v>
      </c>
      <c r="CY3" s="580">
        <v>0</v>
      </c>
      <c r="CZ3" s="580">
        <f>+CW3/$DA$1*$DB$1</f>
        <v>55087664</v>
      </c>
      <c r="DA3" s="580">
        <f>+CX3/$DA$1*$DB$1</f>
        <v>0</v>
      </c>
      <c r="DB3" s="580">
        <f>+CY3/$DA$1*$DB$1</f>
        <v>0</v>
      </c>
      <c r="DD3" s="378" t="s">
        <v>347</v>
      </c>
      <c r="DE3" s="514">
        <v>80872246000</v>
      </c>
      <c r="DF3" s="514">
        <v>22323454655</v>
      </c>
      <c r="DG3" s="514">
        <v>77602771540</v>
      </c>
      <c r="DH3" s="514">
        <v>3269474460</v>
      </c>
      <c r="DI3" s="514">
        <v>55279316885</v>
      </c>
      <c r="DJ3" s="514">
        <v>22298711040</v>
      </c>
      <c r="DK3" s="514">
        <v>24743615</v>
      </c>
      <c r="DL3" s="514">
        <f>+DE3/$DP$1*$DQ$1</f>
        <v>80872246</v>
      </c>
      <c r="DM3" s="514">
        <f t="shared" ref="DM3:DR3" si="6">+DF3/$DP$1*$DQ$1</f>
        <v>22323454.655000001</v>
      </c>
      <c r="DN3" s="514">
        <f t="shared" si="6"/>
        <v>77602771.540000007</v>
      </c>
      <c r="DO3" s="514">
        <f t="shared" si="6"/>
        <v>3269474.46</v>
      </c>
      <c r="DP3" s="514">
        <f t="shared" si="6"/>
        <v>55279316.884999998</v>
      </c>
      <c r="DQ3" s="514">
        <f t="shared" si="6"/>
        <v>22298711.039999999</v>
      </c>
      <c r="DR3" s="514">
        <f t="shared" si="6"/>
        <v>24743.615000000002</v>
      </c>
      <c r="DT3" s="579" t="s">
        <v>371</v>
      </c>
      <c r="DU3" s="579" t="s">
        <v>202</v>
      </c>
      <c r="DV3" s="579" t="s">
        <v>420</v>
      </c>
      <c r="DW3" s="579" t="s">
        <v>254</v>
      </c>
      <c r="DX3" s="580">
        <v>55087664000</v>
      </c>
      <c r="DY3" s="580">
        <f>+DX3/$DX$1*$DY$1</f>
        <v>55087664</v>
      </c>
      <c r="EA3" s="378" t="s">
        <v>371</v>
      </c>
      <c r="EB3" s="378" t="s">
        <v>202</v>
      </c>
      <c r="EC3" s="378" t="s">
        <v>420</v>
      </c>
      <c r="ED3" s="378" t="s">
        <v>254</v>
      </c>
      <c r="EE3" s="580">
        <v>55087664000</v>
      </c>
      <c r="EF3" s="580">
        <v>0</v>
      </c>
      <c r="EG3" s="580">
        <v>0</v>
      </c>
      <c r="EH3" s="580">
        <f>+EE3/$EI$1*$EJ$1</f>
        <v>55087664</v>
      </c>
      <c r="EI3" s="580">
        <f t="shared" ref="EI3:EJ3" si="7">+EF3/$EI$1*$EJ$1</f>
        <v>0</v>
      </c>
      <c r="EJ3" s="580">
        <f t="shared" si="7"/>
        <v>0</v>
      </c>
      <c r="EL3" s="597" t="s">
        <v>347</v>
      </c>
      <c r="EM3" s="598">
        <v>80872246000</v>
      </c>
      <c r="EN3" s="598">
        <v>77446160893</v>
      </c>
      <c r="EO3" s="598">
        <v>77499296173</v>
      </c>
      <c r="EP3" s="598">
        <v>3372949827</v>
      </c>
      <c r="EQ3" s="598">
        <v>53135280</v>
      </c>
      <c r="ER3" s="598">
        <v>77421767479</v>
      </c>
      <c r="ES3" s="598">
        <v>24393414</v>
      </c>
      <c r="ET3" s="598">
        <f>+EM3/$EY$1*$EZ$1</f>
        <v>80872246</v>
      </c>
      <c r="EU3" s="598">
        <f t="shared" ref="EU3:EZ3" si="8">+EN3/$EY$1*$EZ$1</f>
        <v>77446160.893000007</v>
      </c>
      <c r="EV3" s="598">
        <f t="shared" si="8"/>
        <v>77499296.172999993</v>
      </c>
      <c r="EW3" s="598">
        <f t="shared" si="8"/>
        <v>3372949.827</v>
      </c>
      <c r="EX3" s="598">
        <f t="shared" si="8"/>
        <v>53135.28</v>
      </c>
      <c r="EY3" s="598">
        <f t="shared" si="8"/>
        <v>77421767.479000002</v>
      </c>
      <c r="EZ3" s="598">
        <f t="shared" si="8"/>
        <v>24393.414000000001</v>
      </c>
      <c r="FB3" s="579" t="s">
        <v>373</v>
      </c>
      <c r="FC3" s="579" t="s">
        <v>726</v>
      </c>
      <c r="FD3" s="579" t="s">
        <v>396</v>
      </c>
      <c r="FE3" s="579" t="s">
        <v>238</v>
      </c>
      <c r="FF3" s="580">
        <v>79135</v>
      </c>
      <c r="FG3" s="514">
        <f>+FF3/$FF$1*$FG$1</f>
        <v>79.135000000000005</v>
      </c>
      <c r="FI3" s="579" t="s">
        <v>371</v>
      </c>
      <c r="FJ3" s="579" t="s">
        <v>202</v>
      </c>
      <c r="FK3" s="579" t="s">
        <v>420</v>
      </c>
      <c r="FL3" s="579" t="s">
        <v>254</v>
      </c>
      <c r="FM3" s="580">
        <v>55087664000</v>
      </c>
      <c r="FN3" s="580">
        <v>0</v>
      </c>
      <c r="FO3" s="580">
        <v>0</v>
      </c>
      <c r="FP3" s="580">
        <f>+FM3/$FP$1*$FQ$1</f>
        <v>55087664</v>
      </c>
      <c r="FQ3" s="580">
        <f t="shared" ref="FQ3:FR3" si="9">+FN3/$FP$1*$FQ$1</f>
        <v>0</v>
      </c>
      <c r="FR3" s="580">
        <f t="shared" si="9"/>
        <v>0</v>
      </c>
      <c r="FT3" s="597" t="s">
        <v>347</v>
      </c>
      <c r="FU3" s="598">
        <v>80872246000</v>
      </c>
      <c r="FV3" s="598">
        <v>77460167102</v>
      </c>
      <c r="FW3" s="598">
        <v>77499296173</v>
      </c>
      <c r="FX3" s="598">
        <v>3372949827</v>
      </c>
      <c r="FY3" s="598">
        <v>39129071</v>
      </c>
      <c r="FZ3" s="598">
        <v>77459303596</v>
      </c>
      <c r="GA3" s="598">
        <v>863506</v>
      </c>
      <c r="GB3" s="514">
        <f>+FU3/$GG$1*$GH$1</f>
        <v>80872246</v>
      </c>
      <c r="GC3" s="514">
        <f t="shared" ref="GC3:GH3" si="10">+FV3/$GG$1*$GH$1</f>
        <v>77460167.101999998</v>
      </c>
      <c r="GD3" s="514">
        <f t="shared" si="10"/>
        <v>77499296.172999993</v>
      </c>
      <c r="GE3" s="514">
        <f t="shared" si="10"/>
        <v>3372949.827</v>
      </c>
      <c r="GF3" s="514">
        <f t="shared" si="10"/>
        <v>39129.071000000004</v>
      </c>
      <c r="GG3" s="514">
        <f t="shared" si="10"/>
        <v>77459303.596000001</v>
      </c>
      <c r="GH3" s="514">
        <f t="shared" si="10"/>
        <v>863.50599999999997</v>
      </c>
      <c r="GJ3" s="745" t="s">
        <v>373</v>
      </c>
      <c r="GK3" s="603" t="s">
        <v>726</v>
      </c>
      <c r="GL3" s="603" t="s">
        <v>397</v>
      </c>
      <c r="GM3" s="603" t="s">
        <v>398</v>
      </c>
      <c r="GN3" s="742">
        <v>22950000</v>
      </c>
      <c r="GO3" s="742">
        <f>+GN3/$GN$1*$GO$1</f>
        <v>22950</v>
      </c>
      <c r="GQ3" s="741" t="s">
        <v>371</v>
      </c>
      <c r="GR3" s="741" t="s">
        <v>202</v>
      </c>
      <c r="GS3" s="741" t="s">
        <v>420</v>
      </c>
      <c r="GT3" s="741" t="s">
        <v>254</v>
      </c>
      <c r="GU3" s="742">
        <v>55087664000</v>
      </c>
      <c r="GV3" s="742">
        <v>0</v>
      </c>
      <c r="GW3" s="742">
        <v>0</v>
      </c>
      <c r="GX3" s="742">
        <f>+GU3/$GX$1*$GY$1</f>
        <v>55087664</v>
      </c>
      <c r="GY3" s="742">
        <f t="shared" ref="GY3:GZ3" si="11">+GV3/$GX$1*$GY$1</f>
        <v>0</v>
      </c>
      <c r="GZ3" s="742">
        <f t="shared" si="11"/>
        <v>0</v>
      </c>
      <c r="HB3" s="743" t="s">
        <v>347</v>
      </c>
      <c r="HC3" s="744">
        <v>80872246000</v>
      </c>
      <c r="HD3" s="744">
        <v>77485486102</v>
      </c>
      <c r="HE3" s="744">
        <v>77499296173</v>
      </c>
      <c r="HF3" s="744">
        <v>3372949827</v>
      </c>
      <c r="HG3" s="744">
        <v>13810071</v>
      </c>
      <c r="HH3" s="744">
        <v>77485124829</v>
      </c>
      <c r="HI3" s="744">
        <v>361273</v>
      </c>
      <c r="HJ3" s="744">
        <f>+HC3/$HL$1*$HM$1</f>
        <v>80872246</v>
      </c>
      <c r="HK3" s="744">
        <f t="shared" ref="HK3:HP3" si="12">+HD3/$HL$1*$HM$1</f>
        <v>77485486.101999998</v>
      </c>
      <c r="HL3" s="744">
        <f t="shared" si="12"/>
        <v>77499296.172999993</v>
      </c>
      <c r="HM3" s="744">
        <f t="shared" si="12"/>
        <v>3372949.827</v>
      </c>
      <c r="HN3" s="744">
        <f t="shared" si="12"/>
        <v>13810.071</v>
      </c>
      <c r="HO3" s="744">
        <f t="shared" si="12"/>
        <v>77485124.828999996</v>
      </c>
      <c r="HP3" s="744">
        <f t="shared" si="12"/>
        <v>361.27300000000002</v>
      </c>
      <c r="HR3" s="741" t="s">
        <v>373</v>
      </c>
      <c r="HS3" s="741" t="s">
        <v>726</v>
      </c>
      <c r="HT3" s="741" t="s">
        <v>374</v>
      </c>
      <c r="HU3" s="741" t="s">
        <v>236</v>
      </c>
      <c r="HV3" s="742">
        <v>2369000</v>
      </c>
      <c r="HW3" s="742">
        <f>+HV3/$HV$1*$HW$1</f>
        <v>2369</v>
      </c>
      <c r="HY3" s="741" t="s">
        <v>371</v>
      </c>
      <c r="HZ3" s="741" t="s">
        <v>202</v>
      </c>
      <c r="IA3" s="741" t="s">
        <v>420</v>
      </c>
      <c r="IB3" s="741" t="s">
        <v>254</v>
      </c>
      <c r="IC3" s="742">
        <v>55087664000</v>
      </c>
      <c r="ID3" s="742">
        <v>0</v>
      </c>
      <c r="IE3" s="742">
        <v>0</v>
      </c>
      <c r="IF3" s="742">
        <f t="shared" ref="IF3:IF34" si="13">+IC3/$IF$1*$IG$1</f>
        <v>55087664</v>
      </c>
      <c r="IG3" s="742">
        <f t="shared" ref="IG3:IG34" si="14">+ID3/$IF$1*$IG$1</f>
        <v>0</v>
      </c>
      <c r="IH3" s="742">
        <f t="shared" ref="IH3:IH34" si="15">+IE3/$IF$1*$IG$1</f>
        <v>0</v>
      </c>
      <c r="IJ3" s="743" t="s">
        <v>347</v>
      </c>
      <c r="IK3" s="744">
        <v>80872246000</v>
      </c>
      <c r="IL3" s="744"/>
      <c r="IM3" s="744">
        <v>77796506773</v>
      </c>
      <c r="IN3" s="744">
        <v>77816092149</v>
      </c>
      <c r="IO3" s="744">
        <f>+IK3-IN3</f>
        <v>3056153851</v>
      </c>
      <c r="IP3" s="744">
        <v>19585376</v>
      </c>
      <c r="IQ3" s="744">
        <v>77487493829</v>
      </c>
      <c r="IR3" s="744">
        <v>309012944</v>
      </c>
      <c r="IS3" s="744">
        <f>+IK3/$IW$1*$IX$1</f>
        <v>80872246</v>
      </c>
      <c r="IT3" s="744">
        <f t="shared" ref="IT3:IY3" si="16">+IM3/$IW$1*$IX$1</f>
        <v>77796506.773000002</v>
      </c>
      <c r="IU3" s="744">
        <f t="shared" si="16"/>
        <v>77816092.149000004</v>
      </c>
      <c r="IV3" s="744">
        <f t="shared" si="16"/>
        <v>3056153.8509999998</v>
      </c>
      <c r="IW3" s="744">
        <f t="shared" si="16"/>
        <v>19585.376</v>
      </c>
      <c r="IX3" s="744">
        <f t="shared" si="16"/>
        <v>77487493.828999996</v>
      </c>
      <c r="IY3" s="744">
        <f t="shared" si="16"/>
        <v>309012.94400000002</v>
      </c>
      <c r="IZ3" s="517"/>
      <c r="JA3" s="741" t="s">
        <v>373</v>
      </c>
      <c r="JB3" s="887" t="s">
        <v>726</v>
      </c>
      <c r="JC3" s="741" t="s">
        <v>399</v>
      </c>
      <c r="JD3" s="887" t="s">
        <v>235</v>
      </c>
      <c r="JE3" s="742">
        <v>1861230709</v>
      </c>
      <c r="JF3" s="742">
        <f>+JE3/$JE$1*$JF$1</f>
        <v>1861230.709</v>
      </c>
      <c r="JH3" s="741" t="s">
        <v>371</v>
      </c>
      <c r="JI3" s="306" t="s">
        <v>202</v>
      </c>
      <c r="JJ3" s="741" t="s">
        <v>420</v>
      </c>
      <c r="JK3" s="306" t="s">
        <v>254</v>
      </c>
      <c r="JL3" s="742">
        <v>55087664000</v>
      </c>
      <c r="JM3" s="742">
        <v>0</v>
      </c>
      <c r="JN3" s="742">
        <v>0</v>
      </c>
      <c r="JO3" s="742">
        <f>+JL3/$JP$1*$JQ$1</f>
        <v>55087664</v>
      </c>
      <c r="JP3" s="742">
        <f t="shared" ref="JP3:JQ3" si="17">+JM3/$JP$1*$JQ$1</f>
        <v>0</v>
      </c>
      <c r="JQ3" s="742">
        <f t="shared" si="17"/>
        <v>0</v>
      </c>
      <c r="JS3" s="743" t="s">
        <v>347</v>
      </c>
      <c r="JT3" s="744">
        <v>80872246000</v>
      </c>
      <c r="JU3" s="744">
        <v>79660344483</v>
      </c>
      <c r="JV3" s="744">
        <v>79669416554</v>
      </c>
      <c r="JW3" s="744">
        <v>1202829446</v>
      </c>
      <c r="JX3" s="744">
        <v>9072071</v>
      </c>
      <c r="JY3" s="744">
        <v>79227885610</v>
      </c>
      <c r="JZ3" s="744">
        <v>432458873</v>
      </c>
      <c r="KA3" s="744">
        <f t="shared" ref="KA3:KG3" si="18">+JT3/$KF$1*$KG$1</f>
        <v>80872246</v>
      </c>
      <c r="KB3" s="744">
        <f t="shared" si="18"/>
        <v>79660344.482999995</v>
      </c>
      <c r="KC3" s="744">
        <f t="shared" si="18"/>
        <v>79669416.554000005</v>
      </c>
      <c r="KD3" s="744">
        <f t="shared" si="18"/>
        <v>1202829.446</v>
      </c>
      <c r="KE3" s="744">
        <f t="shared" si="18"/>
        <v>9072.0709999999999</v>
      </c>
      <c r="KF3" s="744">
        <f t="shared" si="18"/>
        <v>79227885.609999999</v>
      </c>
      <c r="KG3" s="744">
        <f t="shared" si="18"/>
        <v>432458.87300000002</v>
      </c>
    </row>
    <row r="4" spans="1:293" s="378" customFormat="1" ht="12" customHeight="1" x14ac:dyDescent="0.2">
      <c r="A4" s="596" t="s">
        <v>371</v>
      </c>
      <c r="B4" s="353" t="s">
        <v>202</v>
      </c>
      <c r="C4" s="596" t="s">
        <v>372</v>
      </c>
      <c r="D4" s="353" t="s">
        <v>267</v>
      </c>
      <c r="E4" s="354">
        <v>22149868000</v>
      </c>
      <c r="F4" s="354">
        <v>0</v>
      </c>
      <c r="G4" s="354">
        <v>0</v>
      </c>
      <c r="H4" s="354">
        <f t="shared" ref="H4:H40" si="19">+E4/$H$1*$I$1</f>
        <v>22149868</v>
      </c>
      <c r="I4" s="354">
        <f t="shared" ref="I4:I40" si="20">+F4/$H$1*$I$1</f>
        <v>0</v>
      </c>
      <c r="J4" s="354">
        <f t="shared" ref="J4:J40" si="21">+G4/$H$1*$I$1</f>
        <v>0</v>
      </c>
      <c r="L4" s="378" t="s">
        <v>348</v>
      </c>
      <c r="M4" s="354">
        <v>80872246000</v>
      </c>
      <c r="N4" s="354">
        <v>98645098</v>
      </c>
      <c r="O4" s="354">
        <v>322839102</v>
      </c>
      <c r="P4" s="354">
        <v>80549406898</v>
      </c>
      <c r="Q4" s="354">
        <v>96191009</v>
      </c>
      <c r="R4" s="354">
        <v>2454089</v>
      </c>
      <c r="S4" s="354">
        <f t="shared" ref="S4:S35" si="22">+M4/$V$1*$W$1</f>
        <v>80872246</v>
      </c>
      <c r="T4" s="354">
        <f t="shared" ref="T4:T35" si="23">+N4/$V$1*$W$1</f>
        <v>98645.097999999998</v>
      </c>
      <c r="U4" s="354">
        <f t="shared" ref="U4:U35" si="24">+O4/$V$1*$W$1</f>
        <v>322839.10200000001</v>
      </c>
      <c r="V4" s="354">
        <f t="shared" ref="V4:V35" si="25">+P4/$V$1*$W$1</f>
        <v>80549406.898000002</v>
      </c>
      <c r="W4" s="354">
        <f t="shared" ref="W4:W35" si="26">+Q4/$V$1*$W$1</f>
        <v>96191.009000000005</v>
      </c>
      <c r="X4" s="354">
        <f t="shared" ref="X4:X35" si="27">+R4/$V$1*$W$1</f>
        <v>2454.0889999999999</v>
      </c>
      <c r="Z4" s="378" t="s">
        <v>373</v>
      </c>
      <c r="AA4" s="378" t="s">
        <v>726</v>
      </c>
      <c r="AB4" s="378" t="s">
        <v>399</v>
      </c>
      <c r="AC4" s="378" t="s">
        <v>235</v>
      </c>
      <c r="AD4" s="354">
        <v>6323372</v>
      </c>
      <c r="AE4" s="354">
        <f t="shared" ref="AE4:AE6" si="28">+AD4/$AD$1*$AE$1</f>
        <v>6323.3720000000003</v>
      </c>
      <c r="AG4" s="378" t="s">
        <v>371</v>
      </c>
      <c r="AH4" s="378" t="s">
        <v>202</v>
      </c>
      <c r="AI4" s="378" t="s">
        <v>372</v>
      </c>
      <c r="AJ4" s="378" t="s">
        <v>267</v>
      </c>
      <c r="AK4" s="354">
        <v>22149868000</v>
      </c>
      <c r="AL4" s="354">
        <v>0</v>
      </c>
      <c r="AM4" s="354">
        <v>0</v>
      </c>
      <c r="AN4" s="354">
        <f t="shared" ref="AN4:AN42" si="29">+AK4/$AN$1*$AO$1</f>
        <v>22149868</v>
      </c>
      <c r="AO4" s="354">
        <f t="shared" ref="AO4:AO42" si="30">+AL4/$AN$1*$AO$1</f>
        <v>0</v>
      </c>
      <c r="AP4" s="354">
        <f t="shared" ref="AP4:AP42" si="31">+AM4/$AN$1*$AO$1</f>
        <v>0</v>
      </c>
      <c r="AR4" s="378" t="s">
        <v>348</v>
      </c>
      <c r="AS4" s="514">
        <v>80872246000</v>
      </c>
      <c r="AT4" s="514">
        <v>122103749</v>
      </c>
      <c r="AU4" s="514">
        <v>333097609</v>
      </c>
      <c r="AV4" s="514">
        <v>80539148391</v>
      </c>
      <c r="AW4" s="514">
        <v>119374524</v>
      </c>
      <c r="AX4" s="514">
        <v>2729225</v>
      </c>
      <c r="AY4" s="514">
        <f t="shared" ref="AY4:AY35" si="32">+AS4/$BA$1*$BB$1</f>
        <v>80872246</v>
      </c>
      <c r="AZ4" s="514">
        <f t="shared" ref="AZ4:AZ35" si="33">+AT4/$BA$1*$BB$1</f>
        <v>122103.749</v>
      </c>
      <c r="BA4" s="514">
        <f t="shared" ref="BA4:BA35" si="34">+AU4/$BA$1*$BB$1</f>
        <v>333097.609</v>
      </c>
      <c r="BB4" s="514">
        <f t="shared" ref="BB4:BB35" si="35">+AV4/$BA$1*$BB$1</f>
        <v>80539148.391000003</v>
      </c>
      <c r="BC4" s="514">
        <f t="shared" ref="BC4:BC35" si="36">+AW4/$BA$1*$BB$1</f>
        <v>119374.524</v>
      </c>
      <c r="BD4" s="514">
        <f t="shared" ref="BD4:BD35" si="37">+AX4/$BA$1*$BB$1</f>
        <v>2729.2249999999999</v>
      </c>
      <c r="BF4" s="378" t="s">
        <v>373</v>
      </c>
      <c r="BG4" s="378" t="s">
        <v>726</v>
      </c>
      <c r="BH4" s="378" t="s">
        <v>396</v>
      </c>
      <c r="BI4" s="378" t="s">
        <v>238</v>
      </c>
      <c r="BJ4" s="514">
        <v>111308</v>
      </c>
      <c r="BK4" s="514">
        <f t="shared" ref="BK4:BK11" si="38">+BJ4/$BJ$1*$BK$1</f>
        <v>111.30800000000001</v>
      </c>
      <c r="BM4" s="378" t="s">
        <v>371</v>
      </c>
      <c r="BN4" s="378" t="s">
        <v>202</v>
      </c>
      <c r="BO4" s="378" t="s">
        <v>372</v>
      </c>
      <c r="BP4" s="378" t="s">
        <v>267</v>
      </c>
      <c r="BQ4" s="514">
        <v>22149868000</v>
      </c>
      <c r="BR4" s="514">
        <v>0</v>
      </c>
      <c r="BS4" s="514">
        <v>0</v>
      </c>
      <c r="BT4" s="514">
        <f t="shared" ref="BT4:BT47" si="39">+BQ4/$BU$1*$BV$1</f>
        <v>22149868</v>
      </c>
      <c r="BU4" s="514">
        <f t="shared" ref="BU4:BU47" si="40">+BR4/$BU$1*$BV$1</f>
        <v>0</v>
      </c>
      <c r="BV4" s="514">
        <f t="shared" ref="BV4:BV47" si="41">+BS4/$BU$1*$BV$1</f>
        <v>0</v>
      </c>
      <c r="BX4" s="378" t="s">
        <v>348</v>
      </c>
      <c r="BY4" s="514">
        <v>80872246000</v>
      </c>
      <c r="BZ4" s="514">
        <v>22288717749</v>
      </c>
      <c r="CA4" s="514">
        <v>22491201248</v>
      </c>
      <c r="CB4" s="514">
        <v>58381044752</v>
      </c>
      <c r="CC4" s="514">
        <v>22260386300</v>
      </c>
      <c r="CD4" s="514">
        <v>28331449</v>
      </c>
      <c r="CE4" s="514">
        <f t="shared" ref="CE4:CE35" si="42">+BY4/$CF$1*$CG$1</f>
        <v>80872246</v>
      </c>
      <c r="CF4" s="514">
        <f t="shared" ref="CF4:CF35" si="43">+BZ4/$CF$1*$CG$1</f>
        <v>22288717.749000002</v>
      </c>
      <c r="CG4" s="514">
        <f t="shared" ref="CG4:CG35" si="44">+CA4/$CF$1*$CG$1</f>
        <v>22491201.248</v>
      </c>
      <c r="CH4" s="514">
        <f t="shared" ref="CH4:CH35" si="45">+CB4/$CF$1*$CG$1</f>
        <v>58381044.751999997</v>
      </c>
      <c r="CI4" s="514">
        <f t="shared" ref="CI4:CI35" si="46">+CC4/$CF$1*$CG$1</f>
        <v>22260386.300000001</v>
      </c>
      <c r="CJ4" s="514">
        <f t="shared" ref="CJ4:CJ35" si="47">+CD4/$CF$1*$CG$1</f>
        <v>28331.449000000001</v>
      </c>
      <c r="CK4" s="378" t="s">
        <v>281</v>
      </c>
      <c r="CL4" s="579" t="s">
        <v>373</v>
      </c>
      <c r="CM4" s="579" t="s">
        <v>726</v>
      </c>
      <c r="CN4" s="579" t="s">
        <v>396</v>
      </c>
      <c r="CO4" s="579" t="s">
        <v>238</v>
      </c>
      <c r="CP4" s="580">
        <v>25500</v>
      </c>
      <c r="CQ4" s="514">
        <f t="shared" ref="CQ4:CQ5" si="48">+CP4/$CP$1*$CQ$1</f>
        <v>25.5</v>
      </c>
      <c r="CS4" s="579" t="s">
        <v>371</v>
      </c>
      <c r="CT4" s="579" t="s">
        <v>202</v>
      </c>
      <c r="CU4" s="579" t="s">
        <v>372</v>
      </c>
      <c r="CV4" s="579" t="s">
        <v>267</v>
      </c>
      <c r="CW4" s="580">
        <v>22149868000</v>
      </c>
      <c r="CX4" s="580">
        <v>0</v>
      </c>
      <c r="CY4" s="580">
        <v>0</v>
      </c>
      <c r="CZ4" s="580">
        <f t="shared" ref="CZ4:CZ48" si="49">+CW4/$DA$1*$DB$1</f>
        <v>22149868</v>
      </c>
      <c r="DA4" s="580">
        <f t="shared" ref="DA4:DA48" si="50">+CX4/$DA$1*$DB$1</f>
        <v>0</v>
      </c>
      <c r="DB4" s="580">
        <f t="shared" ref="DB4:DB48" si="51">+CY4/$DA$1*$DB$1</f>
        <v>0</v>
      </c>
      <c r="DD4" s="378" t="s">
        <v>348</v>
      </c>
      <c r="DE4" s="514">
        <v>80872246000</v>
      </c>
      <c r="DF4" s="514">
        <v>22323454655</v>
      </c>
      <c r="DG4" s="514">
        <v>77602771540</v>
      </c>
      <c r="DH4" s="514">
        <v>3269474460</v>
      </c>
      <c r="DI4" s="514">
        <v>55279316885</v>
      </c>
      <c r="DJ4" s="514">
        <v>22298711040</v>
      </c>
      <c r="DK4" s="514">
        <v>24743615</v>
      </c>
      <c r="DL4" s="514">
        <f t="shared" ref="DL4:DL35" si="52">+DE4/$DP$1*$DQ$1</f>
        <v>80872246</v>
      </c>
      <c r="DM4" s="514">
        <f t="shared" ref="DM4:DM35" si="53">+DF4/$DP$1*$DQ$1</f>
        <v>22323454.655000001</v>
      </c>
      <c r="DN4" s="514">
        <f t="shared" ref="DN4:DN35" si="54">+DG4/$DP$1*$DQ$1</f>
        <v>77602771.540000007</v>
      </c>
      <c r="DO4" s="514">
        <f t="shared" ref="DO4:DO35" si="55">+DH4/$DP$1*$DQ$1</f>
        <v>3269474.46</v>
      </c>
      <c r="DP4" s="514">
        <f t="shared" ref="DP4:DP35" si="56">+DI4/$DP$1*$DQ$1</f>
        <v>55279316.884999998</v>
      </c>
      <c r="DQ4" s="514">
        <f t="shared" ref="DQ4:DQ35" si="57">+DJ4/$DP$1*$DQ$1</f>
        <v>22298711.039999999</v>
      </c>
      <c r="DR4" s="514">
        <f t="shared" ref="DR4:DR35" si="58">+DK4/$DP$1*$DQ$1</f>
        <v>24743.615000000002</v>
      </c>
      <c r="DT4" s="579" t="s">
        <v>373</v>
      </c>
      <c r="DU4" s="579" t="s">
        <v>726</v>
      </c>
      <c r="DV4" s="579" t="s">
        <v>374</v>
      </c>
      <c r="DW4" s="579" t="s">
        <v>236</v>
      </c>
      <c r="DX4" s="580">
        <v>3361446</v>
      </c>
      <c r="DY4" s="580">
        <f t="shared" ref="DY4:DY10" si="59">+DX4/$DX$1*$DY$1</f>
        <v>3361.4459999999999</v>
      </c>
      <c r="EA4" s="378" t="s">
        <v>371</v>
      </c>
      <c r="EB4" s="378" t="s">
        <v>202</v>
      </c>
      <c r="EC4" s="378" t="s">
        <v>372</v>
      </c>
      <c r="ED4" s="378" t="s">
        <v>267</v>
      </c>
      <c r="EE4" s="580">
        <v>22149868000</v>
      </c>
      <c r="EF4" s="580">
        <v>0</v>
      </c>
      <c r="EG4" s="580">
        <v>0</v>
      </c>
      <c r="EH4" s="580">
        <f t="shared" ref="EH4:EH49" si="60">+EE4/$EI$1*$EJ$1</f>
        <v>22149868</v>
      </c>
      <c r="EI4" s="580">
        <f t="shared" ref="EI4:EI49" si="61">+EF4/$EI$1*$EJ$1</f>
        <v>0</v>
      </c>
      <c r="EJ4" s="580">
        <f t="shared" ref="EJ4:EJ49" si="62">+EG4/$EI$1*$EJ$1</f>
        <v>0</v>
      </c>
      <c r="EL4" s="597" t="s">
        <v>348</v>
      </c>
      <c r="EM4" s="598">
        <v>80872246000</v>
      </c>
      <c r="EN4" s="598">
        <v>77446160893</v>
      </c>
      <c r="EO4" s="598">
        <v>77499296173</v>
      </c>
      <c r="EP4" s="598">
        <v>3372949827</v>
      </c>
      <c r="EQ4" s="598">
        <v>53135280</v>
      </c>
      <c r="ER4" s="598">
        <v>77421767479</v>
      </c>
      <c r="ES4" s="598">
        <v>24393414</v>
      </c>
      <c r="ET4" s="598">
        <f t="shared" ref="ET4:ET35" si="63">+EM4/$EY$1*$EZ$1</f>
        <v>80872246</v>
      </c>
      <c r="EU4" s="598">
        <f t="shared" ref="EU4:EU35" si="64">+EN4/$EY$1*$EZ$1</f>
        <v>77446160.893000007</v>
      </c>
      <c r="EV4" s="598">
        <f t="shared" ref="EV4:EV35" si="65">+EO4/$EY$1*$EZ$1</f>
        <v>77499296.172999993</v>
      </c>
      <c r="EW4" s="598">
        <f t="shared" ref="EW4:EW35" si="66">+EP4/$EY$1*$EZ$1</f>
        <v>3372949.827</v>
      </c>
      <c r="EX4" s="598">
        <f t="shared" ref="EX4:EX35" si="67">+EQ4/$EY$1*$EZ$1</f>
        <v>53135.28</v>
      </c>
      <c r="EY4" s="598">
        <f t="shared" ref="EY4:EY35" si="68">+ER4/$EY$1*$EZ$1</f>
        <v>77421767.479000002</v>
      </c>
      <c r="EZ4" s="598">
        <f t="shared" ref="EZ4:EZ35" si="69">+ES4/$EY$1*$EZ$1</f>
        <v>24393.414000000001</v>
      </c>
      <c r="FB4" s="579" t="s">
        <v>373</v>
      </c>
      <c r="FC4" s="579" t="s">
        <v>726</v>
      </c>
      <c r="FD4" s="579" t="s">
        <v>397</v>
      </c>
      <c r="FE4" s="579" t="s">
        <v>398</v>
      </c>
      <c r="FF4" s="580">
        <v>8264741</v>
      </c>
      <c r="FG4" s="514">
        <f t="shared" ref="FG4:FG9" si="70">+FF4/$FF$1*$FG$1</f>
        <v>8264.741</v>
      </c>
      <c r="FI4" s="579" t="s">
        <v>371</v>
      </c>
      <c r="FJ4" s="579" t="s">
        <v>202</v>
      </c>
      <c r="FK4" s="579" t="s">
        <v>372</v>
      </c>
      <c r="FL4" s="579" t="s">
        <v>267</v>
      </c>
      <c r="FM4" s="580">
        <v>22149868000</v>
      </c>
      <c r="FN4" s="580">
        <v>0</v>
      </c>
      <c r="FO4" s="580">
        <v>0</v>
      </c>
      <c r="FP4" s="580">
        <f t="shared" ref="FP4:FP49" si="71">+FM4/$FP$1*$FQ$1</f>
        <v>22149868</v>
      </c>
      <c r="FQ4" s="580">
        <f t="shared" ref="FQ4:FQ49" si="72">+FN4/$FP$1*$FQ$1</f>
        <v>0</v>
      </c>
      <c r="FR4" s="580">
        <f t="shared" ref="FR4:FR49" si="73">+FO4/$FP$1*$FQ$1</f>
        <v>0</v>
      </c>
      <c r="FT4" s="597" t="s">
        <v>348</v>
      </c>
      <c r="FU4" s="598">
        <v>80872246000</v>
      </c>
      <c r="FV4" s="598">
        <v>77460167102</v>
      </c>
      <c r="FW4" s="598">
        <v>77499296173</v>
      </c>
      <c r="FX4" s="598">
        <v>3372949827</v>
      </c>
      <c r="FY4" s="598">
        <v>39129071</v>
      </c>
      <c r="FZ4" s="598">
        <v>77459303596</v>
      </c>
      <c r="GA4" s="598">
        <v>863506</v>
      </c>
      <c r="GB4" s="514">
        <f t="shared" ref="GB4:GB35" si="74">+FU4/$GG$1*$GH$1</f>
        <v>80872246</v>
      </c>
      <c r="GC4" s="514">
        <f t="shared" ref="GC4:GC35" si="75">+FV4/$GG$1*$GH$1</f>
        <v>77460167.101999998</v>
      </c>
      <c r="GD4" s="514">
        <f t="shared" ref="GD4:GD35" si="76">+FW4/$GG$1*$GH$1</f>
        <v>77499296.172999993</v>
      </c>
      <c r="GE4" s="514">
        <f t="shared" ref="GE4:GE35" si="77">+FX4/$GG$1*$GH$1</f>
        <v>3372949.827</v>
      </c>
      <c r="GF4" s="514">
        <f t="shared" ref="GF4:GF35" si="78">+FY4/$GG$1*$GH$1</f>
        <v>39129.071000000004</v>
      </c>
      <c r="GG4" s="514">
        <f t="shared" ref="GG4:GG35" si="79">+FZ4/$GG$1*$GH$1</f>
        <v>77459303.596000001</v>
      </c>
      <c r="GH4" s="514">
        <f t="shared" ref="GH4:GH35" si="80">+GA4/$GG$1*$GH$1</f>
        <v>863.50599999999997</v>
      </c>
      <c r="GJ4" s="745" t="s">
        <v>373</v>
      </c>
      <c r="GK4" s="603" t="s">
        <v>726</v>
      </c>
      <c r="GL4" s="603" t="s">
        <v>374</v>
      </c>
      <c r="GM4" s="603" t="s">
        <v>236</v>
      </c>
      <c r="GN4" s="742">
        <v>2369000</v>
      </c>
      <c r="GO4" s="742">
        <f t="shared" ref="GO4:GO10" si="81">+GN4/$GN$1*$GO$1</f>
        <v>2369</v>
      </c>
      <c r="GQ4" s="741" t="s">
        <v>371</v>
      </c>
      <c r="GR4" s="741" t="s">
        <v>202</v>
      </c>
      <c r="GS4" s="741" t="s">
        <v>372</v>
      </c>
      <c r="GT4" s="741" t="s">
        <v>267</v>
      </c>
      <c r="GU4" s="742">
        <v>22149868000</v>
      </c>
      <c r="GV4" s="742">
        <v>0</v>
      </c>
      <c r="GW4" s="742">
        <v>0</v>
      </c>
      <c r="GX4" s="742">
        <f t="shared" ref="GX4:GX50" si="82">+GU4/$GX$1*$GY$1</f>
        <v>22149868</v>
      </c>
      <c r="GY4" s="742">
        <f t="shared" ref="GY4:GY50" si="83">+GV4/$GX$1*$GY$1</f>
        <v>0</v>
      </c>
      <c r="GZ4" s="742">
        <f t="shared" ref="GZ4:GZ50" si="84">+GW4/$GX$1*$GY$1</f>
        <v>0</v>
      </c>
      <c r="HB4" s="743" t="s">
        <v>348</v>
      </c>
      <c r="HC4" s="744">
        <v>80872246000</v>
      </c>
      <c r="HD4" s="744">
        <v>77485486102</v>
      </c>
      <c r="HE4" s="744">
        <v>77499296173</v>
      </c>
      <c r="HF4" s="744">
        <v>3372949827</v>
      </c>
      <c r="HG4" s="744">
        <v>13810071</v>
      </c>
      <c r="HH4" s="744">
        <v>77485124829</v>
      </c>
      <c r="HI4" s="744">
        <v>361273</v>
      </c>
      <c r="HJ4" s="744">
        <f t="shared" ref="HJ4:HJ36" si="85">+HC4/$HL$1*$HM$1</f>
        <v>80872246</v>
      </c>
      <c r="HK4" s="744">
        <f t="shared" ref="HK4:HK36" si="86">+HD4/$HL$1*$HM$1</f>
        <v>77485486.101999998</v>
      </c>
      <c r="HL4" s="744">
        <f t="shared" ref="HL4:HL36" si="87">+HE4/$HL$1*$HM$1</f>
        <v>77499296.172999993</v>
      </c>
      <c r="HM4" s="744">
        <f t="shared" ref="HM4:HM36" si="88">+HF4/$HL$1*$HM$1</f>
        <v>3372949.827</v>
      </c>
      <c r="HN4" s="744">
        <f t="shared" ref="HN4:HN36" si="89">+HG4/$HL$1*$HM$1</f>
        <v>13810.071</v>
      </c>
      <c r="HO4" s="744">
        <f t="shared" ref="HO4:HO36" si="90">+HH4/$HL$1*$HM$1</f>
        <v>77485124.828999996</v>
      </c>
      <c r="HP4" s="744">
        <f t="shared" ref="HP4:HP36" si="91">+HI4/$HL$1*$HM$1</f>
        <v>361.27300000000002</v>
      </c>
      <c r="HR4" s="741" t="s">
        <v>373</v>
      </c>
      <c r="HS4" s="741" t="s">
        <v>726</v>
      </c>
      <c r="HT4" s="741" t="s">
        <v>399</v>
      </c>
      <c r="HU4" s="741" t="s">
        <v>235</v>
      </c>
      <c r="HV4" s="742">
        <v>308651671</v>
      </c>
      <c r="HW4" s="742">
        <f t="shared" ref="HW4:HW14" si="92">+HV4/$HV$1*$HW$1</f>
        <v>308651.67099999997</v>
      </c>
      <c r="HY4" s="741" t="s">
        <v>371</v>
      </c>
      <c r="HZ4" s="741" t="s">
        <v>202</v>
      </c>
      <c r="IA4" s="741" t="s">
        <v>372</v>
      </c>
      <c r="IB4" s="741" t="s">
        <v>267</v>
      </c>
      <c r="IC4" s="742">
        <v>22149868000</v>
      </c>
      <c r="ID4" s="742">
        <v>0</v>
      </c>
      <c r="IE4" s="742">
        <v>0</v>
      </c>
      <c r="IF4" s="742">
        <f t="shared" si="13"/>
        <v>22149868</v>
      </c>
      <c r="IG4" s="742">
        <f t="shared" si="14"/>
        <v>0</v>
      </c>
      <c r="IH4" s="742">
        <f t="shared" si="15"/>
        <v>0</v>
      </c>
      <c r="IJ4" s="743" t="s">
        <v>348</v>
      </c>
      <c r="IK4" s="744">
        <v>80872246000</v>
      </c>
      <c r="IL4" s="744"/>
      <c r="IM4" s="744">
        <v>77796506773</v>
      </c>
      <c r="IN4" s="744">
        <v>77816092149</v>
      </c>
      <c r="IO4" s="744">
        <f t="shared" ref="IO4:IO35" si="93">+IK4-IN4</f>
        <v>3056153851</v>
      </c>
      <c r="IP4" s="744">
        <v>19585376</v>
      </c>
      <c r="IQ4" s="744">
        <v>77487493829</v>
      </c>
      <c r="IR4" s="744">
        <v>309012944</v>
      </c>
      <c r="IS4" s="744">
        <f t="shared" ref="IS4:IS35" si="94">+IK4/$IW$1*$IX$1</f>
        <v>80872246</v>
      </c>
      <c r="IT4" s="744">
        <f t="shared" ref="IT4:IU35" si="95">+IM4/$IW$1*$IX$1</f>
        <v>77796506.773000002</v>
      </c>
      <c r="IU4" s="744">
        <f t="shared" si="95"/>
        <v>77816092.149000004</v>
      </c>
      <c r="IV4" s="744">
        <f t="shared" ref="IV4:IV35" si="96">+IO4/$IW$1*$IX$1</f>
        <v>3056153.8509999998</v>
      </c>
      <c r="IW4" s="744">
        <f t="shared" ref="IW4:IW35" si="97">+IP4/$IW$1*$IX$1</f>
        <v>19585.376</v>
      </c>
      <c r="IX4" s="744">
        <f t="shared" ref="IX4:IX35" si="98">+IQ4/$IW$1*$IX$1</f>
        <v>77487493.828999996</v>
      </c>
      <c r="IY4" s="744">
        <f t="shared" ref="IY4:IY35" si="99">+IR4/$IW$1*$IX$1</f>
        <v>309012.94400000002</v>
      </c>
      <c r="IZ4" s="517"/>
      <c r="JA4" s="741" t="s">
        <v>373</v>
      </c>
      <c r="JB4" s="887" t="s">
        <v>726</v>
      </c>
      <c r="JC4" s="741" t="s">
        <v>396</v>
      </c>
      <c r="JD4" s="887" t="s">
        <v>238</v>
      </c>
      <c r="JE4" s="742">
        <v>238001</v>
      </c>
      <c r="JF4" s="742">
        <f t="shared" ref="JF4:JF15" si="100">+JE4/$JE$1*$JF$1</f>
        <v>238.001</v>
      </c>
      <c r="JH4" s="741" t="s">
        <v>371</v>
      </c>
      <c r="JI4" s="306" t="s">
        <v>202</v>
      </c>
      <c r="JJ4" s="741" t="s">
        <v>372</v>
      </c>
      <c r="JK4" s="306" t="s">
        <v>267</v>
      </c>
      <c r="JL4" s="742">
        <v>22149868000</v>
      </c>
      <c r="JM4" s="742">
        <v>0</v>
      </c>
      <c r="JN4" s="742">
        <v>0</v>
      </c>
      <c r="JO4" s="742">
        <f t="shared" ref="JO4:JO56" si="101">+JL4/$JP$1*$JQ$1</f>
        <v>22149868</v>
      </c>
      <c r="JP4" s="742">
        <f t="shared" ref="JP4:JP56" si="102">+JM4/$JP$1*$JQ$1</f>
        <v>0</v>
      </c>
      <c r="JQ4" s="742">
        <f t="shared" ref="JQ4:JQ56" si="103">+JN4/$JP$1*$JQ$1</f>
        <v>0</v>
      </c>
      <c r="JS4" s="743" t="s">
        <v>348</v>
      </c>
      <c r="JT4" s="744">
        <v>80872246000</v>
      </c>
      <c r="JU4" s="744">
        <v>79660344483</v>
      </c>
      <c r="JV4" s="744">
        <v>79669416554</v>
      </c>
      <c r="JW4" s="744">
        <v>1202829446</v>
      </c>
      <c r="JX4" s="744">
        <v>9072071</v>
      </c>
      <c r="JY4" s="744">
        <v>79227885610</v>
      </c>
      <c r="JZ4" s="744">
        <v>432458873</v>
      </c>
      <c r="KA4" s="744">
        <f t="shared" ref="KA4:KA36" si="104">+JT4/$KF$1*$KG$1</f>
        <v>80872246</v>
      </c>
      <c r="KB4" s="744">
        <f t="shared" ref="KB4:KB36" si="105">+JU4/$KF$1*$KG$1</f>
        <v>79660344.482999995</v>
      </c>
      <c r="KC4" s="744">
        <f t="shared" ref="KC4:KC36" si="106">+JV4/$KF$1*$KG$1</f>
        <v>79669416.554000005</v>
      </c>
      <c r="KD4" s="744">
        <f t="shared" ref="KD4:KD36" si="107">+JW4/$KF$1*$KG$1</f>
        <v>1202829.446</v>
      </c>
      <c r="KE4" s="744">
        <f t="shared" ref="KE4:KE36" si="108">+JX4/$KF$1*$KG$1</f>
        <v>9072.0709999999999</v>
      </c>
      <c r="KF4" s="744">
        <f t="shared" ref="KF4:KF36" si="109">+JY4/$KF$1*$KG$1</f>
        <v>79227885.609999999</v>
      </c>
      <c r="KG4" s="744">
        <f t="shared" ref="KG4:KG36" si="110">+JZ4/$KF$1*$KG$1</f>
        <v>432458.87300000002</v>
      </c>
    </row>
    <row r="5" spans="1:293" s="378" customFormat="1" ht="12" customHeight="1" x14ac:dyDescent="0.2">
      <c r="A5" s="596" t="s">
        <v>373</v>
      </c>
      <c r="B5" s="353" t="s">
        <v>726</v>
      </c>
      <c r="C5" s="596" t="s">
        <v>399</v>
      </c>
      <c r="D5" s="353" t="s">
        <v>235</v>
      </c>
      <c r="E5" s="354">
        <v>2489301000</v>
      </c>
      <c r="F5" s="354">
        <v>0</v>
      </c>
      <c r="G5" s="354">
        <v>0</v>
      </c>
      <c r="H5" s="354">
        <f t="shared" si="19"/>
        <v>2489301</v>
      </c>
      <c r="I5" s="354">
        <f t="shared" si="20"/>
        <v>0</v>
      </c>
      <c r="J5" s="354">
        <f t="shared" si="21"/>
        <v>0</v>
      </c>
      <c r="L5" s="378" t="s">
        <v>952</v>
      </c>
      <c r="M5" s="354">
        <v>77237532000</v>
      </c>
      <c r="N5" s="354">
        <v>0</v>
      </c>
      <c r="O5" s="354">
        <v>0</v>
      </c>
      <c r="P5" s="354">
        <v>77237532000</v>
      </c>
      <c r="Q5" s="354">
        <v>0</v>
      </c>
      <c r="R5" s="354">
        <v>0</v>
      </c>
      <c r="S5" s="354">
        <f t="shared" si="22"/>
        <v>77237532</v>
      </c>
      <c r="T5" s="354">
        <f t="shared" si="23"/>
        <v>0</v>
      </c>
      <c r="U5" s="354">
        <f t="shared" si="24"/>
        <v>0</v>
      </c>
      <c r="V5" s="354">
        <f t="shared" si="25"/>
        <v>77237532</v>
      </c>
      <c r="W5" s="354">
        <f t="shared" si="26"/>
        <v>0</v>
      </c>
      <c r="X5" s="354">
        <f t="shared" si="27"/>
        <v>0</v>
      </c>
      <c r="Z5" s="378" t="s">
        <v>373</v>
      </c>
      <c r="AA5" s="378" t="s">
        <v>726</v>
      </c>
      <c r="AB5" s="378" t="s">
        <v>375</v>
      </c>
      <c r="AC5" s="378" t="s">
        <v>268</v>
      </c>
      <c r="AD5" s="354">
        <v>31639</v>
      </c>
      <c r="AE5" s="354">
        <f t="shared" si="28"/>
        <v>31.638999999999999</v>
      </c>
      <c r="AG5" s="378" t="s">
        <v>373</v>
      </c>
      <c r="AH5" s="378" t="s">
        <v>726</v>
      </c>
      <c r="AI5" s="378" t="s">
        <v>399</v>
      </c>
      <c r="AJ5" s="378" t="s">
        <v>235</v>
      </c>
      <c r="AK5" s="354">
        <v>2338286000</v>
      </c>
      <c r="AL5" s="354">
        <v>0</v>
      </c>
      <c r="AM5" s="354">
        <v>0</v>
      </c>
      <c r="AN5" s="354">
        <f t="shared" si="29"/>
        <v>2338286</v>
      </c>
      <c r="AO5" s="354">
        <f t="shared" si="30"/>
        <v>0</v>
      </c>
      <c r="AP5" s="354">
        <f t="shared" si="31"/>
        <v>0</v>
      </c>
      <c r="AR5" s="378" t="s">
        <v>952</v>
      </c>
      <c r="AS5" s="514">
        <v>77237532000</v>
      </c>
      <c r="AT5" s="514">
        <v>0</v>
      </c>
      <c r="AU5" s="514">
        <v>0</v>
      </c>
      <c r="AV5" s="514">
        <v>77237532000</v>
      </c>
      <c r="AW5" s="514">
        <v>0</v>
      </c>
      <c r="AX5" s="514">
        <v>0</v>
      </c>
      <c r="AY5" s="514">
        <f t="shared" si="32"/>
        <v>77237532</v>
      </c>
      <c r="AZ5" s="514">
        <f t="shared" si="33"/>
        <v>0</v>
      </c>
      <c r="BA5" s="514">
        <f t="shared" si="34"/>
        <v>0</v>
      </c>
      <c r="BB5" s="514">
        <f t="shared" si="35"/>
        <v>77237532</v>
      </c>
      <c r="BC5" s="514">
        <f t="shared" si="36"/>
        <v>0</v>
      </c>
      <c r="BD5" s="514">
        <f t="shared" si="37"/>
        <v>0</v>
      </c>
      <c r="BF5" s="378" t="s">
        <v>373</v>
      </c>
      <c r="BG5" s="378" t="s">
        <v>726</v>
      </c>
      <c r="BH5" s="378" t="s">
        <v>375</v>
      </c>
      <c r="BI5" s="378" t="s">
        <v>268</v>
      </c>
      <c r="BJ5" s="514">
        <v>237015</v>
      </c>
      <c r="BK5" s="514">
        <f t="shared" si="38"/>
        <v>237.01499999999999</v>
      </c>
      <c r="BM5" s="378" t="s">
        <v>371</v>
      </c>
      <c r="BN5" s="378" t="s">
        <v>202</v>
      </c>
      <c r="BO5" s="378" t="s">
        <v>376</v>
      </c>
      <c r="BP5" s="378" t="s">
        <v>376</v>
      </c>
      <c r="BQ5" s="514">
        <v>0</v>
      </c>
      <c r="BR5" s="514">
        <v>0</v>
      </c>
      <c r="BS5" s="514">
        <v>0</v>
      </c>
      <c r="BT5" s="514">
        <f t="shared" si="39"/>
        <v>0</v>
      </c>
      <c r="BU5" s="514">
        <f t="shared" si="40"/>
        <v>0</v>
      </c>
      <c r="BV5" s="514">
        <f t="shared" si="41"/>
        <v>0</v>
      </c>
      <c r="BX5" s="378" t="s">
        <v>952</v>
      </c>
      <c r="BY5" s="514">
        <v>77237532000</v>
      </c>
      <c r="BZ5" s="514">
        <v>22149858759</v>
      </c>
      <c r="CA5" s="514">
        <v>22149858759</v>
      </c>
      <c r="CB5" s="514">
        <v>55087673241</v>
      </c>
      <c r="CC5" s="514">
        <v>22124075736</v>
      </c>
      <c r="CD5" s="514">
        <v>25783023</v>
      </c>
      <c r="CE5" s="514">
        <f t="shared" si="42"/>
        <v>77237532</v>
      </c>
      <c r="CF5" s="514">
        <f t="shared" si="43"/>
        <v>22149858.759</v>
      </c>
      <c r="CG5" s="514">
        <f t="shared" si="44"/>
        <v>22149858.759</v>
      </c>
      <c r="CH5" s="514">
        <f t="shared" si="45"/>
        <v>55087673.240999997</v>
      </c>
      <c r="CI5" s="514">
        <f t="shared" si="46"/>
        <v>22124075.736000001</v>
      </c>
      <c r="CJ5" s="514">
        <f t="shared" si="47"/>
        <v>25783.023000000001</v>
      </c>
      <c r="CK5" s="378" t="s">
        <v>281</v>
      </c>
      <c r="CL5" s="579" t="s">
        <v>373</v>
      </c>
      <c r="CM5" s="579" t="s">
        <v>726</v>
      </c>
      <c r="CN5" s="579" t="s">
        <v>374</v>
      </c>
      <c r="CO5" s="579" t="s">
        <v>236</v>
      </c>
      <c r="CP5" s="580">
        <v>11761406</v>
      </c>
      <c r="CQ5" s="514">
        <f t="shared" si="48"/>
        <v>11761.406000000001</v>
      </c>
      <c r="CS5" s="579" t="s">
        <v>371</v>
      </c>
      <c r="CT5" s="579" t="s">
        <v>202</v>
      </c>
      <c r="CU5" s="579" t="s">
        <v>420</v>
      </c>
      <c r="CV5" s="579" t="s">
        <v>254</v>
      </c>
      <c r="CW5" s="580">
        <v>0</v>
      </c>
      <c r="CX5" s="580">
        <v>0</v>
      </c>
      <c r="CY5" s="580">
        <v>55087664000</v>
      </c>
      <c r="CZ5" s="580">
        <f t="shared" si="49"/>
        <v>0</v>
      </c>
      <c r="DA5" s="580">
        <f t="shared" si="50"/>
        <v>0</v>
      </c>
      <c r="DB5" s="580">
        <f t="shared" si="51"/>
        <v>55087664</v>
      </c>
      <c r="DD5" s="378" t="s">
        <v>952</v>
      </c>
      <c r="DE5" s="514">
        <v>77237532000</v>
      </c>
      <c r="DF5" s="514">
        <v>22149858759</v>
      </c>
      <c r="DG5" s="514">
        <v>77237522759</v>
      </c>
      <c r="DH5" s="514">
        <v>9241</v>
      </c>
      <c r="DI5" s="514">
        <v>55087664000</v>
      </c>
      <c r="DJ5" s="514">
        <v>22149858759</v>
      </c>
      <c r="DK5" s="514">
        <v>0</v>
      </c>
      <c r="DL5" s="514">
        <f t="shared" si="52"/>
        <v>77237532</v>
      </c>
      <c r="DM5" s="514">
        <f t="shared" si="53"/>
        <v>22149858.759</v>
      </c>
      <c r="DN5" s="514">
        <f t="shared" si="54"/>
        <v>77237522.759000003</v>
      </c>
      <c r="DO5" s="514">
        <f t="shared" si="55"/>
        <v>9.2409999999999997</v>
      </c>
      <c r="DP5" s="514">
        <f t="shared" si="56"/>
        <v>55087664</v>
      </c>
      <c r="DQ5" s="514">
        <f t="shared" si="57"/>
        <v>22149858.759</v>
      </c>
      <c r="DR5" s="514">
        <f t="shared" si="58"/>
        <v>0</v>
      </c>
      <c r="DT5" s="579" t="s">
        <v>373</v>
      </c>
      <c r="DU5" s="579" t="s">
        <v>726</v>
      </c>
      <c r="DV5" s="579" t="s">
        <v>397</v>
      </c>
      <c r="DW5" s="579" t="s">
        <v>398</v>
      </c>
      <c r="DX5" s="580">
        <v>31680792</v>
      </c>
      <c r="DY5" s="580">
        <f t="shared" si="59"/>
        <v>31680.792000000001</v>
      </c>
      <c r="EA5" s="378" t="s">
        <v>371</v>
      </c>
      <c r="EB5" s="378" t="s">
        <v>202</v>
      </c>
      <c r="EC5" s="378" t="s">
        <v>420</v>
      </c>
      <c r="ED5" s="378" t="s">
        <v>254</v>
      </c>
      <c r="EE5" s="580">
        <v>0</v>
      </c>
      <c r="EF5" s="580">
        <v>55087664000</v>
      </c>
      <c r="EG5" s="580">
        <v>55087664000</v>
      </c>
      <c r="EH5" s="580">
        <f t="shared" si="60"/>
        <v>0</v>
      </c>
      <c r="EI5" s="580">
        <f t="shared" si="61"/>
        <v>55087664</v>
      </c>
      <c r="EJ5" s="580">
        <f t="shared" si="62"/>
        <v>55087664</v>
      </c>
      <c r="EL5" s="597" t="s">
        <v>952</v>
      </c>
      <c r="EM5" s="598">
        <v>77237532000</v>
      </c>
      <c r="EN5" s="598">
        <v>77237522759</v>
      </c>
      <c r="EO5" s="598">
        <v>77237522759</v>
      </c>
      <c r="EP5" s="598">
        <v>9241</v>
      </c>
      <c r="EQ5" s="598">
        <v>0</v>
      </c>
      <c r="ER5" s="598">
        <v>77237522759</v>
      </c>
      <c r="ES5" s="598">
        <v>0</v>
      </c>
      <c r="ET5" s="598">
        <f t="shared" si="63"/>
        <v>77237532</v>
      </c>
      <c r="EU5" s="598">
        <f t="shared" si="64"/>
        <v>77237522.759000003</v>
      </c>
      <c r="EV5" s="598">
        <f t="shared" si="65"/>
        <v>77237522.759000003</v>
      </c>
      <c r="EW5" s="598">
        <f t="shared" si="66"/>
        <v>9.2409999999999997</v>
      </c>
      <c r="EX5" s="598">
        <f t="shared" si="67"/>
        <v>0</v>
      </c>
      <c r="EY5" s="598">
        <f t="shared" si="68"/>
        <v>77237522.759000003</v>
      </c>
      <c r="EZ5" s="598">
        <f t="shared" si="69"/>
        <v>0</v>
      </c>
      <c r="FB5" s="579" t="s">
        <v>373</v>
      </c>
      <c r="FC5" s="579" t="s">
        <v>726</v>
      </c>
      <c r="FD5" s="579" t="s">
        <v>374</v>
      </c>
      <c r="FE5" s="579" t="s">
        <v>236</v>
      </c>
      <c r="FF5" s="580">
        <v>5662333</v>
      </c>
      <c r="FG5" s="514">
        <f t="shared" si="70"/>
        <v>5662.3329999999996</v>
      </c>
      <c r="FI5" s="579" t="s">
        <v>371</v>
      </c>
      <c r="FJ5" s="579" t="s">
        <v>202</v>
      </c>
      <c r="FK5" s="579" t="s">
        <v>376</v>
      </c>
      <c r="FL5" s="579" t="s">
        <v>376</v>
      </c>
      <c r="FM5" s="580">
        <v>0</v>
      </c>
      <c r="FN5" s="580">
        <v>0</v>
      </c>
      <c r="FO5" s="580">
        <v>0</v>
      </c>
      <c r="FP5" s="580">
        <f t="shared" si="71"/>
        <v>0</v>
      </c>
      <c r="FQ5" s="580">
        <f t="shared" si="72"/>
        <v>0</v>
      </c>
      <c r="FR5" s="580">
        <f t="shared" si="73"/>
        <v>0</v>
      </c>
      <c r="FT5" s="597" t="s">
        <v>952</v>
      </c>
      <c r="FU5" s="598">
        <v>77237532000</v>
      </c>
      <c r="FV5" s="598">
        <v>77237522759</v>
      </c>
      <c r="FW5" s="598">
        <v>77237522759</v>
      </c>
      <c r="FX5" s="598">
        <v>9241</v>
      </c>
      <c r="FY5" s="598">
        <v>0</v>
      </c>
      <c r="FZ5" s="598">
        <v>77237522759</v>
      </c>
      <c r="GA5" s="598">
        <v>0</v>
      </c>
      <c r="GB5" s="514">
        <f t="shared" si="74"/>
        <v>77237532</v>
      </c>
      <c r="GC5" s="514">
        <f t="shared" si="75"/>
        <v>77237522.759000003</v>
      </c>
      <c r="GD5" s="514">
        <f t="shared" si="76"/>
        <v>77237522.759000003</v>
      </c>
      <c r="GE5" s="514">
        <f t="shared" si="77"/>
        <v>9.2409999999999997</v>
      </c>
      <c r="GF5" s="514">
        <f t="shared" si="78"/>
        <v>0</v>
      </c>
      <c r="GG5" s="514">
        <f t="shared" si="79"/>
        <v>77237522.759000003</v>
      </c>
      <c r="GH5" s="514">
        <f t="shared" si="80"/>
        <v>0</v>
      </c>
      <c r="GJ5" s="745" t="s">
        <v>663</v>
      </c>
      <c r="GK5" s="603" t="s">
        <v>664</v>
      </c>
      <c r="GL5" s="603" t="s">
        <v>376</v>
      </c>
      <c r="GM5" s="603" t="s">
        <v>376</v>
      </c>
      <c r="GN5" s="742">
        <v>70216771</v>
      </c>
      <c r="GO5" s="742">
        <f t="shared" si="81"/>
        <v>70216.770999999993</v>
      </c>
      <c r="GQ5" s="741" t="s">
        <v>371</v>
      </c>
      <c r="GR5" s="741" t="s">
        <v>202</v>
      </c>
      <c r="GS5" s="741" t="s">
        <v>420</v>
      </c>
      <c r="GT5" s="741" t="s">
        <v>254</v>
      </c>
      <c r="GU5" s="742">
        <v>0</v>
      </c>
      <c r="GV5" s="742">
        <v>55087664000</v>
      </c>
      <c r="GW5" s="742">
        <v>55087664000</v>
      </c>
      <c r="GX5" s="742">
        <f t="shared" si="82"/>
        <v>0</v>
      </c>
      <c r="GY5" s="742">
        <f t="shared" si="83"/>
        <v>55087664</v>
      </c>
      <c r="GZ5" s="742">
        <f t="shared" si="84"/>
        <v>55087664</v>
      </c>
      <c r="HB5" s="743" t="s">
        <v>952</v>
      </c>
      <c r="HC5" s="744">
        <v>77237532000</v>
      </c>
      <c r="HD5" s="744">
        <v>77237522759</v>
      </c>
      <c r="HE5" s="744">
        <v>77237522759</v>
      </c>
      <c r="HF5" s="744">
        <v>9241</v>
      </c>
      <c r="HG5" s="744">
        <v>0</v>
      </c>
      <c r="HH5" s="744">
        <v>77237522759</v>
      </c>
      <c r="HI5" s="744">
        <v>0</v>
      </c>
      <c r="HJ5" s="744">
        <f t="shared" si="85"/>
        <v>77237532</v>
      </c>
      <c r="HK5" s="744">
        <f t="shared" si="86"/>
        <v>77237522.759000003</v>
      </c>
      <c r="HL5" s="744">
        <f t="shared" si="87"/>
        <v>77237522.759000003</v>
      </c>
      <c r="HM5" s="744">
        <f t="shared" si="88"/>
        <v>9.2409999999999997</v>
      </c>
      <c r="HN5" s="744">
        <f t="shared" si="89"/>
        <v>0</v>
      </c>
      <c r="HO5" s="744">
        <f t="shared" si="90"/>
        <v>77237522.759000003</v>
      </c>
      <c r="HP5" s="744">
        <f t="shared" si="91"/>
        <v>0</v>
      </c>
      <c r="HR5" s="741" t="s">
        <v>663</v>
      </c>
      <c r="HS5" s="741" t="s">
        <v>664</v>
      </c>
      <c r="HT5" s="741" t="s">
        <v>376</v>
      </c>
      <c r="HU5" s="741" t="s">
        <v>376</v>
      </c>
      <c r="HV5" s="742">
        <v>5628075769</v>
      </c>
      <c r="HW5" s="742">
        <f t="shared" si="92"/>
        <v>5628075.7690000003</v>
      </c>
      <c r="HY5" s="741" t="s">
        <v>371</v>
      </c>
      <c r="HZ5" s="741" t="s">
        <v>202</v>
      </c>
      <c r="IA5" s="741" t="s">
        <v>372</v>
      </c>
      <c r="IB5" s="741" t="s">
        <v>267</v>
      </c>
      <c r="IC5" s="742">
        <v>0</v>
      </c>
      <c r="ID5" s="742">
        <v>22149858759</v>
      </c>
      <c r="IE5" s="742">
        <v>22149858759</v>
      </c>
      <c r="IF5" s="742">
        <f t="shared" si="13"/>
        <v>0</v>
      </c>
      <c r="IG5" s="742">
        <f t="shared" si="14"/>
        <v>22149858.759</v>
      </c>
      <c r="IH5" s="742">
        <f t="shared" si="15"/>
        <v>22149858.759</v>
      </c>
      <c r="IJ5" s="743" t="s">
        <v>952</v>
      </c>
      <c r="IK5" s="744">
        <v>77237532000</v>
      </c>
      <c r="IL5" s="744"/>
      <c r="IM5" s="744">
        <v>77237522759</v>
      </c>
      <c r="IN5" s="744">
        <v>77237522759</v>
      </c>
      <c r="IO5" s="744">
        <f t="shared" si="93"/>
        <v>9241</v>
      </c>
      <c r="IP5" s="744">
        <v>0</v>
      </c>
      <c r="IQ5" s="744">
        <v>77237522759</v>
      </c>
      <c r="IR5" s="744">
        <v>0</v>
      </c>
      <c r="IS5" s="744">
        <f t="shared" si="94"/>
        <v>77237532</v>
      </c>
      <c r="IT5" s="744">
        <f t="shared" si="95"/>
        <v>77237522.759000003</v>
      </c>
      <c r="IU5" s="744">
        <f t="shared" si="95"/>
        <v>77237522.759000003</v>
      </c>
      <c r="IV5" s="744">
        <f t="shared" si="96"/>
        <v>9.2409999999999997</v>
      </c>
      <c r="IW5" s="744">
        <f t="shared" si="97"/>
        <v>0</v>
      </c>
      <c r="IX5" s="744">
        <f t="shared" si="98"/>
        <v>77237522.759000003</v>
      </c>
      <c r="IY5" s="744">
        <f t="shared" si="99"/>
        <v>0</v>
      </c>
      <c r="IZ5" s="517"/>
      <c r="JA5" s="741" t="s">
        <v>373</v>
      </c>
      <c r="JB5" s="887" t="s">
        <v>726</v>
      </c>
      <c r="JC5" s="741" t="s">
        <v>374</v>
      </c>
      <c r="JD5" s="887" t="s">
        <v>236</v>
      </c>
      <c r="JE5" s="742">
        <v>2369000</v>
      </c>
      <c r="JF5" s="742">
        <f t="shared" si="100"/>
        <v>2369</v>
      </c>
      <c r="JH5" s="741" t="s">
        <v>371</v>
      </c>
      <c r="JI5" s="306" t="s">
        <v>202</v>
      </c>
      <c r="JJ5" s="741" t="s">
        <v>376</v>
      </c>
      <c r="JK5" s="306" t="s">
        <v>376</v>
      </c>
      <c r="JL5" s="742">
        <v>0</v>
      </c>
      <c r="JM5" s="742">
        <v>0</v>
      </c>
      <c r="JN5" s="742">
        <v>0</v>
      </c>
      <c r="JO5" s="742">
        <f t="shared" si="101"/>
        <v>0</v>
      </c>
      <c r="JP5" s="742">
        <f t="shared" si="102"/>
        <v>0</v>
      </c>
      <c r="JQ5" s="742">
        <f t="shared" si="103"/>
        <v>0</v>
      </c>
      <c r="JS5" s="743" t="s">
        <v>952</v>
      </c>
      <c r="JT5" s="744">
        <v>77237532000</v>
      </c>
      <c r="JU5" s="744">
        <v>77237522759</v>
      </c>
      <c r="JV5" s="744">
        <v>77237522759</v>
      </c>
      <c r="JW5" s="744">
        <v>9241</v>
      </c>
      <c r="JX5" s="744">
        <v>0</v>
      </c>
      <c r="JY5" s="744">
        <v>77237522759</v>
      </c>
      <c r="JZ5" s="744">
        <v>0</v>
      </c>
      <c r="KA5" s="744">
        <f t="shared" si="104"/>
        <v>77237532</v>
      </c>
      <c r="KB5" s="744">
        <f t="shared" si="105"/>
        <v>77237522.759000003</v>
      </c>
      <c r="KC5" s="744">
        <f t="shared" si="106"/>
        <v>77237522.759000003</v>
      </c>
      <c r="KD5" s="744">
        <f t="shared" si="107"/>
        <v>9.2409999999999997</v>
      </c>
      <c r="KE5" s="744">
        <f t="shared" si="108"/>
        <v>0</v>
      </c>
      <c r="KF5" s="744">
        <f t="shared" si="109"/>
        <v>77237522.759000003</v>
      </c>
      <c r="KG5" s="744">
        <f t="shared" si="110"/>
        <v>0</v>
      </c>
    </row>
    <row r="6" spans="1:293" s="378" customFormat="1" ht="12" customHeight="1" x14ac:dyDescent="0.2">
      <c r="A6" s="596" t="s">
        <v>373</v>
      </c>
      <c r="B6" s="353" t="s">
        <v>726</v>
      </c>
      <c r="C6" s="596" t="s">
        <v>421</v>
      </c>
      <c r="D6" s="353" t="s">
        <v>285</v>
      </c>
      <c r="E6" s="354">
        <v>630862000</v>
      </c>
      <c r="F6" s="354">
        <v>0</v>
      </c>
      <c r="G6" s="354">
        <v>0</v>
      </c>
      <c r="H6" s="354">
        <f t="shared" si="19"/>
        <v>630862</v>
      </c>
      <c r="I6" s="354">
        <f t="shared" si="20"/>
        <v>0</v>
      </c>
      <c r="J6" s="354">
        <f t="shared" si="21"/>
        <v>0</v>
      </c>
      <c r="L6" s="378" t="s">
        <v>953</v>
      </c>
      <c r="M6" s="354">
        <v>3634714000</v>
      </c>
      <c r="N6" s="354">
        <v>98645098</v>
      </c>
      <c r="O6" s="354">
        <v>322839102</v>
      </c>
      <c r="P6" s="354">
        <v>3311874898</v>
      </c>
      <c r="Q6" s="354">
        <v>96191009</v>
      </c>
      <c r="R6" s="354">
        <v>2454089</v>
      </c>
      <c r="S6" s="354">
        <f t="shared" si="22"/>
        <v>3634714</v>
      </c>
      <c r="T6" s="354">
        <f t="shared" si="23"/>
        <v>98645.097999999998</v>
      </c>
      <c r="U6" s="354">
        <f t="shared" si="24"/>
        <v>322839.10200000001</v>
      </c>
      <c r="V6" s="354">
        <f t="shared" si="25"/>
        <v>3311874.898</v>
      </c>
      <c r="W6" s="354">
        <f t="shared" si="26"/>
        <v>96191.009000000005</v>
      </c>
      <c r="X6" s="354">
        <f t="shared" si="27"/>
        <v>2454.0889999999999</v>
      </c>
      <c r="Z6" s="378" t="s">
        <v>373</v>
      </c>
      <c r="AA6" s="378" t="s">
        <v>726</v>
      </c>
      <c r="AB6" s="378" t="s">
        <v>374</v>
      </c>
      <c r="AC6" s="378" t="s">
        <v>236</v>
      </c>
      <c r="AD6" s="354">
        <v>16999830</v>
      </c>
      <c r="AE6" s="354">
        <f t="shared" si="28"/>
        <v>16999.830000000002</v>
      </c>
      <c r="AG6" s="378" t="s">
        <v>373</v>
      </c>
      <c r="AH6" s="378" t="s">
        <v>726</v>
      </c>
      <c r="AI6" s="378" t="s">
        <v>421</v>
      </c>
      <c r="AJ6" s="378" t="s">
        <v>285</v>
      </c>
      <c r="AK6" s="354">
        <v>630862000</v>
      </c>
      <c r="AL6" s="354">
        <v>0</v>
      </c>
      <c r="AM6" s="354">
        <v>0</v>
      </c>
      <c r="AN6" s="354">
        <f t="shared" si="29"/>
        <v>630862</v>
      </c>
      <c r="AO6" s="354">
        <f t="shared" si="30"/>
        <v>0</v>
      </c>
      <c r="AP6" s="354">
        <f t="shared" si="31"/>
        <v>0</v>
      </c>
      <c r="AR6" s="378" t="s">
        <v>953</v>
      </c>
      <c r="AS6" s="514">
        <v>3634714000</v>
      </c>
      <c r="AT6" s="514">
        <v>122103749</v>
      </c>
      <c r="AU6" s="514">
        <v>333097609</v>
      </c>
      <c r="AV6" s="514">
        <v>3301616391</v>
      </c>
      <c r="AW6" s="514">
        <v>119374524</v>
      </c>
      <c r="AX6" s="514">
        <v>2729225</v>
      </c>
      <c r="AY6" s="514">
        <f t="shared" si="32"/>
        <v>3634714</v>
      </c>
      <c r="AZ6" s="514">
        <f t="shared" si="33"/>
        <v>122103.749</v>
      </c>
      <c r="BA6" s="514">
        <f t="shared" si="34"/>
        <v>333097.609</v>
      </c>
      <c r="BB6" s="514">
        <f t="shared" si="35"/>
        <v>3301616.3909999998</v>
      </c>
      <c r="BC6" s="514">
        <f t="shared" si="36"/>
        <v>119374.524</v>
      </c>
      <c r="BD6" s="514">
        <f t="shared" si="37"/>
        <v>2729.2249999999999</v>
      </c>
      <c r="BF6" s="378" t="s">
        <v>373</v>
      </c>
      <c r="BG6" s="378" t="s">
        <v>726</v>
      </c>
      <c r="BH6" s="378" t="s">
        <v>374</v>
      </c>
      <c r="BI6" s="378" t="s">
        <v>236</v>
      </c>
      <c r="BJ6" s="514">
        <v>16406918</v>
      </c>
      <c r="BK6" s="514">
        <f t="shared" si="38"/>
        <v>16406.918000000001</v>
      </c>
      <c r="BM6" s="378" t="s">
        <v>371</v>
      </c>
      <c r="BN6" s="378" t="s">
        <v>202</v>
      </c>
      <c r="BO6" s="378" t="s">
        <v>372</v>
      </c>
      <c r="BP6" s="378" t="s">
        <v>267</v>
      </c>
      <c r="BQ6" s="514">
        <v>0</v>
      </c>
      <c r="BR6" s="514">
        <v>22149858759</v>
      </c>
      <c r="BS6" s="514">
        <v>22149858759</v>
      </c>
      <c r="BT6" s="514">
        <f t="shared" si="39"/>
        <v>0</v>
      </c>
      <c r="BU6" s="514">
        <f t="shared" si="40"/>
        <v>22149858.759</v>
      </c>
      <c r="BV6" s="514">
        <f t="shared" si="41"/>
        <v>22149858.759</v>
      </c>
      <c r="BX6" s="378" t="s">
        <v>953</v>
      </c>
      <c r="BY6" s="514">
        <v>3634714000</v>
      </c>
      <c r="BZ6" s="514">
        <v>138858990</v>
      </c>
      <c r="CA6" s="514">
        <v>341342489</v>
      </c>
      <c r="CB6" s="514">
        <v>3293371511</v>
      </c>
      <c r="CC6" s="514">
        <v>136310564</v>
      </c>
      <c r="CD6" s="514">
        <v>2548426</v>
      </c>
      <c r="CE6" s="514">
        <f t="shared" si="42"/>
        <v>3634714</v>
      </c>
      <c r="CF6" s="514">
        <f t="shared" si="43"/>
        <v>138858.99</v>
      </c>
      <c r="CG6" s="514">
        <f t="shared" si="44"/>
        <v>341342.489</v>
      </c>
      <c r="CH6" s="514">
        <f t="shared" si="45"/>
        <v>3293371.5109999999</v>
      </c>
      <c r="CI6" s="514">
        <f t="shared" si="46"/>
        <v>136310.56400000001</v>
      </c>
      <c r="CJ6" s="514">
        <f t="shared" si="47"/>
        <v>2548.4259999999999</v>
      </c>
      <c r="CK6" s="378" t="s">
        <v>281</v>
      </c>
      <c r="CS6" s="579" t="s">
        <v>371</v>
      </c>
      <c r="CT6" s="579" t="s">
        <v>202</v>
      </c>
      <c r="CU6" s="579" t="s">
        <v>372</v>
      </c>
      <c r="CV6" s="579" t="s">
        <v>267</v>
      </c>
      <c r="CW6" s="580">
        <v>0</v>
      </c>
      <c r="CX6" s="580">
        <v>22149858759</v>
      </c>
      <c r="CY6" s="580">
        <v>22149858759</v>
      </c>
      <c r="CZ6" s="580">
        <f t="shared" si="49"/>
        <v>0</v>
      </c>
      <c r="DA6" s="580">
        <f t="shared" si="50"/>
        <v>22149858.759</v>
      </c>
      <c r="DB6" s="580">
        <f t="shared" si="51"/>
        <v>22149858.759</v>
      </c>
      <c r="DD6" s="378" t="s">
        <v>953</v>
      </c>
      <c r="DE6" s="514">
        <v>3634714000</v>
      </c>
      <c r="DF6" s="514">
        <v>173595896</v>
      </c>
      <c r="DG6" s="514">
        <v>365248781</v>
      </c>
      <c r="DH6" s="514">
        <v>3269465219</v>
      </c>
      <c r="DI6" s="514">
        <v>191652885</v>
      </c>
      <c r="DJ6" s="514">
        <v>148852281</v>
      </c>
      <c r="DK6" s="514">
        <v>24743615</v>
      </c>
      <c r="DL6" s="514">
        <f t="shared" si="52"/>
        <v>3634714</v>
      </c>
      <c r="DM6" s="514">
        <f t="shared" si="53"/>
        <v>173595.89600000001</v>
      </c>
      <c r="DN6" s="514">
        <f t="shared" si="54"/>
        <v>365248.78100000002</v>
      </c>
      <c r="DO6" s="514">
        <f t="shared" si="55"/>
        <v>3269465.219</v>
      </c>
      <c r="DP6" s="514">
        <f t="shared" si="56"/>
        <v>191652.88500000001</v>
      </c>
      <c r="DQ6" s="514">
        <f t="shared" si="57"/>
        <v>148852.28099999999</v>
      </c>
      <c r="DR6" s="514">
        <f t="shared" si="58"/>
        <v>24743.615000000002</v>
      </c>
      <c r="DT6" s="579" t="s">
        <v>665</v>
      </c>
      <c r="DU6" s="579" t="s">
        <v>666</v>
      </c>
      <c r="DV6" s="579" t="s">
        <v>376</v>
      </c>
      <c r="DW6" s="579" t="s">
        <v>376</v>
      </c>
      <c r="DX6" s="580">
        <v>164019618</v>
      </c>
      <c r="DY6" s="580">
        <f t="shared" si="59"/>
        <v>164019.61799999999</v>
      </c>
      <c r="EA6" s="378" t="s">
        <v>371</v>
      </c>
      <c r="EB6" s="378" t="s">
        <v>202</v>
      </c>
      <c r="EC6" s="378" t="s">
        <v>376</v>
      </c>
      <c r="ED6" s="378" t="s">
        <v>376</v>
      </c>
      <c r="EE6" s="580">
        <v>0</v>
      </c>
      <c r="EF6" s="580">
        <v>0</v>
      </c>
      <c r="EG6" s="580">
        <v>0</v>
      </c>
      <c r="EH6" s="580">
        <f t="shared" si="60"/>
        <v>0</v>
      </c>
      <c r="EI6" s="580">
        <f t="shared" si="61"/>
        <v>0</v>
      </c>
      <c r="EJ6" s="580">
        <f t="shared" si="62"/>
        <v>0</v>
      </c>
      <c r="EL6" s="597" t="s">
        <v>953</v>
      </c>
      <c r="EM6" s="598">
        <v>3634714000</v>
      </c>
      <c r="EN6" s="598">
        <v>208638134</v>
      </c>
      <c r="EO6" s="598">
        <v>261773414</v>
      </c>
      <c r="EP6" s="598">
        <v>3372940586</v>
      </c>
      <c r="EQ6" s="598">
        <v>53135280</v>
      </c>
      <c r="ER6" s="598">
        <v>184244720</v>
      </c>
      <c r="ES6" s="598">
        <v>24393414</v>
      </c>
      <c r="ET6" s="598">
        <f t="shared" si="63"/>
        <v>3634714</v>
      </c>
      <c r="EU6" s="598">
        <f t="shared" si="64"/>
        <v>208638.13399999999</v>
      </c>
      <c r="EV6" s="598">
        <f t="shared" si="65"/>
        <v>261773.41399999999</v>
      </c>
      <c r="EW6" s="598">
        <f t="shared" si="66"/>
        <v>3372940.5860000001</v>
      </c>
      <c r="EX6" s="598">
        <f t="shared" si="67"/>
        <v>53135.28</v>
      </c>
      <c r="EY6" s="598">
        <f t="shared" si="68"/>
        <v>184244.72</v>
      </c>
      <c r="EZ6" s="598">
        <f t="shared" si="69"/>
        <v>24393.414000000001</v>
      </c>
      <c r="FB6" s="579" t="s">
        <v>663</v>
      </c>
      <c r="FC6" s="579" t="s">
        <v>664</v>
      </c>
      <c r="FD6" s="579" t="s">
        <v>376</v>
      </c>
      <c r="FE6" s="579" t="s">
        <v>376</v>
      </c>
      <c r="FF6" s="580">
        <v>1902513</v>
      </c>
      <c r="FG6" s="514">
        <f t="shared" si="70"/>
        <v>1902.5129999999999</v>
      </c>
      <c r="FI6" s="579" t="s">
        <v>371</v>
      </c>
      <c r="FJ6" s="579" t="s">
        <v>202</v>
      </c>
      <c r="FK6" s="579" t="s">
        <v>372</v>
      </c>
      <c r="FL6" s="579" t="s">
        <v>267</v>
      </c>
      <c r="FM6" s="580">
        <v>0</v>
      </c>
      <c r="FN6" s="580">
        <v>22149858759</v>
      </c>
      <c r="FO6" s="580">
        <v>22149858759</v>
      </c>
      <c r="FP6" s="580">
        <f t="shared" si="71"/>
        <v>0</v>
      </c>
      <c r="FQ6" s="580">
        <f t="shared" si="72"/>
        <v>22149858.759</v>
      </c>
      <c r="FR6" s="580">
        <f t="shared" si="73"/>
        <v>22149858.759</v>
      </c>
      <c r="FT6" s="597" t="s">
        <v>953</v>
      </c>
      <c r="FU6" s="598">
        <v>3634714000</v>
      </c>
      <c r="FV6" s="598">
        <v>222644343</v>
      </c>
      <c r="FW6" s="598">
        <v>261773414</v>
      </c>
      <c r="FX6" s="598">
        <v>3372940586</v>
      </c>
      <c r="FY6" s="598">
        <v>39129071</v>
      </c>
      <c r="FZ6" s="598">
        <v>221780837</v>
      </c>
      <c r="GA6" s="598">
        <v>863506</v>
      </c>
      <c r="GB6" s="514">
        <f t="shared" si="74"/>
        <v>3634714</v>
      </c>
      <c r="GC6" s="514">
        <f t="shared" si="75"/>
        <v>222644.34299999999</v>
      </c>
      <c r="GD6" s="514">
        <f t="shared" si="76"/>
        <v>261773.41399999999</v>
      </c>
      <c r="GE6" s="514">
        <f t="shared" si="77"/>
        <v>3372940.5860000001</v>
      </c>
      <c r="GF6" s="514">
        <f t="shared" si="78"/>
        <v>39129.071000000004</v>
      </c>
      <c r="GG6" s="514">
        <f t="shared" si="79"/>
        <v>221780.837</v>
      </c>
      <c r="GH6" s="514">
        <f t="shared" si="80"/>
        <v>863.50599999999997</v>
      </c>
      <c r="GJ6" s="745" t="s">
        <v>665</v>
      </c>
      <c r="GK6" s="603" t="s">
        <v>666</v>
      </c>
      <c r="GL6" s="603" t="s">
        <v>376</v>
      </c>
      <c r="GM6" s="603" t="s">
        <v>376</v>
      </c>
      <c r="GN6" s="742">
        <v>845058313</v>
      </c>
      <c r="GO6" s="742">
        <f t="shared" si="81"/>
        <v>845058.31299999997</v>
      </c>
      <c r="GQ6" s="741" t="s">
        <v>371</v>
      </c>
      <c r="GR6" s="741" t="s">
        <v>202</v>
      </c>
      <c r="GS6" s="741" t="s">
        <v>376</v>
      </c>
      <c r="GT6" s="741" t="s">
        <v>376</v>
      </c>
      <c r="GU6" s="742">
        <v>0</v>
      </c>
      <c r="GV6" s="742">
        <v>0</v>
      </c>
      <c r="GW6" s="742">
        <v>0</v>
      </c>
      <c r="GX6" s="742">
        <f t="shared" si="82"/>
        <v>0</v>
      </c>
      <c r="GY6" s="742">
        <f t="shared" si="83"/>
        <v>0</v>
      </c>
      <c r="GZ6" s="742">
        <f t="shared" si="84"/>
        <v>0</v>
      </c>
      <c r="HB6" s="743" t="s">
        <v>953</v>
      </c>
      <c r="HC6" s="744">
        <v>3634714000</v>
      </c>
      <c r="HD6" s="744">
        <v>247963343</v>
      </c>
      <c r="HE6" s="744">
        <v>261773414</v>
      </c>
      <c r="HF6" s="744">
        <v>3372940586</v>
      </c>
      <c r="HG6" s="744">
        <v>13810071</v>
      </c>
      <c r="HH6" s="744">
        <v>247602070</v>
      </c>
      <c r="HI6" s="744">
        <v>361273</v>
      </c>
      <c r="HJ6" s="744">
        <f t="shared" si="85"/>
        <v>3634714</v>
      </c>
      <c r="HK6" s="744">
        <f t="shared" si="86"/>
        <v>247963.34299999999</v>
      </c>
      <c r="HL6" s="744">
        <f t="shared" si="87"/>
        <v>261773.41399999999</v>
      </c>
      <c r="HM6" s="744">
        <f t="shared" si="88"/>
        <v>3372940.5860000001</v>
      </c>
      <c r="HN6" s="744">
        <f t="shared" si="89"/>
        <v>13810.071</v>
      </c>
      <c r="HO6" s="744">
        <f t="shared" si="90"/>
        <v>247602.07</v>
      </c>
      <c r="HP6" s="744">
        <f t="shared" si="91"/>
        <v>361.27300000000002</v>
      </c>
      <c r="HR6" s="741" t="s">
        <v>665</v>
      </c>
      <c r="HS6" s="741" t="s">
        <v>666</v>
      </c>
      <c r="HT6" s="741" t="s">
        <v>376</v>
      </c>
      <c r="HU6" s="741" t="s">
        <v>376</v>
      </c>
      <c r="HV6" s="742">
        <v>1434578245</v>
      </c>
      <c r="HW6" s="742">
        <f t="shared" si="92"/>
        <v>1434578.2450000001</v>
      </c>
      <c r="HY6" s="741" t="s">
        <v>371</v>
      </c>
      <c r="HZ6" s="741" t="s">
        <v>202</v>
      </c>
      <c r="IA6" s="741" t="s">
        <v>376</v>
      </c>
      <c r="IB6" s="741" t="s">
        <v>376</v>
      </c>
      <c r="IC6" s="742">
        <v>0</v>
      </c>
      <c r="ID6" s="742">
        <v>0</v>
      </c>
      <c r="IE6" s="742">
        <v>0</v>
      </c>
      <c r="IF6" s="742">
        <f t="shared" si="13"/>
        <v>0</v>
      </c>
      <c r="IG6" s="742">
        <f t="shared" si="14"/>
        <v>0</v>
      </c>
      <c r="IH6" s="742">
        <f t="shared" si="15"/>
        <v>0</v>
      </c>
      <c r="IJ6" s="743" t="s">
        <v>953</v>
      </c>
      <c r="IK6" s="744">
        <v>3634714000</v>
      </c>
      <c r="IL6" s="744"/>
      <c r="IM6" s="744">
        <v>558984014</v>
      </c>
      <c r="IN6" s="744">
        <v>578569390</v>
      </c>
      <c r="IO6" s="744">
        <f t="shared" si="93"/>
        <v>3056144610</v>
      </c>
      <c r="IP6" s="744">
        <v>19585376</v>
      </c>
      <c r="IQ6" s="744">
        <v>249971070</v>
      </c>
      <c r="IR6" s="744">
        <v>309012944</v>
      </c>
      <c r="IS6" s="744">
        <f t="shared" si="94"/>
        <v>3634714</v>
      </c>
      <c r="IT6" s="744">
        <f t="shared" si="95"/>
        <v>558984.01399999997</v>
      </c>
      <c r="IU6" s="744">
        <f t="shared" si="95"/>
        <v>578569.39</v>
      </c>
      <c r="IV6" s="744">
        <f t="shared" si="96"/>
        <v>3056144.61</v>
      </c>
      <c r="IW6" s="744">
        <f t="shared" si="97"/>
        <v>19585.376</v>
      </c>
      <c r="IX6" s="744">
        <f t="shared" si="98"/>
        <v>249971.07</v>
      </c>
      <c r="IY6" s="744">
        <f t="shared" si="99"/>
        <v>309012.94400000002</v>
      </c>
      <c r="IZ6" s="517"/>
      <c r="JA6" s="741" t="s">
        <v>663</v>
      </c>
      <c r="JB6" s="887" t="s">
        <v>664</v>
      </c>
      <c r="JC6" s="741" t="s">
        <v>376</v>
      </c>
      <c r="JD6" s="887" t="s">
        <v>376</v>
      </c>
      <c r="JE6" s="742">
        <v>6656282243</v>
      </c>
      <c r="JF6" s="742">
        <f t="shared" si="100"/>
        <v>6656282.2429999998</v>
      </c>
      <c r="JH6" s="741" t="s">
        <v>371</v>
      </c>
      <c r="JI6" s="306" t="s">
        <v>202</v>
      </c>
      <c r="JJ6" s="741" t="s">
        <v>372</v>
      </c>
      <c r="JK6" s="306" t="s">
        <v>267</v>
      </c>
      <c r="JL6" s="742">
        <v>0</v>
      </c>
      <c r="JM6" s="742">
        <v>22149858759</v>
      </c>
      <c r="JN6" s="742">
        <v>22149858759</v>
      </c>
      <c r="JO6" s="742">
        <f t="shared" si="101"/>
        <v>0</v>
      </c>
      <c r="JP6" s="742">
        <f t="shared" si="102"/>
        <v>22149858.759</v>
      </c>
      <c r="JQ6" s="742">
        <f t="shared" si="103"/>
        <v>22149858.759</v>
      </c>
      <c r="JS6" s="743" t="s">
        <v>953</v>
      </c>
      <c r="JT6" s="744">
        <v>3634714000</v>
      </c>
      <c r="JU6" s="744">
        <v>2422821724</v>
      </c>
      <c r="JV6" s="744">
        <v>2431893795</v>
      </c>
      <c r="JW6" s="744">
        <v>1202820205</v>
      </c>
      <c r="JX6" s="744">
        <v>9072071</v>
      </c>
      <c r="JY6" s="744">
        <v>1990362851</v>
      </c>
      <c r="JZ6" s="744">
        <v>432458873</v>
      </c>
      <c r="KA6" s="744">
        <f t="shared" si="104"/>
        <v>3634714</v>
      </c>
      <c r="KB6" s="744">
        <f t="shared" si="105"/>
        <v>2422821.7239999999</v>
      </c>
      <c r="KC6" s="744">
        <f t="shared" si="106"/>
        <v>2431893.7949999999</v>
      </c>
      <c r="KD6" s="744">
        <f t="shared" si="107"/>
        <v>1202820.2050000001</v>
      </c>
      <c r="KE6" s="744">
        <f t="shared" si="108"/>
        <v>9072.0709999999999</v>
      </c>
      <c r="KF6" s="744">
        <f t="shared" si="109"/>
        <v>1990362.851</v>
      </c>
      <c r="KG6" s="744">
        <f t="shared" si="110"/>
        <v>432458.87300000002</v>
      </c>
    </row>
    <row r="7" spans="1:293" s="378" customFormat="1" ht="12" customHeight="1" x14ac:dyDescent="0.2">
      <c r="A7" s="596" t="s">
        <v>373</v>
      </c>
      <c r="B7" s="353" t="s">
        <v>726</v>
      </c>
      <c r="C7" s="596" t="s">
        <v>397</v>
      </c>
      <c r="D7" s="353" t="s">
        <v>398</v>
      </c>
      <c r="E7" s="354">
        <v>304785000</v>
      </c>
      <c r="F7" s="354">
        <v>0</v>
      </c>
      <c r="G7" s="354">
        <v>0</v>
      </c>
      <c r="H7" s="354">
        <f t="shared" si="19"/>
        <v>304785</v>
      </c>
      <c r="I7" s="354">
        <f t="shared" si="20"/>
        <v>0</v>
      </c>
      <c r="J7" s="354">
        <f t="shared" si="21"/>
        <v>0</v>
      </c>
      <c r="L7" s="378" t="s">
        <v>526</v>
      </c>
      <c r="M7" s="354">
        <v>10000</v>
      </c>
      <c r="N7" s="354">
        <v>0</v>
      </c>
      <c r="O7" s="354">
        <v>0</v>
      </c>
      <c r="P7" s="354">
        <v>10000</v>
      </c>
      <c r="Q7" s="354">
        <v>0</v>
      </c>
      <c r="R7" s="354">
        <v>0</v>
      </c>
      <c r="S7" s="354">
        <f t="shared" si="22"/>
        <v>10</v>
      </c>
      <c r="T7" s="354">
        <f t="shared" si="23"/>
        <v>0</v>
      </c>
      <c r="U7" s="354">
        <f t="shared" si="24"/>
        <v>0</v>
      </c>
      <c r="V7" s="354">
        <f t="shared" si="25"/>
        <v>10</v>
      </c>
      <c r="W7" s="354">
        <f t="shared" si="26"/>
        <v>0</v>
      </c>
      <c r="X7" s="354">
        <f t="shared" si="27"/>
        <v>0</v>
      </c>
      <c r="AG7" s="378" t="s">
        <v>373</v>
      </c>
      <c r="AH7" s="378" t="s">
        <v>726</v>
      </c>
      <c r="AI7" s="378" t="s">
        <v>397</v>
      </c>
      <c r="AJ7" s="378" t="s">
        <v>398</v>
      </c>
      <c r="AK7" s="354">
        <v>455800000</v>
      </c>
      <c r="AL7" s="354">
        <v>0</v>
      </c>
      <c r="AM7" s="354">
        <v>0</v>
      </c>
      <c r="AN7" s="354">
        <f t="shared" si="29"/>
        <v>455800</v>
      </c>
      <c r="AO7" s="354">
        <f t="shared" si="30"/>
        <v>0</v>
      </c>
      <c r="AP7" s="354">
        <f t="shared" si="31"/>
        <v>0</v>
      </c>
      <c r="AR7" s="378" t="s">
        <v>526</v>
      </c>
      <c r="AS7" s="514">
        <v>10000</v>
      </c>
      <c r="AT7" s="514">
        <v>0</v>
      </c>
      <c r="AU7" s="514">
        <v>0</v>
      </c>
      <c r="AV7" s="514">
        <v>10000</v>
      </c>
      <c r="AW7" s="514">
        <v>0</v>
      </c>
      <c r="AX7" s="514">
        <v>0</v>
      </c>
      <c r="AY7" s="514">
        <f t="shared" si="32"/>
        <v>10</v>
      </c>
      <c r="AZ7" s="514">
        <f t="shared" si="33"/>
        <v>0</v>
      </c>
      <c r="BA7" s="514">
        <f t="shared" si="34"/>
        <v>0</v>
      </c>
      <c r="BB7" s="514">
        <f t="shared" si="35"/>
        <v>10</v>
      </c>
      <c r="BC7" s="514">
        <f t="shared" si="36"/>
        <v>0</v>
      </c>
      <c r="BD7" s="514">
        <f t="shared" si="37"/>
        <v>0</v>
      </c>
      <c r="BF7" s="378" t="s">
        <v>665</v>
      </c>
      <c r="BG7" s="378" t="s">
        <v>666</v>
      </c>
      <c r="BH7" s="378" t="s">
        <v>376</v>
      </c>
      <c r="BI7" s="378" t="s">
        <v>376</v>
      </c>
      <c r="BJ7" s="514">
        <v>1957555840</v>
      </c>
      <c r="BK7" s="514">
        <f t="shared" si="38"/>
        <v>1957555.84</v>
      </c>
      <c r="BM7" s="378" t="s">
        <v>373</v>
      </c>
      <c r="BN7" s="378" t="s">
        <v>726</v>
      </c>
      <c r="BO7" s="378" t="s">
        <v>399</v>
      </c>
      <c r="BP7" s="378" t="s">
        <v>235</v>
      </c>
      <c r="BQ7" s="514">
        <v>2338286000</v>
      </c>
      <c r="BR7" s="514">
        <v>0</v>
      </c>
      <c r="BS7" s="514">
        <v>0</v>
      </c>
      <c r="BT7" s="514">
        <f t="shared" si="39"/>
        <v>2338286</v>
      </c>
      <c r="BU7" s="514">
        <f t="shared" si="40"/>
        <v>0</v>
      </c>
      <c r="BV7" s="514">
        <f t="shared" si="41"/>
        <v>0</v>
      </c>
      <c r="BX7" s="378" t="s">
        <v>526</v>
      </c>
      <c r="BY7" s="514">
        <v>10000</v>
      </c>
      <c r="BZ7" s="514">
        <v>0</v>
      </c>
      <c r="CA7" s="514">
        <v>0</v>
      </c>
      <c r="CB7" s="514">
        <v>10000</v>
      </c>
      <c r="CC7" s="514">
        <v>0</v>
      </c>
      <c r="CD7" s="514">
        <v>0</v>
      </c>
      <c r="CE7" s="514">
        <f t="shared" si="42"/>
        <v>10</v>
      </c>
      <c r="CF7" s="514">
        <f t="shared" si="43"/>
        <v>0</v>
      </c>
      <c r="CG7" s="514">
        <f t="shared" si="44"/>
        <v>0</v>
      </c>
      <c r="CH7" s="514">
        <f t="shared" si="45"/>
        <v>10</v>
      </c>
      <c r="CI7" s="514">
        <f t="shared" si="46"/>
        <v>0</v>
      </c>
      <c r="CJ7" s="514">
        <f t="shared" si="47"/>
        <v>0</v>
      </c>
      <c r="CK7" s="378" t="s">
        <v>281</v>
      </c>
      <c r="CS7" s="579" t="s">
        <v>371</v>
      </c>
      <c r="CT7" s="579" t="s">
        <v>202</v>
      </c>
      <c r="CU7" s="579" t="s">
        <v>376</v>
      </c>
      <c r="CV7" s="579" t="s">
        <v>376</v>
      </c>
      <c r="CW7" s="580">
        <v>0</v>
      </c>
      <c r="CX7" s="580">
        <v>0</v>
      </c>
      <c r="CY7" s="580">
        <v>0</v>
      </c>
      <c r="CZ7" s="580">
        <f t="shared" si="49"/>
        <v>0</v>
      </c>
      <c r="DA7" s="580">
        <f t="shared" si="50"/>
        <v>0</v>
      </c>
      <c r="DB7" s="580">
        <f t="shared" si="51"/>
        <v>0</v>
      </c>
      <c r="DD7" s="378" t="s">
        <v>526</v>
      </c>
      <c r="DE7" s="514">
        <v>10000</v>
      </c>
      <c r="DF7" s="514">
        <v>0</v>
      </c>
      <c r="DG7" s="514">
        <v>0</v>
      </c>
      <c r="DH7" s="514">
        <v>10000</v>
      </c>
      <c r="DI7" s="514">
        <v>0</v>
      </c>
      <c r="DJ7" s="514">
        <v>0</v>
      </c>
      <c r="DK7" s="514">
        <v>0</v>
      </c>
      <c r="DL7" s="514">
        <f t="shared" si="52"/>
        <v>10</v>
      </c>
      <c r="DM7" s="514">
        <f t="shared" si="53"/>
        <v>0</v>
      </c>
      <c r="DN7" s="514">
        <f t="shared" si="54"/>
        <v>0</v>
      </c>
      <c r="DO7" s="514">
        <f t="shared" si="55"/>
        <v>10</v>
      </c>
      <c r="DP7" s="514">
        <f t="shared" si="56"/>
        <v>0</v>
      </c>
      <c r="DQ7" s="514">
        <f t="shared" si="57"/>
        <v>0</v>
      </c>
      <c r="DR7" s="514">
        <f t="shared" si="58"/>
        <v>0</v>
      </c>
      <c r="DT7" s="579" t="s">
        <v>671</v>
      </c>
      <c r="DU7" s="579" t="s">
        <v>672</v>
      </c>
      <c r="DV7" s="579" t="s">
        <v>376</v>
      </c>
      <c r="DW7" s="579" t="s">
        <v>376</v>
      </c>
      <c r="DX7" s="580">
        <v>69000000</v>
      </c>
      <c r="DY7" s="580">
        <f t="shared" si="59"/>
        <v>69000</v>
      </c>
      <c r="EA7" s="378" t="s">
        <v>371</v>
      </c>
      <c r="EB7" s="378" t="s">
        <v>202</v>
      </c>
      <c r="EC7" s="378" t="s">
        <v>372</v>
      </c>
      <c r="ED7" s="378" t="s">
        <v>267</v>
      </c>
      <c r="EE7" s="580">
        <v>0</v>
      </c>
      <c r="EF7" s="580">
        <v>22149858759</v>
      </c>
      <c r="EG7" s="580">
        <v>22149858759</v>
      </c>
      <c r="EH7" s="580">
        <f t="shared" si="60"/>
        <v>0</v>
      </c>
      <c r="EI7" s="580">
        <f t="shared" si="61"/>
        <v>22149858.759</v>
      </c>
      <c r="EJ7" s="580">
        <f t="shared" si="62"/>
        <v>22149858.759</v>
      </c>
      <c r="EL7" s="597" t="s">
        <v>526</v>
      </c>
      <c r="EM7" s="598">
        <v>10000</v>
      </c>
      <c r="EN7" s="598">
        <v>0</v>
      </c>
      <c r="EO7" s="598">
        <v>0</v>
      </c>
      <c r="EP7" s="598">
        <v>10000</v>
      </c>
      <c r="EQ7" s="598">
        <v>0</v>
      </c>
      <c r="ER7" s="598">
        <v>0</v>
      </c>
      <c r="ES7" s="598">
        <v>0</v>
      </c>
      <c r="ET7" s="598">
        <f t="shared" si="63"/>
        <v>10</v>
      </c>
      <c r="EU7" s="598">
        <f t="shared" si="64"/>
        <v>0</v>
      </c>
      <c r="EV7" s="598">
        <f t="shared" si="65"/>
        <v>0</v>
      </c>
      <c r="EW7" s="598">
        <f t="shared" si="66"/>
        <v>10</v>
      </c>
      <c r="EX7" s="598">
        <f t="shared" si="67"/>
        <v>0</v>
      </c>
      <c r="EY7" s="598">
        <f t="shared" si="68"/>
        <v>0</v>
      </c>
      <c r="EZ7" s="598">
        <f t="shared" si="69"/>
        <v>0</v>
      </c>
      <c r="FB7" s="579" t="s">
        <v>665</v>
      </c>
      <c r="FC7" s="579" t="s">
        <v>666</v>
      </c>
      <c r="FD7" s="579" t="s">
        <v>376</v>
      </c>
      <c r="FE7" s="579" t="s">
        <v>376</v>
      </c>
      <c r="FF7" s="580">
        <v>327919496</v>
      </c>
      <c r="FG7" s="514">
        <f t="shared" si="70"/>
        <v>327919.49599999998</v>
      </c>
      <c r="FI7" s="579" t="s">
        <v>371</v>
      </c>
      <c r="FJ7" s="579" t="s">
        <v>202</v>
      </c>
      <c r="FK7" s="579" t="s">
        <v>420</v>
      </c>
      <c r="FL7" s="579" t="s">
        <v>254</v>
      </c>
      <c r="FM7" s="580">
        <v>0</v>
      </c>
      <c r="FN7" s="580">
        <v>55087664000</v>
      </c>
      <c r="FO7" s="580">
        <v>55087664000</v>
      </c>
      <c r="FP7" s="580">
        <f t="shared" si="71"/>
        <v>0</v>
      </c>
      <c r="FQ7" s="580">
        <f t="shared" si="72"/>
        <v>55087664</v>
      </c>
      <c r="FR7" s="580">
        <f t="shared" si="73"/>
        <v>55087664</v>
      </c>
      <c r="FT7" s="597" t="s">
        <v>526</v>
      </c>
      <c r="FU7" s="598">
        <v>10000</v>
      </c>
      <c r="FV7" s="598">
        <v>0</v>
      </c>
      <c r="FW7" s="598">
        <v>0</v>
      </c>
      <c r="FX7" s="598">
        <v>10000</v>
      </c>
      <c r="FY7" s="598">
        <v>0</v>
      </c>
      <c r="FZ7" s="598">
        <v>0</v>
      </c>
      <c r="GA7" s="598">
        <v>0</v>
      </c>
      <c r="GB7" s="514">
        <f t="shared" si="74"/>
        <v>10</v>
      </c>
      <c r="GC7" s="514">
        <f t="shared" si="75"/>
        <v>0</v>
      </c>
      <c r="GD7" s="514">
        <f t="shared" si="76"/>
        <v>0</v>
      </c>
      <c r="GE7" s="514">
        <f t="shared" si="77"/>
        <v>10</v>
      </c>
      <c r="GF7" s="514">
        <f t="shared" si="78"/>
        <v>0</v>
      </c>
      <c r="GG7" s="514">
        <f t="shared" si="79"/>
        <v>0</v>
      </c>
      <c r="GH7" s="514">
        <f t="shared" si="80"/>
        <v>0</v>
      </c>
      <c r="GJ7" s="745" t="s">
        <v>667</v>
      </c>
      <c r="GK7" s="603" t="s">
        <v>668</v>
      </c>
      <c r="GL7" s="603" t="s">
        <v>376</v>
      </c>
      <c r="GM7" s="603" t="s">
        <v>376</v>
      </c>
      <c r="GN7" s="742">
        <v>11705902358</v>
      </c>
      <c r="GO7" s="742">
        <f t="shared" si="81"/>
        <v>11705902.357999999</v>
      </c>
      <c r="GQ7" s="741" t="s">
        <v>371</v>
      </c>
      <c r="GR7" s="741" t="s">
        <v>202</v>
      </c>
      <c r="GS7" s="741" t="s">
        <v>372</v>
      </c>
      <c r="GT7" s="741" t="s">
        <v>267</v>
      </c>
      <c r="GU7" s="742">
        <v>0</v>
      </c>
      <c r="GV7" s="742">
        <v>22149858759</v>
      </c>
      <c r="GW7" s="742">
        <v>22149858759</v>
      </c>
      <c r="GX7" s="742">
        <f t="shared" si="82"/>
        <v>0</v>
      </c>
      <c r="GY7" s="742">
        <f t="shared" si="83"/>
        <v>22149858.759</v>
      </c>
      <c r="GZ7" s="742">
        <f t="shared" si="84"/>
        <v>22149858.759</v>
      </c>
      <c r="HB7" s="743" t="s">
        <v>526</v>
      </c>
      <c r="HC7" s="744">
        <v>10000</v>
      </c>
      <c r="HD7" s="744">
        <v>0</v>
      </c>
      <c r="HE7" s="744">
        <v>0</v>
      </c>
      <c r="HF7" s="744">
        <v>10000</v>
      </c>
      <c r="HG7" s="744">
        <v>0</v>
      </c>
      <c r="HH7" s="744">
        <v>0</v>
      </c>
      <c r="HI7" s="744">
        <v>0</v>
      </c>
      <c r="HJ7" s="744">
        <f t="shared" si="85"/>
        <v>10</v>
      </c>
      <c r="HK7" s="744">
        <f t="shared" si="86"/>
        <v>0</v>
      </c>
      <c r="HL7" s="744">
        <f t="shared" si="87"/>
        <v>0</v>
      </c>
      <c r="HM7" s="744">
        <f t="shared" si="88"/>
        <v>10</v>
      </c>
      <c r="HN7" s="744">
        <f t="shared" si="89"/>
        <v>0</v>
      </c>
      <c r="HO7" s="744">
        <f t="shared" si="90"/>
        <v>0</v>
      </c>
      <c r="HP7" s="744">
        <f t="shared" si="91"/>
        <v>0</v>
      </c>
      <c r="HR7" s="741" t="s">
        <v>671</v>
      </c>
      <c r="HS7" s="741" t="s">
        <v>672</v>
      </c>
      <c r="HT7" s="741" t="s">
        <v>376</v>
      </c>
      <c r="HU7" s="741" t="s">
        <v>376</v>
      </c>
      <c r="HV7" s="742">
        <v>464279648</v>
      </c>
      <c r="HW7" s="742">
        <f t="shared" si="92"/>
        <v>464279.64799999999</v>
      </c>
      <c r="HY7" s="741" t="s">
        <v>371</v>
      </c>
      <c r="HZ7" s="741" t="s">
        <v>202</v>
      </c>
      <c r="IA7" s="741" t="s">
        <v>420</v>
      </c>
      <c r="IB7" s="741" t="s">
        <v>254</v>
      </c>
      <c r="IC7" s="742">
        <v>0</v>
      </c>
      <c r="ID7" s="742">
        <v>55087664000</v>
      </c>
      <c r="IE7" s="742">
        <v>55087664000</v>
      </c>
      <c r="IF7" s="742">
        <f t="shared" si="13"/>
        <v>0</v>
      </c>
      <c r="IG7" s="742">
        <f t="shared" si="14"/>
        <v>55087664</v>
      </c>
      <c r="IH7" s="742">
        <f t="shared" si="15"/>
        <v>55087664</v>
      </c>
      <c r="IJ7" s="743" t="s">
        <v>526</v>
      </c>
      <c r="IK7" s="744">
        <v>10000</v>
      </c>
      <c r="IL7" s="744"/>
      <c r="IM7" s="744">
        <v>0</v>
      </c>
      <c r="IN7" s="744">
        <v>0</v>
      </c>
      <c r="IO7" s="744">
        <f t="shared" si="93"/>
        <v>10000</v>
      </c>
      <c r="IP7" s="744">
        <v>0</v>
      </c>
      <c r="IQ7" s="744">
        <v>0</v>
      </c>
      <c r="IR7" s="744">
        <v>0</v>
      </c>
      <c r="IS7" s="744">
        <f t="shared" si="94"/>
        <v>10</v>
      </c>
      <c r="IT7" s="744">
        <f t="shared" si="95"/>
        <v>0</v>
      </c>
      <c r="IU7" s="744">
        <f t="shared" si="95"/>
        <v>0</v>
      </c>
      <c r="IV7" s="744">
        <f t="shared" si="96"/>
        <v>10</v>
      </c>
      <c r="IW7" s="744">
        <f t="shared" si="97"/>
        <v>0</v>
      </c>
      <c r="IX7" s="744">
        <f t="shared" si="98"/>
        <v>0</v>
      </c>
      <c r="IY7" s="744">
        <f t="shared" si="99"/>
        <v>0</v>
      </c>
      <c r="IZ7" s="517"/>
      <c r="JA7" s="741" t="s">
        <v>665</v>
      </c>
      <c r="JB7" s="887" t="s">
        <v>666</v>
      </c>
      <c r="JC7" s="741" t="s">
        <v>376</v>
      </c>
      <c r="JD7" s="887" t="s">
        <v>376</v>
      </c>
      <c r="JE7" s="742">
        <v>9335496101</v>
      </c>
      <c r="JF7" s="742">
        <f t="shared" si="100"/>
        <v>9335496.1009999998</v>
      </c>
      <c r="JH7" s="741" t="s">
        <v>371</v>
      </c>
      <c r="JI7" s="306" t="s">
        <v>202</v>
      </c>
      <c r="JJ7" s="741" t="s">
        <v>420</v>
      </c>
      <c r="JK7" s="306" t="s">
        <v>254</v>
      </c>
      <c r="JL7" s="742">
        <v>0</v>
      </c>
      <c r="JM7" s="742">
        <v>55087664000</v>
      </c>
      <c r="JN7" s="742">
        <v>55087664000</v>
      </c>
      <c r="JO7" s="742">
        <f t="shared" si="101"/>
        <v>0</v>
      </c>
      <c r="JP7" s="742">
        <f t="shared" si="102"/>
        <v>55087664</v>
      </c>
      <c r="JQ7" s="742">
        <f t="shared" si="103"/>
        <v>55087664</v>
      </c>
      <c r="JS7" s="743" t="s">
        <v>526</v>
      </c>
      <c r="JT7" s="744">
        <v>10000</v>
      </c>
      <c r="JU7" s="744">
        <v>0</v>
      </c>
      <c r="JV7" s="744">
        <v>0</v>
      </c>
      <c r="JW7" s="744">
        <v>10000</v>
      </c>
      <c r="JX7" s="744">
        <v>0</v>
      </c>
      <c r="JY7" s="744">
        <v>0</v>
      </c>
      <c r="JZ7" s="744">
        <v>0</v>
      </c>
      <c r="KA7" s="744">
        <f t="shared" si="104"/>
        <v>10</v>
      </c>
      <c r="KB7" s="744">
        <f t="shared" si="105"/>
        <v>0</v>
      </c>
      <c r="KC7" s="744">
        <f t="shared" si="106"/>
        <v>0</v>
      </c>
      <c r="KD7" s="744">
        <f t="shared" si="107"/>
        <v>10</v>
      </c>
      <c r="KE7" s="744">
        <f t="shared" si="108"/>
        <v>0</v>
      </c>
      <c r="KF7" s="744">
        <f t="shared" si="109"/>
        <v>0</v>
      </c>
      <c r="KG7" s="744">
        <f t="shared" si="110"/>
        <v>0</v>
      </c>
    </row>
    <row r="8" spans="1:293" s="378" customFormat="1" ht="12" customHeight="1" x14ac:dyDescent="0.2">
      <c r="A8" s="596" t="s">
        <v>373</v>
      </c>
      <c r="B8" s="353" t="s">
        <v>726</v>
      </c>
      <c r="C8" s="596" t="s">
        <v>374</v>
      </c>
      <c r="D8" s="353" t="s">
        <v>236</v>
      </c>
      <c r="E8" s="354">
        <v>196766000</v>
      </c>
      <c r="F8" s="354">
        <v>0</v>
      </c>
      <c r="G8" s="354">
        <v>0</v>
      </c>
      <c r="H8" s="354">
        <f t="shared" si="19"/>
        <v>196766</v>
      </c>
      <c r="I8" s="354">
        <f t="shared" si="20"/>
        <v>0</v>
      </c>
      <c r="J8" s="354">
        <f t="shared" si="21"/>
        <v>0</v>
      </c>
      <c r="L8" s="378" t="s">
        <v>527</v>
      </c>
      <c r="M8" s="354">
        <v>10000</v>
      </c>
      <c r="N8" s="354">
        <v>0</v>
      </c>
      <c r="O8" s="354">
        <v>0</v>
      </c>
      <c r="P8" s="354">
        <v>10000</v>
      </c>
      <c r="Q8" s="354">
        <v>0</v>
      </c>
      <c r="R8" s="354">
        <v>0</v>
      </c>
      <c r="S8" s="354">
        <f t="shared" si="22"/>
        <v>10</v>
      </c>
      <c r="T8" s="354">
        <f t="shared" si="23"/>
        <v>0</v>
      </c>
      <c r="U8" s="354">
        <f t="shared" si="24"/>
        <v>0</v>
      </c>
      <c r="V8" s="354">
        <f t="shared" si="25"/>
        <v>10</v>
      </c>
      <c r="W8" s="354">
        <f t="shared" si="26"/>
        <v>0</v>
      </c>
      <c r="X8" s="354">
        <f t="shared" si="27"/>
        <v>0</v>
      </c>
      <c r="AG8" s="378" t="s">
        <v>373</v>
      </c>
      <c r="AH8" s="378" t="s">
        <v>726</v>
      </c>
      <c r="AI8" s="378" t="s">
        <v>374</v>
      </c>
      <c r="AJ8" s="378" t="s">
        <v>236</v>
      </c>
      <c r="AK8" s="354">
        <v>199077660</v>
      </c>
      <c r="AL8" s="354">
        <v>0</v>
      </c>
      <c r="AM8" s="354">
        <v>0</v>
      </c>
      <c r="AN8" s="354">
        <f t="shared" si="29"/>
        <v>199077.66</v>
      </c>
      <c r="AO8" s="354">
        <f t="shared" si="30"/>
        <v>0</v>
      </c>
      <c r="AP8" s="354">
        <f t="shared" si="31"/>
        <v>0</v>
      </c>
      <c r="AR8" s="378" t="s">
        <v>527</v>
      </c>
      <c r="AS8" s="514">
        <v>10000</v>
      </c>
      <c r="AT8" s="514">
        <v>0</v>
      </c>
      <c r="AU8" s="514">
        <v>0</v>
      </c>
      <c r="AV8" s="514">
        <v>10000</v>
      </c>
      <c r="AW8" s="514">
        <v>0</v>
      </c>
      <c r="AX8" s="514">
        <v>0</v>
      </c>
      <c r="AY8" s="514">
        <f t="shared" si="32"/>
        <v>10</v>
      </c>
      <c r="AZ8" s="514">
        <f t="shared" si="33"/>
        <v>0</v>
      </c>
      <c r="BA8" s="514">
        <f t="shared" si="34"/>
        <v>0</v>
      </c>
      <c r="BB8" s="514">
        <f t="shared" si="35"/>
        <v>10</v>
      </c>
      <c r="BC8" s="514">
        <f t="shared" si="36"/>
        <v>0</v>
      </c>
      <c r="BD8" s="514">
        <f t="shared" si="37"/>
        <v>0</v>
      </c>
      <c r="BF8" s="378" t="s">
        <v>671</v>
      </c>
      <c r="BG8" s="378" t="s">
        <v>672</v>
      </c>
      <c r="BH8" s="378" t="s">
        <v>376</v>
      </c>
      <c r="BI8" s="378" t="s">
        <v>376</v>
      </c>
      <c r="BJ8" s="514">
        <v>268688400</v>
      </c>
      <c r="BK8" s="514">
        <f t="shared" si="38"/>
        <v>268688.40000000002</v>
      </c>
      <c r="BM8" s="378" t="s">
        <v>373</v>
      </c>
      <c r="BN8" s="378" t="s">
        <v>726</v>
      </c>
      <c r="BO8" s="378" t="s">
        <v>421</v>
      </c>
      <c r="BP8" s="378" t="s">
        <v>285</v>
      </c>
      <c r="BQ8" s="514">
        <v>630862000</v>
      </c>
      <c r="BR8" s="514">
        <v>0</v>
      </c>
      <c r="BS8" s="514">
        <v>0</v>
      </c>
      <c r="BT8" s="514">
        <f t="shared" si="39"/>
        <v>630862</v>
      </c>
      <c r="BU8" s="514">
        <f t="shared" si="40"/>
        <v>0</v>
      </c>
      <c r="BV8" s="514">
        <f t="shared" si="41"/>
        <v>0</v>
      </c>
      <c r="BX8" s="378" t="s">
        <v>527</v>
      </c>
      <c r="BY8" s="514">
        <v>10000</v>
      </c>
      <c r="BZ8" s="514">
        <v>0</v>
      </c>
      <c r="CA8" s="514">
        <v>0</v>
      </c>
      <c r="CB8" s="514">
        <v>10000</v>
      </c>
      <c r="CC8" s="514">
        <v>0</v>
      </c>
      <c r="CD8" s="514">
        <v>0</v>
      </c>
      <c r="CE8" s="514">
        <f t="shared" si="42"/>
        <v>10</v>
      </c>
      <c r="CF8" s="514">
        <f t="shared" si="43"/>
        <v>0</v>
      </c>
      <c r="CG8" s="514">
        <f t="shared" si="44"/>
        <v>0</v>
      </c>
      <c r="CH8" s="514">
        <f t="shared" si="45"/>
        <v>10</v>
      </c>
      <c r="CI8" s="514">
        <f t="shared" si="46"/>
        <v>0</v>
      </c>
      <c r="CJ8" s="514">
        <f t="shared" si="47"/>
        <v>0</v>
      </c>
      <c r="CK8" s="378" t="s">
        <v>281</v>
      </c>
      <c r="CS8" s="579" t="s">
        <v>373</v>
      </c>
      <c r="CT8" s="579" t="s">
        <v>726</v>
      </c>
      <c r="CU8" s="579" t="s">
        <v>399</v>
      </c>
      <c r="CV8" s="579" t="s">
        <v>235</v>
      </c>
      <c r="CW8" s="580">
        <v>2338286000</v>
      </c>
      <c r="CX8" s="580">
        <v>0</v>
      </c>
      <c r="CY8" s="580">
        <v>0</v>
      </c>
      <c r="CZ8" s="580">
        <f t="shared" si="49"/>
        <v>2338286</v>
      </c>
      <c r="DA8" s="580">
        <f t="shared" si="50"/>
        <v>0</v>
      </c>
      <c r="DB8" s="580">
        <f t="shared" si="51"/>
        <v>0</v>
      </c>
      <c r="DD8" s="378" t="s">
        <v>527</v>
      </c>
      <c r="DE8" s="514">
        <v>10000</v>
      </c>
      <c r="DF8" s="514">
        <v>0</v>
      </c>
      <c r="DG8" s="514">
        <v>0</v>
      </c>
      <c r="DH8" s="514">
        <v>10000</v>
      </c>
      <c r="DI8" s="514">
        <v>0</v>
      </c>
      <c r="DJ8" s="514">
        <v>0</v>
      </c>
      <c r="DK8" s="514">
        <v>0</v>
      </c>
      <c r="DL8" s="514">
        <f t="shared" si="52"/>
        <v>10</v>
      </c>
      <c r="DM8" s="514">
        <f t="shared" si="53"/>
        <v>0</v>
      </c>
      <c r="DN8" s="514">
        <f t="shared" si="54"/>
        <v>0</v>
      </c>
      <c r="DO8" s="514">
        <f t="shared" si="55"/>
        <v>10</v>
      </c>
      <c r="DP8" s="514">
        <f t="shared" si="56"/>
        <v>0</v>
      </c>
      <c r="DQ8" s="514">
        <f t="shared" si="57"/>
        <v>0</v>
      </c>
      <c r="DR8" s="514">
        <f t="shared" si="58"/>
        <v>0</v>
      </c>
      <c r="DT8" s="579" t="s">
        <v>675</v>
      </c>
      <c r="DU8" s="579" t="s">
        <v>676</v>
      </c>
      <c r="DV8" s="579" t="s">
        <v>376</v>
      </c>
      <c r="DW8" s="579" t="s">
        <v>376</v>
      </c>
      <c r="DX8" s="580">
        <v>12621848</v>
      </c>
      <c r="DY8" s="580">
        <f t="shared" si="59"/>
        <v>12621.848</v>
      </c>
      <c r="EA8" s="378" t="s">
        <v>373</v>
      </c>
      <c r="EB8" s="378" t="s">
        <v>726</v>
      </c>
      <c r="EC8" s="378" t="s">
        <v>399</v>
      </c>
      <c r="ED8" s="378" t="s">
        <v>235</v>
      </c>
      <c r="EE8" s="580">
        <v>2338286000</v>
      </c>
      <c r="EF8" s="580">
        <v>0</v>
      </c>
      <c r="EG8" s="580">
        <v>0</v>
      </c>
      <c r="EH8" s="580">
        <f t="shared" si="60"/>
        <v>2338286</v>
      </c>
      <c r="EI8" s="580">
        <f t="shared" si="61"/>
        <v>0</v>
      </c>
      <c r="EJ8" s="580">
        <f t="shared" si="62"/>
        <v>0</v>
      </c>
      <c r="EL8" s="597" t="s">
        <v>527</v>
      </c>
      <c r="EM8" s="598">
        <v>10000</v>
      </c>
      <c r="EN8" s="598">
        <v>0</v>
      </c>
      <c r="EO8" s="598">
        <v>0</v>
      </c>
      <c r="EP8" s="598">
        <v>10000</v>
      </c>
      <c r="EQ8" s="598">
        <v>0</v>
      </c>
      <c r="ER8" s="598">
        <v>0</v>
      </c>
      <c r="ES8" s="598">
        <v>0</v>
      </c>
      <c r="ET8" s="598">
        <f t="shared" si="63"/>
        <v>10</v>
      </c>
      <c r="EU8" s="598">
        <f t="shared" si="64"/>
        <v>0</v>
      </c>
      <c r="EV8" s="598">
        <f t="shared" si="65"/>
        <v>0</v>
      </c>
      <c r="EW8" s="598">
        <f t="shared" si="66"/>
        <v>10</v>
      </c>
      <c r="EX8" s="598">
        <f t="shared" si="67"/>
        <v>0</v>
      </c>
      <c r="EY8" s="598">
        <f t="shared" si="68"/>
        <v>0</v>
      </c>
      <c r="EZ8" s="598">
        <f t="shared" si="69"/>
        <v>0</v>
      </c>
      <c r="FB8" s="579" t="s">
        <v>671</v>
      </c>
      <c r="FC8" s="579" t="s">
        <v>672</v>
      </c>
      <c r="FD8" s="579" t="s">
        <v>376</v>
      </c>
      <c r="FE8" s="579" t="s">
        <v>376</v>
      </c>
      <c r="FF8" s="580">
        <v>31500000</v>
      </c>
      <c r="FG8" s="514">
        <f t="shared" si="70"/>
        <v>31500</v>
      </c>
      <c r="FI8" s="579" t="s">
        <v>373</v>
      </c>
      <c r="FJ8" s="579" t="s">
        <v>726</v>
      </c>
      <c r="FK8" s="579" t="s">
        <v>399</v>
      </c>
      <c r="FL8" s="579" t="s">
        <v>235</v>
      </c>
      <c r="FM8" s="580">
        <v>2338286000</v>
      </c>
      <c r="FN8" s="580">
        <v>0</v>
      </c>
      <c r="FO8" s="580">
        <v>0</v>
      </c>
      <c r="FP8" s="580">
        <f t="shared" si="71"/>
        <v>2338286</v>
      </c>
      <c r="FQ8" s="580">
        <f t="shared" si="72"/>
        <v>0</v>
      </c>
      <c r="FR8" s="580">
        <f t="shared" si="73"/>
        <v>0</v>
      </c>
      <c r="FT8" s="597" t="s">
        <v>527</v>
      </c>
      <c r="FU8" s="598">
        <v>10000</v>
      </c>
      <c r="FV8" s="598">
        <v>0</v>
      </c>
      <c r="FW8" s="598">
        <v>0</v>
      </c>
      <c r="FX8" s="598">
        <v>10000</v>
      </c>
      <c r="FY8" s="598">
        <v>0</v>
      </c>
      <c r="FZ8" s="598">
        <v>0</v>
      </c>
      <c r="GA8" s="598">
        <v>0</v>
      </c>
      <c r="GB8" s="514">
        <f t="shared" si="74"/>
        <v>10</v>
      </c>
      <c r="GC8" s="514">
        <f t="shared" si="75"/>
        <v>0</v>
      </c>
      <c r="GD8" s="514">
        <f t="shared" si="76"/>
        <v>0</v>
      </c>
      <c r="GE8" s="514">
        <f t="shared" si="77"/>
        <v>10</v>
      </c>
      <c r="GF8" s="514">
        <f t="shared" si="78"/>
        <v>0</v>
      </c>
      <c r="GG8" s="514">
        <f t="shared" si="79"/>
        <v>0</v>
      </c>
      <c r="GH8" s="514">
        <f t="shared" si="80"/>
        <v>0</v>
      </c>
      <c r="GJ8" s="745" t="s">
        <v>671</v>
      </c>
      <c r="GK8" s="603" t="s">
        <v>672</v>
      </c>
      <c r="GL8" s="603" t="s">
        <v>376</v>
      </c>
      <c r="GM8" s="603" t="s">
        <v>376</v>
      </c>
      <c r="GN8" s="742">
        <v>34200000</v>
      </c>
      <c r="GO8" s="742">
        <f t="shared" si="81"/>
        <v>34200</v>
      </c>
      <c r="GQ8" s="741" t="s">
        <v>373</v>
      </c>
      <c r="GR8" s="741" t="s">
        <v>726</v>
      </c>
      <c r="GS8" s="741" t="s">
        <v>399</v>
      </c>
      <c r="GT8" s="741" t="s">
        <v>235</v>
      </c>
      <c r="GU8" s="742">
        <v>2494306282</v>
      </c>
      <c r="GV8" s="742">
        <v>0</v>
      </c>
      <c r="GW8" s="742">
        <v>0</v>
      </c>
      <c r="GX8" s="742">
        <f t="shared" si="82"/>
        <v>2494306.2820000001</v>
      </c>
      <c r="GY8" s="742">
        <f t="shared" si="83"/>
        <v>0</v>
      </c>
      <c r="GZ8" s="742">
        <f t="shared" si="84"/>
        <v>0</v>
      </c>
      <c r="HB8" s="743" t="s">
        <v>527</v>
      </c>
      <c r="HC8" s="744">
        <v>10000</v>
      </c>
      <c r="HD8" s="744">
        <v>0</v>
      </c>
      <c r="HE8" s="744">
        <v>0</v>
      </c>
      <c r="HF8" s="744">
        <v>10000</v>
      </c>
      <c r="HG8" s="744">
        <v>0</v>
      </c>
      <c r="HH8" s="744">
        <v>0</v>
      </c>
      <c r="HI8" s="744">
        <v>0</v>
      </c>
      <c r="HJ8" s="744">
        <f t="shared" si="85"/>
        <v>10</v>
      </c>
      <c r="HK8" s="744">
        <f t="shared" si="86"/>
        <v>0</v>
      </c>
      <c r="HL8" s="744">
        <f t="shared" si="87"/>
        <v>0</v>
      </c>
      <c r="HM8" s="744">
        <f t="shared" si="88"/>
        <v>10</v>
      </c>
      <c r="HN8" s="744">
        <f t="shared" si="89"/>
        <v>0</v>
      </c>
      <c r="HO8" s="744">
        <f t="shared" si="90"/>
        <v>0</v>
      </c>
      <c r="HP8" s="744">
        <f t="shared" si="91"/>
        <v>0</v>
      </c>
      <c r="HR8" s="741" t="s">
        <v>673</v>
      </c>
      <c r="HS8" s="741" t="s">
        <v>674</v>
      </c>
      <c r="HT8" s="741" t="s">
        <v>376</v>
      </c>
      <c r="HU8" s="741" t="s">
        <v>376</v>
      </c>
      <c r="HV8" s="742">
        <v>176420000</v>
      </c>
      <c r="HW8" s="742">
        <f t="shared" si="92"/>
        <v>176420</v>
      </c>
      <c r="HY8" s="741" t="s">
        <v>373</v>
      </c>
      <c r="HZ8" s="741" t="s">
        <v>726</v>
      </c>
      <c r="IA8" s="741" t="s">
        <v>399</v>
      </c>
      <c r="IB8" s="741" t="s">
        <v>235</v>
      </c>
      <c r="IC8" s="742">
        <v>2494306282</v>
      </c>
      <c r="ID8" s="742">
        <v>0</v>
      </c>
      <c r="IE8" s="742">
        <v>0</v>
      </c>
      <c r="IF8" s="742">
        <f t="shared" si="13"/>
        <v>2494306.2820000001</v>
      </c>
      <c r="IG8" s="742">
        <f t="shared" si="14"/>
        <v>0</v>
      </c>
      <c r="IH8" s="742">
        <f t="shared" si="15"/>
        <v>0</v>
      </c>
      <c r="IJ8" s="743" t="s">
        <v>527</v>
      </c>
      <c r="IK8" s="744">
        <v>10000</v>
      </c>
      <c r="IL8" s="744"/>
      <c r="IM8" s="744">
        <v>0</v>
      </c>
      <c r="IN8" s="744">
        <v>0</v>
      </c>
      <c r="IO8" s="744">
        <f t="shared" si="93"/>
        <v>10000</v>
      </c>
      <c r="IP8" s="744">
        <v>0</v>
      </c>
      <c r="IQ8" s="744">
        <v>0</v>
      </c>
      <c r="IR8" s="744">
        <v>0</v>
      </c>
      <c r="IS8" s="744">
        <f t="shared" si="94"/>
        <v>10</v>
      </c>
      <c r="IT8" s="744">
        <f t="shared" si="95"/>
        <v>0</v>
      </c>
      <c r="IU8" s="744">
        <f t="shared" si="95"/>
        <v>0</v>
      </c>
      <c r="IV8" s="744">
        <f t="shared" si="96"/>
        <v>10</v>
      </c>
      <c r="IW8" s="744">
        <f t="shared" si="97"/>
        <v>0</v>
      </c>
      <c r="IX8" s="744">
        <f t="shared" si="98"/>
        <v>0</v>
      </c>
      <c r="IY8" s="744">
        <f t="shared" si="99"/>
        <v>0</v>
      </c>
      <c r="IZ8" s="517"/>
      <c r="JA8" s="741" t="s">
        <v>671</v>
      </c>
      <c r="JB8" s="887" t="s">
        <v>672</v>
      </c>
      <c r="JC8" s="741" t="s">
        <v>376</v>
      </c>
      <c r="JD8" s="887" t="s">
        <v>376</v>
      </c>
      <c r="JE8" s="742">
        <v>1591473456</v>
      </c>
      <c r="JF8" s="742">
        <f t="shared" si="100"/>
        <v>1591473.456</v>
      </c>
      <c r="JH8" s="741" t="s">
        <v>373</v>
      </c>
      <c r="JI8" s="306" t="s">
        <v>726</v>
      </c>
      <c r="JJ8" s="741" t="s">
        <v>399</v>
      </c>
      <c r="JK8" s="306" t="s">
        <v>235</v>
      </c>
      <c r="JL8" s="742">
        <v>2494306282</v>
      </c>
      <c r="JM8" s="742">
        <v>0</v>
      </c>
      <c r="JN8" s="742">
        <v>0</v>
      </c>
      <c r="JO8" s="742">
        <f t="shared" si="101"/>
        <v>2494306.2820000001</v>
      </c>
      <c r="JP8" s="742">
        <f t="shared" si="102"/>
        <v>0</v>
      </c>
      <c r="JQ8" s="742">
        <f t="shared" si="103"/>
        <v>0</v>
      </c>
      <c r="JS8" s="743" t="s">
        <v>527</v>
      </c>
      <c r="JT8" s="744">
        <v>10000</v>
      </c>
      <c r="JU8" s="744">
        <v>0</v>
      </c>
      <c r="JV8" s="744">
        <v>0</v>
      </c>
      <c r="JW8" s="744">
        <v>10000</v>
      </c>
      <c r="JX8" s="744">
        <v>0</v>
      </c>
      <c r="JY8" s="744">
        <v>0</v>
      </c>
      <c r="JZ8" s="744">
        <v>0</v>
      </c>
      <c r="KA8" s="744">
        <f t="shared" si="104"/>
        <v>10</v>
      </c>
      <c r="KB8" s="744">
        <f t="shared" si="105"/>
        <v>0</v>
      </c>
      <c r="KC8" s="744">
        <f t="shared" si="106"/>
        <v>0</v>
      </c>
      <c r="KD8" s="744">
        <f t="shared" si="107"/>
        <v>10</v>
      </c>
      <c r="KE8" s="744">
        <f t="shared" si="108"/>
        <v>0</v>
      </c>
      <c r="KF8" s="744">
        <f t="shared" si="109"/>
        <v>0</v>
      </c>
      <c r="KG8" s="744">
        <f t="shared" si="110"/>
        <v>0</v>
      </c>
    </row>
    <row r="9" spans="1:293" s="378" customFormat="1" ht="12" customHeight="1" x14ac:dyDescent="0.2">
      <c r="A9" s="596" t="s">
        <v>373</v>
      </c>
      <c r="B9" s="353" t="s">
        <v>726</v>
      </c>
      <c r="C9" s="596" t="s">
        <v>396</v>
      </c>
      <c r="D9" s="353" t="s">
        <v>238</v>
      </c>
      <c r="E9" s="354">
        <v>10000000</v>
      </c>
      <c r="F9" s="354">
        <v>0</v>
      </c>
      <c r="G9" s="354">
        <v>0</v>
      </c>
      <c r="H9" s="354">
        <f t="shared" si="19"/>
        <v>10000</v>
      </c>
      <c r="I9" s="354">
        <f t="shared" si="20"/>
        <v>0</v>
      </c>
      <c r="J9" s="354">
        <f t="shared" si="21"/>
        <v>0</v>
      </c>
      <c r="L9" s="378" t="s">
        <v>718</v>
      </c>
      <c r="M9" s="354">
        <v>1</v>
      </c>
      <c r="N9" s="354">
        <v>0</v>
      </c>
      <c r="O9" s="354">
        <v>0</v>
      </c>
      <c r="P9" s="354">
        <v>1</v>
      </c>
      <c r="Q9" s="354">
        <v>0</v>
      </c>
      <c r="R9" s="354">
        <v>0</v>
      </c>
      <c r="S9" s="354">
        <f t="shared" si="22"/>
        <v>1E-3</v>
      </c>
      <c r="T9" s="354">
        <f t="shared" si="23"/>
        <v>0</v>
      </c>
      <c r="U9" s="354">
        <f t="shared" si="24"/>
        <v>0</v>
      </c>
      <c r="V9" s="354">
        <f t="shared" si="25"/>
        <v>1E-3</v>
      </c>
      <c r="W9" s="354">
        <f t="shared" si="26"/>
        <v>0</v>
      </c>
      <c r="X9" s="354">
        <f t="shared" si="27"/>
        <v>0</v>
      </c>
      <c r="AG9" s="378" t="s">
        <v>373</v>
      </c>
      <c r="AH9" s="378" t="s">
        <v>726</v>
      </c>
      <c r="AI9" s="378" t="s">
        <v>396</v>
      </c>
      <c r="AJ9" s="378" t="s">
        <v>238</v>
      </c>
      <c r="AK9" s="354">
        <v>7688340</v>
      </c>
      <c r="AL9" s="354">
        <v>0</v>
      </c>
      <c r="AM9" s="354">
        <v>0</v>
      </c>
      <c r="AN9" s="354">
        <f t="shared" si="29"/>
        <v>7688.34</v>
      </c>
      <c r="AO9" s="354">
        <f t="shared" si="30"/>
        <v>0</v>
      </c>
      <c r="AP9" s="354">
        <f t="shared" si="31"/>
        <v>0</v>
      </c>
      <c r="AR9" s="378" t="s">
        <v>718</v>
      </c>
      <c r="AS9" s="514">
        <v>1</v>
      </c>
      <c r="AT9" s="514">
        <v>0</v>
      </c>
      <c r="AU9" s="514">
        <v>0</v>
      </c>
      <c r="AV9" s="514">
        <v>1</v>
      </c>
      <c r="AW9" s="514">
        <v>0</v>
      </c>
      <c r="AX9" s="514">
        <v>0</v>
      </c>
      <c r="AY9" s="514">
        <f t="shared" si="32"/>
        <v>1E-3</v>
      </c>
      <c r="AZ9" s="514">
        <f t="shared" si="33"/>
        <v>0</v>
      </c>
      <c r="BA9" s="514">
        <f t="shared" si="34"/>
        <v>0</v>
      </c>
      <c r="BB9" s="514">
        <f t="shared" si="35"/>
        <v>1E-3</v>
      </c>
      <c r="BC9" s="514">
        <f t="shared" si="36"/>
        <v>0</v>
      </c>
      <c r="BD9" s="514">
        <f t="shared" si="37"/>
        <v>0</v>
      </c>
      <c r="BF9" s="378" t="s">
        <v>675</v>
      </c>
      <c r="BG9" s="378" t="s">
        <v>676</v>
      </c>
      <c r="BH9" s="378" t="s">
        <v>376</v>
      </c>
      <c r="BI9" s="378" t="s">
        <v>376</v>
      </c>
      <c r="BJ9" s="514">
        <v>87000000</v>
      </c>
      <c r="BK9" s="514">
        <f t="shared" si="38"/>
        <v>87000</v>
      </c>
      <c r="BM9" s="378" t="s">
        <v>373</v>
      </c>
      <c r="BN9" s="378" t="s">
        <v>726</v>
      </c>
      <c r="BO9" s="378" t="s">
        <v>397</v>
      </c>
      <c r="BP9" s="378" t="s">
        <v>398</v>
      </c>
      <c r="BQ9" s="514">
        <v>455800000</v>
      </c>
      <c r="BR9" s="514">
        <v>0</v>
      </c>
      <c r="BS9" s="514">
        <v>0</v>
      </c>
      <c r="BT9" s="514">
        <f t="shared" si="39"/>
        <v>455800</v>
      </c>
      <c r="BU9" s="514">
        <f t="shared" si="40"/>
        <v>0</v>
      </c>
      <c r="BV9" s="514">
        <f t="shared" si="41"/>
        <v>0</v>
      </c>
      <c r="BX9" s="378" t="s">
        <v>718</v>
      </c>
      <c r="BY9" s="514">
        <v>1</v>
      </c>
      <c r="BZ9" s="514">
        <v>0</v>
      </c>
      <c r="CA9" s="514">
        <v>0</v>
      </c>
      <c r="CB9" s="514">
        <v>1</v>
      </c>
      <c r="CC9" s="514">
        <v>0</v>
      </c>
      <c r="CD9" s="514">
        <v>0</v>
      </c>
      <c r="CE9" s="514">
        <f t="shared" si="42"/>
        <v>1E-3</v>
      </c>
      <c r="CF9" s="514">
        <f t="shared" si="43"/>
        <v>0</v>
      </c>
      <c r="CG9" s="514">
        <f t="shared" si="44"/>
        <v>0</v>
      </c>
      <c r="CH9" s="514">
        <f t="shared" si="45"/>
        <v>1E-3</v>
      </c>
      <c r="CI9" s="514">
        <f t="shared" si="46"/>
        <v>0</v>
      </c>
      <c r="CJ9" s="514">
        <f t="shared" si="47"/>
        <v>0</v>
      </c>
      <c r="CK9" s="378" t="s">
        <v>281</v>
      </c>
      <c r="CS9" s="579" t="s">
        <v>373</v>
      </c>
      <c r="CT9" s="579" t="s">
        <v>726</v>
      </c>
      <c r="CU9" s="579" t="s">
        <v>421</v>
      </c>
      <c r="CV9" s="579" t="s">
        <v>285</v>
      </c>
      <c r="CW9" s="580">
        <v>630862000</v>
      </c>
      <c r="CX9" s="580">
        <v>0</v>
      </c>
      <c r="CY9" s="580">
        <v>0</v>
      </c>
      <c r="CZ9" s="580">
        <f t="shared" si="49"/>
        <v>630862</v>
      </c>
      <c r="DA9" s="580">
        <f t="shared" si="50"/>
        <v>0</v>
      </c>
      <c r="DB9" s="580">
        <f t="shared" si="51"/>
        <v>0</v>
      </c>
      <c r="DD9" s="378" t="s">
        <v>718</v>
      </c>
      <c r="DE9" s="514">
        <v>1</v>
      </c>
      <c r="DF9" s="514">
        <v>0</v>
      </c>
      <c r="DG9" s="514">
        <v>0</v>
      </c>
      <c r="DH9" s="514">
        <v>1</v>
      </c>
      <c r="DI9" s="514">
        <v>0</v>
      </c>
      <c r="DJ9" s="514">
        <v>0</v>
      </c>
      <c r="DK9" s="514">
        <v>0</v>
      </c>
      <c r="DL9" s="514">
        <f t="shared" si="52"/>
        <v>1E-3</v>
      </c>
      <c r="DM9" s="514">
        <f t="shared" si="53"/>
        <v>0</v>
      </c>
      <c r="DN9" s="514">
        <f t="shared" si="54"/>
        <v>0</v>
      </c>
      <c r="DO9" s="514">
        <f t="shared" si="55"/>
        <v>1E-3</v>
      </c>
      <c r="DP9" s="514">
        <f t="shared" si="56"/>
        <v>0</v>
      </c>
      <c r="DQ9" s="514">
        <f t="shared" si="57"/>
        <v>0</v>
      </c>
      <c r="DR9" s="514">
        <f t="shared" si="58"/>
        <v>0</v>
      </c>
      <c r="DT9" s="579" t="s">
        <v>681</v>
      </c>
      <c r="DU9" s="579" t="s">
        <v>682</v>
      </c>
      <c r="DV9" s="579" t="s">
        <v>376</v>
      </c>
      <c r="DW9" s="579" t="s">
        <v>376</v>
      </c>
      <c r="DX9" s="580">
        <v>90511247</v>
      </c>
      <c r="DY9" s="580">
        <f t="shared" si="59"/>
        <v>90511.247000000003</v>
      </c>
      <c r="EA9" s="378" t="s">
        <v>373</v>
      </c>
      <c r="EB9" s="378" t="s">
        <v>726</v>
      </c>
      <c r="EC9" s="378" t="s">
        <v>421</v>
      </c>
      <c r="ED9" s="378" t="s">
        <v>285</v>
      </c>
      <c r="EE9" s="580">
        <v>630862000</v>
      </c>
      <c r="EF9" s="580">
        <v>0</v>
      </c>
      <c r="EG9" s="580">
        <v>0</v>
      </c>
      <c r="EH9" s="580">
        <f t="shared" si="60"/>
        <v>630862</v>
      </c>
      <c r="EI9" s="580">
        <f t="shared" si="61"/>
        <v>0</v>
      </c>
      <c r="EJ9" s="580">
        <f t="shared" si="62"/>
        <v>0</v>
      </c>
      <c r="EL9" s="597" t="s">
        <v>718</v>
      </c>
      <c r="EM9" s="598">
        <v>1</v>
      </c>
      <c r="EN9" s="598">
        <v>0</v>
      </c>
      <c r="EO9" s="598">
        <v>0</v>
      </c>
      <c r="EP9" s="598">
        <v>1</v>
      </c>
      <c r="EQ9" s="598">
        <v>0</v>
      </c>
      <c r="ER9" s="598">
        <v>0</v>
      </c>
      <c r="ES9" s="598">
        <v>0</v>
      </c>
      <c r="ET9" s="598">
        <f t="shared" si="63"/>
        <v>1E-3</v>
      </c>
      <c r="EU9" s="598">
        <f t="shared" si="64"/>
        <v>0</v>
      </c>
      <c r="EV9" s="598">
        <f t="shared" si="65"/>
        <v>0</v>
      </c>
      <c r="EW9" s="598">
        <f t="shared" si="66"/>
        <v>1E-3</v>
      </c>
      <c r="EX9" s="598">
        <f t="shared" si="67"/>
        <v>0</v>
      </c>
      <c r="EY9" s="598">
        <f t="shared" si="68"/>
        <v>0</v>
      </c>
      <c r="EZ9" s="598">
        <f t="shared" si="69"/>
        <v>0</v>
      </c>
      <c r="FB9" s="579" t="s">
        <v>713</v>
      </c>
      <c r="FC9" s="579" t="s">
        <v>714</v>
      </c>
      <c r="FD9" s="579" t="s">
        <v>376</v>
      </c>
      <c r="FE9" s="579" t="s">
        <v>376</v>
      </c>
      <c r="FF9" s="580">
        <v>620990500</v>
      </c>
      <c r="FG9" s="514">
        <f t="shared" si="70"/>
        <v>620990.5</v>
      </c>
      <c r="FI9" s="579" t="s">
        <v>373</v>
      </c>
      <c r="FJ9" s="579" t="s">
        <v>726</v>
      </c>
      <c r="FK9" s="579" t="s">
        <v>421</v>
      </c>
      <c r="FL9" s="579" t="s">
        <v>285</v>
      </c>
      <c r="FM9" s="580">
        <v>630862000</v>
      </c>
      <c r="FN9" s="580">
        <v>0</v>
      </c>
      <c r="FO9" s="580">
        <v>0</v>
      </c>
      <c r="FP9" s="580">
        <f t="shared" si="71"/>
        <v>630862</v>
      </c>
      <c r="FQ9" s="580">
        <f t="shared" si="72"/>
        <v>0</v>
      </c>
      <c r="FR9" s="580">
        <f t="shared" si="73"/>
        <v>0</v>
      </c>
      <c r="FT9" s="597" t="s">
        <v>718</v>
      </c>
      <c r="FU9" s="598">
        <v>1</v>
      </c>
      <c r="FV9" s="598">
        <v>0</v>
      </c>
      <c r="FW9" s="598">
        <v>0</v>
      </c>
      <c r="FX9" s="598">
        <v>1</v>
      </c>
      <c r="FY9" s="598">
        <v>0</v>
      </c>
      <c r="FZ9" s="598">
        <v>0</v>
      </c>
      <c r="GA9" s="598">
        <v>0</v>
      </c>
      <c r="GB9" s="514">
        <f t="shared" si="74"/>
        <v>1E-3</v>
      </c>
      <c r="GC9" s="514">
        <f t="shared" si="75"/>
        <v>0</v>
      </c>
      <c r="GD9" s="514">
        <f t="shared" si="76"/>
        <v>0</v>
      </c>
      <c r="GE9" s="514">
        <f t="shared" si="77"/>
        <v>1E-3</v>
      </c>
      <c r="GF9" s="514">
        <f t="shared" si="78"/>
        <v>0</v>
      </c>
      <c r="GG9" s="514">
        <f t="shared" si="79"/>
        <v>0</v>
      </c>
      <c r="GH9" s="514">
        <f t="shared" si="80"/>
        <v>0</v>
      </c>
      <c r="GJ9" s="745" t="s">
        <v>379</v>
      </c>
      <c r="GK9" s="603" t="s">
        <v>817</v>
      </c>
      <c r="GL9" s="603" t="s">
        <v>376</v>
      </c>
      <c r="GM9" s="603" t="s">
        <v>376</v>
      </c>
      <c r="GN9" s="742">
        <v>192942457</v>
      </c>
      <c r="GO9" s="742">
        <f t="shared" si="81"/>
        <v>192942.45699999999</v>
      </c>
      <c r="GQ9" s="741" t="s">
        <v>373</v>
      </c>
      <c r="GR9" s="741" t="s">
        <v>726</v>
      </c>
      <c r="GS9" s="741" t="s">
        <v>421</v>
      </c>
      <c r="GT9" s="741" t="s">
        <v>285</v>
      </c>
      <c r="GU9" s="742">
        <v>630862000</v>
      </c>
      <c r="GV9" s="742">
        <v>0</v>
      </c>
      <c r="GW9" s="742">
        <v>0</v>
      </c>
      <c r="GX9" s="742">
        <f t="shared" si="82"/>
        <v>630862</v>
      </c>
      <c r="GY9" s="742">
        <f t="shared" si="83"/>
        <v>0</v>
      </c>
      <c r="GZ9" s="742">
        <f t="shared" si="84"/>
        <v>0</v>
      </c>
      <c r="HB9" s="743" t="s">
        <v>718</v>
      </c>
      <c r="HC9" s="744">
        <v>1</v>
      </c>
      <c r="HD9" s="744">
        <v>0</v>
      </c>
      <c r="HE9" s="744">
        <v>0</v>
      </c>
      <c r="HF9" s="744">
        <v>1</v>
      </c>
      <c r="HG9" s="744">
        <v>0</v>
      </c>
      <c r="HH9" s="744">
        <v>0</v>
      </c>
      <c r="HI9" s="744">
        <v>0</v>
      </c>
      <c r="HJ9" s="744">
        <f t="shared" si="85"/>
        <v>1E-3</v>
      </c>
      <c r="HK9" s="744">
        <f t="shared" si="86"/>
        <v>0</v>
      </c>
      <c r="HL9" s="744">
        <f t="shared" si="87"/>
        <v>0</v>
      </c>
      <c r="HM9" s="744">
        <f t="shared" si="88"/>
        <v>1E-3</v>
      </c>
      <c r="HN9" s="744">
        <f t="shared" si="89"/>
        <v>0</v>
      </c>
      <c r="HO9" s="744">
        <f t="shared" si="90"/>
        <v>0</v>
      </c>
      <c r="HP9" s="744">
        <f t="shared" si="91"/>
        <v>0</v>
      </c>
      <c r="HR9" s="741" t="s">
        <v>675</v>
      </c>
      <c r="HS9" s="741" t="s">
        <v>676</v>
      </c>
      <c r="HT9" s="741" t="s">
        <v>376</v>
      </c>
      <c r="HU9" s="741" t="s">
        <v>376</v>
      </c>
      <c r="HV9" s="742">
        <v>34748260</v>
      </c>
      <c r="HW9" s="742">
        <f t="shared" si="92"/>
        <v>34748.26</v>
      </c>
      <c r="HY9" s="741" t="s">
        <v>373</v>
      </c>
      <c r="HZ9" s="741" t="s">
        <v>726</v>
      </c>
      <c r="IA9" s="741" t="s">
        <v>421</v>
      </c>
      <c r="IB9" s="741" t="s">
        <v>285</v>
      </c>
      <c r="IC9" s="742">
        <v>630862000</v>
      </c>
      <c r="ID9" s="742">
        <v>0</v>
      </c>
      <c r="IE9" s="742">
        <v>0</v>
      </c>
      <c r="IF9" s="742">
        <f t="shared" si="13"/>
        <v>630862</v>
      </c>
      <c r="IG9" s="742">
        <f t="shared" si="14"/>
        <v>0</v>
      </c>
      <c r="IH9" s="742">
        <f t="shared" si="15"/>
        <v>0</v>
      </c>
      <c r="IJ9" s="743" t="s">
        <v>718</v>
      </c>
      <c r="IK9" s="744">
        <v>1</v>
      </c>
      <c r="IL9" s="744"/>
      <c r="IM9" s="744">
        <v>0</v>
      </c>
      <c r="IN9" s="744">
        <v>0</v>
      </c>
      <c r="IO9" s="744">
        <f t="shared" si="93"/>
        <v>1</v>
      </c>
      <c r="IP9" s="744">
        <v>0</v>
      </c>
      <c r="IQ9" s="744">
        <v>0</v>
      </c>
      <c r="IR9" s="744">
        <v>0</v>
      </c>
      <c r="IS9" s="744">
        <f t="shared" si="94"/>
        <v>1E-3</v>
      </c>
      <c r="IT9" s="744">
        <f t="shared" si="95"/>
        <v>0</v>
      </c>
      <c r="IU9" s="744">
        <f t="shared" si="95"/>
        <v>0</v>
      </c>
      <c r="IV9" s="744">
        <f t="shared" si="96"/>
        <v>1E-3</v>
      </c>
      <c r="IW9" s="744">
        <f t="shared" si="97"/>
        <v>0</v>
      </c>
      <c r="IX9" s="744">
        <f t="shared" si="98"/>
        <v>0</v>
      </c>
      <c r="IY9" s="744">
        <f t="shared" si="99"/>
        <v>0</v>
      </c>
      <c r="IZ9" s="517"/>
      <c r="JA9" s="741" t="s">
        <v>675</v>
      </c>
      <c r="JB9" s="887" t="s">
        <v>676</v>
      </c>
      <c r="JC9" s="741" t="s">
        <v>376</v>
      </c>
      <c r="JD9" s="887" t="s">
        <v>376</v>
      </c>
      <c r="JE9" s="742">
        <v>87797010</v>
      </c>
      <c r="JF9" s="742">
        <f t="shared" si="100"/>
        <v>87797.01</v>
      </c>
      <c r="JH9" s="741" t="s">
        <v>373</v>
      </c>
      <c r="JI9" s="306" t="s">
        <v>726</v>
      </c>
      <c r="JJ9" s="741" t="s">
        <v>421</v>
      </c>
      <c r="JK9" s="306" t="s">
        <v>285</v>
      </c>
      <c r="JL9" s="742">
        <v>630862000</v>
      </c>
      <c r="JM9" s="742">
        <v>0</v>
      </c>
      <c r="JN9" s="742">
        <v>0</v>
      </c>
      <c r="JO9" s="742">
        <f t="shared" si="101"/>
        <v>630862</v>
      </c>
      <c r="JP9" s="742">
        <f t="shared" si="102"/>
        <v>0</v>
      </c>
      <c r="JQ9" s="742">
        <f t="shared" si="103"/>
        <v>0</v>
      </c>
      <c r="JS9" s="743" t="s">
        <v>718</v>
      </c>
      <c r="JT9" s="744">
        <v>1</v>
      </c>
      <c r="JU9" s="744">
        <v>0</v>
      </c>
      <c r="JV9" s="744">
        <v>0</v>
      </c>
      <c r="JW9" s="744">
        <v>1</v>
      </c>
      <c r="JX9" s="744">
        <v>0</v>
      </c>
      <c r="JY9" s="744">
        <v>0</v>
      </c>
      <c r="JZ9" s="744">
        <v>0</v>
      </c>
      <c r="KA9" s="744">
        <f t="shared" si="104"/>
        <v>1E-3</v>
      </c>
      <c r="KB9" s="744">
        <f t="shared" si="105"/>
        <v>0</v>
      </c>
      <c r="KC9" s="744">
        <f t="shared" si="106"/>
        <v>0</v>
      </c>
      <c r="KD9" s="744">
        <f t="shared" si="107"/>
        <v>1E-3</v>
      </c>
      <c r="KE9" s="744">
        <f t="shared" si="108"/>
        <v>0</v>
      </c>
      <c r="KF9" s="744">
        <f t="shared" si="109"/>
        <v>0</v>
      </c>
      <c r="KG9" s="744">
        <f t="shared" si="110"/>
        <v>0</v>
      </c>
    </row>
    <row r="10" spans="1:293" s="378" customFormat="1" ht="12" customHeight="1" x14ac:dyDescent="0.2">
      <c r="A10" s="596" t="s">
        <v>373</v>
      </c>
      <c r="B10" s="353" t="s">
        <v>726</v>
      </c>
      <c r="C10" s="596" t="s">
        <v>375</v>
      </c>
      <c r="D10" s="353" t="s">
        <v>268</v>
      </c>
      <c r="E10" s="354">
        <v>3000000</v>
      </c>
      <c r="F10" s="354">
        <v>0</v>
      </c>
      <c r="G10" s="354">
        <v>0</v>
      </c>
      <c r="H10" s="354">
        <f t="shared" si="19"/>
        <v>3000</v>
      </c>
      <c r="I10" s="354">
        <f t="shared" si="20"/>
        <v>0</v>
      </c>
      <c r="J10" s="354">
        <f t="shared" si="21"/>
        <v>0</v>
      </c>
      <c r="L10" s="378" t="s">
        <v>783</v>
      </c>
      <c r="M10" s="354">
        <v>9996</v>
      </c>
      <c r="N10" s="354">
        <v>0</v>
      </c>
      <c r="O10" s="354">
        <v>0</v>
      </c>
      <c r="P10" s="354">
        <v>9996</v>
      </c>
      <c r="Q10" s="354">
        <v>0</v>
      </c>
      <c r="R10" s="354">
        <v>0</v>
      </c>
      <c r="S10" s="354">
        <f t="shared" si="22"/>
        <v>9.9960000000000004</v>
      </c>
      <c r="T10" s="354">
        <f t="shared" si="23"/>
        <v>0</v>
      </c>
      <c r="U10" s="354">
        <f t="shared" si="24"/>
        <v>0</v>
      </c>
      <c r="V10" s="354">
        <f t="shared" si="25"/>
        <v>9.9960000000000004</v>
      </c>
      <c r="W10" s="354">
        <f t="shared" si="26"/>
        <v>0</v>
      </c>
      <c r="X10" s="354">
        <f t="shared" si="27"/>
        <v>0</v>
      </c>
      <c r="AG10" s="378" t="s">
        <v>373</v>
      </c>
      <c r="AH10" s="378" t="s">
        <v>726</v>
      </c>
      <c r="AI10" s="378" t="s">
        <v>375</v>
      </c>
      <c r="AJ10" s="378" t="s">
        <v>268</v>
      </c>
      <c r="AK10" s="354">
        <v>3000000</v>
      </c>
      <c r="AL10" s="354">
        <v>0</v>
      </c>
      <c r="AM10" s="354">
        <v>0</v>
      </c>
      <c r="AN10" s="354">
        <f t="shared" si="29"/>
        <v>3000</v>
      </c>
      <c r="AO10" s="354">
        <f t="shared" si="30"/>
        <v>0</v>
      </c>
      <c r="AP10" s="354">
        <f t="shared" si="31"/>
        <v>0</v>
      </c>
      <c r="AR10" s="378" t="s">
        <v>783</v>
      </c>
      <c r="AS10" s="514">
        <v>9996</v>
      </c>
      <c r="AT10" s="514">
        <v>0</v>
      </c>
      <c r="AU10" s="514">
        <v>0</v>
      </c>
      <c r="AV10" s="514">
        <v>9996</v>
      </c>
      <c r="AW10" s="514">
        <v>0</v>
      </c>
      <c r="AX10" s="514">
        <v>0</v>
      </c>
      <c r="AY10" s="514">
        <f t="shared" si="32"/>
        <v>9.9960000000000004</v>
      </c>
      <c r="AZ10" s="514">
        <f t="shared" si="33"/>
        <v>0</v>
      </c>
      <c r="BA10" s="514">
        <f t="shared" si="34"/>
        <v>0</v>
      </c>
      <c r="BB10" s="514">
        <f t="shared" si="35"/>
        <v>9.9960000000000004</v>
      </c>
      <c r="BC10" s="514">
        <f t="shared" si="36"/>
        <v>0</v>
      </c>
      <c r="BD10" s="514">
        <f t="shared" si="37"/>
        <v>0</v>
      </c>
      <c r="BF10" s="378" t="s">
        <v>677</v>
      </c>
      <c r="BG10" s="378" t="s">
        <v>678</v>
      </c>
      <c r="BH10" s="378" t="s">
        <v>376</v>
      </c>
      <c r="BI10" s="378" t="s">
        <v>376</v>
      </c>
      <c r="BJ10" s="514">
        <v>415413720</v>
      </c>
      <c r="BK10" s="514">
        <f t="shared" si="38"/>
        <v>415413.72</v>
      </c>
      <c r="BM10" s="378" t="s">
        <v>373</v>
      </c>
      <c r="BN10" s="378" t="s">
        <v>726</v>
      </c>
      <c r="BO10" s="378" t="s">
        <v>374</v>
      </c>
      <c r="BP10" s="378" t="s">
        <v>236</v>
      </c>
      <c r="BQ10" s="514">
        <v>197921830</v>
      </c>
      <c r="BR10" s="514">
        <v>0</v>
      </c>
      <c r="BS10" s="514">
        <v>0</v>
      </c>
      <c r="BT10" s="514">
        <f t="shared" si="39"/>
        <v>197921.83</v>
      </c>
      <c r="BU10" s="514">
        <f t="shared" si="40"/>
        <v>0</v>
      </c>
      <c r="BV10" s="514">
        <f t="shared" si="41"/>
        <v>0</v>
      </c>
      <c r="BX10" s="378" t="s">
        <v>783</v>
      </c>
      <c r="BY10" s="514">
        <v>9996</v>
      </c>
      <c r="BZ10" s="514">
        <v>0</v>
      </c>
      <c r="CA10" s="514">
        <v>0</v>
      </c>
      <c r="CB10" s="514">
        <v>9996</v>
      </c>
      <c r="CC10" s="514">
        <v>0</v>
      </c>
      <c r="CD10" s="514">
        <v>0</v>
      </c>
      <c r="CE10" s="514">
        <f t="shared" si="42"/>
        <v>9.9960000000000004</v>
      </c>
      <c r="CF10" s="514">
        <f t="shared" si="43"/>
        <v>0</v>
      </c>
      <c r="CG10" s="514">
        <f t="shared" si="44"/>
        <v>0</v>
      </c>
      <c r="CH10" s="514">
        <f t="shared" si="45"/>
        <v>9.9960000000000004</v>
      </c>
      <c r="CI10" s="514">
        <f t="shared" si="46"/>
        <v>0</v>
      </c>
      <c r="CJ10" s="514">
        <f t="shared" si="47"/>
        <v>0</v>
      </c>
      <c r="CK10" s="378" t="s">
        <v>281</v>
      </c>
      <c r="CS10" s="579" t="s">
        <v>373</v>
      </c>
      <c r="CT10" s="579" t="s">
        <v>726</v>
      </c>
      <c r="CU10" s="579" t="s">
        <v>397</v>
      </c>
      <c r="CV10" s="579" t="s">
        <v>398</v>
      </c>
      <c r="CW10" s="580">
        <v>455800000</v>
      </c>
      <c r="CX10" s="580">
        <v>0</v>
      </c>
      <c r="CY10" s="580">
        <v>0</v>
      </c>
      <c r="CZ10" s="580">
        <f t="shared" si="49"/>
        <v>455800</v>
      </c>
      <c r="DA10" s="580">
        <f t="shared" si="50"/>
        <v>0</v>
      </c>
      <c r="DB10" s="580">
        <f t="shared" si="51"/>
        <v>0</v>
      </c>
      <c r="DD10" s="378" t="s">
        <v>783</v>
      </c>
      <c r="DE10" s="514">
        <v>9996</v>
      </c>
      <c r="DF10" s="514">
        <v>0</v>
      </c>
      <c r="DG10" s="514">
        <v>0</v>
      </c>
      <c r="DH10" s="514">
        <v>9996</v>
      </c>
      <c r="DI10" s="514">
        <v>0</v>
      </c>
      <c r="DJ10" s="514">
        <v>0</v>
      </c>
      <c r="DK10" s="514">
        <v>0</v>
      </c>
      <c r="DL10" s="514">
        <f t="shared" si="52"/>
        <v>9.9960000000000004</v>
      </c>
      <c r="DM10" s="514">
        <f t="shared" si="53"/>
        <v>0</v>
      </c>
      <c r="DN10" s="514">
        <f t="shared" si="54"/>
        <v>0</v>
      </c>
      <c r="DO10" s="514">
        <f t="shared" si="55"/>
        <v>9.9960000000000004</v>
      </c>
      <c r="DP10" s="514">
        <f t="shared" si="56"/>
        <v>0</v>
      </c>
      <c r="DQ10" s="514">
        <f t="shared" si="57"/>
        <v>0</v>
      </c>
      <c r="DR10" s="514">
        <f t="shared" si="58"/>
        <v>0</v>
      </c>
      <c r="DT10" s="579" t="s">
        <v>379</v>
      </c>
      <c r="DU10" s="579" t="s">
        <v>817</v>
      </c>
      <c r="DV10" s="579" t="s">
        <v>376</v>
      </c>
      <c r="DW10" s="579" t="s">
        <v>376</v>
      </c>
      <c r="DX10" s="580">
        <v>4071000</v>
      </c>
      <c r="DY10" s="580">
        <f t="shared" si="59"/>
        <v>4071</v>
      </c>
      <c r="EA10" s="378" t="s">
        <v>373</v>
      </c>
      <c r="EB10" s="378" t="s">
        <v>726</v>
      </c>
      <c r="EC10" s="378" t="s">
        <v>397</v>
      </c>
      <c r="ED10" s="378" t="s">
        <v>398</v>
      </c>
      <c r="EE10" s="580">
        <v>455800000</v>
      </c>
      <c r="EF10" s="580">
        <v>0</v>
      </c>
      <c r="EG10" s="580">
        <v>0</v>
      </c>
      <c r="EH10" s="580">
        <f t="shared" si="60"/>
        <v>455800</v>
      </c>
      <c r="EI10" s="580">
        <f t="shared" si="61"/>
        <v>0</v>
      </c>
      <c r="EJ10" s="580">
        <f t="shared" si="62"/>
        <v>0</v>
      </c>
      <c r="EL10" s="597" t="s">
        <v>783</v>
      </c>
      <c r="EM10" s="598">
        <v>9996</v>
      </c>
      <c r="EN10" s="598">
        <v>0</v>
      </c>
      <c r="EO10" s="598">
        <v>0</v>
      </c>
      <c r="EP10" s="598">
        <v>9996</v>
      </c>
      <c r="EQ10" s="598">
        <v>0</v>
      </c>
      <c r="ER10" s="598">
        <v>0</v>
      </c>
      <c r="ES10" s="598">
        <v>0</v>
      </c>
      <c r="ET10" s="598">
        <f t="shared" si="63"/>
        <v>9.9960000000000004</v>
      </c>
      <c r="EU10" s="598">
        <f t="shared" si="64"/>
        <v>0</v>
      </c>
      <c r="EV10" s="598">
        <f t="shared" si="65"/>
        <v>0</v>
      </c>
      <c r="EW10" s="598">
        <f t="shared" si="66"/>
        <v>9.9960000000000004</v>
      </c>
      <c r="EX10" s="598">
        <f t="shared" si="67"/>
        <v>0</v>
      </c>
      <c r="EY10" s="598">
        <f t="shared" si="68"/>
        <v>0</v>
      </c>
      <c r="EZ10" s="598">
        <f t="shared" si="69"/>
        <v>0</v>
      </c>
      <c r="FG10" s="599">
        <f>SUM(FG3:FG9)</f>
        <v>996318.71799999999</v>
      </c>
      <c r="FI10" s="579" t="s">
        <v>373</v>
      </c>
      <c r="FJ10" s="579" t="s">
        <v>726</v>
      </c>
      <c r="FK10" s="579" t="s">
        <v>397</v>
      </c>
      <c r="FL10" s="579" t="s">
        <v>398</v>
      </c>
      <c r="FM10" s="580">
        <v>455800000</v>
      </c>
      <c r="FN10" s="580">
        <v>0</v>
      </c>
      <c r="FO10" s="580">
        <v>0</v>
      </c>
      <c r="FP10" s="580">
        <f t="shared" si="71"/>
        <v>455800</v>
      </c>
      <c r="FQ10" s="580">
        <f t="shared" si="72"/>
        <v>0</v>
      </c>
      <c r="FR10" s="580">
        <f t="shared" si="73"/>
        <v>0</v>
      </c>
      <c r="FT10" s="597" t="s">
        <v>783</v>
      </c>
      <c r="FU10" s="598">
        <v>9996</v>
      </c>
      <c r="FV10" s="598">
        <v>0</v>
      </c>
      <c r="FW10" s="598">
        <v>0</v>
      </c>
      <c r="FX10" s="598">
        <v>9996</v>
      </c>
      <c r="FY10" s="598">
        <v>0</v>
      </c>
      <c r="FZ10" s="598">
        <v>0</v>
      </c>
      <c r="GA10" s="598">
        <v>0</v>
      </c>
      <c r="GB10" s="514">
        <f t="shared" si="74"/>
        <v>9.9960000000000004</v>
      </c>
      <c r="GC10" s="514">
        <f t="shared" si="75"/>
        <v>0</v>
      </c>
      <c r="GD10" s="514">
        <f t="shared" si="76"/>
        <v>0</v>
      </c>
      <c r="GE10" s="514">
        <f t="shared" si="77"/>
        <v>9.9960000000000004</v>
      </c>
      <c r="GF10" s="514">
        <f t="shared" si="78"/>
        <v>0</v>
      </c>
      <c r="GG10" s="514">
        <f t="shared" si="79"/>
        <v>0</v>
      </c>
      <c r="GH10" s="514">
        <f t="shared" si="80"/>
        <v>0</v>
      </c>
      <c r="GJ10" s="745" t="s">
        <v>380</v>
      </c>
      <c r="GK10" s="603" t="s">
        <v>121</v>
      </c>
      <c r="GL10" s="603" t="s">
        <v>376</v>
      </c>
      <c r="GM10" s="603" t="s">
        <v>376</v>
      </c>
      <c r="GN10" s="742">
        <v>-32721072</v>
      </c>
      <c r="GO10" s="742">
        <f t="shared" si="81"/>
        <v>-32721.072</v>
      </c>
      <c r="GQ10" s="741" t="s">
        <v>373</v>
      </c>
      <c r="GR10" s="741" t="s">
        <v>726</v>
      </c>
      <c r="GS10" s="741" t="s">
        <v>397</v>
      </c>
      <c r="GT10" s="741" t="s">
        <v>398</v>
      </c>
      <c r="GU10" s="742">
        <v>299779718</v>
      </c>
      <c r="GV10" s="742">
        <v>0</v>
      </c>
      <c r="GW10" s="742">
        <v>0</v>
      </c>
      <c r="GX10" s="742">
        <f t="shared" si="82"/>
        <v>299779.71799999999</v>
      </c>
      <c r="GY10" s="742">
        <f t="shared" si="83"/>
        <v>0</v>
      </c>
      <c r="GZ10" s="742">
        <f t="shared" si="84"/>
        <v>0</v>
      </c>
      <c r="HB10" s="743" t="s">
        <v>783</v>
      </c>
      <c r="HC10" s="744">
        <v>9996</v>
      </c>
      <c r="HD10" s="744">
        <v>0</v>
      </c>
      <c r="HE10" s="744">
        <v>0</v>
      </c>
      <c r="HF10" s="744">
        <v>9996</v>
      </c>
      <c r="HG10" s="744">
        <v>0</v>
      </c>
      <c r="HH10" s="744">
        <v>0</v>
      </c>
      <c r="HI10" s="744">
        <v>0</v>
      </c>
      <c r="HJ10" s="744">
        <f t="shared" si="85"/>
        <v>9.9960000000000004</v>
      </c>
      <c r="HK10" s="744">
        <f t="shared" si="86"/>
        <v>0</v>
      </c>
      <c r="HL10" s="744">
        <f t="shared" si="87"/>
        <v>0</v>
      </c>
      <c r="HM10" s="744">
        <f t="shared" si="88"/>
        <v>9.9960000000000004</v>
      </c>
      <c r="HN10" s="744">
        <f t="shared" si="89"/>
        <v>0</v>
      </c>
      <c r="HO10" s="744">
        <f t="shared" si="90"/>
        <v>0</v>
      </c>
      <c r="HP10" s="744">
        <f t="shared" si="91"/>
        <v>0</v>
      </c>
      <c r="HR10" s="741" t="s">
        <v>677</v>
      </c>
      <c r="HS10" s="741" t="s">
        <v>678</v>
      </c>
      <c r="HT10" s="741" t="s">
        <v>376</v>
      </c>
      <c r="HU10" s="741" t="s">
        <v>376</v>
      </c>
      <c r="HV10" s="742">
        <v>32475100</v>
      </c>
      <c r="HW10" s="742">
        <f t="shared" si="92"/>
        <v>32475.1</v>
      </c>
      <c r="HY10" s="741" t="s">
        <v>373</v>
      </c>
      <c r="HZ10" s="741" t="s">
        <v>726</v>
      </c>
      <c r="IA10" s="741" t="s">
        <v>397</v>
      </c>
      <c r="IB10" s="741" t="s">
        <v>398</v>
      </c>
      <c r="IC10" s="742">
        <v>299779718</v>
      </c>
      <c r="ID10" s="742">
        <v>0</v>
      </c>
      <c r="IE10" s="742">
        <v>0</v>
      </c>
      <c r="IF10" s="742">
        <f t="shared" si="13"/>
        <v>299779.71799999999</v>
      </c>
      <c r="IG10" s="742">
        <f t="shared" si="14"/>
        <v>0</v>
      </c>
      <c r="IH10" s="742">
        <f t="shared" si="15"/>
        <v>0</v>
      </c>
      <c r="IJ10" s="743" t="s">
        <v>783</v>
      </c>
      <c r="IK10" s="744">
        <v>9996</v>
      </c>
      <c r="IL10" s="744"/>
      <c r="IM10" s="744">
        <v>0</v>
      </c>
      <c r="IN10" s="744">
        <v>0</v>
      </c>
      <c r="IO10" s="744">
        <f t="shared" si="93"/>
        <v>9996</v>
      </c>
      <c r="IP10" s="744">
        <v>0</v>
      </c>
      <c r="IQ10" s="744">
        <v>0</v>
      </c>
      <c r="IR10" s="744">
        <v>0</v>
      </c>
      <c r="IS10" s="744">
        <f t="shared" si="94"/>
        <v>9.9960000000000004</v>
      </c>
      <c r="IT10" s="744">
        <f t="shared" si="95"/>
        <v>0</v>
      </c>
      <c r="IU10" s="744">
        <f t="shared" si="95"/>
        <v>0</v>
      </c>
      <c r="IV10" s="744">
        <f t="shared" si="96"/>
        <v>9.9960000000000004</v>
      </c>
      <c r="IW10" s="744">
        <f t="shared" si="97"/>
        <v>0</v>
      </c>
      <c r="IX10" s="744">
        <f t="shared" si="98"/>
        <v>0</v>
      </c>
      <c r="IY10" s="744">
        <f t="shared" si="99"/>
        <v>0</v>
      </c>
      <c r="IZ10" s="517"/>
      <c r="JA10" s="741" t="s">
        <v>677</v>
      </c>
      <c r="JB10" s="887" t="s">
        <v>678</v>
      </c>
      <c r="JC10" s="741" t="s">
        <v>376</v>
      </c>
      <c r="JD10" s="887" t="s">
        <v>376</v>
      </c>
      <c r="JE10" s="742">
        <v>283084037</v>
      </c>
      <c r="JF10" s="742">
        <f t="shared" si="100"/>
        <v>283084.03700000001</v>
      </c>
      <c r="JH10" s="741" t="s">
        <v>373</v>
      </c>
      <c r="JI10" s="306" t="s">
        <v>726</v>
      </c>
      <c r="JJ10" s="741" t="s">
        <v>397</v>
      </c>
      <c r="JK10" s="306" t="s">
        <v>398</v>
      </c>
      <c r="JL10" s="742">
        <v>299779718</v>
      </c>
      <c r="JM10" s="742">
        <v>0</v>
      </c>
      <c r="JN10" s="742">
        <v>0</v>
      </c>
      <c r="JO10" s="742">
        <f t="shared" si="101"/>
        <v>299779.71799999999</v>
      </c>
      <c r="JP10" s="742">
        <f t="shared" si="102"/>
        <v>0</v>
      </c>
      <c r="JQ10" s="742">
        <f t="shared" si="103"/>
        <v>0</v>
      </c>
      <c r="JS10" s="743" t="s">
        <v>783</v>
      </c>
      <c r="JT10" s="744">
        <v>9996</v>
      </c>
      <c r="JU10" s="744">
        <v>0</v>
      </c>
      <c r="JV10" s="744">
        <v>0</v>
      </c>
      <c r="JW10" s="744">
        <v>9996</v>
      </c>
      <c r="JX10" s="744">
        <v>0</v>
      </c>
      <c r="JY10" s="744">
        <v>0</v>
      </c>
      <c r="JZ10" s="744">
        <v>0</v>
      </c>
      <c r="KA10" s="744">
        <f t="shared" si="104"/>
        <v>9.9960000000000004</v>
      </c>
      <c r="KB10" s="744">
        <f t="shared" si="105"/>
        <v>0</v>
      </c>
      <c r="KC10" s="744">
        <f t="shared" si="106"/>
        <v>0</v>
      </c>
      <c r="KD10" s="744">
        <f t="shared" si="107"/>
        <v>9.9960000000000004</v>
      </c>
      <c r="KE10" s="744">
        <f t="shared" si="108"/>
        <v>0</v>
      </c>
      <c r="KF10" s="744">
        <f t="shared" si="109"/>
        <v>0</v>
      </c>
      <c r="KG10" s="744">
        <f t="shared" si="110"/>
        <v>0</v>
      </c>
    </row>
    <row r="11" spans="1:293" s="378" customFormat="1" ht="12" customHeight="1" x14ac:dyDescent="0.2">
      <c r="A11" s="596" t="s">
        <v>373</v>
      </c>
      <c r="B11" s="353" t="s">
        <v>726</v>
      </c>
      <c r="C11" s="596" t="s">
        <v>399</v>
      </c>
      <c r="D11" s="353" t="s">
        <v>235</v>
      </c>
      <c r="E11" s="354">
        <v>0</v>
      </c>
      <c r="F11" s="354">
        <v>82250530</v>
      </c>
      <c r="G11" s="354">
        <v>82250530</v>
      </c>
      <c r="H11" s="354">
        <f t="shared" si="19"/>
        <v>0</v>
      </c>
      <c r="I11" s="354">
        <f t="shared" si="20"/>
        <v>82250.53</v>
      </c>
      <c r="J11" s="354">
        <f t="shared" si="21"/>
        <v>82250.53</v>
      </c>
      <c r="L11" s="378" t="s">
        <v>722</v>
      </c>
      <c r="M11" s="354">
        <v>1</v>
      </c>
      <c r="N11" s="354">
        <v>0</v>
      </c>
      <c r="O11" s="354">
        <v>0</v>
      </c>
      <c r="P11" s="354">
        <v>1</v>
      </c>
      <c r="Q11" s="354">
        <v>0</v>
      </c>
      <c r="R11" s="354">
        <v>0</v>
      </c>
      <c r="S11" s="354">
        <f t="shared" si="22"/>
        <v>1E-3</v>
      </c>
      <c r="T11" s="354">
        <f t="shared" si="23"/>
        <v>0</v>
      </c>
      <c r="U11" s="354">
        <f t="shared" si="24"/>
        <v>0</v>
      </c>
      <c r="V11" s="354">
        <f t="shared" si="25"/>
        <v>1E-3</v>
      </c>
      <c r="W11" s="354">
        <f t="shared" si="26"/>
        <v>0</v>
      </c>
      <c r="X11" s="354">
        <f t="shared" si="27"/>
        <v>0</v>
      </c>
      <c r="AG11" s="378" t="s">
        <v>373</v>
      </c>
      <c r="AH11" s="378" t="s">
        <v>726</v>
      </c>
      <c r="AI11" s="378" t="s">
        <v>396</v>
      </c>
      <c r="AJ11" s="378" t="s">
        <v>238</v>
      </c>
      <c r="AK11" s="354">
        <v>0</v>
      </c>
      <c r="AL11" s="354">
        <v>170238</v>
      </c>
      <c r="AM11" s="354">
        <v>103810</v>
      </c>
      <c r="AN11" s="354">
        <f t="shared" si="29"/>
        <v>0</v>
      </c>
      <c r="AO11" s="354">
        <f t="shared" si="30"/>
        <v>170.238</v>
      </c>
      <c r="AP11" s="354">
        <f t="shared" si="31"/>
        <v>103.81</v>
      </c>
      <c r="AR11" s="378" t="s">
        <v>722</v>
      </c>
      <c r="AS11" s="514">
        <v>1</v>
      </c>
      <c r="AT11" s="514">
        <v>0</v>
      </c>
      <c r="AU11" s="514">
        <v>0</v>
      </c>
      <c r="AV11" s="514">
        <v>1</v>
      </c>
      <c r="AW11" s="514">
        <v>0</v>
      </c>
      <c r="AX11" s="514">
        <v>0</v>
      </c>
      <c r="AY11" s="514">
        <f t="shared" si="32"/>
        <v>1E-3</v>
      </c>
      <c r="AZ11" s="514">
        <f t="shared" si="33"/>
        <v>0</v>
      </c>
      <c r="BA11" s="514">
        <f t="shared" si="34"/>
        <v>0</v>
      </c>
      <c r="BB11" s="514">
        <f t="shared" si="35"/>
        <v>1E-3</v>
      </c>
      <c r="BC11" s="514">
        <f t="shared" si="36"/>
        <v>0</v>
      </c>
      <c r="BD11" s="514">
        <f t="shared" si="37"/>
        <v>0</v>
      </c>
      <c r="BF11" s="378" t="s">
        <v>681</v>
      </c>
      <c r="BG11" s="378" t="s">
        <v>682</v>
      </c>
      <c r="BH11" s="378" t="s">
        <v>376</v>
      </c>
      <c r="BI11" s="378" t="s">
        <v>376</v>
      </c>
      <c r="BJ11" s="514">
        <v>1344045914</v>
      </c>
      <c r="BK11" s="514">
        <f t="shared" si="38"/>
        <v>1344045.9140000001</v>
      </c>
      <c r="BM11" s="378" t="s">
        <v>373</v>
      </c>
      <c r="BN11" s="378" t="s">
        <v>726</v>
      </c>
      <c r="BO11" s="378" t="s">
        <v>396</v>
      </c>
      <c r="BP11" s="378" t="s">
        <v>238</v>
      </c>
      <c r="BQ11" s="514">
        <v>8844170</v>
      </c>
      <c r="BR11" s="514">
        <v>0</v>
      </c>
      <c r="BS11" s="514">
        <v>0</v>
      </c>
      <c r="BT11" s="514">
        <f t="shared" si="39"/>
        <v>8844.17</v>
      </c>
      <c r="BU11" s="514">
        <f t="shared" si="40"/>
        <v>0</v>
      </c>
      <c r="BV11" s="514">
        <f t="shared" si="41"/>
        <v>0</v>
      </c>
      <c r="BX11" s="378" t="s">
        <v>722</v>
      </c>
      <c r="BY11" s="514">
        <v>1</v>
      </c>
      <c r="BZ11" s="514">
        <v>0</v>
      </c>
      <c r="CA11" s="514">
        <v>0</v>
      </c>
      <c r="CB11" s="514">
        <v>1</v>
      </c>
      <c r="CC11" s="514">
        <v>0</v>
      </c>
      <c r="CD11" s="514">
        <v>0</v>
      </c>
      <c r="CE11" s="514">
        <f t="shared" si="42"/>
        <v>1E-3</v>
      </c>
      <c r="CF11" s="514">
        <f t="shared" si="43"/>
        <v>0</v>
      </c>
      <c r="CG11" s="514">
        <f t="shared" si="44"/>
        <v>0</v>
      </c>
      <c r="CH11" s="514">
        <f t="shared" si="45"/>
        <v>1E-3</v>
      </c>
      <c r="CI11" s="514">
        <f t="shared" si="46"/>
        <v>0</v>
      </c>
      <c r="CJ11" s="514">
        <f t="shared" si="47"/>
        <v>0</v>
      </c>
      <c r="CK11" s="378" t="s">
        <v>281</v>
      </c>
      <c r="CS11" s="579" t="s">
        <v>373</v>
      </c>
      <c r="CT11" s="579" t="s">
        <v>726</v>
      </c>
      <c r="CU11" s="579" t="s">
        <v>374</v>
      </c>
      <c r="CV11" s="579" t="s">
        <v>236</v>
      </c>
      <c r="CW11" s="580">
        <v>197921830</v>
      </c>
      <c r="CX11" s="580">
        <v>0</v>
      </c>
      <c r="CY11" s="580">
        <v>0</v>
      </c>
      <c r="CZ11" s="580">
        <f t="shared" si="49"/>
        <v>197921.83</v>
      </c>
      <c r="DA11" s="580">
        <f t="shared" si="50"/>
        <v>0</v>
      </c>
      <c r="DB11" s="580">
        <f t="shared" si="51"/>
        <v>0</v>
      </c>
      <c r="DD11" s="378" t="s">
        <v>722</v>
      </c>
      <c r="DE11" s="514">
        <v>1</v>
      </c>
      <c r="DF11" s="514">
        <v>0</v>
      </c>
      <c r="DG11" s="514">
        <v>0</v>
      </c>
      <c r="DH11" s="514">
        <v>1</v>
      </c>
      <c r="DI11" s="514">
        <v>0</v>
      </c>
      <c r="DJ11" s="514">
        <v>0</v>
      </c>
      <c r="DK11" s="514">
        <v>0</v>
      </c>
      <c r="DL11" s="514">
        <f t="shared" si="52"/>
        <v>1E-3</v>
      </c>
      <c r="DM11" s="514">
        <f t="shared" si="53"/>
        <v>0</v>
      </c>
      <c r="DN11" s="514">
        <f t="shared" si="54"/>
        <v>0</v>
      </c>
      <c r="DO11" s="514">
        <f t="shared" si="55"/>
        <v>1E-3</v>
      </c>
      <c r="DP11" s="514">
        <f t="shared" si="56"/>
        <v>0</v>
      </c>
      <c r="DQ11" s="514">
        <f t="shared" si="57"/>
        <v>0</v>
      </c>
      <c r="DR11" s="514">
        <f t="shared" si="58"/>
        <v>0</v>
      </c>
      <c r="EA11" s="378" t="s">
        <v>373</v>
      </c>
      <c r="EB11" s="378" t="s">
        <v>726</v>
      </c>
      <c r="EC11" s="378" t="s">
        <v>374</v>
      </c>
      <c r="ED11" s="378" t="s">
        <v>236</v>
      </c>
      <c r="EE11" s="580">
        <v>197921830</v>
      </c>
      <c r="EF11" s="580">
        <v>0</v>
      </c>
      <c r="EG11" s="580">
        <v>0</v>
      </c>
      <c r="EH11" s="580">
        <f t="shared" si="60"/>
        <v>197921.83</v>
      </c>
      <c r="EI11" s="580">
        <f t="shared" si="61"/>
        <v>0</v>
      </c>
      <c r="EJ11" s="580">
        <f t="shared" si="62"/>
        <v>0</v>
      </c>
      <c r="EL11" s="597" t="s">
        <v>722</v>
      </c>
      <c r="EM11" s="598">
        <v>1</v>
      </c>
      <c r="EN11" s="598">
        <v>0</v>
      </c>
      <c r="EO11" s="598">
        <v>0</v>
      </c>
      <c r="EP11" s="598">
        <v>1</v>
      </c>
      <c r="EQ11" s="598">
        <v>0</v>
      </c>
      <c r="ER11" s="598">
        <v>0</v>
      </c>
      <c r="ES11" s="598">
        <v>0</v>
      </c>
      <c r="ET11" s="598">
        <f t="shared" si="63"/>
        <v>1E-3</v>
      </c>
      <c r="EU11" s="598">
        <f t="shared" si="64"/>
        <v>0</v>
      </c>
      <c r="EV11" s="598">
        <f t="shared" si="65"/>
        <v>0</v>
      </c>
      <c r="EW11" s="598">
        <f t="shared" si="66"/>
        <v>1E-3</v>
      </c>
      <c r="EX11" s="598">
        <f t="shared" si="67"/>
        <v>0</v>
      </c>
      <c r="EY11" s="598">
        <f t="shared" si="68"/>
        <v>0</v>
      </c>
      <c r="EZ11" s="598">
        <f t="shared" si="69"/>
        <v>0</v>
      </c>
      <c r="FG11" s="599">
        <f>+FG10-'Prog 03'!AG10</f>
        <v>0</v>
      </c>
      <c r="FI11" s="579" t="s">
        <v>373</v>
      </c>
      <c r="FJ11" s="579" t="s">
        <v>726</v>
      </c>
      <c r="FK11" s="579" t="s">
        <v>374</v>
      </c>
      <c r="FL11" s="579" t="s">
        <v>236</v>
      </c>
      <c r="FM11" s="580">
        <v>197921830</v>
      </c>
      <c r="FN11" s="580">
        <v>0</v>
      </c>
      <c r="FO11" s="580">
        <v>0</v>
      </c>
      <c r="FP11" s="580">
        <f t="shared" si="71"/>
        <v>197921.83</v>
      </c>
      <c r="FQ11" s="580">
        <f t="shared" si="72"/>
        <v>0</v>
      </c>
      <c r="FR11" s="580">
        <f t="shared" si="73"/>
        <v>0</v>
      </c>
      <c r="FT11" s="597" t="s">
        <v>722</v>
      </c>
      <c r="FU11" s="598">
        <v>1</v>
      </c>
      <c r="FV11" s="598">
        <v>0</v>
      </c>
      <c r="FW11" s="598">
        <v>0</v>
      </c>
      <c r="FX11" s="598">
        <v>1</v>
      </c>
      <c r="FY11" s="598">
        <v>0</v>
      </c>
      <c r="FZ11" s="598">
        <v>0</v>
      </c>
      <c r="GA11" s="598">
        <v>0</v>
      </c>
      <c r="GB11" s="514">
        <f t="shared" si="74"/>
        <v>1E-3</v>
      </c>
      <c r="GC11" s="514">
        <f t="shared" si="75"/>
        <v>0</v>
      </c>
      <c r="GD11" s="514">
        <f t="shared" si="76"/>
        <v>0</v>
      </c>
      <c r="GE11" s="514">
        <f t="shared" si="77"/>
        <v>1E-3</v>
      </c>
      <c r="GF11" s="514">
        <f t="shared" si="78"/>
        <v>0</v>
      </c>
      <c r="GG11" s="514">
        <f t="shared" si="79"/>
        <v>0</v>
      </c>
      <c r="GH11" s="514">
        <f t="shared" si="80"/>
        <v>0</v>
      </c>
      <c r="GJ11" s="741"/>
      <c r="GK11" s="741"/>
      <c r="GL11" s="741"/>
      <c r="GM11" s="741"/>
      <c r="GN11" s="742"/>
      <c r="GO11" s="742"/>
      <c r="GQ11" s="741" t="s">
        <v>373</v>
      </c>
      <c r="GR11" s="741" t="s">
        <v>726</v>
      </c>
      <c r="GS11" s="741" t="s">
        <v>374</v>
      </c>
      <c r="GT11" s="741" t="s">
        <v>236</v>
      </c>
      <c r="GU11" s="742">
        <v>197921830</v>
      </c>
      <c r="GV11" s="742">
        <v>0</v>
      </c>
      <c r="GW11" s="742">
        <v>0</v>
      </c>
      <c r="GX11" s="742">
        <f t="shared" si="82"/>
        <v>197921.83</v>
      </c>
      <c r="GY11" s="742">
        <f t="shared" si="83"/>
        <v>0</v>
      </c>
      <c r="GZ11" s="742">
        <f t="shared" si="84"/>
        <v>0</v>
      </c>
      <c r="HB11" s="743" t="s">
        <v>722</v>
      </c>
      <c r="HC11" s="744">
        <v>1</v>
      </c>
      <c r="HD11" s="744">
        <v>0</v>
      </c>
      <c r="HE11" s="744">
        <v>0</v>
      </c>
      <c r="HF11" s="744">
        <v>1</v>
      </c>
      <c r="HG11" s="744">
        <v>0</v>
      </c>
      <c r="HH11" s="744">
        <v>0</v>
      </c>
      <c r="HI11" s="744">
        <v>0</v>
      </c>
      <c r="HJ11" s="744">
        <f t="shared" si="85"/>
        <v>1E-3</v>
      </c>
      <c r="HK11" s="744">
        <f t="shared" si="86"/>
        <v>0</v>
      </c>
      <c r="HL11" s="744">
        <f t="shared" si="87"/>
        <v>0</v>
      </c>
      <c r="HM11" s="744">
        <f t="shared" si="88"/>
        <v>1E-3</v>
      </c>
      <c r="HN11" s="744">
        <f t="shared" si="89"/>
        <v>0</v>
      </c>
      <c r="HO11" s="744">
        <f t="shared" si="90"/>
        <v>0</v>
      </c>
      <c r="HP11" s="744">
        <f t="shared" si="91"/>
        <v>0</v>
      </c>
      <c r="HR11" s="741" t="s">
        <v>679</v>
      </c>
      <c r="HS11" s="741" t="s">
        <v>680</v>
      </c>
      <c r="HT11" s="741" t="s">
        <v>376</v>
      </c>
      <c r="HU11" s="741" t="s">
        <v>376</v>
      </c>
      <c r="HV11" s="742">
        <v>315824466</v>
      </c>
      <c r="HW11" s="742">
        <f t="shared" si="92"/>
        <v>315824.46600000001</v>
      </c>
      <c r="HY11" s="741" t="s">
        <v>373</v>
      </c>
      <c r="HZ11" s="741" t="s">
        <v>726</v>
      </c>
      <c r="IA11" s="741" t="s">
        <v>374</v>
      </c>
      <c r="IB11" s="741" t="s">
        <v>236</v>
      </c>
      <c r="IC11" s="742">
        <v>197921830</v>
      </c>
      <c r="ID11" s="742">
        <v>0</v>
      </c>
      <c r="IE11" s="742">
        <v>0</v>
      </c>
      <c r="IF11" s="742">
        <f t="shared" si="13"/>
        <v>197921.83</v>
      </c>
      <c r="IG11" s="742">
        <f t="shared" si="14"/>
        <v>0</v>
      </c>
      <c r="IH11" s="742">
        <f t="shared" si="15"/>
        <v>0</v>
      </c>
      <c r="IJ11" s="743" t="s">
        <v>722</v>
      </c>
      <c r="IK11" s="744">
        <v>1</v>
      </c>
      <c r="IL11" s="744"/>
      <c r="IM11" s="744">
        <v>0</v>
      </c>
      <c r="IN11" s="744">
        <v>0</v>
      </c>
      <c r="IO11" s="744">
        <f t="shared" si="93"/>
        <v>1</v>
      </c>
      <c r="IP11" s="744">
        <v>0</v>
      </c>
      <c r="IQ11" s="744">
        <v>0</v>
      </c>
      <c r="IR11" s="744">
        <v>0</v>
      </c>
      <c r="IS11" s="744">
        <f t="shared" si="94"/>
        <v>1E-3</v>
      </c>
      <c r="IT11" s="744">
        <f t="shared" si="95"/>
        <v>0</v>
      </c>
      <c r="IU11" s="744">
        <f t="shared" si="95"/>
        <v>0</v>
      </c>
      <c r="IV11" s="744">
        <f t="shared" si="96"/>
        <v>1E-3</v>
      </c>
      <c r="IW11" s="744">
        <f t="shared" si="97"/>
        <v>0</v>
      </c>
      <c r="IX11" s="744">
        <f t="shared" si="98"/>
        <v>0</v>
      </c>
      <c r="IY11" s="744">
        <f t="shared" si="99"/>
        <v>0</v>
      </c>
      <c r="IZ11" s="517"/>
      <c r="JA11" s="741" t="s">
        <v>679</v>
      </c>
      <c r="JB11" s="887" t="s">
        <v>680</v>
      </c>
      <c r="JC11" s="741" t="s">
        <v>376</v>
      </c>
      <c r="JD11" s="887" t="s">
        <v>376</v>
      </c>
      <c r="JE11" s="742">
        <v>3735917277</v>
      </c>
      <c r="JF11" s="742">
        <f t="shared" si="100"/>
        <v>3735917.2769999998</v>
      </c>
      <c r="JH11" s="741" t="s">
        <v>373</v>
      </c>
      <c r="JI11" s="306" t="s">
        <v>726</v>
      </c>
      <c r="JJ11" s="741" t="s">
        <v>374</v>
      </c>
      <c r="JK11" s="306" t="s">
        <v>236</v>
      </c>
      <c r="JL11" s="742">
        <v>197921830</v>
      </c>
      <c r="JM11" s="742">
        <v>0</v>
      </c>
      <c r="JN11" s="742">
        <v>0</v>
      </c>
      <c r="JO11" s="742">
        <f t="shared" si="101"/>
        <v>197921.83</v>
      </c>
      <c r="JP11" s="742">
        <f t="shared" si="102"/>
        <v>0</v>
      </c>
      <c r="JQ11" s="742">
        <f t="shared" si="103"/>
        <v>0</v>
      </c>
      <c r="JS11" s="743" t="s">
        <v>722</v>
      </c>
      <c r="JT11" s="744">
        <v>1</v>
      </c>
      <c r="JU11" s="744">
        <v>0</v>
      </c>
      <c r="JV11" s="744">
        <v>0</v>
      </c>
      <c r="JW11" s="744">
        <v>1</v>
      </c>
      <c r="JX11" s="744">
        <v>0</v>
      </c>
      <c r="JY11" s="744">
        <v>0</v>
      </c>
      <c r="JZ11" s="744">
        <v>0</v>
      </c>
      <c r="KA11" s="744">
        <f t="shared" si="104"/>
        <v>1E-3</v>
      </c>
      <c r="KB11" s="744">
        <f t="shared" si="105"/>
        <v>0</v>
      </c>
      <c r="KC11" s="744">
        <f t="shared" si="106"/>
        <v>0</v>
      </c>
      <c r="KD11" s="744">
        <f t="shared" si="107"/>
        <v>1E-3</v>
      </c>
      <c r="KE11" s="744">
        <f t="shared" si="108"/>
        <v>0</v>
      </c>
      <c r="KF11" s="744">
        <f t="shared" si="109"/>
        <v>0</v>
      </c>
      <c r="KG11" s="744">
        <f t="shared" si="110"/>
        <v>0</v>
      </c>
    </row>
    <row r="12" spans="1:293" s="378" customFormat="1" ht="12" customHeight="1" x14ac:dyDescent="0.2">
      <c r="A12" s="596" t="s">
        <v>373</v>
      </c>
      <c r="B12" s="353" t="s">
        <v>726</v>
      </c>
      <c r="C12" s="596" t="s">
        <v>376</v>
      </c>
      <c r="D12" s="353" t="s">
        <v>376</v>
      </c>
      <c r="E12" s="354">
        <v>0</v>
      </c>
      <c r="F12" s="354">
        <v>0</v>
      </c>
      <c r="G12" s="354">
        <v>0</v>
      </c>
      <c r="H12" s="354">
        <f t="shared" si="19"/>
        <v>0</v>
      </c>
      <c r="I12" s="354">
        <f t="shared" si="20"/>
        <v>0</v>
      </c>
      <c r="J12" s="354">
        <f t="shared" si="21"/>
        <v>0</v>
      </c>
      <c r="L12" s="378" t="s">
        <v>723</v>
      </c>
      <c r="M12" s="354">
        <v>1</v>
      </c>
      <c r="N12" s="354">
        <v>0</v>
      </c>
      <c r="O12" s="354">
        <v>0</v>
      </c>
      <c r="P12" s="354">
        <v>1</v>
      </c>
      <c r="Q12" s="354">
        <v>0</v>
      </c>
      <c r="R12" s="354">
        <v>0</v>
      </c>
      <c r="S12" s="354">
        <f t="shared" si="22"/>
        <v>1E-3</v>
      </c>
      <c r="T12" s="354">
        <f t="shared" si="23"/>
        <v>0</v>
      </c>
      <c r="U12" s="354">
        <f t="shared" si="24"/>
        <v>0</v>
      </c>
      <c r="V12" s="354">
        <f t="shared" si="25"/>
        <v>1E-3</v>
      </c>
      <c r="W12" s="354">
        <f t="shared" si="26"/>
        <v>0</v>
      </c>
      <c r="X12" s="354">
        <f t="shared" si="27"/>
        <v>0</v>
      </c>
      <c r="AG12" s="378" t="s">
        <v>373</v>
      </c>
      <c r="AH12" s="378" t="s">
        <v>726</v>
      </c>
      <c r="AI12" s="378" t="s">
        <v>375</v>
      </c>
      <c r="AJ12" s="378" t="s">
        <v>268</v>
      </c>
      <c r="AK12" s="354">
        <v>0</v>
      </c>
      <c r="AL12" s="354">
        <v>531639</v>
      </c>
      <c r="AM12" s="354">
        <v>333826</v>
      </c>
      <c r="AN12" s="354">
        <f t="shared" si="29"/>
        <v>0</v>
      </c>
      <c r="AO12" s="354">
        <f t="shared" si="30"/>
        <v>531.63900000000001</v>
      </c>
      <c r="AP12" s="354">
        <f t="shared" si="31"/>
        <v>333.82600000000002</v>
      </c>
      <c r="AR12" s="378" t="s">
        <v>723</v>
      </c>
      <c r="AS12" s="514">
        <v>1</v>
      </c>
      <c r="AT12" s="514">
        <v>0</v>
      </c>
      <c r="AU12" s="514">
        <v>0</v>
      </c>
      <c r="AV12" s="514">
        <v>1</v>
      </c>
      <c r="AW12" s="514">
        <v>0</v>
      </c>
      <c r="AX12" s="514">
        <v>0</v>
      </c>
      <c r="AY12" s="514">
        <f t="shared" si="32"/>
        <v>1E-3</v>
      </c>
      <c r="AZ12" s="514">
        <f t="shared" si="33"/>
        <v>0</v>
      </c>
      <c r="BA12" s="514">
        <f t="shared" si="34"/>
        <v>0</v>
      </c>
      <c r="BB12" s="514">
        <f t="shared" si="35"/>
        <v>1E-3</v>
      </c>
      <c r="BC12" s="514">
        <f t="shared" si="36"/>
        <v>0</v>
      </c>
      <c r="BD12" s="514">
        <f t="shared" si="37"/>
        <v>0</v>
      </c>
      <c r="BK12" s="599">
        <f>SUM(BK3:BK11)</f>
        <v>26239317.873999998</v>
      </c>
      <c r="BM12" s="378" t="s">
        <v>373</v>
      </c>
      <c r="BN12" s="378" t="s">
        <v>726</v>
      </c>
      <c r="BO12" s="378" t="s">
        <v>375</v>
      </c>
      <c r="BP12" s="378" t="s">
        <v>268</v>
      </c>
      <c r="BQ12" s="514">
        <v>3000000</v>
      </c>
      <c r="BR12" s="514">
        <v>0</v>
      </c>
      <c r="BS12" s="514">
        <v>0</v>
      </c>
      <c r="BT12" s="514">
        <f t="shared" si="39"/>
        <v>3000</v>
      </c>
      <c r="BU12" s="514">
        <f t="shared" si="40"/>
        <v>0</v>
      </c>
      <c r="BV12" s="514">
        <f t="shared" si="41"/>
        <v>0</v>
      </c>
      <c r="BX12" s="378" t="s">
        <v>723</v>
      </c>
      <c r="BY12" s="514">
        <v>1</v>
      </c>
      <c r="BZ12" s="514">
        <v>0</v>
      </c>
      <c r="CA12" s="514">
        <v>0</v>
      </c>
      <c r="CB12" s="514">
        <v>1</v>
      </c>
      <c r="CC12" s="514">
        <v>0</v>
      </c>
      <c r="CD12" s="514">
        <v>0</v>
      </c>
      <c r="CE12" s="514">
        <f t="shared" si="42"/>
        <v>1E-3</v>
      </c>
      <c r="CF12" s="514">
        <f t="shared" si="43"/>
        <v>0</v>
      </c>
      <c r="CG12" s="514">
        <f t="shared" si="44"/>
        <v>0</v>
      </c>
      <c r="CH12" s="514">
        <f t="shared" si="45"/>
        <v>1E-3</v>
      </c>
      <c r="CI12" s="514">
        <f t="shared" si="46"/>
        <v>0</v>
      </c>
      <c r="CJ12" s="514">
        <f t="shared" si="47"/>
        <v>0</v>
      </c>
      <c r="CK12" s="378" t="s">
        <v>281</v>
      </c>
      <c r="CS12" s="579" t="s">
        <v>373</v>
      </c>
      <c r="CT12" s="579" t="s">
        <v>726</v>
      </c>
      <c r="CU12" s="579" t="s">
        <v>396</v>
      </c>
      <c r="CV12" s="579" t="s">
        <v>238</v>
      </c>
      <c r="CW12" s="580">
        <v>8844170</v>
      </c>
      <c r="CX12" s="580">
        <v>0</v>
      </c>
      <c r="CY12" s="580">
        <v>0</v>
      </c>
      <c r="CZ12" s="580">
        <f t="shared" si="49"/>
        <v>8844.17</v>
      </c>
      <c r="DA12" s="580">
        <f t="shared" si="50"/>
        <v>0</v>
      </c>
      <c r="DB12" s="580">
        <f t="shared" si="51"/>
        <v>0</v>
      </c>
      <c r="DD12" s="378" t="s">
        <v>723</v>
      </c>
      <c r="DE12" s="514">
        <v>1</v>
      </c>
      <c r="DF12" s="514">
        <v>0</v>
      </c>
      <c r="DG12" s="514">
        <v>0</v>
      </c>
      <c r="DH12" s="514">
        <v>1</v>
      </c>
      <c r="DI12" s="514">
        <v>0</v>
      </c>
      <c r="DJ12" s="514">
        <v>0</v>
      </c>
      <c r="DK12" s="514">
        <v>0</v>
      </c>
      <c r="DL12" s="514">
        <f t="shared" si="52"/>
        <v>1E-3</v>
      </c>
      <c r="DM12" s="514">
        <f t="shared" si="53"/>
        <v>0</v>
      </c>
      <c r="DN12" s="514">
        <f t="shared" si="54"/>
        <v>0</v>
      </c>
      <c r="DO12" s="514">
        <f t="shared" si="55"/>
        <v>1E-3</v>
      </c>
      <c r="DP12" s="514">
        <f t="shared" si="56"/>
        <v>0</v>
      </c>
      <c r="DQ12" s="514">
        <f t="shared" si="57"/>
        <v>0</v>
      </c>
      <c r="DR12" s="514">
        <f t="shared" si="58"/>
        <v>0</v>
      </c>
      <c r="EA12" s="378" t="s">
        <v>373</v>
      </c>
      <c r="EB12" s="378" t="s">
        <v>726</v>
      </c>
      <c r="EC12" s="378" t="s">
        <v>396</v>
      </c>
      <c r="ED12" s="378" t="s">
        <v>238</v>
      </c>
      <c r="EE12" s="580">
        <v>8844170</v>
      </c>
      <c r="EF12" s="580">
        <v>0</v>
      </c>
      <c r="EG12" s="580">
        <v>0</v>
      </c>
      <c r="EH12" s="580">
        <f t="shared" si="60"/>
        <v>8844.17</v>
      </c>
      <c r="EI12" s="580">
        <f t="shared" si="61"/>
        <v>0</v>
      </c>
      <c r="EJ12" s="580">
        <f t="shared" si="62"/>
        <v>0</v>
      </c>
      <c r="EL12" s="597" t="s">
        <v>723</v>
      </c>
      <c r="EM12" s="598">
        <v>1</v>
      </c>
      <c r="EN12" s="598">
        <v>0</v>
      </c>
      <c r="EO12" s="598">
        <v>0</v>
      </c>
      <c r="EP12" s="598">
        <v>1</v>
      </c>
      <c r="EQ12" s="598">
        <v>0</v>
      </c>
      <c r="ER12" s="598">
        <v>0</v>
      </c>
      <c r="ES12" s="598">
        <v>0</v>
      </c>
      <c r="ET12" s="598">
        <f t="shared" si="63"/>
        <v>1E-3</v>
      </c>
      <c r="EU12" s="598">
        <f t="shared" si="64"/>
        <v>0</v>
      </c>
      <c r="EV12" s="598">
        <f t="shared" si="65"/>
        <v>0</v>
      </c>
      <c r="EW12" s="598">
        <f t="shared" si="66"/>
        <v>1E-3</v>
      </c>
      <c r="EX12" s="598">
        <f t="shared" si="67"/>
        <v>0</v>
      </c>
      <c r="EY12" s="598">
        <f t="shared" si="68"/>
        <v>0</v>
      </c>
      <c r="EZ12" s="598">
        <f t="shared" si="69"/>
        <v>0</v>
      </c>
      <c r="FI12" s="579" t="s">
        <v>373</v>
      </c>
      <c r="FJ12" s="579" t="s">
        <v>726</v>
      </c>
      <c r="FK12" s="579" t="s">
        <v>396</v>
      </c>
      <c r="FL12" s="579" t="s">
        <v>238</v>
      </c>
      <c r="FM12" s="580">
        <v>8844170</v>
      </c>
      <c r="FN12" s="580">
        <v>0</v>
      </c>
      <c r="FO12" s="580">
        <v>0</v>
      </c>
      <c r="FP12" s="580">
        <f t="shared" si="71"/>
        <v>8844.17</v>
      </c>
      <c r="FQ12" s="580">
        <f t="shared" si="72"/>
        <v>0</v>
      </c>
      <c r="FR12" s="580">
        <f t="shared" si="73"/>
        <v>0</v>
      </c>
      <c r="FT12" s="597" t="s">
        <v>723</v>
      </c>
      <c r="FU12" s="598">
        <v>1</v>
      </c>
      <c r="FV12" s="598">
        <v>0</v>
      </c>
      <c r="FW12" s="598">
        <v>0</v>
      </c>
      <c r="FX12" s="598">
        <v>1</v>
      </c>
      <c r="FY12" s="598">
        <v>0</v>
      </c>
      <c r="FZ12" s="598">
        <v>0</v>
      </c>
      <c r="GA12" s="598">
        <v>0</v>
      </c>
      <c r="GB12" s="514">
        <f t="shared" si="74"/>
        <v>1E-3</v>
      </c>
      <c r="GC12" s="514">
        <f t="shared" si="75"/>
        <v>0</v>
      </c>
      <c r="GD12" s="514">
        <f t="shared" si="76"/>
        <v>0</v>
      </c>
      <c r="GE12" s="514">
        <f t="shared" si="77"/>
        <v>1E-3</v>
      </c>
      <c r="GF12" s="514">
        <f t="shared" si="78"/>
        <v>0</v>
      </c>
      <c r="GG12" s="514">
        <f t="shared" si="79"/>
        <v>0</v>
      </c>
      <c r="GH12" s="514">
        <f t="shared" si="80"/>
        <v>0</v>
      </c>
      <c r="GJ12" s="741"/>
      <c r="GK12" s="741"/>
      <c r="GL12" s="741"/>
      <c r="GM12" s="741"/>
      <c r="GN12" s="742"/>
      <c r="GO12" s="742"/>
      <c r="GQ12" s="741" t="s">
        <v>373</v>
      </c>
      <c r="GR12" s="741" t="s">
        <v>726</v>
      </c>
      <c r="GS12" s="741" t="s">
        <v>396</v>
      </c>
      <c r="GT12" s="741" t="s">
        <v>238</v>
      </c>
      <c r="GU12" s="742">
        <v>8844170</v>
      </c>
      <c r="GV12" s="742">
        <v>0</v>
      </c>
      <c r="GW12" s="742">
        <v>0</v>
      </c>
      <c r="GX12" s="742">
        <f t="shared" si="82"/>
        <v>8844.17</v>
      </c>
      <c r="GY12" s="742">
        <f t="shared" si="83"/>
        <v>0</v>
      </c>
      <c r="GZ12" s="742">
        <f t="shared" si="84"/>
        <v>0</v>
      </c>
      <c r="HB12" s="743" t="s">
        <v>723</v>
      </c>
      <c r="HC12" s="744">
        <v>1</v>
      </c>
      <c r="HD12" s="744">
        <v>0</v>
      </c>
      <c r="HE12" s="744">
        <v>0</v>
      </c>
      <c r="HF12" s="744">
        <v>1</v>
      </c>
      <c r="HG12" s="744">
        <v>0</v>
      </c>
      <c r="HH12" s="744">
        <v>0</v>
      </c>
      <c r="HI12" s="744">
        <v>0</v>
      </c>
      <c r="HJ12" s="744">
        <f t="shared" si="85"/>
        <v>1E-3</v>
      </c>
      <c r="HK12" s="744">
        <f t="shared" si="86"/>
        <v>0</v>
      </c>
      <c r="HL12" s="744">
        <f t="shared" si="87"/>
        <v>0</v>
      </c>
      <c r="HM12" s="744">
        <f t="shared" si="88"/>
        <v>1E-3</v>
      </c>
      <c r="HN12" s="744">
        <f t="shared" si="89"/>
        <v>0</v>
      </c>
      <c r="HO12" s="744">
        <f t="shared" si="90"/>
        <v>0</v>
      </c>
      <c r="HP12" s="744">
        <f t="shared" si="91"/>
        <v>0</v>
      </c>
      <c r="HR12" s="741" t="s">
        <v>681</v>
      </c>
      <c r="HS12" s="741" t="s">
        <v>682</v>
      </c>
      <c r="HT12" s="741" t="s">
        <v>376</v>
      </c>
      <c r="HU12" s="741" t="s">
        <v>376</v>
      </c>
      <c r="HV12" s="742">
        <v>2707499921</v>
      </c>
      <c r="HW12" s="742">
        <f t="shared" si="92"/>
        <v>2707499.9210000001</v>
      </c>
      <c r="HY12" s="741" t="s">
        <v>373</v>
      </c>
      <c r="HZ12" s="741" t="s">
        <v>726</v>
      </c>
      <c r="IA12" s="741" t="s">
        <v>396</v>
      </c>
      <c r="IB12" s="741" t="s">
        <v>238</v>
      </c>
      <c r="IC12" s="742">
        <v>8844170</v>
      </c>
      <c r="ID12" s="742">
        <v>0</v>
      </c>
      <c r="IE12" s="742">
        <v>0</v>
      </c>
      <c r="IF12" s="742">
        <f t="shared" si="13"/>
        <v>8844.17</v>
      </c>
      <c r="IG12" s="742">
        <f t="shared" si="14"/>
        <v>0</v>
      </c>
      <c r="IH12" s="742">
        <f t="shared" si="15"/>
        <v>0</v>
      </c>
      <c r="IJ12" s="743" t="s">
        <v>723</v>
      </c>
      <c r="IK12" s="744">
        <v>1</v>
      </c>
      <c r="IL12" s="744"/>
      <c r="IM12" s="744">
        <v>0</v>
      </c>
      <c r="IN12" s="744">
        <v>0</v>
      </c>
      <c r="IO12" s="744">
        <f t="shared" si="93"/>
        <v>1</v>
      </c>
      <c r="IP12" s="744">
        <v>0</v>
      </c>
      <c r="IQ12" s="744">
        <v>0</v>
      </c>
      <c r="IR12" s="744">
        <v>0</v>
      </c>
      <c r="IS12" s="744">
        <f t="shared" si="94"/>
        <v>1E-3</v>
      </c>
      <c r="IT12" s="744">
        <f t="shared" si="95"/>
        <v>0</v>
      </c>
      <c r="IU12" s="744">
        <f t="shared" si="95"/>
        <v>0</v>
      </c>
      <c r="IV12" s="744">
        <f t="shared" si="96"/>
        <v>1E-3</v>
      </c>
      <c r="IW12" s="744">
        <f t="shared" si="97"/>
        <v>0</v>
      </c>
      <c r="IX12" s="744">
        <f t="shared" si="98"/>
        <v>0</v>
      </c>
      <c r="IY12" s="744">
        <f t="shared" si="99"/>
        <v>0</v>
      </c>
      <c r="IZ12" s="517"/>
      <c r="JA12" s="741" t="s">
        <v>681</v>
      </c>
      <c r="JB12" s="887" t="s">
        <v>682</v>
      </c>
      <c r="JC12" s="741" t="s">
        <v>376</v>
      </c>
      <c r="JD12" s="887" t="s">
        <v>376</v>
      </c>
      <c r="JE12" s="742">
        <v>951467939</v>
      </c>
      <c r="JF12" s="742">
        <f t="shared" si="100"/>
        <v>951467.93900000001</v>
      </c>
      <c r="JH12" s="741" t="s">
        <v>373</v>
      </c>
      <c r="JI12" s="306" t="s">
        <v>726</v>
      </c>
      <c r="JJ12" s="741" t="s">
        <v>396</v>
      </c>
      <c r="JK12" s="306" t="s">
        <v>238</v>
      </c>
      <c r="JL12" s="742">
        <v>8844170</v>
      </c>
      <c r="JM12" s="742">
        <v>0</v>
      </c>
      <c r="JN12" s="742">
        <v>0</v>
      </c>
      <c r="JO12" s="742">
        <f t="shared" si="101"/>
        <v>8844.17</v>
      </c>
      <c r="JP12" s="742">
        <f t="shared" si="102"/>
        <v>0</v>
      </c>
      <c r="JQ12" s="742">
        <f t="shared" si="103"/>
        <v>0</v>
      </c>
      <c r="JS12" s="743" t="s">
        <v>723</v>
      </c>
      <c r="JT12" s="744">
        <v>1</v>
      </c>
      <c r="JU12" s="744">
        <v>0</v>
      </c>
      <c r="JV12" s="744">
        <v>0</v>
      </c>
      <c r="JW12" s="744">
        <v>1</v>
      </c>
      <c r="JX12" s="744">
        <v>0</v>
      </c>
      <c r="JY12" s="744">
        <v>0</v>
      </c>
      <c r="JZ12" s="744">
        <v>0</v>
      </c>
      <c r="KA12" s="744">
        <f t="shared" si="104"/>
        <v>1E-3</v>
      </c>
      <c r="KB12" s="744">
        <f t="shared" si="105"/>
        <v>0</v>
      </c>
      <c r="KC12" s="744">
        <f t="shared" si="106"/>
        <v>0</v>
      </c>
      <c r="KD12" s="744">
        <f t="shared" si="107"/>
        <v>1E-3</v>
      </c>
      <c r="KE12" s="744">
        <f t="shared" si="108"/>
        <v>0</v>
      </c>
      <c r="KF12" s="744">
        <f t="shared" si="109"/>
        <v>0</v>
      </c>
      <c r="KG12" s="744">
        <f t="shared" si="110"/>
        <v>0</v>
      </c>
    </row>
    <row r="13" spans="1:293" s="378" customFormat="1" ht="12" customHeight="1" x14ac:dyDescent="0.2">
      <c r="A13" s="596" t="s">
        <v>373</v>
      </c>
      <c r="B13" s="353" t="s">
        <v>726</v>
      </c>
      <c r="C13" s="596" t="s">
        <v>374</v>
      </c>
      <c r="D13" s="353" t="s">
        <v>236</v>
      </c>
      <c r="E13" s="354">
        <v>0</v>
      </c>
      <c r="F13" s="354">
        <v>16092381</v>
      </c>
      <c r="G13" s="354">
        <v>194188572</v>
      </c>
      <c r="H13" s="354">
        <f t="shared" si="19"/>
        <v>0</v>
      </c>
      <c r="I13" s="354">
        <f t="shared" si="20"/>
        <v>16092.380999999999</v>
      </c>
      <c r="J13" s="354">
        <f t="shared" si="21"/>
        <v>194188.57199999999</v>
      </c>
      <c r="L13" s="378" t="s">
        <v>724</v>
      </c>
      <c r="M13" s="354">
        <v>1</v>
      </c>
      <c r="N13" s="354">
        <v>0</v>
      </c>
      <c r="O13" s="354">
        <v>0</v>
      </c>
      <c r="P13" s="354">
        <v>1</v>
      </c>
      <c r="Q13" s="354">
        <v>0</v>
      </c>
      <c r="R13" s="354">
        <v>0</v>
      </c>
      <c r="S13" s="354">
        <f t="shared" si="22"/>
        <v>1E-3</v>
      </c>
      <c r="T13" s="354">
        <f t="shared" si="23"/>
        <v>0</v>
      </c>
      <c r="U13" s="354">
        <f t="shared" si="24"/>
        <v>0</v>
      </c>
      <c r="V13" s="354">
        <f t="shared" si="25"/>
        <v>1E-3</v>
      </c>
      <c r="W13" s="354">
        <f t="shared" si="26"/>
        <v>0</v>
      </c>
      <c r="X13" s="354">
        <f t="shared" si="27"/>
        <v>0</v>
      </c>
      <c r="AG13" s="378" t="s">
        <v>373</v>
      </c>
      <c r="AH13" s="378" t="s">
        <v>726</v>
      </c>
      <c r="AI13" s="378" t="s">
        <v>399</v>
      </c>
      <c r="AJ13" s="378" t="s">
        <v>235</v>
      </c>
      <c r="AK13" s="354">
        <v>0</v>
      </c>
      <c r="AL13" s="354">
        <v>88573902</v>
      </c>
      <c r="AM13" s="354">
        <v>88573902</v>
      </c>
      <c r="AN13" s="354">
        <f t="shared" si="29"/>
        <v>0</v>
      </c>
      <c r="AO13" s="354">
        <f t="shared" si="30"/>
        <v>88573.902000000002</v>
      </c>
      <c r="AP13" s="354">
        <f t="shared" si="31"/>
        <v>88573.902000000002</v>
      </c>
      <c r="AR13" s="378" t="s">
        <v>724</v>
      </c>
      <c r="AS13" s="514">
        <v>1</v>
      </c>
      <c r="AT13" s="514">
        <v>0</v>
      </c>
      <c r="AU13" s="514">
        <v>0</v>
      </c>
      <c r="AV13" s="514">
        <v>1</v>
      </c>
      <c r="AW13" s="514">
        <v>0</v>
      </c>
      <c r="AX13" s="514">
        <v>0</v>
      </c>
      <c r="AY13" s="514">
        <f t="shared" si="32"/>
        <v>1E-3</v>
      </c>
      <c r="AZ13" s="514">
        <f t="shared" si="33"/>
        <v>0</v>
      </c>
      <c r="BA13" s="514">
        <f t="shared" si="34"/>
        <v>0</v>
      </c>
      <c r="BB13" s="514">
        <f t="shared" si="35"/>
        <v>1E-3</v>
      </c>
      <c r="BC13" s="514">
        <f t="shared" si="36"/>
        <v>0</v>
      </c>
      <c r="BD13" s="514">
        <f t="shared" si="37"/>
        <v>0</v>
      </c>
      <c r="BK13" s="599">
        <f>+BK12-'Prog 03'!AA10</f>
        <v>0</v>
      </c>
      <c r="BM13" s="378" t="s">
        <v>373</v>
      </c>
      <c r="BN13" s="378" t="s">
        <v>726</v>
      </c>
      <c r="BO13" s="378" t="s">
        <v>399</v>
      </c>
      <c r="BP13" s="378" t="s">
        <v>235</v>
      </c>
      <c r="BQ13" s="514">
        <v>0</v>
      </c>
      <c r="BR13" s="514">
        <v>88573902</v>
      </c>
      <c r="BS13" s="514">
        <v>88573902</v>
      </c>
      <c r="BT13" s="514">
        <f t="shared" si="39"/>
        <v>0</v>
      </c>
      <c r="BU13" s="514">
        <f t="shared" si="40"/>
        <v>88573.902000000002</v>
      </c>
      <c r="BV13" s="514">
        <f t="shared" si="41"/>
        <v>88573.902000000002</v>
      </c>
      <c r="BX13" s="378" t="s">
        <v>724</v>
      </c>
      <c r="BY13" s="514">
        <v>1</v>
      </c>
      <c r="BZ13" s="514">
        <v>0</v>
      </c>
      <c r="CA13" s="514">
        <v>0</v>
      </c>
      <c r="CB13" s="514">
        <v>1</v>
      </c>
      <c r="CC13" s="514">
        <v>0</v>
      </c>
      <c r="CD13" s="514">
        <v>0</v>
      </c>
      <c r="CE13" s="514">
        <f t="shared" si="42"/>
        <v>1E-3</v>
      </c>
      <c r="CF13" s="514">
        <f t="shared" si="43"/>
        <v>0</v>
      </c>
      <c r="CG13" s="514">
        <f t="shared" si="44"/>
        <v>0</v>
      </c>
      <c r="CH13" s="514">
        <f t="shared" si="45"/>
        <v>1E-3</v>
      </c>
      <c r="CI13" s="514">
        <f t="shared" si="46"/>
        <v>0</v>
      </c>
      <c r="CJ13" s="514">
        <f t="shared" si="47"/>
        <v>0</v>
      </c>
      <c r="CK13" s="378" t="s">
        <v>281</v>
      </c>
      <c r="CS13" s="579" t="s">
        <v>373</v>
      </c>
      <c r="CT13" s="579" t="s">
        <v>726</v>
      </c>
      <c r="CU13" s="579" t="s">
        <v>375</v>
      </c>
      <c r="CV13" s="579" t="s">
        <v>268</v>
      </c>
      <c r="CW13" s="580">
        <v>3000000</v>
      </c>
      <c r="CX13" s="580">
        <v>0</v>
      </c>
      <c r="CY13" s="580">
        <v>0</v>
      </c>
      <c r="CZ13" s="580">
        <f t="shared" si="49"/>
        <v>3000</v>
      </c>
      <c r="DA13" s="580">
        <f t="shared" si="50"/>
        <v>0</v>
      </c>
      <c r="DB13" s="580">
        <f t="shared" si="51"/>
        <v>0</v>
      </c>
      <c r="DD13" s="378" t="s">
        <v>724</v>
      </c>
      <c r="DE13" s="514">
        <v>1</v>
      </c>
      <c r="DF13" s="514">
        <v>0</v>
      </c>
      <c r="DG13" s="514">
        <v>0</v>
      </c>
      <c r="DH13" s="514">
        <v>1</v>
      </c>
      <c r="DI13" s="514">
        <v>0</v>
      </c>
      <c r="DJ13" s="514">
        <v>0</v>
      </c>
      <c r="DK13" s="514">
        <v>0</v>
      </c>
      <c r="DL13" s="514">
        <f t="shared" si="52"/>
        <v>1E-3</v>
      </c>
      <c r="DM13" s="514">
        <f t="shared" si="53"/>
        <v>0</v>
      </c>
      <c r="DN13" s="514">
        <f t="shared" si="54"/>
        <v>0</v>
      </c>
      <c r="DO13" s="514">
        <f t="shared" si="55"/>
        <v>1E-3</v>
      </c>
      <c r="DP13" s="514">
        <f t="shared" si="56"/>
        <v>0</v>
      </c>
      <c r="DQ13" s="514">
        <f t="shared" si="57"/>
        <v>0</v>
      </c>
      <c r="DR13" s="514">
        <f t="shared" si="58"/>
        <v>0</v>
      </c>
      <c r="EA13" s="378" t="s">
        <v>373</v>
      </c>
      <c r="EB13" s="378" t="s">
        <v>726</v>
      </c>
      <c r="EC13" s="378" t="s">
        <v>375</v>
      </c>
      <c r="ED13" s="378" t="s">
        <v>268</v>
      </c>
      <c r="EE13" s="580">
        <v>3000000</v>
      </c>
      <c r="EF13" s="580">
        <v>0</v>
      </c>
      <c r="EG13" s="580">
        <v>0</v>
      </c>
      <c r="EH13" s="580">
        <f t="shared" si="60"/>
        <v>3000</v>
      </c>
      <c r="EI13" s="580">
        <f t="shared" si="61"/>
        <v>0</v>
      </c>
      <c r="EJ13" s="580">
        <f t="shared" si="62"/>
        <v>0</v>
      </c>
      <c r="EL13" s="597" t="s">
        <v>724</v>
      </c>
      <c r="EM13" s="598">
        <v>1</v>
      </c>
      <c r="EN13" s="598">
        <v>0</v>
      </c>
      <c r="EO13" s="598">
        <v>0</v>
      </c>
      <c r="EP13" s="598">
        <v>1</v>
      </c>
      <c r="EQ13" s="598">
        <v>0</v>
      </c>
      <c r="ER13" s="598">
        <v>0</v>
      </c>
      <c r="ES13" s="598">
        <v>0</v>
      </c>
      <c r="ET13" s="598">
        <f t="shared" si="63"/>
        <v>1E-3</v>
      </c>
      <c r="EU13" s="598">
        <f t="shared" si="64"/>
        <v>0</v>
      </c>
      <c r="EV13" s="598">
        <f t="shared" si="65"/>
        <v>0</v>
      </c>
      <c r="EW13" s="598">
        <f t="shared" si="66"/>
        <v>1E-3</v>
      </c>
      <c r="EX13" s="598">
        <f t="shared" si="67"/>
        <v>0</v>
      </c>
      <c r="EY13" s="598">
        <f t="shared" si="68"/>
        <v>0</v>
      </c>
      <c r="EZ13" s="598">
        <f t="shared" si="69"/>
        <v>0</v>
      </c>
      <c r="FI13" s="579" t="s">
        <v>373</v>
      </c>
      <c r="FJ13" s="579" t="s">
        <v>726</v>
      </c>
      <c r="FK13" s="579" t="s">
        <v>375</v>
      </c>
      <c r="FL13" s="579" t="s">
        <v>268</v>
      </c>
      <c r="FM13" s="580">
        <v>3000000</v>
      </c>
      <c r="FN13" s="580">
        <v>0</v>
      </c>
      <c r="FO13" s="580">
        <v>0</v>
      </c>
      <c r="FP13" s="580">
        <f t="shared" si="71"/>
        <v>3000</v>
      </c>
      <c r="FQ13" s="580">
        <f t="shared" si="72"/>
        <v>0</v>
      </c>
      <c r="FR13" s="580">
        <f t="shared" si="73"/>
        <v>0</v>
      </c>
      <c r="FT13" s="597" t="s">
        <v>724</v>
      </c>
      <c r="FU13" s="598">
        <v>1</v>
      </c>
      <c r="FV13" s="598">
        <v>0</v>
      </c>
      <c r="FW13" s="598">
        <v>0</v>
      </c>
      <c r="FX13" s="598">
        <v>1</v>
      </c>
      <c r="FY13" s="598">
        <v>0</v>
      </c>
      <c r="FZ13" s="598">
        <v>0</v>
      </c>
      <c r="GA13" s="598">
        <v>0</v>
      </c>
      <c r="GB13" s="514">
        <f t="shared" si="74"/>
        <v>1E-3</v>
      </c>
      <c r="GC13" s="514">
        <f t="shared" si="75"/>
        <v>0</v>
      </c>
      <c r="GD13" s="514">
        <f t="shared" si="76"/>
        <v>0</v>
      </c>
      <c r="GE13" s="514">
        <f t="shared" si="77"/>
        <v>1E-3</v>
      </c>
      <c r="GF13" s="514">
        <f t="shared" si="78"/>
        <v>0</v>
      </c>
      <c r="GG13" s="514">
        <f t="shared" si="79"/>
        <v>0</v>
      </c>
      <c r="GH13" s="514">
        <f t="shared" si="80"/>
        <v>0</v>
      </c>
      <c r="GJ13" s="741"/>
      <c r="GK13" s="741"/>
      <c r="GL13" s="741"/>
      <c r="GM13" s="741"/>
      <c r="GN13" s="742"/>
      <c r="GO13" s="742"/>
      <c r="GQ13" s="741" t="s">
        <v>373</v>
      </c>
      <c r="GR13" s="741" t="s">
        <v>726</v>
      </c>
      <c r="GS13" s="741" t="s">
        <v>375</v>
      </c>
      <c r="GT13" s="741" t="s">
        <v>268</v>
      </c>
      <c r="GU13" s="742">
        <v>3000000</v>
      </c>
      <c r="GV13" s="742">
        <v>0</v>
      </c>
      <c r="GW13" s="742">
        <v>0</v>
      </c>
      <c r="GX13" s="742">
        <f t="shared" si="82"/>
        <v>3000</v>
      </c>
      <c r="GY13" s="742">
        <f t="shared" si="83"/>
        <v>0</v>
      </c>
      <c r="GZ13" s="742">
        <f t="shared" si="84"/>
        <v>0</v>
      </c>
      <c r="HB13" s="743" t="s">
        <v>724</v>
      </c>
      <c r="HC13" s="744">
        <v>1</v>
      </c>
      <c r="HD13" s="744">
        <v>0</v>
      </c>
      <c r="HE13" s="744">
        <v>0</v>
      </c>
      <c r="HF13" s="744">
        <v>1</v>
      </c>
      <c r="HG13" s="744">
        <v>0</v>
      </c>
      <c r="HH13" s="744">
        <v>0</v>
      </c>
      <c r="HI13" s="744">
        <v>0</v>
      </c>
      <c r="HJ13" s="744">
        <f t="shared" si="85"/>
        <v>1E-3</v>
      </c>
      <c r="HK13" s="744">
        <f t="shared" si="86"/>
        <v>0</v>
      </c>
      <c r="HL13" s="744">
        <f t="shared" si="87"/>
        <v>0</v>
      </c>
      <c r="HM13" s="744">
        <f t="shared" si="88"/>
        <v>1E-3</v>
      </c>
      <c r="HN13" s="744">
        <f t="shared" si="89"/>
        <v>0</v>
      </c>
      <c r="HO13" s="744">
        <f t="shared" si="90"/>
        <v>0</v>
      </c>
      <c r="HP13" s="744">
        <f t="shared" si="91"/>
        <v>0</v>
      </c>
      <c r="HR13" s="741" t="s">
        <v>683</v>
      </c>
      <c r="HS13" s="741" t="s">
        <v>684</v>
      </c>
      <c r="HT13" s="741" t="s">
        <v>376</v>
      </c>
      <c r="HU13" s="741" t="s">
        <v>376</v>
      </c>
      <c r="HV13" s="742">
        <v>167632847</v>
      </c>
      <c r="HW13" s="742">
        <f t="shared" si="92"/>
        <v>167632.84700000001</v>
      </c>
      <c r="HY13" s="741" t="s">
        <v>373</v>
      </c>
      <c r="HZ13" s="741" t="s">
        <v>726</v>
      </c>
      <c r="IA13" s="741" t="s">
        <v>375</v>
      </c>
      <c r="IB13" s="741" t="s">
        <v>268</v>
      </c>
      <c r="IC13" s="742">
        <v>3000000</v>
      </c>
      <c r="ID13" s="742">
        <v>0</v>
      </c>
      <c r="IE13" s="742">
        <v>0</v>
      </c>
      <c r="IF13" s="742">
        <f t="shared" si="13"/>
        <v>3000</v>
      </c>
      <c r="IG13" s="742">
        <f t="shared" si="14"/>
        <v>0</v>
      </c>
      <c r="IH13" s="742">
        <f t="shared" si="15"/>
        <v>0</v>
      </c>
      <c r="IJ13" s="743" t="s">
        <v>724</v>
      </c>
      <c r="IK13" s="744">
        <v>1</v>
      </c>
      <c r="IL13" s="744"/>
      <c r="IM13" s="744">
        <v>0</v>
      </c>
      <c r="IN13" s="744">
        <v>0</v>
      </c>
      <c r="IO13" s="744">
        <f t="shared" si="93"/>
        <v>1</v>
      </c>
      <c r="IP13" s="744">
        <v>0</v>
      </c>
      <c r="IQ13" s="744">
        <v>0</v>
      </c>
      <c r="IR13" s="744">
        <v>0</v>
      </c>
      <c r="IS13" s="744">
        <f t="shared" si="94"/>
        <v>1E-3</v>
      </c>
      <c r="IT13" s="744">
        <f t="shared" si="95"/>
        <v>0</v>
      </c>
      <c r="IU13" s="744">
        <f t="shared" si="95"/>
        <v>0</v>
      </c>
      <c r="IV13" s="744">
        <f t="shared" si="96"/>
        <v>1E-3</v>
      </c>
      <c r="IW13" s="744">
        <f t="shared" si="97"/>
        <v>0</v>
      </c>
      <c r="IX13" s="744">
        <f t="shared" si="98"/>
        <v>0</v>
      </c>
      <c r="IY13" s="744">
        <f t="shared" si="99"/>
        <v>0</v>
      </c>
      <c r="IZ13" s="517"/>
      <c r="JA13" s="741" t="s">
        <v>681</v>
      </c>
      <c r="JB13" s="887" t="s">
        <v>682</v>
      </c>
      <c r="JC13" s="741" t="s">
        <v>376</v>
      </c>
      <c r="JD13" s="887" t="s">
        <v>376</v>
      </c>
      <c r="JE13" s="742">
        <v>4374198578</v>
      </c>
      <c r="JF13" s="742">
        <f t="shared" si="100"/>
        <v>4374198.5779999997</v>
      </c>
      <c r="JH13" s="741" t="s">
        <v>373</v>
      </c>
      <c r="JI13" s="306" t="s">
        <v>726</v>
      </c>
      <c r="JJ13" s="741" t="s">
        <v>375</v>
      </c>
      <c r="JK13" s="306" t="s">
        <v>268</v>
      </c>
      <c r="JL13" s="742">
        <v>3000000</v>
      </c>
      <c r="JM13" s="742">
        <v>0</v>
      </c>
      <c r="JN13" s="742">
        <v>0</v>
      </c>
      <c r="JO13" s="742">
        <f t="shared" si="101"/>
        <v>3000</v>
      </c>
      <c r="JP13" s="742">
        <f t="shared" si="102"/>
        <v>0</v>
      </c>
      <c r="JQ13" s="742">
        <f t="shared" si="103"/>
        <v>0</v>
      </c>
      <c r="JS13" s="743" t="s">
        <v>724</v>
      </c>
      <c r="JT13" s="744">
        <v>1</v>
      </c>
      <c r="JU13" s="744">
        <v>0</v>
      </c>
      <c r="JV13" s="744">
        <v>0</v>
      </c>
      <c r="JW13" s="744">
        <v>1</v>
      </c>
      <c r="JX13" s="744">
        <v>0</v>
      </c>
      <c r="JY13" s="744">
        <v>0</v>
      </c>
      <c r="JZ13" s="744">
        <v>0</v>
      </c>
      <c r="KA13" s="744">
        <f t="shared" si="104"/>
        <v>1E-3</v>
      </c>
      <c r="KB13" s="744">
        <f t="shared" si="105"/>
        <v>0</v>
      </c>
      <c r="KC13" s="744">
        <f t="shared" si="106"/>
        <v>0</v>
      </c>
      <c r="KD13" s="744">
        <f t="shared" si="107"/>
        <v>1E-3</v>
      </c>
      <c r="KE13" s="744">
        <f t="shared" si="108"/>
        <v>0</v>
      </c>
      <c r="KF13" s="744">
        <f t="shared" si="109"/>
        <v>0</v>
      </c>
      <c r="KG13" s="744">
        <f t="shared" si="110"/>
        <v>0</v>
      </c>
    </row>
    <row r="14" spans="1:293" s="378" customFormat="1" ht="12" customHeight="1" x14ac:dyDescent="0.2">
      <c r="A14" s="596" t="s">
        <v>373</v>
      </c>
      <c r="B14" s="353" t="s">
        <v>726</v>
      </c>
      <c r="C14" s="596" t="s">
        <v>397</v>
      </c>
      <c r="D14" s="353" t="s">
        <v>398</v>
      </c>
      <c r="E14" s="354">
        <v>0</v>
      </c>
      <c r="F14" s="354">
        <v>0</v>
      </c>
      <c r="G14" s="354">
        <v>45900000</v>
      </c>
      <c r="H14" s="354">
        <f t="shared" si="19"/>
        <v>0</v>
      </c>
      <c r="I14" s="354">
        <f t="shared" si="20"/>
        <v>0</v>
      </c>
      <c r="J14" s="354">
        <f t="shared" si="21"/>
        <v>45900</v>
      </c>
      <c r="L14" s="378" t="s">
        <v>955</v>
      </c>
      <c r="M14" s="354">
        <v>8699424000</v>
      </c>
      <c r="N14" s="354">
        <v>0</v>
      </c>
      <c r="O14" s="354">
        <v>0</v>
      </c>
      <c r="P14" s="354">
        <v>8699424000</v>
      </c>
      <c r="Q14" s="354">
        <v>0</v>
      </c>
      <c r="R14" s="354">
        <v>0</v>
      </c>
      <c r="S14" s="354">
        <f t="shared" si="22"/>
        <v>8699424</v>
      </c>
      <c r="T14" s="354">
        <f t="shared" si="23"/>
        <v>0</v>
      </c>
      <c r="U14" s="354">
        <f t="shared" si="24"/>
        <v>0</v>
      </c>
      <c r="V14" s="354">
        <f t="shared" si="25"/>
        <v>8699424</v>
      </c>
      <c r="W14" s="354">
        <f t="shared" si="26"/>
        <v>0</v>
      </c>
      <c r="X14" s="354">
        <f t="shared" si="27"/>
        <v>0</v>
      </c>
      <c r="AG14" s="378" t="s">
        <v>373</v>
      </c>
      <c r="AH14" s="378" t="s">
        <v>726</v>
      </c>
      <c r="AI14" s="378" t="s">
        <v>374</v>
      </c>
      <c r="AJ14" s="378" t="s">
        <v>236</v>
      </c>
      <c r="AK14" s="354">
        <v>0</v>
      </c>
      <c r="AL14" s="354">
        <v>197921830</v>
      </c>
      <c r="AM14" s="354">
        <v>33092211</v>
      </c>
      <c r="AN14" s="354">
        <f t="shared" si="29"/>
        <v>0</v>
      </c>
      <c r="AO14" s="354">
        <f t="shared" si="30"/>
        <v>197921.83</v>
      </c>
      <c r="AP14" s="354">
        <f t="shared" si="31"/>
        <v>33092.211000000003</v>
      </c>
      <c r="AR14" s="378" t="s">
        <v>955</v>
      </c>
      <c r="AS14" s="514">
        <v>8699424000</v>
      </c>
      <c r="AT14" s="514">
        <v>0</v>
      </c>
      <c r="AU14" s="514">
        <v>0</v>
      </c>
      <c r="AV14" s="514">
        <v>8699424000</v>
      </c>
      <c r="AW14" s="514">
        <v>0</v>
      </c>
      <c r="AX14" s="514">
        <v>0</v>
      </c>
      <c r="AY14" s="514">
        <f t="shared" si="32"/>
        <v>8699424</v>
      </c>
      <c r="AZ14" s="514">
        <f t="shared" si="33"/>
        <v>0</v>
      </c>
      <c r="BA14" s="514">
        <f t="shared" si="34"/>
        <v>0</v>
      </c>
      <c r="BB14" s="514">
        <f t="shared" si="35"/>
        <v>8699424</v>
      </c>
      <c r="BC14" s="514">
        <f t="shared" si="36"/>
        <v>0</v>
      </c>
      <c r="BD14" s="514">
        <f t="shared" si="37"/>
        <v>0</v>
      </c>
      <c r="BM14" s="378" t="s">
        <v>373</v>
      </c>
      <c r="BN14" s="378" t="s">
        <v>726</v>
      </c>
      <c r="BO14" s="378" t="s">
        <v>396</v>
      </c>
      <c r="BP14" s="378" t="s">
        <v>238</v>
      </c>
      <c r="BQ14" s="514">
        <v>0</v>
      </c>
      <c r="BR14" s="514">
        <v>215118</v>
      </c>
      <c r="BS14" s="514">
        <v>215118</v>
      </c>
      <c r="BT14" s="514">
        <f t="shared" si="39"/>
        <v>0</v>
      </c>
      <c r="BU14" s="514">
        <f t="shared" si="40"/>
        <v>215.11799999999999</v>
      </c>
      <c r="BV14" s="514">
        <f t="shared" si="41"/>
        <v>215.11799999999999</v>
      </c>
      <c r="BX14" s="378" t="s">
        <v>955</v>
      </c>
      <c r="BY14" s="514">
        <v>8699424000</v>
      </c>
      <c r="BZ14" s="514">
        <v>0</v>
      </c>
      <c r="CA14" s="514">
        <v>0</v>
      </c>
      <c r="CB14" s="514">
        <v>8699424000</v>
      </c>
      <c r="CC14" s="514">
        <v>0</v>
      </c>
      <c r="CD14" s="514">
        <v>0</v>
      </c>
      <c r="CE14" s="514">
        <f t="shared" si="42"/>
        <v>8699424</v>
      </c>
      <c r="CF14" s="514">
        <f t="shared" si="43"/>
        <v>0</v>
      </c>
      <c r="CG14" s="514">
        <f t="shared" si="44"/>
        <v>0</v>
      </c>
      <c r="CH14" s="514">
        <f t="shared" si="45"/>
        <v>8699424</v>
      </c>
      <c r="CI14" s="514">
        <f t="shared" si="46"/>
        <v>0</v>
      </c>
      <c r="CJ14" s="514">
        <f t="shared" si="47"/>
        <v>0</v>
      </c>
      <c r="CK14" s="378" t="s">
        <v>281</v>
      </c>
      <c r="CS14" s="579" t="s">
        <v>373</v>
      </c>
      <c r="CT14" s="579" t="s">
        <v>726</v>
      </c>
      <c r="CU14" s="579" t="s">
        <v>396</v>
      </c>
      <c r="CV14" s="579" t="s">
        <v>238</v>
      </c>
      <c r="CW14" s="580">
        <v>0</v>
      </c>
      <c r="CX14" s="580">
        <v>240618</v>
      </c>
      <c r="CY14" s="580">
        <v>240618</v>
      </c>
      <c r="CZ14" s="580">
        <f t="shared" si="49"/>
        <v>0</v>
      </c>
      <c r="DA14" s="580">
        <f t="shared" si="50"/>
        <v>240.61799999999999</v>
      </c>
      <c r="DB14" s="580">
        <f t="shared" si="51"/>
        <v>240.61799999999999</v>
      </c>
      <c r="DD14" s="378" t="s">
        <v>955</v>
      </c>
      <c r="DE14" s="514">
        <v>8699424000</v>
      </c>
      <c r="DF14" s="514">
        <v>0</v>
      </c>
      <c r="DG14" s="514">
        <v>0</v>
      </c>
      <c r="DH14" s="514">
        <v>8699424000</v>
      </c>
      <c r="DI14" s="514">
        <v>0</v>
      </c>
      <c r="DJ14" s="514">
        <v>0</v>
      </c>
      <c r="DK14" s="514">
        <v>0</v>
      </c>
      <c r="DL14" s="514">
        <f t="shared" si="52"/>
        <v>8699424</v>
      </c>
      <c r="DM14" s="514">
        <f t="shared" si="53"/>
        <v>0</v>
      </c>
      <c r="DN14" s="514">
        <f t="shared" si="54"/>
        <v>0</v>
      </c>
      <c r="DO14" s="514">
        <f t="shared" si="55"/>
        <v>8699424</v>
      </c>
      <c r="DP14" s="514">
        <f t="shared" si="56"/>
        <v>0</v>
      </c>
      <c r="DQ14" s="514">
        <f t="shared" si="57"/>
        <v>0</v>
      </c>
      <c r="DR14" s="514">
        <f t="shared" si="58"/>
        <v>0</v>
      </c>
      <c r="EA14" s="378" t="s">
        <v>373</v>
      </c>
      <c r="EB14" s="378" t="s">
        <v>726</v>
      </c>
      <c r="EC14" s="378" t="s">
        <v>374</v>
      </c>
      <c r="ED14" s="378" t="s">
        <v>236</v>
      </c>
      <c r="EE14" s="580">
        <v>0</v>
      </c>
      <c r="EF14" s="580">
        <v>64621981</v>
      </c>
      <c r="EG14" s="580">
        <v>86102587</v>
      </c>
      <c r="EH14" s="580">
        <f t="shared" si="60"/>
        <v>0</v>
      </c>
      <c r="EI14" s="580">
        <f t="shared" si="61"/>
        <v>64621.981</v>
      </c>
      <c r="EJ14" s="580">
        <f t="shared" si="62"/>
        <v>86102.587</v>
      </c>
      <c r="EL14" s="603" t="s">
        <v>955</v>
      </c>
      <c r="EM14" s="604">
        <v>8699424000</v>
      </c>
      <c r="EN14" s="604">
        <v>0</v>
      </c>
      <c r="EO14" s="604">
        <v>0</v>
      </c>
      <c r="EP14" s="604">
        <v>8699424000</v>
      </c>
      <c r="EQ14" s="604">
        <v>0</v>
      </c>
      <c r="ER14" s="604">
        <v>0</v>
      </c>
      <c r="ES14" s="604">
        <v>0</v>
      </c>
      <c r="ET14" s="604">
        <f t="shared" si="63"/>
        <v>8699424</v>
      </c>
      <c r="EU14" s="604">
        <f t="shared" si="64"/>
        <v>0</v>
      </c>
      <c r="EV14" s="604">
        <f t="shared" si="65"/>
        <v>0</v>
      </c>
      <c r="EW14" s="604">
        <f t="shared" si="66"/>
        <v>8699424</v>
      </c>
      <c r="EX14" s="604">
        <f t="shared" si="67"/>
        <v>0</v>
      </c>
      <c r="EY14" s="604">
        <f t="shared" si="68"/>
        <v>0</v>
      </c>
      <c r="EZ14" s="604">
        <f t="shared" si="69"/>
        <v>0</v>
      </c>
      <c r="FI14" s="579" t="s">
        <v>373</v>
      </c>
      <c r="FJ14" s="579" t="s">
        <v>726</v>
      </c>
      <c r="FK14" s="579" t="s">
        <v>399</v>
      </c>
      <c r="FL14" s="579" t="s">
        <v>235</v>
      </c>
      <c r="FM14" s="580">
        <v>0</v>
      </c>
      <c r="FN14" s="580">
        <v>88573902</v>
      </c>
      <c r="FO14" s="580">
        <v>88573902</v>
      </c>
      <c r="FP14" s="580">
        <f t="shared" si="71"/>
        <v>0</v>
      </c>
      <c r="FQ14" s="580">
        <f t="shared" si="72"/>
        <v>88573.902000000002</v>
      </c>
      <c r="FR14" s="580">
        <f t="shared" si="73"/>
        <v>88573.902000000002</v>
      </c>
      <c r="FT14" s="597" t="s">
        <v>955</v>
      </c>
      <c r="FU14" s="598">
        <v>8699424000</v>
      </c>
      <c r="FV14" s="598">
        <v>0</v>
      </c>
      <c r="FW14" s="598">
        <v>0</v>
      </c>
      <c r="FX14" s="598">
        <v>8699424000</v>
      </c>
      <c r="FY14" s="598">
        <v>0</v>
      </c>
      <c r="FZ14" s="598">
        <v>0</v>
      </c>
      <c r="GA14" s="598">
        <v>0</v>
      </c>
      <c r="GB14" s="514">
        <f t="shared" si="74"/>
        <v>8699424</v>
      </c>
      <c r="GC14" s="514">
        <f t="shared" si="75"/>
        <v>0</v>
      </c>
      <c r="GD14" s="514">
        <f t="shared" si="76"/>
        <v>0</v>
      </c>
      <c r="GE14" s="514">
        <f t="shared" si="77"/>
        <v>8699424</v>
      </c>
      <c r="GF14" s="514">
        <f t="shared" si="78"/>
        <v>0</v>
      </c>
      <c r="GG14" s="514">
        <f t="shared" si="79"/>
        <v>0</v>
      </c>
      <c r="GH14" s="514">
        <f t="shared" si="80"/>
        <v>0</v>
      </c>
      <c r="GJ14" s="741"/>
      <c r="GK14" s="741"/>
      <c r="GL14" s="741"/>
      <c r="GM14" s="741"/>
      <c r="GN14" s="742"/>
      <c r="GO14" s="742"/>
      <c r="GQ14" s="741" t="s">
        <v>373</v>
      </c>
      <c r="GR14" s="741" t="s">
        <v>726</v>
      </c>
      <c r="GS14" s="741" t="s">
        <v>375</v>
      </c>
      <c r="GT14" s="741" t="s">
        <v>268</v>
      </c>
      <c r="GU14" s="742">
        <v>0</v>
      </c>
      <c r="GV14" s="742">
        <v>570841</v>
      </c>
      <c r="GW14" s="742">
        <v>931639</v>
      </c>
      <c r="GX14" s="742">
        <f t="shared" si="82"/>
        <v>0</v>
      </c>
      <c r="GY14" s="742">
        <f t="shared" si="83"/>
        <v>570.84100000000001</v>
      </c>
      <c r="GZ14" s="742">
        <f t="shared" si="84"/>
        <v>931.63900000000001</v>
      </c>
      <c r="HB14" s="743" t="s">
        <v>955</v>
      </c>
      <c r="HC14" s="744">
        <v>3347702000</v>
      </c>
      <c r="HD14" s="744">
        <v>0</v>
      </c>
      <c r="HE14" s="744">
        <v>0</v>
      </c>
      <c r="HF14" s="744">
        <v>3347702000</v>
      </c>
      <c r="HG14" s="744">
        <v>0</v>
      </c>
      <c r="HH14" s="744">
        <v>0</v>
      </c>
      <c r="HI14" s="744">
        <v>0</v>
      </c>
      <c r="HJ14" s="744">
        <f t="shared" si="85"/>
        <v>3347702</v>
      </c>
      <c r="HK14" s="744">
        <f t="shared" si="86"/>
        <v>0</v>
      </c>
      <c r="HL14" s="744">
        <f t="shared" si="87"/>
        <v>0</v>
      </c>
      <c r="HM14" s="744">
        <f t="shared" si="88"/>
        <v>3347702</v>
      </c>
      <c r="HN14" s="744">
        <f t="shared" si="89"/>
        <v>0</v>
      </c>
      <c r="HO14" s="744">
        <f t="shared" si="90"/>
        <v>0</v>
      </c>
      <c r="HP14" s="744">
        <f t="shared" si="91"/>
        <v>0</v>
      </c>
      <c r="HR14" s="741" t="s">
        <v>379</v>
      </c>
      <c r="HS14" s="741" t="s">
        <v>817</v>
      </c>
      <c r="HT14" s="741" t="s">
        <v>376</v>
      </c>
      <c r="HU14" s="741" t="s">
        <v>376</v>
      </c>
      <c r="HV14" s="742">
        <v>8496815</v>
      </c>
      <c r="HW14" s="742">
        <f t="shared" si="92"/>
        <v>8496.8150000000005</v>
      </c>
      <c r="HY14" s="741" t="s">
        <v>373</v>
      </c>
      <c r="HZ14" s="741" t="s">
        <v>726</v>
      </c>
      <c r="IA14" s="741" t="s">
        <v>399</v>
      </c>
      <c r="IB14" s="741" t="s">
        <v>235</v>
      </c>
      <c r="IC14" s="742">
        <v>0</v>
      </c>
      <c r="ID14" s="742">
        <v>397225573</v>
      </c>
      <c r="IE14" s="742">
        <v>405131877</v>
      </c>
      <c r="IF14" s="742">
        <f t="shared" si="13"/>
        <v>0</v>
      </c>
      <c r="IG14" s="742">
        <f t="shared" si="14"/>
        <v>397225.57299999997</v>
      </c>
      <c r="IH14" s="742">
        <f t="shared" si="15"/>
        <v>405131.87699999998</v>
      </c>
      <c r="IJ14" s="743" t="s">
        <v>955</v>
      </c>
      <c r="IK14" s="744">
        <v>3347702000</v>
      </c>
      <c r="IL14" s="744"/>
      <c r="IM14" s="744">
        <v>0</v>
      </c>
      <c r="IN14" s="744">
        <v>0</v>
      </c>
      <c r="IO14" s="744">
        <f t="shared" si="93"/>
        <v>3347702000</v>
      </c>
      <c r="IP14" s="744">
        <v>0</v>
      </c>
      <c r="IQ14" s="744">
        <v>0</v>
      </c>
      <c r="IR14" s="744">
        <v>0</v>
      </c>
      <c r="IS14" s="744">
        <f t="shared" si="94"/>
        <v>3347702</v>
      </c>
      <c r="IT14" s="744">
        <f t="shared" si="95"/>
        <v>0</v>
      </c>
      <c r="IU14" s="744">
        <f t="shared" si="95"/>
        <v>0</v>
      </c>
      <c r="IV14" s="744">
        <f t="shared" si="96"/>
        <v>3347702</v>
      </c>
      <c r="IW14" s="744">
        <f t="shared" si="97"/>
        <v>0</v>
      </c>
      <c r="IX14" s="744">
        <f t="shared" si="98"/>
        <v>0</v>
      </c>
      <c r="IY14" s="744">
        <f t="shared" si="99"/>
        <v>0</v>
      </c>
      <c r="IZ14" s="517"/>
      <c r="JA14" s="892" t="s">
        <v>377</v>
      </c>
      <c r="JB14" s="893" t="s">
        <v>394</v>
      </c>
      <c r="JC14" s="892" t="s">
        <v>376</v>
      </c>
      <c r="JD14" s="893" t="s">
        <v>376</v>
      </c>
      <c r="JE14" s="894">
        <v>17541803000</v>
      </c>
      <c r="JF14" s="894">
        <f t="shared" si="100"/>
        <v>17541803</v>
      </c>
      <c r="JH14" s="741" t="s">
        <v>373</v>
      </c>
      <c r="JI14" s="306" t="s">
        <v>726</v>
      </c>
      <c r="JJ14" s="741" t="s">
        <v>374</v>
      </c>
      <c r="JK14" s="306" t="s">
        <v>236</v>
      </c>
      <c r="JL14" s="742">
        <v>0</v>
      </c>
      <c r="JM14" s="742">
        <v>77391314</v>
      </c>
      <c r="JN14" s="742">
        <v>86102587</v>
      </c>
      <c r="JO14" s="742">
        <f t="shared" si="101"/>
        <v>0</v>
      </c>
      <c r="JP14" s="742">
        <f t="shared" si="102"/>
        <v>77391.313999999998</v>
      </c>
      <c r="JQ14" s="742">
        <f t="shared" si="103"/>
        <v>86102.587</v>
      </c>
      <c r="JS14" s="743" t="s">
        <v>955</v>
      </c>
      <c r="JT14" s="744">
        <v>3347702000</v>
      </c>
      <c r="JU14" s="744">
        <v>0</v>
      </c>
      <c r="JV14" s="744">
        <v>0</v>
      </c>
      <c r="JW14" s="744">
        <v>3347702000</v>
      </c>
      <c r="JX14" s="744">
        <v>0</v>
      </c>
      <c r="JY14" s="744">
        <v>0</v>
      </c>
      <c r="JZ14" s="744">
        <v>0</v>
      </c>
      <c r="KA14" s="744">
        <f t="shared" si="104"/>
        <v>3347702</v>
      </c>
      <c r="KB14" s="744">
        <f t="shared" si="105"/>
        <v>0</v>
      </c>
      <c r="KC14" s="744">
        <f t="shared" si="106"/>
        <v>0</v>
      </c>
      <c r="KD14" s="744">
        <f t="shared" si="107"/>
        <v>3347702</v>
      </c>
      <c r="KE14" s="744">
        <f t="shared" si="108"/>
        <v>0</v>
      </c>
      <c r="KF14" s="744">
        <f t="shared" si="109"/>
        <v>0</v>
      </c>
      <c r="KG14" s="744">
        <f t="shared" si="110"/>
        <v>0</v>
      </c>
    </row>
    <row r="15" spans="1:293" s="378" customFormat="1" ht="12" customHeight="1" x14ac:dyDescent="0.2">
      <c r="A15" s="596" t="s">
        <v>373</v>
      </c>
      <c r="B15" s="353" t="s">
        <v>726</v>
      </c>
      <c r="C15" s="596" t="s">
        <v>375</v>
      </c>
      <c r="D15" s="353" t="s">
        <v>268</v>
      </c>
      <c r="E15" s="354">
        <v>0</v>
      </c>
      <c r="F15" s="354">
        <v>302187</v>
      </c>
      <c r="G15" s="354">
        <v>500000</v>
      </c>
      <c r="H15" s="354">
        <f t="shared" si="19"/>
        <v>0</v>
      </c>
      <c r="I15" s="354">
        <f t="shared" si="20"/>
        <v>302.18700000000001</v>
      </c>
      <c r="J15" s="354">
        <f t="shared" si="21"/>
        <v>500</v>
      </c>
      <c r="L15" s="378" t="s">
        <v>956</v>
      </c>
      <c r="M15" s="354">
        <v>8699424000</v>
      </c>
      <c r="N15" s="354">
        <v>0</v>
      </c>
      <c r="O15" s="354">
        <v>0</v>
      </c>
      <c r="P15" s="354">
        <v>8699424000</v>
      </c>
      <c r="Q15" s="354">
        <v>0</v>
      </c>
      <c r="R15" s="354">
        <v>0</v>
      </c>
      <c r="S15" s="354">
        <f t="shared" si="22"/>
        <v>8699424</v>
      </c>
      <c r="T15" s="354">
        <f t="shared" si="23"/>
        <v>0</v>
      </c>
      <c r="U15" s="354">
        <f t="shared" si="24"/>
        <v>0</v>
      </c>
      <c r="V15" s="354">
        <f t="shared" si="25"/>
        <v>8699424</v>
      </c>
      <c r="W15" s="354">
        <f t="shared" si="26"/>
        <v>0</v>
      </c>
      <c r="X15" s="354">
        <f t="shared" si="27"/>
        <v>0</v>
      </c>
      <c r="AG15" s="378" t="s">
        <v>373</v>
      </c>
      <c r="AH15" s="378" t="s">
        <v>726</v>
      </c>
      <c r="AI15" s="378" t="s">
        <v>397</v>
      </c>
      <c r="AJ15" s="378" t="s">
        <v>398</v>
      </c>
      <c r="AK15" s="354">
        <v>0</v>
      </c>
      <c r="AL15" s="354">
        <v>45900000</v>
      </c>
      <c r="AM15" s="354">
        <v>0</v>
      </c>
      <c r="AN15" s="354">
        <f t="shared" si="29"/>
        <v>0</v>
      </c>
      <c r="AO15" s="354">
        <f t="shared" si="30"/>
        <v>45900</v>
      </c>
      <c r="AP15" s="354">
        <f t="shared" si="31"/>
        <v>0</v>
      </c>
      <c r="AR15" s="378" t="s">
        <v>956</v>
      </c>
      <c r="AS15" s="514">
        <v>8699424000</v>
      </c>
      <c r="AT15" s="514">
        <v>0</v>
      </c>
      <c r="AU15" s="514">
        <v>0</v>
      </c>
      <c r="AV15" s="514">
        <v>8699424000</v>
      </c>
      <c r="AW15" s="514">
        <v>0</v>
      </c>
      <c r="AX15" s="514">
        <v>0</v>
      </c>
      <c r="AY15" s="514">
        <f t="shared" si="32"/>
        <v>8699424</v>
      </c>
      <c r="AZ15" s="514">
        <f t="shared" si="33"/>
        <v>0</v>
      </c>
      <c r="BA15" s="514">
        <f t="shared" si="34"/>
        <v>0</v>
      </c>
      <c r="BB15" s="514">
        <f t="shared" si="35"/>
        <v>8699424</v>
      </c>
      <c r="BC15" s="514">
        <f t="shared" si="36"/>
        <v>0</v>
      </c>
      <c r="BD15" s="514">
        <f t="shared" si="37"/>
        <v>0</v>
      </c>
      <c r="BM15" s="378" t="s">
        <v>373</v>
      </c>
      <c r="BN15" s="378" t="s">
        <v>726</v>
      </c>
      <c r="BO15" s="378" t="s">
        <v>374</v>
      </c>
      <c r="BP15" s="378" t="s">
        <v>236</v>
      </c>
      <c r="BQ15" s="514">
        <v>0</v>
      </c>
      <c r="BR15" s="514">
        <v>49499129</v>
      </c>
      <c r="BS15" s="514">
        <v>197921830</v>
      </c>
      <c r="BT15" s="514">
        <f t="shared" si="39"/>
        <v>0</v>
      </c>
      <c r="BU15" s="514">
        <f t="shared" si="40"/>
        <v>49499.129000000001</v>
      </c>
      <c r="BV15" s="514">
        <f t="shared" si="41"/>
        <v>197921.83</v>
      </c>
      <c r="BX15" s="378" t="s">
        <v>956</v>
      </c>
      <c r="BY15" s="514">
        <v>8699424000</v>
      </c>
      <c r="BZ15" s="514">
        <v>0</v>
      </c>
      <c r="CA15" s="514">
        <v>0</v>
      </c>
      <c r="CB15" s="514">
        <v>8699424000</v>
      </c>
      <c r="CC15" s="514">
        <v>0</v>
      </c>
      <c r="CD15" s="514">
        <v>0</v>
      </c>
      <c r="CE15" s="514">
        <f t="shared" si="42"/>
        <v>8699424</v>
      </c>
      <c r="CF15" s="514">
        <f t="shared" si="43"/>
        <v>0</v>
      </c>
      <c r="CG15" s="514">
        <f t="shared" si="44"/>
        <v>0</v>
      </c>
      <c r="CH15" s="514">
        <f t="shared" si="45"/>
        <v>8699424</v>
      </c>
      <c r="CI15" s="514">
        <f t="shared" si="46"/>
        <v>0</v>
      </c>
      <c r="CJ15" s="514">
        <f t="shared" si="47"/>
        <v>0</v>
      </c>
      <c r="CK15" s="378" t="s">
        <v>281</v>
      </c>
      <c r="CS15" s="579" t="s">
        <v>373</v>
      </c>
      <c r="CT15" s="579" t="s">
        <v>726</v>
      </c>
      <c r="CU15" s="579" t="s">
        <v>399</v>
      </c>
      <c r="CV15" s="579" t="s">
        <v>235</v>
      </c>
      <c r="CW15" s="580">
        <v>0</v>
      </c>
      <c r="CX15" s="580">
        <v>88573902</v>
      </c>
      <c r="CY15" s="580">
        <v>88573902</v>
      </c>
      <c r="CZ15" s="580">
        <f t="shared" si="49"/>
        <v>0</v>
      </c>
      <c r="DA15" s="580">
        <f t="shared" si="50"/>
        <v>88573.902000000002</v>
      </c>
      <c r="DB15" s="580">
        <f t="shared" si="51"/>
        <v>88573.902000000002</v>
      </c>
      <c r="DD15" s="378" t="s">
        <v>956</v>
      </c>
      <c r="DE15" s="514">
        <v>8699424000</v>
      </c>
      <c r="DF15" s="514">
        <v>0</v>
      </c>
      <c r="DG15" s="514">
        <v>0</v>
      </c>
      <c r="DH15" s="514">
        <v>8699424000</v>
      </c>
      <c r="DI15" s="514">
        <v>0</v>
      </c>
      <c r="DJ15" s="514">
        <v>0</v>
      </c>
      <c r="DK15" s="514">
        <v>0</v>
      </c>
      <c r="DL15" s="514">
        <f t="shared" si="52"/>
        <v>8699424</v>
      </c>
      <c r="DM15" s="514">
        <f t="shared" si="53"/>
        <v>0</v>
      </c>
      <c r="DN15" s="514">
        <f t="shared" si="54"/>
        <v>0</v>
      </c>
      <c r="DO15" s="514">
        <f t="shared" si="55"/>
        <v>8699424</v>
      </c>
      <c r="DP15" s="514">
        <f t="shared" si="56"/>
        <v>0</v>
      </c>
      <c r="DQ15" s="514">
        <f t="shared" si="57"/>
        <v>0</v>
      </c>
      <c r="DR15" s="514">
        <f t="shared" si="58"/>
        <v>0</v>
      </c>
      <c r="EA15" s="378" t="s">
        <v>373</v>
      </c>
      <c r="EB15" s="378" t="s">
        <v>726</v>
      </c>
      <c r="EC15" s="378" t="s">
        <v>375</v>
      </c>
      <c r="ED15" s="378" t="s">
        <v>268</v>
      </c>
      <c r="EE15" s="580">
        <v>0</v>
      </c>
      <c r="EF15" s="580">
        <v>570841</v>
      </c>
      <c r="EG15" s="580">
        <v>931639</v>
      </c>
      <c r="EH15" s="580">
        <f t="shared" si="60"/>
        <v>0</v>
      </c>
      <c r="EI15" s="580">
        <f t="shared" si="61"/>
        <v>570.84100000000001</v>
      </c>
      <c r="EJ15" s="580">
        <f t="shared" si="62"/>
        <v>931.63900000000001</v>
      </c>
      <c r="EL15" s="603" t="s">
        <v>956</v>
      </c>
      <c r="EM15" s="604">
        <v>8699424000</v>
      </c>
      <c r="EN15" s="604">
        <v>0</v>
      </c>
      <c r="EO15" s="604">
        <v>0</v>
      </c>
      <c r="EP15" s="604">
        <v>8699424000</v>
      </c>
      <c r="EQ15" s="604">
        <v>0</v>
      </c>
      <c r="ER15" s="604">
        <v>0</v>
      </c>
      <c r="ES15" s="604">
        <v>0</v>
      </c>
      <c r="ET15" s="604">
        <f t="shared" si="63"/>
        <v>8699424</v>
      </c>
      <c r="EU15" s="604">
        <f t="shared" si="64"/>
        <v>0</v>
      </c>
      <c r="EV15" s="604">
        <f t="shared" si="65"/>
        <v>0</v>
      </c>
      <c r="EW15" s="604">
        <f t="shared" si="66"/>
        <v>8699424</v>
      </c>
      <c r="EX15" s="604">
        <f t="shared" si="67"/>
        <v>0</v>
      </c>
      <c r="EY15" s="604">
        <f t="shared" si="68"/>
        <v>0</v>
      </c>
      <c r="EZ15" s="604">
        <f t="shared" si="69"/>
        <v>0</v>
      </c>
      <c r="FI15" s="579" t="s">
        <v>373</v>
      </c>
      <c r="FJ15" s="579" t="s">
        <v>726</v>
      </c>
      <c r="FK15" s="579" t="s">
        <v>375</v>
      </c>
      <c r="FL15" s="579" t="s">
        <v>268</v>
      </c>
      <c r="FM15" s="580">
        <v>0</v>
      </c>
      <c r="FN15" s="580">
        <v>570841</v>
      </c>
      <c r="FO15" s="580">
        <v>931639</v>
      </c>
      <c r="FP15" s="580">
        <f t="shared" si="71"/>
        <v>0</v>
      </c>
      <c r="FQ15" s="580">
        <f t="shared" si="72"/>
        <v>570.84100000000001</v>
      </c>
      <c r="FR15" s="580">
        <f t="shared" si="73"/>
        <v>931.63900000000001</v>
      </c>
      <c r="FT15" s="597" t="s">
        <v>956</v>
      </c>
      <c r="FU15" s="598">
        <v>8699424000</v>
      </c>
      <c r="FV15" s="598">
        <v>0</v>
      </c>
      <c r="FW15" s="598">
        <v>0</v>
      </c>
      <c r="FX15" s="598">
        <v>8699424000</v>
      </c>
      <c r="FY15" s="598">
        <v>0</v>
      </c>
      <c r="FZ15" s="598">
        <v>0</v>
      </c>
      <c r="GA15" s="598">
        <v>0</v>
      </c>
      <c r="GB15" s="514">
        <f t="shared" si="74"/>
        <v>8699424</v>
      </c>
      <c r="GC15" s="514">
        <f t="shared" si="75"/>
        <v>0</v>
      </c>
      <c r="GD15" s="514">
        <f t="shared" si="76"/>
        <v>0</v>
      </c>
      <c r="GE15" s="514">
        <f t="shared" si="77"/>
        <v>8699424</v>
      </c>
      <c r="GF15" s="514">
        <f t="shared" si="78"/>
        <v>0</v>
      </c>
      <c r="GG15" s="514">
        <f t="shared" si="79"/>
        <v>0</v>
      </c>
      <c r="GH15" s="514">
        <f t="shared" si="80"/>
        <v>0</v>
      </c>
      <c r="GJ15" s="741"/>
      <c r="GK15" s="741"/>
      <c r="GL15" s="741"/>
      <c r="GM15" s="741"/>
      <c r="GN15" s="742"/>
      <c r="GO15" s="742"/>
      <c r="GQ15" s="741" t="s">
        <v>373</v>
      </c>
      <c r="GR15" s="741" t="s">
        <v>726</v>
      </c>
      <c r="GS15" s="741" t="s">
        <v>396</v>
      </c>
      <c r="GT15" s="741" t="s">
        <v>238</v>
      </c>
      <c r="GU15" s="742">
        <v>0</v>
      </c>
      <c r="GV15" s="742">
        <v>319753</v>
      </c>
      <c r="GW15" s="742">
        <v>319753</v>
      </c>
      <c r="GX15" s="742">
        <f t="shared" si="82"/>
        <v>0</v>
      </c>
      <c r="GY15" s="742">
        <f t="shared" si="83"/>
        <v>319.75299999999999</v>
      </c>
      <c r="GZ15" s="742">
        <f t="shared" si="84"/>
        <v>319.75299999999999</v>
      </c>
      <c r="HB15" s="743" t="s">
        <v>956</v>
      </c>
      <c r="HC15" s="744">
        <v>3347702000</v>
      </c>
      <c r="HD15" s="744">
        <v>0</v>
      </c>
      <c r="HE15" s="744">
        <v>0</v>
      </c>
      <c r="HF15" s="744">
        <v>3347702000</v>
      </c>
      <c r="HG15" s="744">
        <v>0</v>
      </c>
      <c r="HH15" s="744">
        <v>0</v>
      </c>
      <c r="HI15" s="744">
        <v>0</v>
      </c>
      <c r="HJ15" s="744">
        <f t="shared" si="85"/>
        <v>3347702</v>
      </c>
      <c r="HK15" s="744">
        <f t="shared" si="86"/>
        <v>0</v>
      </c>
      <c r="HL15" s="744">
        <f t="shared" si="87"/>
        <v>0</v>
      </c>
      <c r="HM15" s="744">
        <f t="shared" si="88"/>
        <v>3347702</v>
      </c>
      <c r="HN15" s="744">
        <f t="shared" si="89"/>
        <v>0</v>
      </c>
      <c r="HO15" s="744">
        <f t="shared" si="90"/>
        <v>0</v>
      </c>
      <c r="HP15" s="744">
        <f t="shared" si="91"/>
        <v>0</v>
      </c>
      <c r="HY15" s="741" t="s">
        <v>373</v>
      </c>
      <c r="HZ15" s="741" t="s">
        <v>726</v>
      </c>
      <c r="IA15" s="741" t="s">
        <v>374</v>
      </c>
      <c r="IB15" s="741" t="s">
        <v>236</v>
      </c>
      <c r="IC15" s="742">
        <v>0</v>
      </c>
      <c r="ID15" s="742">
        <v>75022314</v>
      </c>
      <c r="IE15" s="742">
        <v>86102587</v>
      </c>
      <c r="IF15" s="742">
        <f t="shared" si="13"/>
        <v>0</v>
      </c>
      <c r="IG15" s="742">
        <f t="shared" si="14"/>
        <v>75022.313999999998</v>
      </c>
      <c r="IH15" s="742">
        <f t="shared" si="15"/>
        <v>86102.587</v>
      </c>
      <c r="IJ15" s="743" t="s">
        <v>956</v>
      </c>
      <c r="IK15" s="744">
        <v>3347702000</v>
      </c>
      <c r="IL15" s="744"/>
      <c r="IM15" s="744">
        <v>0</v>
      </c>
      <c r="IN15" s="744">
        <v>0</v>
      </c>
      <c r="IO15" s="744">
        <f t="shared" si="93"/>
        <v>3347702000</v>
      </c>
      <c r="IP15" s="744">
        <v>0</v>
      </c>
      <c r="IQ15" s="744">
        <v>0</v>
      </c>
      <c r="IR15" s="744">
        <v>0</v>
      </c>
      <c r="IS15" s="744">
        <f t="shared" si="94"/>
        <v>3347702</v>
      </c>
      <c r="IT15" s="744">
        <f t="shared" si="95"/>
        <v>0</v>
      </c>
      <c r="IU15" s="744">
        <f t="shared" si="95"/>
        <v>0</v>
      </c>
      <c r="IV15" s="744">
        <f t="shared" si="96"/>
        <v>3347702</v>
      </c>
      <c r="IW15" s="744">
        <f t="shared" si="97"/>
        <v>0</v>
      </c>
      <c r="IX15" s="744">
        <f t="shared" si="98"/>
        <v>0</v>
      </c>
      <c r="IY15" s="744">
        <f t="shared" si="99"/>
        <v>0</v>
      </c>
      <c r="IZ15" s="517"/>
      <c r="JA15" s="741" t="s">
        <v>379</v>
      </c>
      <c r="JB15" s="887" t="s">
        <v>817</v>
      </c>
      <c r="JC15" s="741" t="s">
        <v>376</v>
      </c>
      <c r="JD15" s="887" t="s">
        <v>376</v>
      </c>
      <c r="JE15" s="742">
        <v>544680106</v>
      </c>
      <c r="JF15" s="742">
        <f t="shared" si="100"/>
        <v>544680.10600000003</v>
      </c>
      <c r="JH15" s="741" t="s">
        <v>373</v>
      </c>
      <c r="JI15" s="306" t="s">
        <v>726</v>
      </c>
      <c r="JJ15" s="741" t="s">
        <v>376</v>
      </c>
      <c r="JK15" s="306" t="s">
        <v>376</v>
      </c>
      <c r="JL15" s="742">
        <v>0</v>
      </c>
      <c r="JM15" s="742">
        <v>0</v>
      </c>
      <c r="JN15" s="742">
        <v>0</v>
      </c>
      <c r="JO15" s="742">
        <f t="shared" si="101"/>
        <v>0</v>
      </c>
      <c r="JP15" s="742">
        <f t="shared" si="102"/>
        <v>0</v>
      </c>
      <c r="JQ15" s="742">
        <f t="shared" si="103"/>
        <v>0</v>
      </c>
      <c r="JS15" s="743" t="s">
        <v>956</v>
      </c>
      <c r="JT15" s="744">
        <v>3347702000</v>
      </c>
      <c r="JU15" s="744">
        <v>0</v>
      </c>
      <c r="JV15" s="744">
        <v>0</v>
      </c>
      <c r="JW15" s="744">
        <v>3347702000</v>
      </c>
      <c r="JX15" s="744">
        <v>0</v>
      </c>
      <c r="JY15" s="744">
        <v>0</v>
      </c>
      <c r="JZ15" s="744">
        <v>0</v>
      </c>
      <c r="KA15" s="744">
        <f t="shared" si="104"/>
        <v>3347702</v>
      </c>
      <c r="KB15" s="744">
        <f t="shared" si="105"/>
        <v>0</v>
      </c>
      <c r="KC15" s="744">
        <f t="shared" si="106"/>
        <v>0</v>
      </c>
      <c r="KD15" s="744">
        <f t="shared" si="107"/>
        <v>3347702</v>
      </c>
      <c r="KE15" s="744">
        <f t="shared" si="108"/>
        <v>0</v>
      </c>
      <c r="KF15" s="744">
        <f t="shared" si="109"/>
        <v>0</v>
      </c>
      <c r="KG15" s="744">
        <f t="shared" si="110"/>
        <v>0</v>
      </c>
    </row>
    <row r="16" spans="1:293" s="378" customFormat="1" ht="12" customHeight="1" x14ac:dyDescent="0.2">
      <c r="A16" s="596" t="s">
        <v>807</v>
      </c>
      <c r="B16" s="353" t="s">
        <v>719</v>
      </c>
      <c r="C16" s="596" t="s">
        <v>376</v>
      </c>
      <c r="D16" s="353" t="s">
        <v>376</v>
      </c>
      <c r="E16" s="354">
        <v>1</v>
      </c>
      <c r="F16" s="354">
        <v>0</v>
      </c>
      <c r="G16" s="354">
        <v>0</v>
      </c>
      <c r="H16" s="354">
        <f t="shared" si="19"/>
        <v>1E-3</v>
      </c>
      <c r="I16" s="354">
        <f t="shared" si="20"/>
        <v>0</v>
      </c>
      <c r="J16" s="354">
        <f t="shared" si="21"/>
        <v>0</v>
      </c>
      <c r="L16" s="378" t="s">
        <v>957</v>
      </c>
      <c r="M16" s="354">
        <v>8699424000</v>
      </c>
      <c r="N16" s="354">
        <v>0</v>
      </c>
      <c r="O16" s="354">
        <v>0</v>
      </c>
      <c r="P16" s="354">
        <v>8699424000</v>
      </c>
      <c r="Q16" s="354">
        <v>0</v>
      </c>
      <c r="R16" s="354">
        <v>0</v>
      </c>
      <c r="S16" s="354">
        <f t="shared" si="22"/>
        <v>8699424</v>
      </c>
      <c r="T16" s="354">
        <f t="shared" si="23"/>
        <v>0</v>
      </c>
      <c r="U16" s="354">
        <f t="shared" si="24"/>
        <v>0</v>
      </c>
      <c r="V16" s="354">
        <f t="shared" si="25"/>
        <v>8699424</v>
      </c>
      <c r="W16" s="354">
        <f t="shared" si="26"/>
        <v>0</v>
      </c>
      <c r="X16" s="354">
        <f t="shared" si="27"/>
        <v>0</v>
      </c>
      <c r="AG16" s="378" t="s">
        <v>373</v>
      </c>
      <c r="AH16" s="378" t="s">
        <v>726</v>
      </c>
      <c r="AI16" s="378" t="s">
        <v>376</v>
      </c>
      <c r="AJ16" s="378" t="s">
        <v>376</v>
      </c>
      <c r="AK16" s="354">
        <v>0</v>
      </c>
      <c r="AL16" s="354">
        <v>0</v>
      </c>
      <c r="AM16" s="354">
        <v>0</v>
      </c>
      <c r="AN16" s="354">
        <f t="shared" si="29"/>
        <v>0</v>
      </c>
      <c r="AO16" s="354">
        <f t="shared" si="30"/>
        <v>0</v>
      </c>
      <c r="AP16" s="354">
        <f t="shared" si="31"/>
        <v>0</v>
      </c>
      <c r="AR16" s="378" t="s">
        <v>957</v>
      </c>
      <c r="AS16" s="514">
        <v>8699424000</v>
      </c>
      <c r="AT16" s="514">
        <v>0</v>
      </c>
      <c r="AU16" s="514">
        <v>0</v>
      </c>
      <c r="AV16" s="514">
        <v>8699424000</v>
      </c>
      <c r="AW16" s="514">
        <v>0</v>
      </c>
      <c r="AX16" s="514">
        <v>0</v>
      </c>
      <c r="AY16" s="514">
        <f t="shared" si="32"/>
        <v>8699424</v>
      </c>
      <c r="AZ16" s="514">
        <f t="shared" si="33"/>
        <v>0</v>
      </c>
      <c r="BA16" s="514">
        <f t="shared" si="34"/>
        <v>0</v>
      </c>
      <c r="BB16" s="514">
        <f t="shared" si="35"/>
        <v>8699424</v>
      </c>
      <c r="BC16" s="514">
        <f t="shared" si="36"/>
        <v>0</v>
      </c>
      <c r="BD16" s="514">
        <f t="shared" si="37"/>
        <v>0</v>
      </c>
      <c r="BM16" s="378" t="s">
        <v>373</v>
      </c>
      <c r="BN16" s="378" t="s">
        <v>726</v>
      </c>
      <c r="BO16" s="378" t="s">
        <v>397</v>
      </c>
      <c r="BP16" s="378" t="s">
        <v>398</v>
      </c>
      <c r="BQ16" s="514">
        <v>0</v>
      </c>
      <c r="BR16" s="514">
        <v>0</v>
      </c>
      <c r="BS16" s="514">
        <v>53700000</v>
      </c>
      <c r="BT16" s="514">
        <f t="shared" si="39"/>
        <v>0</v>
      </c>
      <c r="BU16" s="514">
        <f t="shared" si="40"/>
        <v>0</v>
      </c>
      <c r="BV16" s="514">
        <f t="shared" si="41"/>
        <v>53700</v>
      </c>
      <c r="BX16" s="378" t="s">
        <v>957</v>
      </c>
      <c r="BY16" s="514">
        <v>8699424000</v>
      </c>
      <c r="BZ16" s="514">
        <v>0</v>
      </c>
      <c r="CA16" s="514">
        <v>0</v>
      </c>
      <c r="CB16" s="514">
        <v>8699424000</v>
      </c>
      <c r="CC16" s="514">
        <v>0</v>
      </c>
      <c r="CD16" s="514">
        <v>0</v>
      </c>
      <c r="CE16" s="514">
        <f t="shared" si="42"/>
        <v>8699424</v>
      </c>
      <c r="CF16" s="514">
        <f t="shared" si="43"/>
        <v>0</v>
      </c>
      <c r="CG16" s="514">
        <f t="shared" si="44"/>
        <v>0</v>
      </c>
      <c r="CH16" s="514">
        <f t="shared" si="45"/>
        <v>8699424</v>
      </c>
      <c r="CI16" s="514">
        <f t="shared" si="46"/>
        <v>0</v>
      </c>
      <c r="CJ16" s="514">
        <f t="shared" si="47"/>
        <v>0</v>
      </c>
      <c r="CK16" s="378" t="s">
        <v>281</v>
      </c>
      <c r="CS16" s="579" t="s">
        <v>373</v>
      </c>
      <c r="CT16" s="579" t="s">
        <v>726</v>
      </c>
      <c r="CU16" s="579" t="s">
        <v>397</v>
      </c>
      <c r="CV16" s="579" t="s">
        <v>398</v>
      </c>
      <c r="CW16" s="580">
        <v>0</v>
      </c>
      <c r="CX16" s="580">
        <v>22950000</v>
      </c>
      <c r="CY16" s="580">
        <v>77580792</v>
      </c>
      <c r="CZ16" s="580">
        <f t="shared" si="49"/>
        <v>0</v>
      </c>
      <c r="DA16" s="580">
        <f t="shared" si="50"/>
        <v>22950</v>
      </c>
      <c r="DB16" s="580">
        <f t="shared" si="51"/>
        <v>77580.792000000001</v>
      </c>
      <c r="DD16" s="378" t="s">
        <v>957</v>
      </c>
      <c r="DE16" s="514">
        <v>8699424000</v>
      </c>
      <c r="DF16" s="514">
        <v>0</v>
      </c>
      <c r="DG16" s="514">
        <v>0</v>
      </c>
      <c r="DH16" s="514">
        <v>8699424000</v>
      </c>
      <c r="DI16" s="514">
        <v>0</v>
      </c>
      <c r="DJ16" s="514">
        <v>0</v>
      </c>
      <c r="DK16" s="514">
        <v>0</v>
      </c>
      <c r="DL16" s="514">
        <f t="shared" si="52"/>
        <v>8699424</v>
      </c>
      <c r="DM16" s="514">
        <f t="shared" si="53"/>
        <v>0</v>
      </c>
      <c r="DN16" s="514">
        <f t="shared" si="54"/>
        <v>0</v>
      </c>
      <c r="DO16" s="514">
        <f t="shared" si="55"/>
        <v>8699424</v>
      </c>
      <c r="DP16" s="514">
        <f t="shared" si="56"/>
        <v>0</v>
      </c>
      <c r="DQ16" s="514">
        <f t="shared" si="57"/>
        <v>0</v>
      </c>
      <c r="DR16" s="514">
        <f t="shared" si="58"/>
        <v>0</v>
      </c>
      <c r="EA16" s="378" t="s">
        <v>373</v>
      </c>
      <c r="EB16" s="378" t="s">
        <v>726</v>
      </c>
      <c r="EC16" s="378" t="s">
        <v>396</v>
      </c>
      <c r="ED16" s="378" t="s">
        <v>238</v>
      </c>
      <c r="EE16" s="580">
        <v>0</v>
      </c>
      <c r="EF16" s="580">
        <v>240618</v>
      </c>
      <c r="EG16" s="580">
        <v>319753</v>
      </c>
      <c r="EH16" s="580">
        <f t="shared" si="60"/>
        <v>0</v>
      </c>
      <c r="EI16" s="580">
        <f t="shared" si="61"/>
        <v>240.61799999999999</v>
      </c>
      <c r="EJ16" s="580">
        <f t="shared" si="62"/>
        <v>319.75299999999999</v>
      </c>
      <c r="EL16" s="603" t="s">
        <v>957</v>
      </c>
      <c r="EM16" s="604">
        <v>8699424000</v>
      </c>
      <c r="EN16" s="604">
        <v>0</v>
      </c>
      <c r="EO16" s="604">
        <v>0</v>
      </c>
      <c r="EP16" s="604">
        <v>8699424000</v>
      </c>
      <c r="EQ16" s="604">
        <v>0</v>
      </c>
      <c r="ER16" s="604">
        <v>0</v>
      </c>
      <c r="ES16" s="604">
        <v>0</v>
      </c>
      <c r="ET16" s="604">
        <f t="shared" si="63"/>
        <v>8699424</v>
      </c>
      <c r="EU16" s="604">
        <f t="shared" si="64"/>
        <v>0</v>
      </c>
      <c r="EV16" s="604">
        <f t="shared" si="65"/>
        <v>0</v>
      </c>
      <c r="EW16" s="604">
        <f t="shared" si="66"/>
        <v>8699424</v>
      </c>
      <c r="EX16" s="604">
        <f t="shared" si="67"/>
        <v>0</v>
      </c>
      <c r="EY16" s="604">
        <f t="shared" si="68"/>
        <v>0</v>
      </c>
      <c r="EZ16" s="604">
        <f t="shared" si="69"/>
        <v>0</v>
      </c>
      <c r="FI16" s="579" t="s">
        <v>373</v>
      </c>
      <c r="FJ16" s="579" t="s">
        <v>726</v>
      </c>
      <c r="FK16" s="579" t="s">
        <v>376</v>
      </c>
      <c r="FL16" s="579" t="s">
        <v>376</v>
      </c>
      <c r="FM16" s="580">
        <v>0</v>
      </c>
      <c r="FN16" s="580">
        <v>0</v>
      </c>
      <c r="FO16" s="580">
        <v>0</v>
      </c>
      <c r="FP16" s="580">
        <f t="shared" si="71"/>
        <v>0</v>
      </c>
      <c r="FQ16" s="580">
        <f t="shared" si="72"/>
        <v>0</v>
      </c>
      <c r="FR16" s="580">
        <f t="shared" si="73"/>
        <v>0</v>
      </c>
      <c r="FT16" s="597" t="s">
        <v>957</v>
      </c>
      <c r="FU16" s="598">
        <v>8699424000</v>
      </c>
      <c r="FV16" s="598">
        <v>0</v>
      </c>
      <c r="FW16" s="598">
        <v>0</v>
      </c>
      <c r="FX16" s="598">
        <v>8699424000</v>
      </c>
      <c r="FY16" s="598">
        <v>0</v>
      </c>
      <c r="FZ16" s="598">
        <v>0</v>
      </c>
      <c r="GA16" s="598">
        <v>0</v>
      </c>
      <c r="GB16" s="514">
        <f t="shared" si="74"/>
        <v>8699424</v>
      </c>
      <c r="GC16" s="514">
        <f t="shared" si="75"/>
        <v>0</v>
      </c>
      <c r="GD16" s="514">
        <f t="shared" si="76"/>
        <v>0</v>
      </c>
      <c r="GE16" s="514">
        <f t="shared" si="77"/>
        <v>8699424</v>
      </c>
      <c r="GF16" s="514">
        <f t="shared" si="78"/>
        <v>0</v>
      </c>
      <c r="GG16" s="514">
        <f t="shared" si="79"/>
        <v>0</v>
      </c>
      <c r="GH16" s="514">
        <f t="shared" si="80"/>
        <v>0</v>
      </c>
      <c r="GJ16" s="741"/>
      <c r="GK16" s="741"/>
      <c r="GL16" s="741"/>
      <c r="GM16" s="741"/>
      <c r="GN16" s="742"/>
      <c r="GO16" s="742"/>
      <c r="GQ16" s="741" t="s">
        <v>373</v>
      </c>
      <c r="GR16" s="741" t="s">
        <v>726</v>
      </c>
      <c r="GS16" s="741" t="s">
        <v>399</v>
      </c>
      <c r="GT16" s="741" t="s">
        <v>235</v>
      </c>
      <c r="GU16" s="742">
        <v>0</v>
      </c>
      <c r="GV16" s="742">
        <v>88573902</v>
      </c>
      <c r="GW16" s="742">
        <v>88573902</v>
      </c>
      <c r="GX16" s="742">
        <f t="shared" si="82"/>
        <v>0</v>
      </c>
      <c r="GY16" s="742">
        <f t="shared" si="83"/>
        <v>88573.902000000002</v>
      </c>
      <c r="GZ16" s="742">
        <f t="shared" si="84"/>
        <v>88573.902000000002</v>
      </c>
      <c r="HB16" s="743" t="s">
        <v>957</v>
      </c>
      <c r="HC16" s="744">
        <v>3347702000</v>
      </c>
      <c r="HD16" s="744">
        <v>0</v>
      </c>
      <c r="HE16" s="744">
        <v>0</v>
      </c>
      <c r="HF16" s="744">
        <v>3347702000</v>
      </c>
      <c r="HG16" s="744">
        <v>0</v>
      </c>
      <c r="HH16" s="744">
        <v>0</v>
      </c>
      <c r="HI16" s="744">
        <v>0</v>
      </c>
      <c r="HJ16" s="744">
        <f t="shared" si="85"/>
        <v>3347702</v>
      </c>
      <c r="HK16" s="744">
        <f t="shared" si="86"/>
        <v>0</v>
      </c>
      <c r="HL16" s="744">
        <f t="shared" si="87"/>
        <v>0</v>
      </c>
      <c r="HM16" s="744">
        <f t="shared" si="88"/>
        <v>3347702</v>
      </c>
      <c r="HN16" s="744">
        <f t="shared" si="89"/>
        <v>0</v>
      </c>
      <c r="HO16" s="744">
        <f t="shared" si="90"/>
        <v>0</v>
      </c>
      <c r="HP16" s="744">
        <f t="shared" si="91"/>
        <v>0</v>
      </c>
      <c r="HY16" s="741" t="s">
        <v>373</v>
      </c>
      <c r="HZ16" s="741" t="s">
        <v>726</v>
      </c>
      <c r="IA16" s="741" t="s">
        <v>376</v>
      </c>
      <c r="IB16" s="741" t="s">
        <v>376</v>
      </c>
      <c r="IC16" s="742">
        <v>0</v>
      </c>
      <c r="ID16" s="742">
        <v>0</v>
      </c>
      <c r="IE16" s="742">
        <v>0</v>
      </c>
      <c r="IF16" s="742">
        <f t="shared" si="13"/>
        <v>0</v>
      </c>
      <c r="IG16" s="742">
        <f t="shared" si="14"/>
        <v>0</v>
      </c>
      <c r="IH16" s="742">
        <f t="shared" si="15"/>
        <v>0</v>
      </c>
      <c r="IJ16" s="743" t="s">
        <v>957</v>
      </c>
      <c r="IK16" s="744">
        <v>3347702000</v>
      </c>
      <c r="IL16" s="744"/>
      <c r="IM16" s="744">
        <v>0</v>
      </c>
      <c r="IN16" s="744">
        <v>0</v>
      </c>
      <c r="IO16" s="744">
        <f t="shared" si="93"/>
        <v>3347702000</v>
      </c>
      <c r="IP16" s="744">
        <v>0</v>
      </c>
      <c r="IQ16" s="744">
        <v>0</v>
      </c>
      <c r="IR16" s="744">
        <v>0</v>
      </c>
      <c r="IS16" s="744">
        <f t="shared" si="94"/>
        <v>3347702</v>
      </c>
      <c r="IT16" s="744">
        <f t="shared" si="95"/>
        <v>0</v>
      </c>
      <c r="IU16" s="744">
        <f t="shared" si="95"/>
        <v>0</v>
      </c>
      <c r="IV16" s="744">
        <f t="shared" si="96"/>
        <v>3347702</v>
      </c>
      <c r="IW16" s="744">
        <f t="shared" si="97"/>
        <v>0</v>
      </c>
      <c r="IX16" s="744">
        <f t="shared" si="98"/>
        <v>0</v>
      </c>
      <c r="IY16" s="744">
        <f t="shared" si="99"/>
        <v>0</v>
      </c>
      <c r="IZ16" s="517"/>
      <c r="JA16" s="517"/>
      <c r="JH16" s="741" t="s">
        <v>373</v>
      </c>
      <c r="JI16" s="306" t="s">
        <v>726</v>
      </c>
      <c r="JJ16" s="741" t="s">
        <v>399</v>
      </c>
      <c r="JK16" s="306" t="s">
        <v>235</v>
      </c>
      <c r="JL16" s="742">
        <v>0</v>
      </c>
      <c r="JM16" s="742">
        <v>2258456282</v>
      </c>
      <c r="JN16" s="742">
        <v>2258456282</v>
      </c>
      <c r="JO16" s="742">
        <f t="shared" si="101"/>
        <v>0</v>
      </c>
      <c r="JP16" s="742">
        <f t="shared" si="102"/>
        <v>2258456.2820000001</v>
      </c>
      <c r="JQ16" s="742">
        <f t="shared" si="103"/>
        <v>2258456.2820000001</v>
      </c>
      <c r="JS16" s="743" t="s">
        <v>957</v>
      </c>
      <c r="JT16" s="744">
        <v>3347702000</v>
      </c>
      <c r="JU16" s="744">
        <v>0</v>
      </c>
      <c r="JV16" s="744">
        <v>0</v>
      </c>
      <c r="JW16" s="744">
        <v>3347702000</v>
      </c>
      <c r="JX16" s="744">
        <v>0</v>
      </c>
      <c r="JY16" s="744">
        <v>0</v>
      </c>
      <c r="JZ16" s="744">
        <v>0</v>
      </c>
      <c r="KA16" s="744">
        <f t="shared" si="104"/>
        <v>3347702</v>
      </c>
      <c r="KB16" s="744">
        <f t="shared" si="105"/>
        <v>0</v>
      </c>
      <c r="KC16" s="744">
        <f t="shared" si="106"/>
        <v>0</v>
      </c>
      <c r="KD16" s="744">
        <f t="shared" si="107"/>
        <v>3347702</v>
      </c>
      <c r="KE16" s="744">
        <f t="shared" si="108"/>
        <v>0</v>
      </c>
      <c r="KF16" s="744">
        <f t="shared" si="109"/>
        <v>0</v>
      </c>
      <c r="KG16" s="744">
        <f t="shared" si="110"/>
        <v>0</v>
      </c>
    </row>
    <row r="17" spans="1:293" s="378" customFormat="1" ht="12" customHeight="1" x14ac:dyDescent="0.2">
      <c r="A17" s="596" t="s">
        <v>740</v>
      </c>
      <c r="B17" s="353" t="s">
        <v>741</v>
      </c>
      <c r="C17" s="596" t="s">
        <v>376</v>
      </c>
      <c r="D17" s="353" t="s">
        <v>376</v>
      </c>
      <c r="E17" s="354">
        <v>9996</v>
      </c>
      <c r="F17" s="354">
        <v>0</v>
      </c>
      <c r="G17" s="354">
        <v>0</v>
      </c>
      <c r="H17" s="354">
        <f t="shared" si="19"/>
        <v>9.9960000000000004</v>
      </c>
      <c r="I17" s="354">
        <f t="shared" si="20"/>
        <v>0</v>
      </c>
      <c r="J17" s="354">
        <f t="shared" si="21"/>
        <v>0</v>
      </c>
      <c r="L17" s="378" t="s">
        <v>736</v>
      </c>
      <c r="M17" s="354">
        <v>157358859000</v>
      </c>
      <c r="N17" s="354">
        <v>12434988385</v>
      </c>
      <c r="O17" s="354">
        <v>13676972385</v>
      </c>
      <c r="P17" s="354">
        <v>143681886615</v>
      </c>
      <c r="Q17" s="354">
        <v>1360966826</v>
      </c>
      <c r="R17" s="354">
        <v>11074021559</v>
      </c>
      <c r="S17" s="354">
        <f t="shared" si="22"/>
        <v>157358859</v>
      </c>
      <c r="T17" s="354">
        <f t="shared" si="23"/>
        <v>12434988.385</v>
      </c>
      <c r="U17" s="354">
        <f t="shared" si="24"/>
        <v>13676972.385</v>
      </c>
      <c r="V17" s="354">
        <f t="shared" si="25"/>
        <v>143681886.61500001</v>
      </c>
      <c r="W17" s="354">
        <f t="shared" si="26"/>
        <v>1360966.8259999999</v>
      </c>
      <c r="X17" s="354">
        <f t="shared" si="27"/>
        <v>11074021.559</v>
      </c>
      <c r="AG17" s="378" t="s">
        <v>807</v>
      </c>
      <c r="AH17" s="378" t="s">
        <v>719</v>
      </c>
      <c r="AI17" s="378" t="s">
        <v>376</v>
      </c>
      <c r="AJ17" s="378" t="s">
        <v>376</v>
      </c>
      <c r="AK17" s="354">
        <v>1</v>
      </c>
      <c r="AL17" s="354">
        <v>0</v>
      </c>
      <c r="AM17" s="354">
        <v>0</v>
      </c>
      <c r="AN17" s="354">
        <f t="shared" si="29"/>
        <v>1E-3</v>
      </c>
      <c r="AO17" s="354">
        <f t="shared" si="30"/>
        <v>0</v>
      </c>
      <c r="AP17" s="354">
        <f t="shared" si="31"/>
        <v>0</v>
      </c>
      <c r="AR17" s="378" t="s">
        <v>736</v>
      </c>
      <c r="AS17" s="514">
        <v>155489482000</v>
      </c>
      <c r="AT17" s="514">
        <v>12434988385</v>
      </c>
      <c r="AU17" s="514">
        <v>13721612558</v>
      </c>
      <c r="AV17" s="514">
        <v>141767869442</v>
      </c>
      <c r="AW17" s="514">
        <v>6971564809</v>
      </c>
      <c r="AX17" s="514">
        <v>5463423576</v>
      </c>
      <c r="AY17" s="514">
        <f t="shared" si="32"/>
        <v>155489482</v>
      </c>
      <c r="AZ17" s="514">
        <f t="shared" si="33"/>
        <v>12434988.385</v>
      </c>
      <c r="BA17" s="514">
        <f t="shared" si="34"/>
        <v>13721612.558</v>
      </c>
      <c r="BB17" s="514">
        <f t="shared" si="35"/>
        <v>141767869.442</v>
      </c>
      <c r="BC17" s="514">
        <f t="shared" si="36"/>
        <v>6971564.8090000004</v>
      </c>
      <c r="BD17" s="514">
        <f t="shared" si="37"/>
        <v>5463423.5760000004</v>
      </c>
      <c r="BM17" s="378" t="s">
        <v>373</v>
      </c>
      <c r="BN17" s="378" t="s">
        <v>726</v>
      </c>
      <c r="BO17" s="378" t="s">
        <v>375</v>
      </c>
      <c r="BP17" s="378" t="s">
        <v>268</v>
      </c>
      <c r="BQ17" s="514">
        <v>0</v>
      </c>
      <c r="BR17" s="514">
        <v>570841</v>
      </c>
      <c r="BS17" s="514">
        <v>931639</v>
      </c>
      <c r="BT17" s="514">
        <f t="shared" si="39"/>
        <v>0</v>
      </c>
      <c r="BU17" s="514">
        <f t="shared" si="40"/>
        <v>570.84100000000001</v>
      </c>
      <c r="BV17" s="514">
        <f t="shared" si="41"/>
        <v>931.63900000000001</v>
      </c>
      <c r="BX17" s="378" t="s">
        <v>736</v>
      </c>
      <c r="BY17" s="514">
        <v>155489482000</v>
      </c>
      <c r="BZ17" s="514">
        <v>16507692259</v>
      </c>
      <c r="CA17" s="514">
        <v>17794316432</v>
      </c>
      <c r="CB17" s="514">
        <v>137695165568</v>
      </c>
      <c r="CC17" s="514">
        <v>6971564809</v>
      </c>
      <c r="CD17" s="514">
        <v>9536127450</v>
      </c>
      <c r="CE17" s="514">
        <f t="shared" si="42"/>
        <v>155489482</v>
      </c>
      <c r="CF17" s="514">
        <f t="shared" si="43"/>
        <v>16507692.259</v>
      </c>
      <c r="CG17" s="514">
        <f t="shared" si="44"/>
        <v>17794316.432</v>
      </c>
      <c r="CH17" s="514">
        <f t="shared" si="45"/>
        <v>137695165.56799999</v>
      </c>
      <c r="CI17" s="514">
        <f t="shared" si="46"/>
        <v>6971564.8090000004</v>
      </c>
      <c r="CJ17" s="514">
        <f t="shared" si="47"/>
        <v>9536127.4499999993</v>
      </c>
      <c r="CK17" s="378" t="s">
        <v>281</v>
      </c>
      <c r="CS17" s="579" t="s">
        <v>373</v>
      </c>
      <c r="CT17" s="579" t="s">
        <v>726</v>
      </c>
      <c r="CU17" s="579" t="s">
        <v>374</v>
      </c>
      <c r="CV17" s="579" t="s">
        <v>236</v>
      </c>
      <c r="CW17" s="580">
        <v>0</v>
      </c>
      <c r="CX17" s="580">
        <v>61260535</v>
      </c>
      <c r="CY17" s="580">
        <v>197921830</v>
      </c>
      <c r="CZ17" s="580">
        <f t="shared" si="49"/>
        <v>0</v>
      </c>
      <c r="DA17" s="580">
        <f t="shared" si="50"/>
        <v>61260.535000000003</v>
      </c>
      <c r="DB17" s="580">
        <f t="shared" si="51"/>
        <v>197921.83</v>
      </c>
      <c r="DD17" s="378" t="s">
        <v>736</v>
      </c>
      <c r="DE17" s="514">
        <v>155489482000</v>
      </c>
      <c r="DF17" s="514">
        <v>16507692259</v>
      </c>
      <c r="DG17" s="514">
        <v>17822765612</v>
      </c>
      <c r="DH17" s="514">
        <v>137666716388</v>
      </c>
      <c r="DI17" s="514">
        <v>1315073353</v>
      </c>
      <c r="DJ17" s="514">
        <v>12571968695</v>
      </c>
      <c r="DK17" s="514">
        <v>3935723564</v>
      </c>
      <c r="DL17" s="514">
        <f t="shared" si="52"/>
        <v>155489482</v>
      </c>
      <c r="DM17" s="514">
        <f t="shared" si="53"/>
        <v>16507692.259</v>
      </c>
      <c r="DN17" s="514">
        <f t="shared" si="54"/>
        <v>17822765.612</v>
      </c>
      <c r="DO17" s="514">
        <f t="shared" si="55"/>
        <v>137666716.38800001</v>
      </c>
      <c r="DP17" s="514">
        <f t="shared" si="56"/>
        <v>1315073.3529999999</v>
      </c>
      <c r="DQ17" s="514">
        <f t="shared" si="57"/>
        <v>12571968.695</v>
      </c>
      <c r="DR17" s="514">
        <f t="shared" si="58"/>
        <v>3935723.5639999998</v>
      </c>
      <c r="EA17" s="378" t="s">
        <v>373</v>
      </c>
      <c r="EB17" s="378" t="s">
        <v>726</v>
      </c>
      <c r="EC17" s="378" t="s">
        <v>376</v>
      </c>
      <c r="ED17" s="378" t="s">
        <v>376</v>
      </c>
      <c r="EE17" s="580">
        <v>0</v>
      </c>
      <c r="EF17" s="580">
        <v>0</v>
      </c>
      <c r="EG17" s="580">
        <v>0</v>
      </c>
      <c r="EH17" s="580">
        <f t="shared" si="60"/>
        <v>0</v>
      </c>
      <c r="EI17" s="580">
        <f t="shared" si="61"/>
        <v>0</v>
      </c>
      <c r="EJ17" s="580">
        <f t="shared" si="62"/>
        <v>0</v>
      </c>
      <c r="EL17" s="603" t="s">
        <v>736</v>
      </c>
      <c r="EM17" s="604">
        <v>155489482000</v>
      </c>
      <c r="EN17" s="604">
        <v>16847915972</v>
      </c>
      <c r="EO17" s="604">
        <v>18134540145</v>
      </c>
      <c r="EP17" s="604">
        <v>137354941855</v>
      </c>
      <c r="EQ17" s="604">
        <v>1286624173</v>
      </c>
      <c r="ER17" s="604">
        <v>14579057552</v>
      </c>
      <c r="ES17" s="604">
        <v>2268858420</v>
      </c>
      <c r="ET17" s="604">
        <f t="shared" si="63"/>
        <v>155489482</v>
      </c>
      <c r="EU17" s="604">
        <f t="shared" si="64"/>
        <v>16847915.971999999</v>
      </c>
      <c r="EV17" s="604">
        <f t="shared" si="65"/>
        <v>18134540.145</v>
      </c>
      <c r="EW17" s="604">
        <f t="shared" si="66"/>
        <v>137354941.85499999</v>
      </c>
      <c r="EX17" s="604">
        <f t="shared" si="67"/>
        <v>1286624.173</v>
      </c>
      <c r="EY17" s="604">
        <f t="shared" si="68"/>
        <v>14579057.551999999</v>
      </c>
      <c r="EZ17" s="604">
        <f t="shared" si="69"/>
        <v>2268858.42</v>
      </c>
      <c r="FI17" s="579" t="s">
        <v>373</v>
      </c>
      <c r="FJ17" s="579" t="s">
        <v>726</v>
      </c>
      <c r="FK17" s="579" t="s">
        <v>374</v>
      </c>
      <c r="FL17" s="579" t="s">
        <v>236</v>
      </c>
      <c r="FM17" s="580">
        <v>0</v>
      </c>
      <c r="FN17" s="580">
        <v>70284314</v>
      </c>
      <c r="FO17" s="580">
        <v>86102587</v>
      </c>
      <c r="FP17" s="580">
        <f t="shared" si="71"/>
        <v>0</v>
      </c>
      <c r="FQ17" s="580">
        <f t="shared" si="72"/>
        <v>70284.313999999998</v>
      </c>
      <c r="FR17" s="580">
        <f t="shared" si="73"/>
        <v>86102.587</v>
      </c>
      <c r="FT17" s="597" t="s">
        <v>736</v>
      </c>
      <c r="FU17" s="598">
        <v>155489482000</v>
      </c>
      <c r="FV17" s="598">
        <v>17830228481</v>
      </c>
      <c r="FW17" s="598">
        <v>18583673154</v>
      </c>
      <c r="FX17" s="598">
        <v>136905808846</v>
      </c>
      <c r="FY17" s="598">
        <v>753444673</v>
      </c>
      <c r="FZ17" s="598">
        <v>14941777048</v>
      </c>
      <c r="GA17" s="598">
        <v>2888451433</v>
      </c>
      <c r="GB17" s="514">
        <f t="shared" si="74"/>
        <v>155489482</v>
      </c>
      <c r="GC17" s="514">
        <f t="shared" si="75"/>
        <v>17830228.480999999</v>
      </c>
      <c r="GD17" s="514">
        <f t="shared" si="76"/>
        <v>18583673.153999999</v>
      </c>
      <c r="GE17" s="514">
        <f t="shared" si="77"/>
        <v>136905808.84599999</v>
      </c>
      <c r="GF17" s="514">
        <f t="shared" si="78"/>
        <v>753444.67299999995</v>
      </c>
      <c r="GG17" s="514">
        <f t="shared" si="79"/>
        <v>14941777.048</v>
      </c>
      <c r="GH17" s="514">
        <f t="shared" si="80"/>
        <v>2888451.4330000002</v>
      </c>
      <c r="GJ17" s="741"/>
      <c r="GK17" s="741"/>
      <c r="GL17" s="741"/>
      <c r="GM17" s="741"/>
      <c r="GN17" s="742"/>
      <c r="GO17" s="742"/>
      <c r="GQ17" s="741" t="s">
        <v>373</v>
      </c>
      <c r="GR17" s="741" t="s">
        <v>726</v>
      </c>
      <c r="GS17" s="741" t="s">
        <v>397</v>
      </c>
      <c r="GT17" s="741" t="s">
        <v>398</v>
      </c>
      <c r="GU17" s="742">
        <v>0</v>
      </c>
      <c r="GV17" s="742">
        <v>85845533</v>
      </c>
      <c r="GW17" s="742">
        <v>85845533</v>
      </c>
      <c r="GX17" s="742">
        <f t="shared" si="82"/>
        <v>0</v>
      </c>
      <c r="GY17" s="742">
        <f t="shared" si="83"/>
        <v>85845.532999999996</v>
      </c>
      <c r="GZ17" s="742">
        <f t="shared" si="84"/>
        <v>85845.532999999996</v>
      </c>
      <c r="HB17" s="743" t="s">
        <v>736</v>
      </c>
      <c r="HC17" s="744">
        <v>154160362000</v>
      </c>
      <c r="HD17" s="744">
        <v>30678548380</v>
      </c>
      <c r="HE17" s="744">
        <v>32930164437</v>
      </c>
      <c r="HF17" s="744">
        <v>121230197563</v>
      </c>
      <c r="HG17" s="744">
        <v>2251616057</v>
      </c>
      <c r="HH17" s="744">
        <v>21507656043</v>
      </c>
      <c r="HI17" s="744">
        <v>9170892337</v>
      </c>
      <c r="HJ17" s="744">
        <f t="shared" si="85"/>
        <v>154160362</v>
      </c>
      <c r="HK17" s="744">
        <f t="shared" si="86"/>
        <v>30678548.379999999</v>
      </c>
      <c r="HL17" s="744">
        <f t="shared" si="87"/>
        <v>32930164.436999999</v>
      </c>
      <c r="HM17" s="744">
        <f t="shared" si="88"/>
        <v>121230197.56299999</v>
      </c>
      <c r="HN17" s="744">
        <f t="shared" si="89"/>
        <v>2251616.057</v>
      </c>
      <c r="HO17" s="744">
        <f t="shared" si="90"/>
        <v>21507656.043000001</v>
      </c>
      <c r="HP17" s="744">
        <f t="shared" si="91"/>
        <v>9170892.3369999994</v>
      </c>
      <c r="HY17" s="741" t="s">
        <v>373</v>
      </c>
      <c r="HZ17" s="741" t="s">
        <v>726</v>
      </c>
      <c r="IA17" s="741" t="s">
        <v>397</v>
      </c>
      <c r="IB17" s="741" t="s">
        <v>398</v>
      </c>
      <c r="IC17" s="742">
        <v>0</v>
      </c>
      <c r="ID17" s="742">
        <v>85845533</v>
      </c>
      <c r="IE17" s="742">
        <v>85845533</v>
      </c>
      <c r="IF17" s="742">
        <f t="shared" si="13"/>
        <v>0</v>
      </c>
      <c r="IG17" s="742">
        <f t="shared" si="14"/>
        <v>85845.532999999996</v>
      </c>
      <c r="IH17" s="742">
        <f t="shared" si="15"/>
        <v>85845.532999999996</v>
      </c>
      <c r="IJ17" s="743" t="s">
        <v>736</v>
      </c>
      <c r="IK17" s="744">
        <f>154160362000+IL17</f>
        <v>174160362000</v>
      </c>
      <c r="IL17" s="744">
        <v>20000000000</v>
      </c>
      <c r="IM17" s="744">
        <v>41648579451</v>
      </c>
      <c r="IN17" s="744">
        <v>43151412094</v>
      </c>
      <c r="IO17" s="744">
        <f t="shared" si="93"/>
        <v>131008949906</v>
      </c>
      <c r="IP17" s="744">
        <v>1502832643</v>
      </c>
      <c r="IQ17" s="744">
        <v>33364409161</v>
      </c>
      <c r="IR17" s="744">
        <v>8284170290</v>
      </c>
      <c r="IS17" s="744">
        <f>+IK17/$IW$1*$IX$1</f>
        <v>174160362</v>
      </c>
      <c r="IT17" s="744">
        <f t="shared" si="95"/>
        <v>41648579.450999998</v>
      </c>
      <c r="IU17" s="744">
        <f t="shared" si="95"/>
        <v>43151412.093999997</v>
      </c>
      <c r="IV17" s="744">
        <f t="shared" si="96"/>
        <v>131008949.906</v>
      </c>
      <c r="IW17" s="744">
        <f t="shared" si="97"/>
        <v>1502832.6429999999</v>
      </c>
      <c r="IX17" s="744">
        <f t="shared" si="98"/>
        <v>33364409.160999998</v>
      </c>
      <c r="IY17" s="744">
        <f t="shared" si="99"/>
        <v>8284170.29</v>
      </c>
      <c r="IZ17" s="517"/>
      <c r="JA17" s="517"/>
      <c r="JH17" s="741" t="s">
        <v>373</v>
      </c>
      <c r="JI17" s="306" t="s">
        <v>726</v>
      </c>
      <c r="JJ17" s="741" t="s">
        <v>396</v>
      </c>
      <c r="JK17" s="306" t="s">
        <v>238</v>
      </c>
      <c r="JL17" s="742">
        <v>0</v>
      </c>
      <c r="JM17" s="742">
        <v>557754</v>
      </c>
      <c r="JN17" s="742">
        <v>557754</v>
      </c>
      <c r="JO17" s="742">
        <f t="shared" si="101"/>
        <v>0</v>
      </c>
      <c r="JP17" s="742">
        <f t="shared" si="102"/>
        <v>557.75400000000002</v>
      </c>
      <c r="JQ17" s="742">
        <f t="shared" si="103"/>
        <v>557.75400000000002</v>
      </c>
      <c r="JS17" s="743" t="s">
        <v>736</v>
      </c>
      <c r="JT17" s="744">
        <v>174160362000</v>
      </c>
      <c r="JU17" s="744">
        <v>86750779198</v>
      </c>
      <c r="JV17" s="744">
        <v>87556894495</v>
      </c>
      <c r="JW17" s="744">
        <v>86603467505</v>
      </c>
      <c r="JX17" s="744">
        <v>806115297</v>
      </c>
      <c r="JY17" s="744">
        <v>77165422836</v>
      </c>
      <c r="JZ17" s="744">
        <v>9585356362</v>
      </c>
      <c r="KA17" s="744">
        <f t="shared" si="104"/>
        <v>174160362</v>
      </c>
      <c r="KB17" s="744">
        <f t="shared" si="105"/>
        <v>86750779.197999999</v>
      </c>
      <c r="KC17" s="744">
        <f t="shared" si="106"/>
        <v>87556894.495000005</v>
      </c>
      <c r="KD17" s="744">
        <f t="shared" si="107"/>
        <v>86603467.504999995</v>
      </c>
      <c r="KE17" s="744">
        <f t="shared" si="108"/>
        <v>806115.29700000002</v>
      </c>
      <c r="KF17" s="744">
        <f t="shared" si="109"/>
        <v>77165422.835999995</v>
      </c>
      <c r="KG17" s="744">
        <f t="shared" si="110"/>
        <v>9585356.3619999997</v>
      </c>
    </row>
    <row r="18" spans="1:293" s="378" customFormat="1" ht="12" customHeight="1" x14ac:dyDescent="0.2">
      <c r="A18" s="596" t="s">
        <v>789</v>
      </c>
      <c r="B18" s="353" t="s">
        <v>728</v>
      </c>
      <c r="C18" s="596" t="s">
        <v>376</v>
      </c>
      <c r="D18" s="353" t="s">
        <v>376</v>
      </c>
      <c r="E18" s="354">
        <v>1</v>
      </c>
      <c r="F18" s="354">
        <v>0</v>
      </c>
      <c r="G18" s="354">
        <v>0</v>
      </c>
      <c r="H18" s="354">
        <f t="shared" si="19"/>
        <v>1E-3</v>
      </c>
      <c r="I18" s="354">
        <f t="shared" si="20"/>
        <v>0</v>
      </c>
      <c r="J18" s="354">
        <f t="shared" si="21"/>
        <v>0</v>
      </c>
      <c r="L18" s="378" t="s">
        <v>943</v>
      </c>
      <c r="M18" s="354">
        <v>157358859000</v>
      </c>
      <c r="N18" s="354">
        <v>12434988385</v>
      </c>
      <c r="O18" s="354">
        <v>13676972385</v>
      </c>
      <c r="P18" s="354">
        <v>143681886615</v>
      </c>
      <c r="Q18" s="354">
        <v>1360966826</v>
      </c>
      <c r="R18" s="354">
        <v>11074021559</v>
      </c>
      <c r="S18" s="354">
        <f t="shared" si="22"/>
        <v>157358859</v>
      </c>
      <c r="T18" s="354">
        <f t="shared" si="23"/>
        <v>12434988.385</v>
      </c>
      <c r="U18" s="354">
        <f t="shared" si="24"/>
        <v>13676972.385</v>
      </c>
      <c r="V18" s="354">
        <f t="shared" si="25"/>
        <v>143681886.61500001</v>
      </c>
      <c r="W18" s="354">
        <f t="shared" si="26"/>
        <v>1360966.8259999999</v>
      </c>
      <c r="X18" s="354">
        <f t="shared" si="27"/>
        <v>11074021.559</v>
      </c>
      <c r="AG18" s="378" t="s">
        <v>740</v>
      </c>
      <c r="AH18" s="378" t="s">
        <v>741</v>
      </c>
      <c r="AI18" s="378" t="s">
        <v>376</v>
      </c>
      <c r="AJ18" s="378" t="s">
        <v>376</v>
      </c>
      <c r="AK18" s="354">
        <v>9996</v>
      </c>
      <c r="AL18" s="354">
        <v>0</v>
      </c>
      <c r="AM18" s="354">
        <v>0</v>
      </c>
      <c r="AN18" s="354">
        <f t="shared" si="29"/>
        <v>9.9960000000000004</v>
      </c>
      <c r="AO18" s="354">
        <f t="shared" si="30"/>
        <v>0</v>
      </c>
      <c r="AP18" s="354">
        <f t="shared" si="31"/>
        <v>0</v>
      </c>
      <c r="AR18" s="378" t="s">
        <v>943</v>
      </c>
      <c r="AS18" s="514">
        <v>155489482000</v>
      </c>
      <c r="AT18" s="514">
        <v>12434988385</v>
      </c>
      <c r="AU18" s="514">
        <v>13721612558</v>
      </c>
      <c r="AV18" s="514">
        <v>141767869442</v>
      </c>
      <c r="AW18" s="514">
        <v>6971564809</v>
      </c>
      <c r="AX18" s="514">
        <v>5463423576</v>
      </c>
      <c r="AY18" s="514">
        <f t="shared" si="32"/>
        <v>155489482</v>
      </c>
      <c r="AZ18" s="514">
        <f t="shared" si="33"/>
        <v>12434988.385</v>
      </c>
      <c r="BA18" s="514">
        <f t="shared" si="34"/>
        <v>13721612.558</v>
      </c>
      <c r="BB18" s="514">
        <f t="shared" si="35"/>
        <v>141767869.442</v>
      </c>
      <c r="BC18" s="514">
        <f t="shared" si="36"/>
        <v>6971564.8090000004</v>
      </c>
      <c r="BD18" s="514">
        <f t="shared" si="37"/>
        <v>5463423.5760000004</v>
      </c>
      <c r="BM18" s="378" t="s">
        <v>373</v>
      </c>
      <c r="BN18" s="378" t="s">
        <v>726</v>
      </c>
      <c r="BO18" s="378" t="s">
        <v>376</v>
      </c>
      <c r="BP18" s="378" t="s">
        <v>376</v>
      </c>
      <c r="BQ18" s="514">
        <v>0</v>
      </c>
      <c r="BR18" s="514">
        <v>0</v>
      </c>
      <c r="BS18" s="514">
        <v>0</v>
      </c>
      <c r="BT18" s="514">
        <f t="shared" si="39"/>
        <v>0</v>
      </c>
      <c r="BU18" s="514">
        <f t="shared" si="40"/>
        <v>0</v>
      </c>
      <c r="BV18" s="514">
        <f t="shared" si="41"/>
        <v>0</v>
      </c>
      <c r="BX18" s="378" t="s">
        <v>943</v>
      </c>
      <c r="BY18" s="514">
        <v>155489482000</v>
      </c>
      <c r="BZ18" s="514">
        <v>16507692259</v>
      </c>
      <c r="CA18" s="514">
        <v>17794316432</v>
      </c>
      <c r="CB18" s="514">
        <v>137695165568</v>
      </c>
      <c r="CC18" s="514">
        <v>6971564809</v>
      </c>
      <c r="CD18" s="514">
        <v>9536127450</v>
      </c>
      <c r="CE18" s="514">
        <f t="shared" si="42"/>
        <v>155489482</v>
      </c>
      <c r="CF18" s="514">
        <f t="shared" si="43"/>
        <v>16507692.259</v>
      </c>
      <c r="CG18" s="514">
        <f t="shared" si="44"/>
        <v>17794316.432</v>
      </c>
      <c r="CH18" s="514">
        <f t="shared" si="45"/>
        <v>137695165.56799999</v>
      </c>
      <c r="CI18" s="514">
        <f t="shared" si="46"/>
        <v>6971564.8090000004</v>
      </c>
      <c r="CJ18" s="514">
        <f t="shared" si="47"/>
        <v>9536127.4499999993</v>
      </c>
      <c r="CK18" s="378" t="s">
        <v>281</v>
      </c>
      <c r="CS18" s="579" t="s">
        <v>373</v>
      </c>
      <c r="CT18" s="579" t="s">
        <v>726</v>
      </c>
      <c r="CU18" s="579" t="s">
        <v>376</v>
      </c>
      <c r="CV18" s="579" t="s">
        <v>376</v>
      </c>
      <c r="CW18" s="580">
        <v>0</v>
      </c>
      <c r="CX18" s="580">
        <v>0</v>
      </c>
      <c r="CY18" s="580">
        <v>0</v>
      </c>
      <c r="CZ18" s="580">
        <f t="shared" si="49"/>
        <v>0</v>
      </c>
      <c r="DA18" s="580">
        <f t="shared" si="50"/>
        <v>0</v>
      </c>
      <c r="DB18" s="580">
        <f t="shared" si="51"/>
        <v>0</v>
      </c>
      <c r="DD18" s="378" t="s">
        <v>943</v>
      </c>
      <c r="DE18" s="514">
        <v>155489482000</v>
      </c>
      <c r="DF18" s="514">
        <v>16507692259</v>
      </c>
      <c r="DG18" s="514">
        <v>17822765612</v>
      </c>
      <c r="DH18" s="514">
        <v>137666716388</v>
      </c>
      <c r="DI18" s="514">
        <v>1315073353</v>
      </c>
      <c r="DJ18" s="514">
        <v>12571968695</v>
      </c>
      <c r="DK18" s="514">
        <v>3935723564</v>
      </c>
      <c r="DL18" s="514">
        <f t="shared" si="52"/>
        <v>155489482</v>
      </c>
      <c r="DM18" s="514">
        <f t="shared" si="53"/>
        <v>16507692.259</v>
      </c>
      <c r="DN18" s="514">
        <f t="shared" si="54"/>
        <v>17822765.612</v>
      </c>
      <c r="DO18" s="514">
        <f t="shared" si="55"/>
        <v>137666716.38800001</v>
      </c>
      <c r="DP18" s="514">
        <f t="shared" si="56"/>
        <v>1315073.3529999999</v>
      </c>
      <c r="DQ18" s="514">
        <f t="shared" si="57"/>
        <v>12571968.695</v>
      </c>
      <c r="DR18" s="514">
        <f t="shared" si="58"/>
        <v>3935723.5639999998</v>
      </c>
      <c r="EA18" s="378" t="s">
        <v>373</v>
      </c>
      <c r="EB18" s="378" t="s">
        <v>726</v>
      </c>
      <c r="EC18" s="378" t="s">
        <v>399</v>
      </c>
      <c r="ED18" s="378" t="s">
        <v>235</v>
      </c>
      <c r="EE18" s="580">
        <v>0</v>
      </c>
      <c r="EF18" s="580">
        <v>88573902</v>
      </c>
      <c r="EG18" s="580">
        <v>88573902</v>
      </c>
      <c r="EH18" s="580">
        <f t="shared" si="60"/>
        <v>0</v>
      </c>
      <c r="EI18" s="580">
        <f t="shared" si="61"/>
        <v>88573.902000000002</v>
      </c>
      <c r="EJ18" s="580">
        <f t="shared" si="62"/>
        <v>88573.902000000002</v>
      </c>
      <c r="EL18" s="603" t="s">
        <v>943</v>
      </c>
      <c r="EM18" s="604">
        <v>155489482000</v>
      </c>
      <c r="EN18" s="604">
        <v>16847915972</v>
      </c>
      <c r="EO18" s="604">
        <v>18134540145</v>
      </c>
      <c r="EP18" s="604">
        <v>137354941855</v>
      </c>
      <c r="EQ18" s="604">
        <v>1286624173</v>
      </c>
      <c r="ER18" s="604">
        <v>14579057552</v>
      </c>
      <c r="ES18" s="604">
        <v>2268858420</v>
      </c>
      <c r="ET18" s="604">
        <f t="shared" si="63"/>
        <v>155489482</v>
      </c>
      <c r="EU18" s="604">
        <f t="shared" si="64"/>
        <v>16847915.971999999</v>
      </c>
      <c r="EV18" s="604">
        <f t="shared" si="65"/>
        <v>18134540.145</v>
      </c>
      <c r="EW18" s="604">
        <f t="shared" si="66"/>
        <v>137354941.85499999</v>
      </c>
      <c r="EX18" s="604">
        <f t="shared" si="67"/>
        <v>1286624.173</v>
      </c>
      <c r="EY18" s="604">
        <f t="shared" si="68"/>
        <v>14579057.551999999</v>
      </c>
      <c r="EZ18" s="604">
        <f t="shared" si="69"/>
        <v>2268858.42</v>
      </c>
      <c r="FI18" s="579" t="s">
        <v>373</v>
      </c>
      <c r="FJ18" s="579" t="s">
        <v>726</v>
      </c>
      <c r="FK18" s="579" t="s">
        <v>396</v>
      </c>
      <c r="FL18" s="579" t="s">
        <v>238</v>
      </c>
      <c r="FM18" s="580">
        <v>0</v>
      </c>
      <c r="FN18" s="580">
        <v>319753</v>
      </c>
      <c r="FO18" s="580">
        <v>319753</v>
      </c>
      <c r="FP18" s="580">
        <f t="shared" si="71"/>
        <v>0</v>
      </c>
      <c r="FQ18" s="580">
        <f t="shared" si="72"/>
        <v>319.75299999999999</v>
      </c>
      <c r="FR18" s="580">
        <f t="shared" si="73"/>
        <v>319.75299999999999</v>
      </c>
      <c r="FT18" s="597" t="s">
        <v>943</v>
      </c>
      <c r="FU18" s="598">
        <v>155489482000</v>
      </c>
      <c r="FV18" s="598">
        <v>17830228481</v>
      </c>
      <c r="FW18" s="598">
        <v>18583673154</v>
      </c>
      <c r="FX18" s="598">
        <v>136905808846</v>
      </c>
      <c r="FY18" s="598">
        <v>753444673</v>
      </c>
      <c r="FZ18" s="598">
        <v>14941777048</v>
      </c>
      <c r="GA18" s="598">
        <v>2888451433</v>
      </c>
      <c r="GB18" s="514">
        <f t="shared" si="74"/>
        <v>155489482</v>
      </c>
      <c r="GC18" s="514">
        <f t="shared" si="75"/>
        <v>17830228.480999999</v>
      </c>
      <c r="GD18" s="514">
        <f t="shared" si="76"/>
        <v>18583673.153999999</v>
      </c>
      <c r="GE18" s="514">
        <f t="shared" si="77"/>
        <v>136905808.84599999</v>
      </c>
      <c r="GF18" s="514">
        <f t="shared" si="78"/>
        <v>753444.67299999995</v>
      </c>
      <c r="GG18" s="514">
        <f t="shared" si="79"/>
        <v>14941777.048</v>
      </c>
      <c r="GH18" s="514">
        <f t="shared" si="80"/>
        <v>2888451.4330000002</v>
      </c>
      <c r="GJ18" s="741"/>
      <c r="GK18" s="741"/>
      <c r="GL18" s="741"/>
      <c r="GM18" s="741"/>
      <c r="GN18" s="742"/>
      <c r="GO18" s="742"/>
      <c r="GQ18" s="741" t="s">
        <v>373</v>
      </c>
      <c r="GR18" s="741" t="s">
        <v>726</v>
      </c>
      <c r="GS18" s="741" t="s">
        <v>374</v>
      </c>
      <c r="GT18" s="741" t="s">
        <v>236</v>
      </c>
      <c r="GU18" s="742">
        <v>0</v>
      </c>
      <c r="GV18" s="742">
        <v>72653314</v>
      </c>
      <c r="GW18" s="742">
        <v>86102587</v>
      </c>
      <c r="GX18" s="742">
        <f t="shared" si="82"/>
        <v>0</v>
      </c>
      <c r="GY18" s="742">
        <f t="shared" si="83"/>
        <v>72653.313999999998</v>
      </c>
      <c r="GZ18" s="742">
        <f t="shared" si="84"/>
        <v>86102.587</v>
      </c>
      <c r="HB18" s="743" t="s">
        <v>943</v>
      </c>
      <c r="HC18" s="744">
        <v>154160362000</v>
      </c>
      <c r="HD18" s="744">
        <v>30678548380</v>
      </c>
      <c r="HE18" s="744">
        <v>32930164437</v>
      </c>
      <c r="HF18" s="744">
        <v>121230197563</v>
      </c>
      <c r="HG18" s="744">
        <v>2251616057</v>
      </c>
      <c r="HH18" s="744">
        <v>21507656043</v>
      </c>
      <c r="HI18" s="744">
        <v>9170892337</v>
      </c>
      <c r="HJ18" s="744">
        <f t="shared" si="85"/>
        <v>154160362</v>
      </c>
      <c r="HK18" s="744">
        <f t="shared" si="86"/>
        <v>30678548.379999999</v>
      </c>
      <c r="HL18" s="744">
        <f t="shared" si="87"/>
        <v>32930164.436999999</v>
      </c>
      <c r="HM18" s="744">
        <f t="shared" si="88"/>
        <v>121230197.56299999</v>
      </c>
      <c r="HN18" s="744">
        <f t="shared" si="89"/>
        <v>2251616.057</v>
      </c>
      <c r="HO18" s="744">
        <f t="shared" si="90"/>
        <v>21507656.043000001</v>
      </c>
      <c r="HP18" s="744">
        <f t="shared" si="91"/>
        <v>9170892.3369999994</v>
      </c>
      <c r="HY18" s="741" t="s">
        <v>373</v>
      </c>
      <c r="HZ18" s="741" t="s">
        <v>726</v>
      </c>
      <c r="IA18" s="741" t="s">
        <v>375</v>
      </c>
      <c r="IB18" s="741" t="s">
        <v>268</v>
      </c>
      <c r="IC18" s="742">
        <v>0</v>
      </c>
      <c r="ID18" s="742">
        <v>570841</v>
      </c>
      <c r="IE18" s="742">
        <v>931639</v>
      </c>
      <c r="IF18" s="742">
        <f t="shared" si="13"/>
        <v>0</v>
      </c>
      <c r="IG18" s="742">
        <f t="shared" si="14"/>
        <v>570.84100000000001</v>
      </c>
      <c r="IH18" s="742">
        <f t="shared" si="15"/>
        <v>931.63900000000001</v>
      </c>
      <c r="IJ18" s="743" t="s">
        <v>943</v>
      </c>
      <c r="IK18" s="744">
        <f>154160362000+IL18</f>
        <v>174160362000</v>
      </c>
      <c r="IL18" s="744">
        <v>20000000000</v>
      </c>
      <c r="IM18" s="744">
        <v>41648579451</v>
      </c>
      <c r="IN18" s="744">
        <v>43151412094</v>
      </c>
      <c r="IO18" s="744">
        <f t="shared" si="93"/>
        <v>131008949906</v>
      </c>
      <c r="IP18" s="744">
        <v>1502832643</v>
      </c>
      <c r="IQ18" s="744">
        <v>33364409161</v>
      </c>
      <c r="IR18" s="744">
        <v>8284170290</v>
      </c>
      <c r="IS18" s="744">
        <f t="shared" si="94"/>
        <v>174160362</v>
      </c>
      <c r="IT18" s="744">
        <f t="shared" si="95"/>
        <v>41648579.450999998</v>
      </c>
      <c r="IU18" s="744">
        <f t="shared" si="95"/>
        <v>43151412.093999997</v>
      </c>
      <c r="IV18" s="744">
        <f t="shared" si="96"/>
        <v>131008949.906</v>
      </c>
      <c r="IW18" s="744">
        <f t="shared" si="97"/>
        <v>1502832.6429999999</v>
      </c>
      <c r="IX18" s="744">
        <f t="shared" si="98"/>
        <v>33364409.160999998</v>
      </c>
      <c r="IY18" s="744">
        <f t="shared" si="99"/>
        <v>8284170.29</v>
      </c>
      <c r="IZ18" s="517"/>
      <c r="JA18" s="517"/>
      <c r="JH18" s="741" t="s">
        <v>373</v>
      </c>
      <c r="JI18" s="306" t="s">
        <v>726</v>
      </c>
      <c r="JJ18" s="741" t="s">
        <v>397</v>
      </c>
      <c r="JK18" s="306" t="s">
        <v>398</v>
      </c>
      <c r="JL18" s="742">
        <v>0</v>
      </c>
      <c r="JM18" s="742">
        <v>85845533</v>
      </c>
      <c r="JN18" s="742">
        <v>85845533</v>
      </c>
      <c r="JO18" s="742">
        <f t="shared" si="101"/>
        <v>0</v>
      </c>
      <c r="JP18" s="742">
        <f t="shared" si="102"/>
        <v>85845.532999999996</v>
      </c>
      <c r="JQ18" s="742">
        <f t="shared" si="103"/>
        <v>85845.532999999996</v>
      </c>
      <c r="JS18" s="743" t="s">
        <v>943</v>
      </c>
      <c r="JT18" s="744">
        <v>174160362000</v>
      </c>
      <c r="JU18" s="744">
        <v>86750779198</v>
      </c>
      <c r="JV18" s="744">
        <v>87556894495</v>
      </c>
      <c r="JW18" s="744">
        <v>86603467505</v>
      </c>
      <c r="JX18" s="744">
        <v>806115297</v>
      </c>
      <c r="JY18" s="744">
        <v>77165422836</v>
      </c>
      <c r="JZ18" s="744">
        <v>9585356362</v>
      </c>
      <c r="KA18" s="744">
        <f t="shared" si="104"/>
        <v>174160362</v>
      </c>
      <c r="KB18" s="744">
        <f t="shared" si="105"/>
        <v>86750779.197999999</v>
      </c>
      <c r="KC18" s="744">
        <f t="shared" si="106"/>
        <v>87556894.495000005</v>
      </c>
      <c r="KD18" s="744">
        <f t="shared" si="107"/>
        <v>86603467.504999995</v>
      </c>
      <c r="KE18" s="744">
        <f t="shared" si="108"/>
        <v>806115.29700000002</v>
      </c>
      <c r="KF18" s="744">
        <f t="shared" si="109"/>
        <v>77165422.835999995</v>
      </c>
      <c r="KG18" s="744">
        <f t="shared" si="110"/>
        <v>9585356.3619999997</v>
      </c>
    </row>
    <row r="19" spans="1:293" s="378" customFormat="1" ht="12" customHeight="1" x14ac:dyDescent="0.2">
      <c r="A19" s="596" t="s">
        <v>808</v>
      </c>
      <c r="B19" s="353" t="s">
        <v>729</v>
      </c>
      <c r="C19" s="596" t="s">
        <v>376</v>
      </c>
      <c r="D19" s="353" t="s">
        <v>376</v>
      </c>
      <c r="E19" s="354">
        <v>1</v>
      </c>
      <c r="F19" s="354">
        <v>0</v>
      </c>
      <c r="G19" s="354">
        <v>0</v>
      </c>
      <c r="H19" s="354">
        <f t="shared" si="19"/>
        <v>1E-3</v>
      </c>
      <c r="I19" s="354">
        <f t="shared" si="20"/>
        <v>0</v>
      </c>
      <c r="J19" s="354">
        <f t="shared" si="21"/>
        <v>0</v>
      </c>
      <c r="L19" s="378" t="s">
        <v>958</v>
      </c>
      <c r="M19" s="354">
        <v>71387942000</v>
      </c>
      <c r="N19" s="354">
        <v>12434988385</v>
      </c>
      <c r="O19" s="354">
        <v>12434988385</v>
      </c>
      <c r="P19" s="354">
        <v>58952953615</v>
      </c>
      <c r="Q19" s="354">
        <v>1360966826</v>
      </c>
      <c r="R19" s="354">
        <v>11074021559</v>
      </c>
      <c r="S19" s="354">
        <f t="shared" si="22"/>
        <v>71387942</v>
      </c>
      <c r="T19" s="354">
        <f t="shared" si="23"/>
        <v>12434988.385</v>
      </c>
      <c r="U19" s="354">
        <f t="shared" si="24"/>
        <v>12434988.385</v>
      </c>
      <c r="V19" s="354">
        <f t="shared" si="25"/>
        <v>58952953.615000002</v>
      </c>
      <c r="W19" s="354">
        <f t="shared" si="26"/>
        <v>1360966.8259999999</v>
      </c>
      <c r="X19" s="354">
        <f t="shared" si="27"/>
        <v>11074021.559</v>
      </c>
      <c r="AG19" s="378" t="s">
        <v>789</v>
      </c>
      <c r="AH19" s="378" t="s">
        <v>728</v>
      </c>
      <c r="AI19" s="378" t="s">
        <v>376</v>
      </c>
      <c r="AJ19" s="378" t="s">
        <v>376</v>
      </c>
      <c r="AK19" s="354">
        <v>1</v>
      </c>
      <c r="AL19" s="354">
        <v>0</v>
      </c>
      <c r="AM19" s="354">
        <v>0</v>
      </c>
      <c r="AN19" s="354">
        <f t="shared" si="29"/>
        <v>1E-3</v>
      </c>
      <c r="AO19" s="354">
        <f t="shared" si="30"/>
        <v>0</v>
      </c>
      <c r="AP19" s="354">
        <f t="shared" si="31"/>
        <v>0</v>
      </c>
      <c r="AR19" s="378" t="s">
        <v>958</v>
      </c>
      <c r="AS19" s="514">
        <v>69971586000</v>
      </c>
      <c r="AT19" s="514">
        <v>12434988385</v>
      </c>
      <c r="AU19" s="514">
        <v>12479628558</v>
      </c>
      <c r="AV19" s="514">
        <v>57491957442</v>
      </c>
      <c r="AW19" s="514">
        <v>6971564809</v>
      </c>
      <c r="AX19" s="514">
        <v>5463423576</v>
      </c>
      <c r="AY19" s="514">
        <f t="shared" si="32"/>
        <v>69971586</v>
      </c>
      <c r="AZ19" s="514">
        <f t="shared" si="33"/>
        <v>12434988.385</v>
      </c>
      <c r="BA19" s="514">
        <f t="shared" si="34"/>
        <v>12479628.558</v>
      </c>
      <c r="BB19" s="514">
        <f t="shared" si="35"/>
        <v>57491957.442000002</v>
      </c>
      <c r="BC19" s="514">
        <f t="shared" si="36"/>
        <v>6971564.8090000004</v>
      </c>
      <c r="BD19" s="514">
        <f t="shared" si="37"/>
        <v>5463423.5760000004</v>
      </c>
      <c r="BM19" s="378" t="s">
        <v>807</v>
      </c>
      <c r="BN19" s="378" t="s">
        <v>719</v>
      </c>
      <c r="BO19" s="378" t="s">
        <v>376</v>
      </c>
      <c r="BP19" s="378" t="s">
        <v>376</v>
      </c>
      <c r="BQ19" s="514">
        <v>1</v>
      </c>
      <c r="BR19" s="514">
        <v>0</v>
      </c>
      <c r="BS19" s="514">
        <v>0</v>
      </c>
      <c r="BT19" s="514">
        <f t="shared" si="39"/>
        <v>1E-3</v>
      </c>
      <c r="BU19" s="514">
        <f t="shared" si="40"/>
        <v>0</v>
      </c>
      <c r="BV19" s="514">
        <f t="shared" si="41"/>
        <v>0</v>
      </c>
      <c r="BX19" s="378" t="s">
        <v>958</v>
      </c>
      <c r="BY19" s="514">
        <v>69971586000</v>
      </c>
      <c r="BZ19" s="514">
        <v>14392544225</v>
      </c>
      <c r="CA19" s="514">
        <v>14437184398</v>
      </c>
      <c r="CB19" s="514">
        <v>55534401602</v>
      </c>
      <c r="CC19" s="514">
        <v>6971564809</v>
      </c>
      <c r="CD19" s="514">
        <v>7420979416</v>
      </c>
      <c r="CE19" s="514">
        <f t="shared" si="42"/>
        <v>69971586</v>
      </c>
      <c r="CF19" s="514">
        <f t="shared" si="43"/>
        <v>14392544.225</v>
      </c>
      <c r="CG19" s="514">
        <f t="shared" si="44"/>
        <v>14437184.398</v>
      </c>
      <c r="CH19" s="514">
        <f t="shared" si="45"/>
        <v>55534401.601999998</v>
      </c>
      <c r="CI19" s="514">
        <f t="shared" si="46"/>
        <v>6971564.8090000004</v>
      </c>
      <c r="CJ19" s="514">
        <f t="shared" si="47"/>
        <v>7420979.4160000002</v>
      </c>
      <c r="CK19" s="378" t="s">
        <v>281</v>
      </c>
      <c r="CS19" s="579" t="s">
        <v>373</v>
      </c>
      <c r="CT19" s="579" t="s">
        <v>726</v>
      </c>
      <c r="CU19" s="579" t="s">
        <v>375</v>
      </c>
      <c r="CV19" s="579" t="s">
        <v>268</v>
      </c>
      <c r="CW19" s="580">
        <v>0</v>
      </c>
      <c r="CX19" s="580">
        <v>570841</v>
      </c>
      <c r="CY19" s="580">
        <v>931639</v>
      </c>
      <c r="CZ19" s="580">
        <f t="shared" si="49"/>
        <v>0</v>
      </c>
      <c r="DA19" s="580">
        <f t="shared" si="50"/>
        <v>570.84100000000001</v>
      </c>
      <c r="DB19" s="580">
        <f t="shared" si="51"/>
        <v>931.63900000000001</v>
      </c>
      <c r="DD19" s="378" t="s">
        <v>958</v>
      </c>
      <c r="DE19" s="514">
        <v>69971586000</v>
      </c>
      <c r="DF19" s="514">
        <v>14392544225</v>
      </c>
      <c r="DG19" s="514">
        <v>14465633578</v>
      </c>
      <c r="DH19" s="514">
        <v>55505952422</v>
      </c>
      <c r="DI19" s="514">
        <v>73089353</v>
      </c>
      <c r="DJ19" s="514">
        <v>12571968695</v>
      </c>
      <c r="DK19" s="514">
        <v>1820575530</v>
      </c>
      <c r="DL19" s="514">
        <f t="shared" si="52"/>
        <v>69971586</v>
      </c>
      <c r="DM19" s="514">
        <f t="shared" si="53"/>
        <v>14392544.225</v>
      </c>
      <c r="DN19" s="514">
        <f t="shared" si="54"/>
        <v>14465633.578</v>
      </c>
      <c r="DO19" s="514">
        <f t="shared" si="55"/>
        <v>55505952.421999998</v>
      </c>
      <c r="DP19" s="514">
        <f t="shared" si="56"/>
        <v>73089.353000000003</v>
      </c>
      <c r="DQ19" s="514">
        <f t="shared" si="57"/>
        <v>12571968.695</v>
      </c>
      <c r="DR19" s="514">
        <f t="shared" si="58"/>
        <v>1820575.53</v>
      </c>
      <c r="EA19" s="378" t="s">
        <v>373</v>
      </c>
      <c r="EB19" s="378" t="s">
        <v>726</v>
      </c>
      <c r="EC19" s="378" t="s">
        <v>397</v>
      </c>
      <c r="ED19" s="378" t="s">
        <v>398</v>
      </c>
      <c r="EE19" s="580">
        <v>0</v>
      </c>
      <c r="EF19" s="580">
        <v>54630792</v>
      </c>
      <c r="EG19" s="580">
        <v>85845533</v>
      </c>
      <c r="EH19" s="580">
        <f t="shared" si="60"/>
        <v>0</v>
      </c>
      <c r="EI19" s="580">
        <f t="shared" si="61"/>
        <v>54630.792000000001</v>
      </c>
      <c r="EJ19" s="580">
        <f t="shared" si="62"/>
        <v>85845.532999999996</v>
      </c>
      <c r="EL19" s="603" t="s">
        <v>958</v>
      </c>
      <c r="EM19" s="604">
        <v>69971586000</v>
      </c>
      <c r="EN19" s="604">
        <v>14556563843</v>
      </c>
      <c r="EO19" s="604">
        <v>14601204016</v>
      </c>
      <c r="EP19" s="604">
        <v>55370381984</v>
      </c>
      <c r="EQ19" s="604">
        <v>44640173</v>
      </c>
      <c r="ER19" s="604">
        <v>13407354256</v>
      </c>
      <c r="ES19" s="604">
        <v>1149209587</v>
      </c>
      <c r="ET19" s="604">
        <f t="shared" si="63"/>
        <v>69971586</v>
      </c>
      <c r="EU19" s="604">
        <f t="shared" si="64"/>
        <v>14556563.843</v>
      </c>
      <c r="EV19" s="604">
        <f t="shared" si="65"/>
        <v>14601204.016000001</v>
      </c>
      <c r="EW19" s="604">
        <f t="shared" si="66"/>
        <v>55370381.983999997</v>
      </c>
      <c r="EX19" s="604">
        <f t="shared" si="67"/>
        <v>44640.173000000003</v>
      </c>
      <c r="EY19" s="604">
        <f t="shared" si="68"/>
        <v>13407354.255999999</v>
      </c>
      <c r="EZ19" s="604">
        <f t="shared" si="69"/>
        <v>1149209.5870000001</v>
      </c>
      <c r="FI19" s="579" t="s">
        <v>373</v>
      </c>
      <c r="FJ19" s="579" t="s">
        <v>726</v>
      </c>
      <c r="FK19" s="579" t="s">
        <v>397</v>
      </c>
      <c r="FL19" s="579" t="s">
        <v>398</v>
      </c>
      <c r="FM19" s="580">
        <v>0</v>
      </c>
      <c r="FN19" s="580">
        <v>62895533</v>
      </c>
      <c r="FO19" s="580">
        <v>85845533</v>
      </c>
      <c r="FP19" s="580">
        <f t="shared" si="71"/>
        <v>0</v>
      </c>
      <c r="FQ19" s="580">
        <f t="shared" si="72"/>
        <v>62895.533000000003</v>
      </c>
      <c r="FR19" s="580">
        <f t="shared" si="73"/>
        <v>85845.532999999996</v>
      </c>
      <c r="FT19" s="597" t="s">
        <v>958</v>
      </c>
      <c r="FU19" s="598">
        <v>69971586000</v>
      </c>
      <c r="FV19" s="598">
        <v>14886385852</v>
      </c>
      <c r="FW19" s="598">
        <v>14931040015</v>
      </c>
      <c r="FX19" s="598">
        <v>55040545985</v>
      </c>
      <c r="FY19" s="598">
        <v>44654163</v>
      </c>
      <c r="FZ19" s="598">
        <v>13735273752</v>
      </c>
      <c r="GA19" s="598">
        <v>1151112100</v>
      </c>
      <c r="GB19" s="514">
        <f t="shared" si="74"/>
        <v>69971586</v>
      </c>
      <c r="GC19" s="514">
        <f t="shared" si="75"/>
        <v>14886385.852</v>
      </c>
      <c r="GD19" s="514">
        <f t="shared" si="76"/>
        <v>14931040.015000001</v>
      </c>
      <c r="GE19" s="514">
        <f t="shared" si="77"/>
        <v>55040545.984999999</v>
      </c>
      <c r="GF19" s="514">
        <f t="shared" si="78"/>
        <v>44654.163</v>
      </c>
      <c r="GG19" s="514">
        <f t="shared" si="79"/>
        <v>13735273.752</v>
      </c>
      <c r="GH19" s="514">
        <f t="shared" si="80"/>
        <v>1151112.1000000001</v>
      </c>
      <c r="GJ19" s="741"/>
      <c r="GK19" s="741"/>
      <c r="GL19" s="741"/>
      <c r="GM19" s="741"/>
      <c r="GN19" s="742"/>
      <c r="GO19" s="742"/>
      <c r="GQ19" s="741" t="s">
        <v>373</v>
      </c>
      <c r="GR19" s="741" t="s">
        <v>726</v>
      </c>
      <c r="GS19" s="741" t="s">
        <v>376</v>
      </c>
      <c r="GT19" s="741" t="s">
        <v>376</v>
      </c>
      <c r="GU19" s="742">
        <v>0</v>
      </c>
      <c r="GV19" s="742">
        <v>0</v>
      </c>
      <c r="GW19" s="742">
        <v>0</v>
      </c>
      <c r="GX19" s="742">
        <f t="shared" si="82"/>
        <v>0</v>
      </c>
      <c r="GY19" s="742">
        <f t="shared" si="83"/>
        <v>0</v>
      </c>
      <c r="GZ19" s="742">
        <f t="shared" si="84"/>
        <v>0</v>
      </c>
      <c r="HB19" s="743" t="s">
        <v>958</v>
      </c>
      <c r="HC19" s="744">
        <v>69971586000</v>
      </c>
      <c r="HD19" s="744">
        <v>27507563294</v>
      </c>
      <c r="HE19" s="744">
        <v>28705428598</v>
      </c>
      <c r="HF19" s="744">
        <v>41266157402</v>
      </c>
      <c r="HG19" s="744">
        <v>1197865304</v>
      </c>
      <c r="HH19" s="744">
        <v>20204616673</v>
      </c>
      <c r="HI19" s="744">
        <v>7302946621</v>
      </c>
      <c r="HJ19" s="744">
        <f t="shared" si="85"/>
        <v>69971586</v>
      </c>
      <c r="HK19" s="744">
        <f t="shared" si="86"/>
        <v>27507563.294</v>
      </c>
      <c r="HL19" s="744">
        <f t="shared" si="87"/>
        <v>28705428.598000001</v>
      </c>
      <c r="HM19" s="744">
        <f t="shared" si="88"/>
        <v>41266157.402000003</v>
      </c>
      <c r="HN19" s="744">
        <f t="shared" si="89"/>
        <v>1197865.304</v>
      </c>
      <c r="HO19" s="744">
        <f t="shared" si="90"/>
        <v>20204616.673</v>
      </c>
      <c r="HP19" s="744">
        <f t="shared" si="91"/>
        <v>7302946.6210000003</v>
      </c>
      <c r="HY19" s="741" t="s">
        <v>373</v>
      </c>
      <c r="HZ19" s="741" t="s">
        <v>726</v>
      </c>
      <c r="IA19" s="741" t="s">
        <v>396</v>
      </c>
      <c r="IB19" s="741" t="s">
        <v>238</v>
      </c>
      <c r="IC19" s="742">
        <v>0</v>
      </c>
      <c r="ID19" s="742">
        <v>319753</v>
      </c>
      <c r="IE19" s="742">
        <v>557754</v>
      </c>
      <c r="IF19" s="742">
        <f t="shared" si="13"/>
        <v>0</v>
      </c>
      <c r="IG19" s="742">
        <f t="shared" si="14"/>
        <v>319.75299999999999</v>
      </c>
      <c r="IH19" s="742">
        <f t="shared" si="15"/>
        <v>557.75400000000002</v>
      </c>
      <c r="IJ19" s="743" t="s">
        <v>958</v>
      </c>
      <c r="IK19" s="744">
        <f>69971586000+IL19</f>
        <v>89971586000</v>
      </c>
      <c r="IL19" s="744">
        <v>20000000000</v>
      </c>
      <c r="IM19" s="744">
        <v>34570217308</v>
      </c>
      <c r="IN19" s="744">
        <v>34867915479</v>
      </c>
      <c r="IO19" s="744">
        <f t="shared" si="93"/>
        <v>55103670521</v>
      </c>
      <c r="IP19" s="744">
        <v>297698171</v>
      </c>
      <c r="IQ19" s="744">
        <v>30597219806</v>
      </c>
      <c r="IR19" s="744">
        <v>3972997502</v>
      </c>
      <c r="IS19" s="744">
        <f t="shared" si="94"/>
        <v>89971586</v>
      </c>
      <c r="IT19" s="744">
        <f t="shared" si="95"/>
        <v>34570217.307999998</v>
      </c>
      <c r="IU19" s="744">
        <f t="shared" si="95"/>
        <v>34867915.479000002</v>
      </c>
      <c r="IV19" s="744">
        <f t="shared" si="96"/>
        <v>55103670.520999998</v>
      </c>
      <c r="IW19" s="744">
        <f t="shared" si="97"/>
        <v>297698.17099999997</v>
      </c>
      <c r="IX19" s="744">
        <f t="shared" si="98"/>
        <v>30597219.806000002</v>
      </c>
      <c r="IY19" s="744">
        <f t="shared" si="99"/>
        <v>3972997.5019999999</v>
      </c>
      <c r="IZ19" s="517"/>
      <c r="JA19" s="517"/>
      <c r="JH19" s="741" t="s">
        <v>373</v>
      </c>
      <c r="JI19" s="306" t="s">
        <v>726</v>
      </c>
      <c r="JJ19" s="741" t="s">
        <v>375</v>
      </c>
      <c r="JK19" s="306" t="s">
        <v>268</v>
      </c>
      <c r="JL19" s="742">
        <v>0</v>
      </c>
      <c r="JM19" s="742">
        <v>570841</v>
      </c>
      <c r="JN19" s="742">
        <v>931639</v>
      </c>
      <c r="JO19" s="742">
        <f t="shared" si="101"/>
        <v>0</v>
      </c>
      <c r="JP19" s="742">
        <f t="shared" si="102"/>
        <v>570.84100000000001</v>
      </c>
      <c r="JQ19" s="742">
        <f t="shared" si="103"/>
        <v>931.63900000000001</v>
      </c>
      <c r="JS19" s="743" t="s">
        <v>958</v>
      </c>
      <c r="JT19" s="744">
        <v>89971586000</v>
      </c>
      <c r="JU19" s="744">
        <v>50561995652</v>
      </c>
      <c r="JV19" s="744">
        <v>50735844117</v>
      </c>
      <c r="JW19" s="744">
        <v>39235741883</v>
      </c>
      <c r="JX19" s="744">
        <v>173848465</v>
      </c>
      <c r="JY19" s="744">
        <v>46262926856</v>
      </c>
      <c r="JZ19" s="744">
        <v>4299068796</v>
      </c>
      <c r="KA19" s="744">
        <f t="shared" si="104"/>
        <v>89971586</v>
      </c>
      <c r="KB19" s="744">
        <f t="shared" si="105"/>
        <v>50561995.652000003</v>
      </c>
      <c r="KC19" s="744">
        <f t="shared" si="106"/>
        <v>50735844.116999999</v>
      </c>
      <c r="KD19" s="744">
        <f t="shared" si="107"/>
        <v>39235741.883000001</v>
      </c>
      <c r="KE19" s="744">
        <f t="shared" si="108"/>
        <v>173848.465</v>
      </c>
      <c r="KF19" s="744">
        <f t="shared" si="109"/>
        <v>46262926.855999999</v>
      </c>
      <c r="KG19" s="744">
        <f t="shared" si="110"/>
        <v>4299068.7960000001</v>
      </c>
    </row>
    <row r="20" spans="1:293" s="378" customFormat="1" ht="12" customHeight="1" x14ac:dyDescent="0.2">
      <c r="A20" s="596" t="s">
        <v>725</v>
      </c>
      <c r="B20" s="353" t="s">
        <v>49</v>
      </c>
      <c r="C20" s="596" t="s">
        <v>376</v>
      </c>
      <c r="D20" s="353" t="s">
        <v>376</v>
      </c>
      <c r="E20" s="354">
        <v>1</v>
      </c>
      <c r="F20" s="354">
        <v>0</v>
      </c>
      <c r="G20" s="354">
        <v>0</v>
      </c>
      <c r="H20" s="354">
        <f t="shared" si="19"/>
        <v>1E-3</v>
      </c>
      <c r="I20" s="354">
        <f t="shared" si="20"/>
        <v>0</v>
      </c>
      <c r="J20" s="354">
        <f t="shared" si="21"/>
        <v>0</v>
      </c>
      <c r="L20" s="378" t="s">
        <v>959</v>
      </c>
      <c r="M20" s="354">
        <v>30205196250</v>
      </c>
      <c r="N20" s="354">
        <v>87471100</v>
      </c>
      <c r="O20" s="354">
        <v>87471100</v>
      </c>
      <c r="P20" s="354">
        <v>30117725150</v>
      </c>
      <c r="Q20" s="354">
        <v>0</v>
      </c>
      <c r="R20" s="354">
        <v>87471100</v>
      </c>
      <c r="S20" s="354">
        <f t="shared" si="22"/>
        <v>30205196.25</v>
      </c>
      <c r="T20" s="354">
        <f t="shared" si="23"/>
        <v>87471.1</v>
      </c>
      <c r="U20" s="354">
        <f t="shared" si="24"/>
        <v>87471.1</v>
      </c>
      <c r="V20" s="354">
        <f t="shared" si="25"/>
        <v>30117725.149999999</v>
      </c>
      <c r="W20" s="354">
        <f t="shared" si="26"/>
        <v>0</v>
      </c>
      <c r="X20" s="354">
        <f t="shared" si="27"/>
        <v>87471.1</v>
      </c>
      <c r="AG20" s="378" t="s">
        <v>808</v>
      </c>
      <c r="AH20" s="378" t="s">
        <v>729</v>
      </c>
      <c r="AI20" s="378" t="s">
        <v>376</v>
      </c>
      <c r="AJ20" s="378" t="s">
        <v>376</v>
      </c>
      <c r="AK20" s="354">
        <v>1</v>
      </c>
      <c r="AL20" s="354">
        <v>0</v>
      </c>
      <c r="AM20" s="354">
        <v>0</v>
      </c>
      <c r="AN20" s="354">
        <f t="shared" si="29"/>
        <v>1E-3</v>
      </c>
      <c r="AO20" s="354">
        <f t="shared" si="30"/>
        <v>0</v>
      </c>
      <c r="AP20" s="354">
        <f t="shared" si="31"/>
        <v>0</v>
      </c>
      <c r="AR20" s="378" t="s">
        <v>959</v>
      </c>
      <c r="AS20" s="514">
        <v>30205196250</v>
      </c>
      <c r="AT20" s="514">
        <v>87471100</v>
      </c>
      <c r="AU20" s="514">
        <v>87471100</v>
      </c>
      <c r="AV20" s="514">
        <v>30117725150</v>
      </c>
      <c r="AW20" s="514">
        <v>87471100</v>
      </c>
      <c r="AX20" s="514">
        <v>0</v>
      </c>
      <c r="AY20" s="514">
        <f t="shared" si="32"/>
        <v>30205196.25</v>
      </c>
      <c r="AZ20" s="514">
        <f t="shared" si="33"/>
        <v>87471.1</v>
      </c>
      <c r="BA20" s="514">
        <f t="shared" si="34"/>
        <v>87471.1</v>
      </c>
      <c r="BB20" s="514">
        <f t="shared" si="35"/>
        <v>30117725.149999999</v>
      </c>
      <c r="BC20" s="514">
        <f t="shared" si="36"/>
        <v>87471.1</v>
      </c>
      <c r="BD20" s="514">
        <f t="shared" si="37"/>
        <v>0</v>
      </c>
      <c r="BM20" s="378" t="s">
        <v>740</v>
      </c>
      <c r="BN20" s="378" t="s">
        <v>741</v>
      </c>
      <c r="BO20" s="378" t="s">
        <v>376</v>
      </c>
      <c r="BP20" s="378" t="s">
        <v>376</v>
      </c>
      <c r="BQ20" s="514">
        <v>9996</v>
      </c>
      <c r="BR20" s="514">
        <v>0</v>
      </c>
      <c r="BS20" s="514">
        <v>0</v>
      </c>
      <c r="BT20" s="514">
        <f t="shared" si="39"/>
        <v>9.9960000000000004</v>
      </c>
      <c r="BU20" s="514">
        <f t="shared" si="40"/>
        <v>0</v>
      </c>
      <c r="BV20" s="514">
        <f t="shared" si="41"/>
        <v>0</v>
      </c>
      <c r="BX20" s="378" t="s">
        <v>959</v>
      </c>
      <c r="BY20" s="514">
        <v>30205196250</v>
      </c>
      <c r="BZ20" s="514">
        <v>87471100</v>
      </c>
      <c r="CA20" s="514">
        <v>87471100</v>
      </c>
      <c r="CB20" s="514">
        <v>30117725150</v>
      </c>
      <c r="CC20" s="514">
        <v>87471100</v>
      </c>
      <c r="CD20" s="514">
        <v>0</v>
      </c>
      <c r="CE20" s="514">
        <f t="shared" si="42"/>
        <v>30205196.25</v>
      </c>
      <c r="CF20" s="514">
        <f t="shared" si="43"/>
        <v>87471.1</v>
      </c>
      <c r="CG20" s="514">
        <f t="shared" si="44"/>
        <v>87471.1</v>
      </c>
      <c r="CH20" s="514">
        <f t="shared" si="45"/>
        <v>30117725.149999999</v>
      </c>
      <c r="CI20" s="514">
        <f t="shared" si="46"/>
        <v>87471.1</v>
      </c>
      <c r="CJ20" s="514">
        <f t="shared" si="47"/>
        <v>0</v>
      </c>
      <c r="CK20" s="378" t="s">
        <v>281</v>
      </c>
      <c r="CS20" s="579" t="s">
        <v>807</v>
      </c>
      <c r="CT20" s="579" t="s">
        <v>719</v>
      </c>
      <c r="CU20" s="579" t="s">
        <v>376</v>
      </c>
      <c r="CV20" s="579" t="s">
        <v>376</v>
      </c>
      <c r="CW20" s="580">
        <v>1</v>
      </c>
      <c r="CX20" s="580">
        <v>0</v>
      </c>
      <c r="CY20" s="580">
        <v>0</v>
      </c>
      <c r="CZ20" s="580">
        <f t="shared" si="49"/>
        <v>1E-3</v>
      </c>
      <c r="DA20" s="580">
        <f t="shared" si="50"/>
        <v>0</v>
      </c>
      <c r="DB20" s="580">
        <f t="shared" si="51"/>
        <v>0</v>
      </c>
      <c r="DD20" s="378" t="s">
        <v>959</v>
      </c>
      <c r="DE20" s="514">
        <v>30205196250</v>
      </c>
      <c r="DF20" s="514">
        <v>87471100</v>
      </c>
      <c r="DG20" s="514">
        <v>87471100</v>
      </c>
      <c r="DH20" s="514">
        <v>30117725150</v>
      </c>
      <c r="DI20" s="514">
        <v>0</v>
      </c>
      <c r="DJ20" s="514">
        <v>87471100</v>
      </c>
      <c r="DK20" s="514">
        <v>0</v>
      </c>
      <c r="DL20" s="514">
        <f t="shared" si="52"/>
        <v>30205196.25</v>
      </c>
      <c r="DM20" s="514">
        <f t="shared" si="53"/>
        <v>87471.1</v>
      </c>
      <c r="DN20" s="514">
        <f t="shared" si="54"/>
        <v>87471.1</v>
      </c>
      <c r="DO20" s="514">
        <f t="shared" si="55"/>
        <v>30117725.149999999</v>
      </c>
      <c r="DP20" s="514">
        <f t="shared" si="56"/>
        <v>0</v>
      </c>
      <c r="DQ20" s="514">
        <f t="shared" si="57"/>
        <v>87471.1</v>
      </c>
      <c r="DR20" s="514">
        <f t="shared" si="58"/>
        <v>0</v>
      </c>
      <c r="EA20" s="378" t="s">
        <v>807</v>
      </c>
      <c r="EB20" s="378" t="s">
        <v>719</v>
      </c>
      <c r="EC20" s="378" t="s">
        <v>376</v>
      </c>
      <c r="ED20" s="378" t="s">
        <v>376</v>
      </c>
      <c r="EE20" s="580">
        <v>1</v>
      </c>
      <c r="EF20" s="580">
        <v>0</v>
      </c>
      <c r="EG20" s="580">
        <v>0</v>
      </c>
      <c r="EH20" s="580">
        <f t="shared" si="60"/>
        <v>1E-3</v>
      </c>
      <c r="EI20" s="580">
        <f t="shared" si="61"/>
        <v>0</v>
      </c>
      <c r="EJ20" s="580">
        <f t="shared" si="62"/>
        <v>0</v>
      </c>
      <c r="EL20" s="603" t="s">
        <v>959</v>
      </c>
      <c r="EM20" s="604">
        <v>30205196250</v>
      </c>
      <c r="EN20" s="604">
        <v>87471100</v>
      </c>
      <c r="EO20" s="604">
        <v>87471100</v>
      </c>
      <c r="EP20" s="604">
        <v>30117725150</v>
      </c>
      <c r="EQ20" s="604">
        <v>0</v>
      </c>
      <c r="ER20" s="604">
        <v>87471100</v>
      </c>
      <c r="ES20" s="604">
        <v>0</v>
      </c>
      <c r="ET20" s="604">
        <f t="shared" si="63"/>
        <v>30205196.25</v>
      </c>
      <c r="EU20" s="604">
        <f t="shared" si="64"/>
        <v>87471.1</v>
      </c>
      <c r="EV20" s="604">
        <f t="shared" si="65"/>
        <v>87471.1</v>
      </c>
      <c r="EW20" s="604">
        <f t="shared" si="66"/>
        <v>30117725.149999999</v>
      </c>
      <c r="EX20" s="604">
        <f t="shared" si="67"/>
        <v>0</v>
      </c>
      <c r="EY20" s="604">
        <f t="shared" si="68"/>
        <v>87471.1</v>
      </c>
      <c r="EZ20" s="604">
        <f t="shared" si="69"/>
        <v>0</v>
      </c>
      <c r="FI20" s="579" t="s">
        <v>807</v>
      </c>
      <c r="FJ20" s="579" t="s">
        <v>719</v>
      </c>
      <c r="FK20" s="579" t="s">
        <v>376</v>
      </c>
      <c r="FL20" s="579" t="s">
        <v>376</v>
      </c>
      <c r="FM20" s="580">
        <v>1</v>
      </c>
      <c r="FN20" s="580">
        <v>0</v>
      </c>
      <c r="FO20" s="580">
        <v>0</v>
      </c>
      <c r="FP20" s="580">
        <f t="shared" si="71"/>
        <v>1E-3</v>
      </c>
      <c r="FQ20" s="580">
        <f t="shared" si="72"/>
        <v>0</v>
      </c>
      <c r="FR20" s="580">
        <f t="shared" si="73"/>
        <v>0</v>
      </c>
      <c r="FT20" s="597" t="s">
        <v>959</v>
      </c>
      <c r="FU20" s="598">
        <v>30205196250</v>
      </c>
      <c r="FV20" s="598">
        <v>89373613</v>
      </c>
      <c r="FW20" s="598">
        <v>89373613</v>
      </c>
      <c r="FX20" s="598">
        <v>30115822637</v>
      </c>
      <c r="FY20" s="598">
        <v>0</v>
      </c>
      <c r="FZ20" s="598">
        <v>87471100</v>
      </c>
      <c r="GA20" s="598">
        <v>1902513</v>
      </c>
      <c r="GB20" s="514">
        <f t="shared" si="74"/>
        <v>30205196.25</v>
      </c>
      <c r="GC20" s="514">
        <f t="shared" si="75"/>
        <v>89373.612999999998</v>
      </c>
      <c r="GD20" s="514">
        <f t="shared" si="76"/>
        <v>89373.612999999998</v>
      </c>
      <c r="GE20" s="514">
        <f t="shared" si="77"/>
        <v>30115822.636999998</v>
      </c>
      <c r="GF20" s="514">
        <f t="shared" si="78"/>
        <v>0</v>
      </c>
      <c r="GG20" s="514">
        <f t="shared" si="79"/>
        <v>87471.1</v>
      </c>
      <c r="GH20" s="514">
        <f t="shared" si="80"/>
        <v>1902.5129999999999</v>
      </c>
      <c r="GJ20" s="741"/>
      <c r="GK20" s="741"/>
      <c r="GL20" s="741"/>
      <c r="GM20" s="741"/>
      <c r="GN20" s="742"/>
      <c r="GO20" s="742"/>
      <c r="GQ20" s="741" t="s">
        <v>807</v>
      </c>
      <c r="GR20" s="741" t="s">
        <v>719</v>
      </c>
      <c r="GS20" s="741" t="s">
        <v>376</v>
      </c>
      <c r="GT20" s="741" t="s">
        <v>376</v>
      </c>
      <c r="GU20" s="742">
        <v>1</v>
      </c>
      <c r="GV20" s="742">
        <v>0</v>
      </c>
      <c r="GW20" s="742">
        <v>0</v>
      </c>
      <c r="GX20" s="742">
        <f t="shared" si="82"/>
        <v>1E-3</v>
      </c>
      <c r="GY20" s="742">
        <f t="shared" si="83"/>
        <v>0</v>
      </c>
      <c r="GZ20" s="742">
        <f t="shared" si="84"/>
        <v>0</v>
      </c>
      <c r="HB20" s="743" t="s">
        <v>959</v>
      </c>
      <c r="HC20" s="744">
        <v>30205196250</v>
      </c>
      <c r="HD20" s="744">
        <v>159590384</v>
      </c>
      <c r="HE20" s="744">
        <v>1251227831</v>
      </c>
      <c r="HF20" s="744">
        <v>28953968419</v>
      </c>
      <c r="HG20" s="744">
        <v>1091637447</v>
      </c>
      <c r="HH20" s="744">
        <v>87471100</v>
      </c>
      <c r="HI20" s="744">
        <v>72119284</v>
      </c>
      <c r="HJ20" s="744">
        <f t="shared" si="85"/>
        <v>30205196.25</v>
      </c>
      <c r="HK20" s="744">
        <f t="shared" si="86"/>
        <v>159590.38399999999</v>
      </c>
      <c r="HL20" s="744">
        <f t="shared" si="87"/>
        <v>1251227.831</v>
      </c>
      <c r="HM20" s="744">
        <f t="shared" si="88"/>
        <v>28953968.419</v>
      </c>
      <c r="HN20" s="744">
        <f t="shared" si="89"/>
        <v>1091637.4469999999</v>
      </c>
      <c r="HO20" s="744">
        <f t="shared" si="90"/>
        <v>87471.1</v>
      </c>
      <c r="HP20" s="744">
        <f t="shared" si="91"/>
        <v>72119.284</v>
      </c>
      <c r="HY20" s="741" t="s">
        <v>807</v>
      </c>
      <c r="HZ20" s="741" t="s">
        <v>719</v>
      </c>
      <c r="IA20" s="741" t="s">
        <v>376</v>
      </c>
      <c r="IB20" s="741" t="s">
        <v>376</v>
      </c>
      <c r="IC20" s="742">
        <v>1</v>
      </c>
      <c r="ID20" s="742">
        <v>0</v>
      </c>
      <c r="IE20" s="742">
        <v>0</v>
      </c>
      <c r="IF20" s="742">
        <f t="shared" si="13"/>
        <v>1E-3</v>
      </c>
      <c r="IG20" s="742">
        <f t="shared" si="14"/>
        <v>0</v>
      </c>
      <c r="IH20" s="742">
        <f t="shared" si="15"/>
        <v>0</v>
      </c>
      <c r="IJ20" s="743" t="s">
        <v>959</v>
      </c>
      <c r="IK20" s="744">
        <v>27382855250</v>
      </c>
      <c r="IL20" s="744"/>
      <c r="IM20" s="744">
        <v>5787666153</v>
      </c>
      <c r="IN20" s="744">
        <v>5908409486</v>
      </c>
      <c r="IO20" s="744">
        <f t="shared" si="93"/>
        <v>21474445764</v>
      </c>
      <c r="IP20" s="744">
        <v>120743333</v>
      </c>
      <c r="IQ20" s="744">
        <v>3587988660</v>
      </c>
      <c r="IR20" s="744">
        <v>2199677493</v>
      </c>
      <c r="IS20" s="744">
        <f t="shared" si="94"/>
        <v>27382855.25</v>
      </c>
      <c r="IT20" s="744">
        <f t="shared" si="95"/>
        <v>5787666.1529999999</v>
      </c>
      <c r="IU20" s="744">
        <f t="shared" si="95"/>
        <v>5908409.4859999996</v>
      </c>
      <c r="IV20" s="744">
        <f t="shared" si="96"/>
        <v>21474445.763999999</v>
      </c>
      <c r="IW20" s="744">
        <f t="shared" si="97"/>
        <v>120743.333</v>
      </c>
      <c r="IX20" s="744">
        <f t="shared" si="98"/>
        <v>3587988.66</v>
      </c>
      <c r="IY20" s="744">
        <f t="shared" si="99"/>
        <v>2199677.4929999998</v>
      </c>
      <c r="IZ20" s="517"/>
      <c r="JA20" s="517"/>
      <c r="JH20" s="741" t="s">
        <v>807</v>
      </c>
      <c r="JI20" s="306" t="s">
        <v>719</v>
      </c>
      <c r="JJ20" s="741" t="s">
        <v>376</v>
      </c>
      <c r="JK20" s="306" t="s">
        <v>376</v>
      </c>
      <c r="JL20" s="742">
        <v>1</v>
      </c>
      <c r="JM20" s="742">
        <v>0</v>
      </c>
      <c r="JN20" s="742">
        <v>0</v>
      </c>
      <c r="JO20" s="742">
        <f t="shared" si="101"/>
        <v>1E-3</v>
      </c>
      <c r="JP20" s="742">
        <f t="shared" si="102"/>
        <v>0</v>
      </c>
      <c r="JQ20" s="742">
        <f t="shared" si="103"/>
        <v>0</v>
      </c>
      <c r="JS20" s="743" t="s">
        <v>959</v>
      </c>
      <c r="JT20" s="744">
        <v>27382855250</v>
      </c>
      <c r="JU20" s="744">
        <v>12443948396</v>
      </c>
      <c r="JV20" s="744">
        <v>12443948396</v>
      </c>
      <c r="JW20" s="744">
        <v>14938906854</v>
      </c>
      <c r="JX20" s="744">
        <v>0</v>
      </c>
      <c r="JY20" s="744">
        <v>10446978891</v>
      </c>
      <c r="JZ20" s="744">
        <v>1996969505</v>
      </c>
      <c r="KA20" s="744">
        <f t="shared" si="104"/>
        <v>27382855.25</v>
      </c>
      <c r="KB20" s="744">
        <f t="shared" si="105"/>
        <v>12443948.396</v>
      </c>
      <c r="KC20" s="744">
        <f t="shared" si="106"/>
        <v>12443948.396</v>
      </c>
      <c r="KD20" s="744">
        <f t="shared" si="107"/>
        <v>14938906.854</v>
      </c>
      <c r="KE20" s="744">
        <f t="shared" si="108"/>
        <v>0</v>
      </c>
      <c r="KF20" s="744">
        <f t="shared" si="109"/>
        <v>10446978.891000001</v>
      </c>
      <c r="KG20" s="744">
        <f t="shared" si="110"/>
        <v>1996969.5049999999</v>
      </c>
    </row>
    <row r="21" spans="1:293" s="378" customFormat="1" ht="12" customHeight="1" x14ac:dyDescent="0.2">
      <c r="A21" s="596" t="s">
        <v>378</v>
      </c>
      <c r="B21" s="353" t="s">
        <v>134</v>
      </c>
      <c r="C21" s="596" t="s">
        <v>376</v>
      </c>
      <c r="D21" s="353" t="s">
        <v>376</v>
      </c>
      <c r="E21" s="354">
        <v>8699424000</v>
      </c>
      <c r="F21" s="354">
        <v>0</v>
      </c>
      <c r="G21" s="354">
        <v>0</v>
      </c>
      <c r="H21" s="354">
        <f t="shared" si="19"/>
        <v>8699424</v>
      </c>
      <c r="I21" s="354">
        <f t="shared" si="20"/>
        <v>0</v>
      </c>
      <c r="J21" s="354">
        <f t="shared" si="21"/>
        <v>0</v>
      </c>
      <c r="L21" s="378" t="s">
        <v>960</v>
      </c>
      <c r="M21" s="354">
        <v>28924077750</v>
      </c>
      <c r="N21" s="354">
        <v>1420670096</v>
      </c>
      <c r="O21" s="354">
        <v>1420670096</v>
      </c>
      <c r="P21" s="354">
        <v>27503407654</v>
      </c>
      <c r="Q21" s="354">
        <v>1360966826</v>
      </c>
      <c r="R21" s="354">
        <v>59703270</v>
      </c>
      <c r="S21" s="354">
        <f t="shared" si="22"/>
        <v>28924077.75</v>
      </c>
      <c r="T21" s="354">
        <f t="shared" si="23"/>
        <v>1420670.0959999999</v>
      </c>
      <c r="U21" s="354">
        <f t="shared" si="24"/>
        <v>1420670.0959999999</v>
      </c>
      <c r="V21" s="354">
        <f t="shared" si="25"/>
        <v>27503407.653999999</v>
      </c>
      <c r="W21" s="354">
        <f t="shared" si="26"/>
        <v>1360966.8259999999</v>
      </c>
      <c r="X21" s="354">
        <f t="shared" si="27"/>
        <v>59703.27</v>
      </c>
      <c r="AG21" s="378" t="s">
        <v>725</v>
      </c>
      <c r="AH21" s="378" t="s">
        <v>49</v>
      </c>
      <c r="AI21" s="378" t="s">
        <v>376</v>
      </c>
      <c r="AJ21" s="378" t="s">
        <v>376</v>
      </c>
      <c r="AK21" s="354">
        <v>1</v>
      </c>
      <c r="AL21" s="354">
        <v>0</v>
      </c>
      <c r="AM21" s="354">
        <v>0</v>
      </c>
      <c r="AN21" s="354">
        <f t="shared" si="29"/>
        <v>1E-3</v>
      </c>
      <c r="AO21" s="354">
        <f t="shared" si="30"/>
        <v>0</v>
      </c>
      <c r="AP21" s="354">
        <f t="shared" si="31"/>
        <v>0</v>
      </c>
      <c r="AR21" s="378" t="s">
        <v>960</v>
      </c>
      <c r="AS21" s="514">
        <v>27507721750</v>
      </c>
      <c r="AT21" s="514">
        <v>1420670096</v>
      </c>
      <c r="AU21" s="514">
        <v>1465310269</v>
      </c>
      <c r="AV21" s="514">
        <v>26042411481</v>
      </c>
      <c r="AW21" s="514">
        <v>1420670096</v>
      </c>
      <c r="AX21" s="514">
        <v>0</v>
      </c>
      <c r="AY21" s="514">
        <f t="shared" si="32"/>
        <v>27507721.75</v>
      </c>
      <c r="AZ21" s="514">
        <f t="shared" si="33"/>
        <v>1420670.0959999999</v>
      </c>
      <c r="BA21" s="514">
        <f t="shared" si="34"/>
        <v>1465310.2690000001</v>
      </c>
      <c r="BB21" s="514">
        <f t="shared" si="35"/>
        <v>26042411.480999999</v>
      </c>
      <c r="BC21" s="514">
        <f t="shared" si="36"/>
        <v>1420670.0959999999</v>
      </c>
      <c r="BD21" s="514">
        <f t="shared" si="37"/>
        <v>0</v>
      </c>
      <c r="BM21" s="378" t="s">
        <v>789</v>
      </c>
      <c r="BN21" s="378" t="s">
        <v>728</v>
      </c>
      <c r="BO21" s="378" t="s">
        <v>376</v>
      </c>
      <c r="BP21" s="378" t="s">
        <v>376</v>
      </c>
      <c r="BQ21" s="514">
        <v>1</v>
      </c>
      <c r="BR21" s="514">
        <v>0</v>
      </c>
      <c r="BS21" s="514">
        <v>0</v>
      </c>
      <c r="BT21" s="514">
        <f t="shared" si="39"/>
        <v>1E-3</v>
      </c>
      <c r="BU21" s="514">
        <f t="shared" si="40"/>
        <v>0</v>
      </c>
      <c r="BV21" s="514">
        <f t="shared" si="41"/>
        <v>0</v>
      </c>
      <c r="BX21" s="378" t="s">
        <v>960</v>
      </c>
      <c r="BY21" s="514">
        <v>27507721750</v>
      </c>
      <c r="BZ21" s="514">
        <v>3378225936</v>
      </c>
      <c r="CA21" s="514">
        <v>3422866109</v>
      </c>
      <c r="CB21" s="514">
        <v>24084855641</v>
      </c>
      <c r="CC21" s="514">
        <v>1420670096</v>
      </c>
      <c r="CD21" s="514">
        <v>1957555840</v>
      </c>
      <c r="CE21" s="514">
        <f t="shared" si="42"/>
        <v>27507721.75</v>
      </c>
      <c r="CF21" s="514">
        <f t="shared" si="43"/>
        <v>3378225.9360000002</v>
      </c>
      <c r="CG21" s="514">
        <f t="shared" si="44"/>
        <v>3422866.1090000002</v>
      </c>
      <c r="CH21" s="514">
        <f t="shared" si="45"/>
        <v>24084855.640999999</v>
      </c>
      <c r="CI21" s="514">
        <f t="shared" si="46"/>
        <v>1420670.0959999999</v>
      </c>
      <c r="CJ21" s="514">
        <f t="shared" si="47"/>
        <v>1957555.84</v>
      </c>
      <c r="CK21" s="378" t="s">
        <v>281</v>
      </c>
      <c r="CS21" s="579" t="s">
        <v>740</v>
      </c>
      <c r="CT21" s="579" t="s">
        <v>741</v>
      </c>
      <c r="CU21" s="579" t="s">
        <v>376</v>
      </c>
      <c r="CV21" s="579" t="s">
        <v>376</v>
      </c>
      <c r="CW21" s="580">
        <v>9996</v>
      </c>
      <c r="CX21" s="580">
        <v>0</v>
      </c>
      <c r="CY21" s="580">
        <v>0</v>
      </c>
      <c r="CZ21" s="580">
        <f t="shared" si="49"/>
        <v>9.9960000000000004</v>
      </c>
      <c r="DA21" s="580">
        <f t="shared" si="50"/>
        <v>0</v>
      </c>
      <c r="DB21" s="580">
        <f t="shared" si="51"/>
        <v>0</v>
      </c>
      <c r="DD21" s="378" t="s">
        <v>960</v>
      </c>
      <c r="DE21" s="514">
        <v>27507721750</v>
      </c>
      <c r="DF21" s="514">
        <v>3378225936</v>
      </c>
      <c r="DG21" s="514">
        <v>3451315289</v>
      </c>
      <c r="DH21" s="514">
        <v>24056406461</v>
      </c>
      <c r="DI21" s="514">
        <v>73089353</v>
      </c>
      <c r="DJ21" s="514">
        <v>1557650406</v>
      </c>
      <c r="DK21" s="514">
        <v>1820575530</v>
      </c>
      <c r="DL21" s="514">
        <f t="shared" si="52"/>
        <v>27507721.75</v>
      </c>
      <c r="DM21" s="514">
        <f t="shared" si="53"/>
        <v>3378225.9360000002</v>
      </c>
      <c r="DN21" s="514">
        <f t="shared" si="54"/>
        <v>3451315.2889999999</v>
      </c>
      <c r="DO21" s="514">
        <f t="shared" si="55"/>
        <v>24056406.460999999</v>
      </c>
      <c r="DP21" s="514">
        <f t="shared" si="56"/>
        <v>73089.353000000003</v>
      </c>
      <c r="DQ21" s="514">
        <f t="shared" si="57"/>
        <v>1557650.406</v>
      </c>
      <c r="DR21" s="514">
        <f t="shared" si="58"/>
        <v>1820575.53</v>
      </c>
      <c r="EA21" s="378" t="s">
        <v>740</v>
      </c>
      <c r="EB21" s="378" t="s">
        <v>741</v>
      </c>
      <c r="EC21" s="378" t="s">
        <v>376</v>
      </c>
      <c r="ED21" s="378" t="s">
        <v>376</v>
      </c>
      <c r="EE21" s="580">
        <v>9996</v>
      </c>
      <c r="EF21" s="580">
        <v>0</v>
      </c>
      <c r="EG21" s="580">
        <v>0</v>
      </c>
      <c r="EH21" s="580">
        <f t="shared" si="60"/>
        <v>9.9960000000000004</v>
      </c>
      <c r="EI21" s="580">
        <f t="shared" si="61"/>
        <v>0</v>
      </c>
      <c r="EJ21" s="580">
        <f t="shared" si="62"/>
        <v>0</v>
      </c>
      <c r="EL21" s="603" t="s">
        <v>960</v>
      </c>
      <c r="EM21" s="604">
        <v>27507721750</v>
      </c>
      <c r="EN21" s="604">
        <v>3542245554</v>
      </c>
      <c r="EO21" s="604">
        <v>3586885727</v>
      </c>
      <c r="EP21" s="604">
        <v>23920836023</v>
      </c>
      <c r="EQ21" s="604">
        <v>44640173</v>
      </c>
      <c r="ER21" s="604">
        <v>2393035967</v>
      </c>
      <c r="ES21" s="604">
        <v>1149209587</v>
      </c>
      <c r="ET21" s="604">
        <f t="shared" si="63"/>
        <v>27507721.75</v>
      </c>
      <c r="EU21" s="604">
        <f t="shared" si="64"/>
        <v>3542245.554</v>
      </c>
      <c r="EV21" s="604">
        <f t="shared" si="65"/>
        <v>3586885.727</v>
      </c>
      <c r="EW21" s="604">
        <f t="shared" si="66"/>
        <v>23920836.022999998</v>
      </c>
      <c r="EX21" s="604">
        <f t="shared" si="67"/>
        <v>44640.173000000003</v>
      </c>
      <c r="EY21" s="604">
        <f t="shared" si="68"/>
        <v>2393035.9670000002</v>
      </c>
      <c r="EZ21" s="604">
        <f t="shared" si="69"/>
        <v>1149209.5870000001</v>
      </c>
      <c r="FI21" s="579" t="s">
        <v>740</v>
      </c>
      <c r="FJ21" s="579" t="s">
        <v>741</v>
      </c>
      <c r="FK21" s="579" t="s">
        <v>376</v>
      </c>
      <c r="FL21" s="579" t="s">
        <v>376</v>
      </c>
      <c r="FM21" s="580">
        <v>9996</v>
      </c>
      <c r="FN21" s="580">
        <v>0</v>
      </c>
      <c r="FO21" s="580">
        <v>0</v>
      </c>
      <c r="FP21" s="580">
        <f t="shared" si="71"/>
        <v>9.9960000000000004</v>
      </c>
      <c r="FQ21" s="580">
        <f t="shared" si="72"/>
        <v>0</v>
      </c>
      <c r="FR21" s="580">
        <f t="shared" si="73"/>
        <v>0</v>
      </c>
      <c r="FT21" s="597" t="s">
        <v>960</v>
      </c>
      <c r="FU21" s="598">
        <v>27507721750</v>
      </c>
      <c r="FV21" s="598">
        <v>3870165050</v>
      </c>
      <c r="FW21" s="598">
        <v>3914819213</v>
      </c>
      <c r="FX21" s="598">
        <v>23592902537</v>
      </c>
      <c r="FY21" s="598">
        <v>44654163</v>
      </c>
      <c r="FZ21" s="598">
        <v>2720955463</v>
      </c>
      <c r="GA21" s="598">
        <v>1149209587</v>
      </c>
      <c r="GB21" s="514">
        <f t="shared" si="74"/>
        <v>27507721.75</v>
      </c>
      <c r="GC21" s="514">
        <f t="shared" si="75"/>
        <v>3870165.05</v>
      </c>
      <c r="GD21" s="514">
        <f t="shared" si="76"/>
        <v>3914819.213</v>
      </c>
      <c r="GE21" s="514">
        <f t="shared" si="77"/>
        <v>23592902.537</v>
      </c>
      <c r="GF21" s="514">
        <f t="shared" si="78"/>
        <v>44654.163</v>
      </c>
      <c r="GG21" s="514">
        <f t="shared" si="79"/>
        <v>2720955.463</v>
      </c>
      <c r="GH21" s="514">
        <f t="shared" si="80"/>
        <v>1149209.5870000001</v>
      </c>
      <c r="GQ21" s="741" t="s">
        <v>740</v>
      </c>
      <c r="GR21" s="741" t="s">
        <v>741</v>
      </c>
      <c r="GS21" s="741" t="s">
        <v>376</v>
      </c>
      <c r="GT21" s="741" t="s">
        <v>376</v>
      </c>
      <c r="GU21" s="742">
        <v>9996</v>
      </c>
      <c r="GV21" s="742">
        <v>0</v>
      </c>
      <c r="GW21" s="742">
        <v>0</v>
      </c>
      <c r="GX21" s="742">
        <f t="shared" si="82"/>
        <v>9.9960000000000004</v>
      </c>
      <c r="GY21" s="742">
        <f t="shared" si="83"/>
        <v>0</v>
      </c>
      <c r="GZ21" s="742">
        <f t="shared" si="84"/>
        <v>0</v>
      </c>
      <c r="HB21" s="743" t="s">
        <v>960</v>
      </c>
      <c r="HC21" s="744">
        <v>17070821788</v>
      </c>
      <c r="HD21" s="744">
        <v>4715223363</v>
      </c>
      <c r="HE21" s="744">
        <v>4821451220</v>
      </c>
      <c r="HF21" s="744">
        <v>12249370568</v>
      </c>
      <c r="HG21" s="744">
        <v>106227857</v>
      </c>
      <c r="HH21" s="744">
        <v>3394279055</v>
      </c>
      <c r="HI21" s="744">
        <v>1320944308</v>
      </c>
      <c r="HJ21" s="744">
        <f t="shared" si="85"/>
        <v>17070821.787999999</v>
      </c>
      <c r="HK21" s="744">
        <f t="shared" si="86"/>
        <v>4715223.3629999999</v>
      </c>
      <c r="HL21" s="744">
        <f t="shared" si="87"/>
        <v>4821451.22</v>
      </c>
      <c r="HM21" s="744">
        <f t="shared" si="88"/>
        <v>12249370.568</v>
      </c>
      <c r="HN21" s="744">
        <f t="shared" si="89"/>
        <v>106227.857</v>
      </c>
      <c r="HO21" s="744">
        <f t="shared" si="90"/>
        <v>3394279.0550000002</v>
      </c>
      <c r="HP21" s="744">
        <f t="shared" si="91"/>
        <v>1320944.308</v>
      </c>
      <c r="HY21" s="741" t="s">
        <v>740</v>
      </c>
      <c r="HZ21" s="741" t="s">
        <v>741</v>
      </c>
      <c r="IA21" s="741" t="s">
        <v>376</v>
      </c>
      <c r="IB21" s="741" t="s">
        <v>376</v>
      </c>
      <c r="IC21" s="742">
        <v>9996</v>
      </c>
      <c r="ID21" s="742">
        <v>0</v>
      </c>
      <c r="IE21" s="742">
        <v>0</v>
      </c>
      <c r="IF21" s="742">
        <f t="shared" si="13"/>
        <v>9.9960000000000004</v>
      </c>
      <c r="IG21" s="742">
        <f t="shared" si="14"/>
        <v>0</v>
      </c>
      <c r="IH21" s="742">
        <f t="shared" si="15"/>
        <v>0</v>
      </c>
      <c r="IJ21" s="743" t="s">
        <v>960</v>
      </c>
      <c r="IK21" s="744">
        <f>19893162788+IL21</f>
        <v>39893162788</v>
      </c>
      <c r="IL21" s="744">
        <v>20000000000</v>
      </c>
      <c r="IM21" s="744">
        <v>6149801608</v>
      </c>
      <c r="IN21" s="744">
        <v>6326756446</v>
      </c>
      <c r="IO21" s="744">
        <f t="shared" si="93"/>
        <v>33566406342</v>
      </c>
      <c r="IP21" s="744">
        <v>176954838</v>
      </c>
      <c r="IQ21" s="744">
        <v>4376481599</v>
      </c>
      <c r="IR21" s="744">
        <v>1773320009</v>
      </c>
      <c r="IS21" s="744">
        <f t="shared" si="94"/>
        <v>39893162.788000003</v>
      </c>
      <c r="IT21" s="744">
        <f t="shared" si="95"/>
        <v>6149801.608</v>
      </c>
      <c r="IU21" s="744">
        <f t="shared" si="95"/>
        <v>6326756.4460000005</v>
      </c>
      <c r="IV21" s="744">
        <f t="shared" si="96"/>
        <v>33566406.342</v>
      </c>
      <c r="IW21" s="744">
        <f t="shared" si="97"/>
        <v>176954.83799999999</v>
      </c>
      <c r="IX21" s="744">
        <f t="shared" si="98"/>
        <v>4376481.5990000004</v>
      </c>
      <c r="IY21" s="744">
        <f t="shared" si="99"/>
        <v>1773320.0090000001</v>
      </c>
      <c r="IZ21" s="517"/>
      <c r="JA21" s="517"/>
      <c r="JH21" s="741" t="s">
        <v>740</v>
      </c>
      <c r="JI21" s="306" t="s">
        <v>741</v>
      </c>
      <c r="JJ21" s="741" t="s">
        <v>376</v>
      </c>
      <c r="JK21" s="306" t="s">
        <v>376</v>
      </c>
      <c r="JL21" s="742">
        <v>9996</v>
      </c>
      <c r="JM21" s="742">
        <v>0</v>
      </c>
      <c r="JN21" s="742">
        <v>0</v>
      </c>
      <c r="JO21" s="742">
        <f t="shared" si="101"/>
        <v>9.9960000000000004</v>
      </c>
      <c r="JP21" s="742">
        <f t="shared" si="102"/>
        <v>0</v>
      </c>
      <c r="JQ21" s="742">
        <f t="shared" si="103"/>
        <v>0</v>
      </c>
      <c r="JS21" s="743" t="s">
        <v>960</v>
      </c>
      <c r="JT21" s="744">
        <v>26684073745</v>
      </c>
      <c r="JU21" s="744">
        <v>15485297709</v>
      </c>
      <c r="JV21" s="744">
        <v>15659146174</v>
      </c>
      <c r="JW21" s="744">
        <v>11024927571</v>
      </c>
      <c r="JX21" s="744">
        <v>173848465</v>
      </c>
      <c r="JY21" s="744">
        <v>13183198418</v>
      </c>
      <c r="JZ21" s="744">
        <v>2302099291</v>
      </c>
      <c r="KA21" s="744">
        <f t="shared" si="104"/>
        <v>26684073.745000001</v>
      </c>
      <c r="KB21" s="744">
        <f t="shared" si="105"/>
        <v>15485297.709000001</v>
      </c>
      <c r="KC21" s="744">
        <f t="shared" si="106"/>
        <v>15659146.174000001</v>
      </c>
      <c r="KD21" s="744">
        <f t="shared" si="107"/>
        <v>11024927.571</v>
      </c>
      <c r="KE21" s="744">
        <f t="shared" si="108"/>
        <v>173848.465</v>
      </c>
      <c r="KF21" s="744">
        <f t="shared" si="109"/>
        <v>13183198.418</v>
      </c>
      <c r="KG21" s="744">
        <f t="shared" si="110"/>
        <v>2302099.2910000002</v>
      </c>
    </row>
    <row r="22" spans="1:293" s="378" customFormat="1" ht="12" customHeight="1" x14ac:dyDescent="0.2">
      <c r="A22" s="596" t="s">
        <v>663</v>
      </c>
      <c r="B22" s="353" t="s">
        <v>664</v>
      </c>
      <c r="C22" s="596" t="s">
        <v>376</v>
      </c>
      <c r="D22" s="353" t="s">
        <v>376</v>
      </c>
      <c r="E22" s="354">
        <v>30205196250</v>
      </c>
      <c r="F22" s="354">
        <v>0</v>
      </c>
      <c r="G22" s="354">
        <v>0</v>
      </c>
      <c r="H22" s="354">
        <f t="shared" si="19"/>
        <v>30205196.25</v>
      </c>
      <c r="I22" s="354">
        <f t="shared" si="20"/>
        <v>0</v>
      </c>
      <c r="J22" s="354">
        <f t="shared" si="21"/>
        <v>0</v>
      </c>
      <c r="L22" s="378" t="s">
        <v>961</v>
      </c>
      <c r="M22" s="354">
        <v>12258668000</v>
      </c>
      <c r="N22" s="354">
        <v>10926847189</v>
      </c>
      <c r="O22" s="354">
        <v>10926847189</v>
      </c>
      <c r="P22" s="354">
        <v>1331820811</v>
      </c>
      <c r="Q22" s="354">
        <v>0</v>
      </c>
      <c r="R22" s="354">
        <v>10926847189</v>
      </c>
      <c r="S22" s="354">
        <f t="shared" si="22"/>
        <v>12258668</v>
      </c>
      <c r="T22" s="354">
        <f t="shared" si="23"/>
        <v>10926847.188999999</v>
      </c>
      <c r="U22" s="354">
        <f t="shared" si="24"/>
        <v>10926847.188999999</v>
      </c>
      <c r="V22" s="354">
        <f t="shared" si="25"/>
        <v>1331820.811</v>
      </c>
      <c r="W22" s="354">
        <f t="shared" si="26"/>
        <v>0</v>
      </c>
      <c r="X22" s="354">
        <f t="shared" si="27"/>
        <v>10926847.188999999</v>
      </c>
      <c r="AG22" s="378" t="s">
        <v>378</v>
      </c>
      <c r="AH22" s="378" t="s">
        <v>134</v>
      </c>
      <c r="AI22" s="378" t="s">
        <v>376</v>
      </c>
      <c r="AJ22" s="378" t="s">
        <v>376</v>
      </c>
      <c r="AK22" s="354">
        <v>8699424000</v>
      </c>
      <c r="AL22" s="354">
        <v>0</v>
      </c>
      <c r="AM22" s="354">
        <v>0</v>
      </c>
      <c r="AN22" s="354">
        <f t="shared" si="29"/>
        <v>8699424</v>
      </c>
      <c r="AO22" s="354">
        <f t="shared" si="30"/>
        <v>0</v>
      </c>
      <c r="AP22" s="354">
        <f t="shared" si="31"/>
        <v>0</v>
      </c>
      <c r="AR22" s="378" t="s">
        <v>961</v>
      </c>
      <c r="AS22" s="514">
        <v>12258668000</v>
      </c>
      <c r="AT22" s="514">
        <v>10926847189</v>
      </c>
      <c r="AU22" s="514">
        <v>10926847189</v>
      </c>
      <c r="AV22" s="514">
        <v>1331820811</v>
      </c>
      <c r="AW22" s="514">
        <v>5463423613</v>
      </c>
      <c r="AX22" s="514">
        <v>5463423576</v>
      </c>
      <c r="AY22" s="514">
        <f t="shared" si="32"/>
        <v>12258668</v>
      </c>
      <c r="AZ22" s="514">
        <f t="shared" si="33"/>
        <v>10926847.188999999</v>
      </c>
      <c r="BA22" s="514">
        <f t="shared" si="34"/>
        <v>10926847.188999999</v>
      </c>
      <c r="BB22" s="514">
        <f t="shared" si="35"/>
        <v>1331820.811</v>
      </c>
      <c r="BC22" s="514">
        <f t="shared" si="36"/>
        <v>5463423.6129999999</v>
      </c>
      <c r="BD22" s="514">
        <f t="shared" si="37"/>
        <v>5463423.5760000004</v>
      </c>
      <c r="BM22" s="378" t="s">
        <v>808</v>
      </c>
      <c r="BN22" s="378" t="s">
        <v>729</v>
      </c>
      <c r="BO22" s="378" t="s">
        <v>376</v>
      </c>
      <c r="BP22" s="378" t="s">
        <v>376</v>
      </c>
      <c r="BQ22" s="514">
        <v>1</v>
      </c>
      <c r="BR22" s="514">
        <v>0</v>
      </c>
      <c r="BS22" s="514">
        <v>0</v>
      </c>
      <c r="BT22" s="514">
        <f t="shared" si="39"/>
        <v>1E-3</v>
      </c>
      <c r="BU22" s="514">
        <f t="shared" si="40"/>
        <v>0</v>
      </c>
      <c r="BV22" s="514">
        <f t="shared" si="41"/>
        <v>0</v>
      </c>
      <c r="BX22" s="378" t="s">
        <v>961</v>
      </c>
      <c r="BY22" s="514">
        <v>12258668000</v>
      </c>
      <c r="BZ22" s="514">
        <v>10926847189</v>
      </c>
      <c r="CA22" s="514">
        <v>10926847189</v>
      </c>
      <c r="CB22" s="514">
        <v>1331820811</v>
      </c>
      <c r="CC22" s="514">
        <v>5463423613</v>
      </c>
      <c r="CD22" s="514">
        <v>5463423576</v>
      </c>
      <c r="CE22" s="514">
        <f t="shared" si="42"/>
        <v>12258668</v>
      </c>
      <c r="CF22" s="514">
        <f t="shared" si="43"/>
        <v>10926847.188999999</v>
      </c>
      <c r="CG22" s="514">
        <f t="shared" si="44"/>
        <v>10926847.188999999</v>
      </c>
      <c r="CH22" s="514">
        <f t="shared" si="45"/>
        <v>1331820.811</v>
      </c>
      <c r="CI22" s="514">
        <f t="shared" si="46"/>
        <v>5463423.6129999999</v>
      </c>
      <c r="CJ22" s="514">
        <f t="shared" si="47"/>
        <v>5463423.5760000004</v>
      </c>
      <c r="CK22" s="378" t="s">
        <v>281</v>
      </c>
      <c r="CS22" s="579" t="s">
        <v>789</v>
      </c>
      <c r="CT22" s="579" t="s">
        <v>728</v>
      </c>
      <c r="CU22" s="579" t="s">
        <v>376</v>
      </c>
      <c r="CV22" s="579" t="s">
        <v>376</v>
      </c>
      <c r="CW22" s="580">
        <v>1</v>
      </c>
      <c r="CX22" s="580">
        <v>0</v>
      </c>
      <c r="CY22" s="580">
        <v>0</v>
      </c>
      <c r="CZ22" s="580">
        <f t="shared" si="49"/>
        <v>1E-3</v>
      </c>
      <c r="DA22" s="580">
        <f t="shared" si="50"/>
        <v>0</v>
      </c>
      <c r="DB22" s="580">
        <f t="shared" si="51"/>
        <v>0</v>
      </c>
      <c r="DD22" s="378" t="s">
        <v>961</v>
      </c>
      <c r="DE22" s="514">
        <v>12258668000</v>
      </c>
      <c r="DF22" s="514">
        <v>10926847189</v>
      </c>
      <c r="DG22" s="514">
        <v>10926847189</v>
      </c>
      <c r="DH22" s="514">
        <v>1331820811</v>
      </c>
      <c r="DI22" s="514">
        <v>0</v>
      </c>
      <c r="DJ22" s="514">
        <v>10926847189</v>
      </c>
      <c r="DK22" s="514">
        <v>0</v>
      </c>
      <c r="DL22" s="514">
        <f t="shared" si="52"/>
        <v>12258668</v>
      </c>
      <c r="DM22" s="514">
        <f t="shared" si="53"/>
        <v>10926847.188999999</v>
      </c>
      <c r="DN22" s="514">
        <f t="shared" si="54"/>
        <v>10926847.188999999</v>
      </c>
      <c r="DO22" s="514">
        <f t="shared" si="55"/>
        <v>1331820.811</v>
      </c>
      <c r="DP22" s="514">
        <f t="shared" si="56"/>
        <v>0</v>
      </c>
      <c r="DQ22" s="514">
        <f t="shared" si="57"/>
        <v>10926847.188999999</v>
      </c>
      <c r="DR22" s="514">
        <f t="shared" si="58"/>
        <v>0</v>
      </c>
      <c r="EA22" s="378" t="s">
        <v>789</v>
      </c>
      <c r="EB22" s="378" t="s">
        <v>728</v>
      </c>
      <c r="EC22" s="378" t="s">
        <v>376</v>
      </c>
      <c r="ED22" s="378" t="s">
        <v>376</v>
      </c>
      <c r="EE22" s="580">
        <v>1</v>
      </c>
      <c r="EF22" s="580">
        <v>0</v>
      </c>
      <c r="EG22" s="580">
        <v>0</v>
      </c>
      <c r="EH22" s="580">
        <f t="shared" si="60"/>
        <v>1E-3</v>
      </c>
      <c r="EI22" s="580">
        <f t="shared" si="61"/>
        <v>0</v>
      </c>
      <c r="EJ22" s="580">
        <f t="shared" si="62"/>
        <v>0</v>
      </c>
      <c r="EL22" s="603" t="s">
        <v>961</v>
      </c>
      <c r="EM22" s="604">
        <v>12258668000</v>
      </c>
      <c r="EN22" s="604">
        <v>10926847189</v>
      </c>
      <c r="EO22" s="604">
        <v>10926847189</v>
      </c>
      <c r="EP22" s="604">
        <v>1331820811</v>
      </c>
      <c r="EQ22" s="604">
        <v>0</v>
      </c>
      <c r="ER22" s="604">
        <v>10926847189</v>
      </c>
      <c r="ES22" s="604">
        <v>0</v>
      </c>
      <c r="ET22" s="604">
        <f t="shared" si="63"/>
        <v>12258668</v>
      </c>
      <c r="EU22" s="604">
        <f t="shared" si="64"/>
        <v>10926847.188999999</v>
      </c>
      <c r="EV22" s="604">
        <f t="shared" si="65"/>
        <v>10926847.188999999</v>
      </c>
      <c r="EW22" s="604">
        <f t="shared" si="66"/>
        <v>1331820.811</v>
      </c>
      <c r="EX22" s="604">
        <f t="shared" si="67"/>
        <v>0</v>
      </c>
      <c r="EY22" s="604">
        <f t="shared" si="68"/>
        <v>10926847.188999999</v>
      </c>
      <c r="EZ22" s="604">
        <f t="shared" si="69"/>
        <v>0</v>
      </c>
      <c r="FI22" s="579" t="s">
        <v>789</v>
      </c>
      <c r="FJ22" s="579" t="s">
        <v>728</v>
      </c>
      <c r="FK22" s="579" t="s">
        <v>376</v>
      </c>
      <c r="FL22" s="579" t="s">
        <v>376</v>
      </c>
      <c r="FM22" s="580">
        <v>1</v>
      </c>
      <c r="FN22" s="580">
        <v>0</v>
      </c>
      <c r="FO22" s="580">
        <v>0</v>
      </c>
      <c r="FP22" s="580">
        <f t="shared" si="71"/>
        <v>1E-3</v>
      </c>
      <c r="FQ22" s="580">
        <f t="shared" si="72"/>
        <v>0</v>
      </c>
      <c r="FR22" s="580">
        <f t="shared" si="73"/>
        <v>0</v>
      </c>
      <c r="FT22" s="597" t="s">
        <v>961</v>
      </c>
      <c r="FU22" s="598">
        <v>12258668000</v>
      </c>
      <c r="FV22" s="598">
        <v>10926847189</v>
      </c>
      <c r="FW22" s="598">
        <v>10926847189</v>
      </c>
      <c r="FX22" s="598">
        <v>1331820811</v>
      </c>
      <c r="FY22" s="598">
        <v>0</v>
      </c>
      <c r="FZ22" s="598">
        <v>10926847189</v>
      </c>
      <c r="GA22" s="598">
        <v>0</v>
      </c>
      <c r="GB22" s="514">
        <f t="shared" si="74"/>
        <v>12258668</v>
      </c>
      <c r="GC22" s="514">
        <f t="shared" si="75"/>
        <v>10926847.188999999</v>
      </c>
      <c r="GD22" s="514">
        <f t="shared" si="76"/>
        <v>10926847.188999999</v>
      </c>
      <c r="GE22" s="514">
        <f t="shared" si="77"/>
        <v>1331820.811</v>
      </c>
      <c r="GF22" s="514">
        <f t="shared" si="78"/>
        <v>0</v>
      </c>
      <c r="GG22" s="514">
        <f t="shared" si="79"/>
        <v>10926847.188999999</v>
      </c>
      <c r="GH22" s="514">
        <f t="shared" si="80"/>
        <v>0</v>
      </c>
      <c r="GQ22" s="741" t="s">
        <v>789</v>
      </c>
      <c r="GR22" s="741" t="s">
        <v>728</v>
      </c>
      <c r="GS22" s="741" t="s">
        <v>376</v>
      </c>
      <c r="GT22" s="741" t="s">
        <v>376</v>
      </c>
      <c r="GU22" s="742">
        <v>1</v>
      </c>
      <c r="GV22" s="742">
        <v>0</v>
      </c>
      <c r="GW22" s="742">
        <v>0</v>
      </c>
      <c r="GX22" s="742">
        <f t="shared" si="82"/>
        <v>1E-3</v>
      </c>
      <c r="GY22" s="742">
        <f t="shared" si="83"/>
        <v>0</v>
      </c>
      <c r="GZ22" s="742">
        <f t="shared" si="84"/>
        <v>0</v>
      </c>
      <c r="HB22" s="743" t="s">
        <v>961</v>
      </c>
      <c r="HC22" s="744">
        <v>22695567962</v>
      </c>
      <c r="HD22" s="744">
        <v>22632749547</v>
      </c>
      <c r="HE22" s="744">
        <v>22632749547</v>
      </c>
      <c r="HF22" s="744">
        <v>62818415</v>
      </c>
      <c r="HG22" s="744">
        <v>0</v>
      </c>
      <c r="HH22" s="744">
        <v>16722866518</v>
      </c>
      <c r="HI22" s="744">
        <v>5909883029</v>
      </c>
      <c r="HJ22" s="744">
        <f t="shared" si="85"/>
        <v>22695567.962000001</v>
      </c>
      <c r="HK22" s="744">
        <f t="shared" si="86"/>
        <v>22632749.546999998</v>
      </c>
      <c r="HL22" s="744">
        <f t="shared" si="87"/>
        <v>22632749.546999998</v>
      </c>
      <c r="HM22" s="744">
        <f t="shared" si="88"/>
        <v>62818.415000000001</v>
      </c>
      <c r="HN22" s="744">
        <f t="shared" si="89"/>
        <v>0</v>
      </c>
      <c r="HO22" s="744">
        <f t="shared" si="90"/>
        <v>16722866.517999999</v>
      </c>
      <c r="HP22" s="744">
        <f t="shared" si="91"/>
        <v>5909883.0290000001</v>
      </c>
      <c r="HY22" s="741" t="s">
        <v>789</v>
      </c>
      <c r="HZ22" s="741" t="s">
        <v>728</v>
      </c>
      <c r="IA22" s="741" t="s">
        <v>376</v>
      </c>
      <c r="IB22" s="741" t="s">
        <v>376</v>
      </c>
      <c r="IC22" s="742">
        <v>1</v>
      </c>
      <c r="ID22" s="742">
        <v>0</v>
      </c>
      <c r="IE22" s="742">
        <v>0</v>
      </c>
      <c r="IF22" s="742">
        <f t="shared" si="13"/>
        <v>1E-3</v>
      </c>
      <c r="IG22" s="742">
        <f t="shared" si="14"/>
        <v>0</v>
      </c>
      <c r="IH22" s="742">
        <f t="shared" si="15"/>
        <v>0</v>
      </c>
      <c r="IJ22" s="743" t="s">
        <v>961</v>
      </c>
      <c r="IK22" s="744">
        <v>22695567962</v>
      </c>
      <c r="IL22" s="744"/>
      <c r="IM22" s="744">
        <v>22632749547</v>
      </c>
      <c r="IN22" s="744">
        <v>22632749547</v>
      </c>
      <c r="IO22" s="744">
        <f t="shared" si="93"/>
        <v>62818415</v>
      </c>
      <c r="IP22" s="744">
        <v>0</v>
      </c>
      <c r="IQ22" s="744">
        <v>22632749547</v>
      </c>
      <c r="IR22" s="744">
        <v>0</v>
      </c>
      <c r="IS22" s="744">
        <f t="shared" si="94"/>
        <v>22695567.962000001</v>
      </c>
      <c r="IT22" s="744">
        <f t="shared" si="95"/>
        <v>22632749.546999998</v>
      </c>
      <c r="IU22" s="744">
        <f t="shared" si="95"/>
        <v>22632749.546999998</v>
      </c>
      <c r="IV22" s="744">
        <f t="shared" si="96"/>
        <v>62818.415000000001</v>
      </c>
      <c r="IW22" s="744">
        <f t="shared" si="97"/>
        <v>0</v>
      </c>
      <c r="IX22" s="744">
        <f t="shared" si="98"/>
        <v>22632749.546999998</v>
      </c>
      <c r="IY22" s="744">
        <f t="shared" si="99"/>
        <v>0</v>
      </c>
      <c r="IZ22" s="517"/>
      <c r="JA22" s="517"/>
      <c r="JH22" s="741" t="s">
        <v>789</v>
      </c>
      <c r="JI22" s="306" t="s">
        <v>728</v>
      </c>
      <c r="JJ22" s="741" t="s">
        <v>376</v>
      </c>
      <c r="JK22" s="306" t="s">
        <v>376</v>
      </c>
      <c r="JL22" s="742">
        <v>1</v>
      </c>
      <c r="JM22" s="742">
        <v>0</v>
      </c>
      <c r="JN22" s="742">
        <v>0</v>
      </c>
      <c r="JO22" s="742">
        <f t="shared" si="101"/>
        <v>1E-3</v>
      </c>
      <c r="JP22" s="742">
        <f t="shared" si="102"/>
        <v>0</v>
      </c>
      <c r="JQ22" s="742">
        <f t="shared" si="103"/>
        <v>0</v>
      </c>
      <c r="JS22" s="743" t="s">
        <v>961</v>
      </c>
      <c r="JT22" s="744">
        <v>22695567962</v>
      </c>
      <c r="JU22" s="744">
        <v>22632749547</v>
      </c>
      <c r="JV22" s="744">
        <v>22632749547</v>
      </c>
      <c r="JW22" s="744">
        <v>62818415</v>
      </c>
      <c r="JX22" s="744">
        <v>0</v>
      </c>
      <c r="JY22" s="744">
        <v>22632749547</v>
      </c>
      <c r="JZ22" s="744">
        <v>0</v>
      </c>
      <c r="KA22" s="744">
        <f t="shared" si="104"/>
        <v>22695567.962000001</v>
      </c>
      <c r="KB22" s="744">
        <f t="shared" si="105"/>
        <v>22632749.546999998</v>
      </c>
      <c r="KC22" s="744">
        <f t="shared" si="106"/>
        <v>22632749.546999998</v>
      </c>
      <c r="KD22" s="744">
        <f t="shared" si="107"/>
        <v>62818.415000000001</v>
      </c>
      <c r="KE22" s="744">
        <f t="shared" si="108"/>
        <v>0</v>
      </c>
      <c r="KF22" s="744">
        <f t="shared" si="109"/>
        <v>22632749.546999998</v>
      </c>
      <c r="KG22" s="744">
        <f t="shared" si="110"/>
        <v>0</v>
      </c>
    </row>
    <row r="23" spans="1:293" s="378" customFormat="1" ht="12" customHeight="1" x14ac:dyDescent="0.2">
      <c r="A23" s="596" t="s">
        <v>663</v>
      </c>
      <c r="B23" s="353" t="s">
        <v>664</v>
      </c>
      <c r="C23" s="596" t="s">
        <v>376</v>
      </c>
      <c r="D23" s="353" t="s">
        <v>376</v>
      </c>
      <c r="E23" s="354">
        <v>0</v>
      </c>
      <c r="F23" s="354">
        <v>87471100</v>
      </c>
      <c r="G23" s="354">
        <v>87471100</v>
      </c>
      <c r="H23" s="354">
        <f t="shared" si="19"/>
        <v>0</v>
      </c>
      <c r="I23" s="354">
        <f t="shared" si="20"/>
        <v>87471.1</v>
      </c>
      <c r="J23" s="354">
        <f t="shared" si="21"/>
        <v>87471.1</v>
      </c>
      <c r="L23" s="378" t="s">
        <v>963</v>
      </c>
      <c r="M23" s="354">
        <v>45264017000</v>
      </c>
      <c r="N23" s="354">
        <v>0</v>
      </c>
      <c r="O23" s="354">
        <v>0</v>
      </c>
      <c r="P23" s="354">
        <v>45264017000</v>
      </c>
      <c r="Q23" s="354">
        <v>0</v>
      </c>
      <c r="R23" s="354">
        <v>0</v>
      </c>
      <c r="S23" s="354">
        <f t="shared" si="22"/>
        <v>45264017</v>
      </c>
      <c r="T23" s="354">
        <f t="shared" si="23"/>
        <v>0</v>
      </c>
      <c r="U23" s="354">
        <f t="shared" si="24"/>
        <v>0</v>
      </c>
      <c r="V23" s="354">
        <f t="shared" si="25"/>
        <v>45264017</v>
      </c>
      <c r="W23" s="354">
        <f t="shared" si="26"/>
        <v>0</v>
      </c>
      <c r="X23" s="354">
        <f t="shared" si="27"/>
        <v>0</v>
      </c>
      <c r="AG23" s="378" t="s">
        <v>663</v>
      </c>
      <c r="AH23" s="378" t="s">
        <v>664</v>
      </c>
      <c r="AI23" s="378" t="s">
        <v>376</v>
      </c>
      <c r="AJ23" s="378" t="s">
        <v>376</v>
      </c>
      <c r="AK23" s="354">
        <v>30205196250</v>
      </c>
      <c r="AL23" s="354">
        <v>0</v>
      </c>
      <c r="AM23" s="354">
        <v>0</v>
      </c>
      <c r="AN23" s="354">
        <f t="shared" si="29"/>
        <v>30205196.25</v>
      </c>
      <c r="AO23" s="354">
        <f t="shared" si="30"/>
        <v>0</v>
      </c>
      <c r="AP23" s="354">
        <f t="shared" si="31"/>
        <v>0</v>
      </c>
      <c r="AR23" s="378" t="s">
        <v>963</v>
      </c>
      <c r="AS23" s="514">
        <v>44810996000</v>
      </c>
      <c r="AT23" s="514">
        <v>0</v>
      </c>
      <c r="AU23" s="514">
        <v>0</v>
      </c>
      <c r="AV23" s="514">
        <v>44810996000</v>
      </c>
      <c r="AW23" s="514">
        <v>0</v>
      </c>
      <c r="AX23" s="514">
        <v>0</v>
      </c>
      <c r="AY23" s="514">
        <f t="shared" si="32"/>
        <v>44810996</v>
      </c>
      <c r="AZ23" s="514">
        <f t="shared" si="33"/>
        <v>0</v>
      </c>
      <c r="BA23" s="514">
        <f t="shared" si="34"/>
        <v>0</v>
      </c>
      <c r="BB23" s="514">
        <f t="shared" si="35"/>
        <v>44810996</v>
      </c>
      <c r="BC23" s="514">
        <f t="shared" si="36"/>
        <v>0</v>
      </c>
      <c r="BD23" s="514">
        <f t="shared" si="37"/>
        <v>0</v>
      </c>
      <c r="BM23" s="378" t="s">
        <v>725</v>
      </c>
      <c r="BN23" s="378" t="s">
        <v>49</v>
      </c>
      <c r="BO23" s="378" t="s">
        <v>376</v>
      </c>
      <c r="BP23" s="378" t="s">
        <v>376</v>
      </c>
      <c r="BQ23" s="514">
        <v>1</v>
      </c>
      <c r="BR23" s="514">
        <v>0</v>
      </c>
      <c r="BS23" s="514">
        <v>0</v>
      </c>
      <c r="BT23" s="514">
        <f t="shared" si="39"/>
        <v>1E-3</v>
      </c>
      <c r="BU23" s="514">
        <f t="shared" si="40"/>
        <v>0</v>
      </c>
      <c r="BV23" s="514">
        <f t="shared" si="41"/>
        <v>0</v>
      </c>
      <c r="BX23" s="378" t="s">
        <v>963</v>
      </c>
      <c r="BY23" s="514">
        <v>44810996000</v>
      </c>
      <c r="BZ23" s="514">
        <v>2115148034</v>
      </c>
      <c r="CA23" s="514">
        <v>2115148034</v>
      </c>
      <c r="CB23" s="514">
        <v>42695847966</v>
      </c>
      <c r="CC23" s="514">
        <v>0</v>
      </c>
      <c r="CD23" s="514">
        <v>2115148034</v>
      </c>
      <c r="CE23" s="514">
        <f t="shared" si="42"/>
        <v>44810996</v>
      </c>
      <c r="CF23" s="514">
        <f t="shared" si="43"/>
        <v>2115148.034</v>
      </c>
      <c r="CG23" s="514">
        <f t="shared" si="44"/>
        <v>2115148.034</v>
      </c>
      <c r="CH23" s="514">
        <f t="shared" si="45"/>
        <v>42695847.965999998</v>
      </c>
      <c r="CI23" s="514">
        <f t="shared" si="46"/>
        <v>0</v>
      </c>
      <c r="CJ23" s="514">
        <f t="shared" si="47"/>
        <v>2115148.034</v>
      </c>
      <c r="CK23" s="378" t="s">
        <v>281</v>
      </c>
      <c r="CS23" s="579" t="s">
        <v>808</v>
      </c>
      <c r="CT23" s="579" t="s">
        <v>729</v>
      </c>
      <c r="CU23" s="579" t="s">
        <v>376</v>
      </c>
      <c r="CV23" s="579" t="s">
        <v>376</v>
      </c>
      <c r="CW23" s="580">
        <v>1</v>
      </c>
      <c r="CX23" s="580">
        <v>0</v>
      </c>
      <c r="CY23" s="580">
        <v>0</v>
      </c>
      <c r="CZ23" s="580">
        <f t="shared" si="49"/>
        <v>1E-3</v>
      </c>
      <c r="DA23" s="580">
        <f t="shared" si="50"/>
        <v>0</v>
      </c>
      <c r="DB23" s="580">
        <f t="shared" si="51"/>
        <v>0</v>
      </c>
      <c r="DD23" s="378" t="s">
        <v>963</v>
      </c>
      <c r="DE23" s="514">
        <v>44810996000</v>
      </c>
      <c r="DF23" s="514">
        <v>2115148034</v>
      </c>
      <c r="DG23" s="514">
        <v>2115148034</v>
      </c>
      <c r="DH23" s="514">
        <v>42695847966</v>
      </c>
      <c r="DI23" s="514">
        <v>0</v>
      </c>
      <c r="DJ23" s="514">
        <v>0</v>
      </c>
      <c r="DK23" s="514">
        <v>2115148034</v>
      </c>
      <c r="DL23" s="514">
        <f t="shared" si="52"/>
        <v>44810996</v>
      </c>
      <c r="DM23" s="514">
        <f t="shared" si="53"/>
        <v>2115148.034</v>
      </c>
      <c r="DN23" s="514">
        <f t="shared" si="54"/>
        <v>2115148.034</v>
      </c>
      <c r="DO23" s="514">
        <f t="shared" si="55"/>
        <v>42695847.965999998</v>
      </c>
      <c r="DP23" s="514">
        <f t="shared" si="56"/>
        <v>0</v>
      </c>
      <c r="DQ23" s="514">
        <f t="shared" si="57"/>
        <v>0</v>
      </c>
      <c r="DR23" s="514">
        <f t="shared" si="58"/>
        <v>2115148.034</v>
      </c>
      <c r="EA23" s="378" t="s">
        <v>808</v>
      </c>
      <c r="EB23" s="378" t="s">
        <v>729</v>
      </c>
      <c r="EC23" s="378" t="s">
        <v>376</v>
      </c>
      <c r="ED23" s="378" t="s">
        <v>376</v>
      </c>
      <c r="EE23" s="580">
        <v>1</v>
      </c>
      <c r="EF23" s="580">
        <v>0</v>
      </c>
      <c r="EG23" s="580">
        <v>0</v>
      </c>
      <c r="EH23" s="580">
        <f t="shared" si="60"/>
        <v>1E-3</v>
      </c>
      <c r="EI23" s="580">
        <f t="shared" si="61"/>
        <v>0</v>
      </c>
      <c r="EJ23" s="580">
        <f t="shared" si="62"/>
        <v>0</v>
      </c>
      <c r="EL23" s="603" t="s">
        <v>963</v>
      </c>
      <c r="EM23" s="604">
        <v>44810996000</v>
      </c>
      <c r="EN23" s="604">
        <v>2287281129</v>
      </c>
      <c r="EO23" s="604">
        <v>2287281129</v>
      </c>
      <c r="EP23" s="604">
        <v>42523714871</v>
      </c>
      <c r="EQ23" s="604">
        <v>0</v>
      </c>
      <c r="ER23" s="604">
        <v>1167632296</v>
      </c>
      <c r="ES23" s="604">
        <v>1119648833</v>
      </c>
      <c r="ET23" s="604">
        <f t="shared" si="63"/>
        <v>44810996</v>
      </c>
      <c r="EU23" s="604">
        <f t="shared" si="64"/>
        <v>2287281.1290000002</v>
      </c>
      <c r="EV23" s="604">
        <f t="shared" si="65"/>
        <v>2287281.1290000002</v>
      </c>
      <c r="EW23" s="604">
        <f t="shared" si="66"/>
        <v>42523714.870999999</v>
      </c>
      <c r="EX23" s="604">
        <f t="shared" si="67"/>
        <v>0</v>
      </c>
      <c r="EY23" s="604">
        <f t="shared" si="68"/>
        <v>1167632.2960000001</v>
      </c>
      <c r="EZ23" s="604">
        <f t="shared" si="69"/>
        <v>1119648.8330000001</v>
      </c>
      <c r="FI23" s="579" t="s">
        <v>808</v>
      </c>
      <c r="FJ23" s="579" t="s">
        <v>729</v>
      </c>
      <c r="FK23" s="579" t="s">
        <v>376</v>
      </c>
      <c r="FL23" s="579" t="s">
        <v>376</v>
      </c>
      <c r="FM23" s="580">
        <v>1</v>
      </c>
      <c r="FN23" s="580">
        <v>0</v>
      </c>
      <c r="FO23" s="580">
        <v>0</v>
      </c>
      <c r="FP23" s="580">
        <f t="shared" si="71"/>
        <v>1E-3</v>
      </c>
      <c r="FQ23" s="580">
        <f t="shared" si="72"/>
        <v>0</v>
      </c>
      <c r="FR23" s="580">
        <f t="shared" si="73"/>
        <v>0</v>
      </c>
      <c r="FT23" s="597" t="s">
        <v>963</v>
      </c>
      <c r="FU23" s="598">
        <v>44810996000</v>
      </c>
      <c r="FV23" s="598">
        <v>2318781129</v>
      </c>
      <c r="FW23" s="598">
        <v>2406578139</v>
      </c>
      <c r="FX23" s="598">
        <v>42404417861</v>
      </c>
      <c r="FY23" s="598">
        <v>87797010</v>
      </c>
      <c r="FZ23" s="598">
        <v>1202432296</v>
      </c>
      <c r="GA23" s="598">
        <v>1116348833</v>
      </c>
      <c r="GB23" s="514">
        <f t="shared" si="74"/>
        <v>44810996</v>
      </c>
      <c r="GC23" s="514">
        <f t="shared" si="75"/>
        <v>2318781.1290000002</v>
      </c>
      <c r="GD23" s="514">
        <f t="shared" si="76"/>
        <v>2406578.139</v>
      </c>
      <c r="GE23" s="514">
        <f t="shared" si="77"/>
        <v>42404417.861000001</v>
      </c>
      <c r="GF23" s="514">
        <f t="shared" si="78"/>
        <v>87797.01</v>
      </c>
      <c r="GG23" s="514">
        <f t="shared" si="79"/>
        <v>1202432.2960000001</v>
      </c>
      <c r="GH23" s="514">
        <f t="shared" si="80"/>
        <v>1116348.8330000001</v>
      </c>
      <c r="GQ23" s="741" t="s">
        <v>808</v>
      </c>
      <c r="GR23" s="741" t="s">
        <v>729</v>
      </c>
      <c r="GS23" s="741" t="s">
        <v>376</v>
      </c>
      <c r="GT23" s="741" t="s">
        <v>376</v>
      </c>
      <c r="GU23" s="742">
        <v>1</v>
      </c>
      <c r="GV23" s="742">
        <v>0</v>
      </c>
      <c r="GW23" s="742">
        <v>0</v>
      </c>
      <c r="GX23" s="742">
        <f t="shared" si="82"/>
        <v>1E-3</v>
      </c>
      <c r="GY23" s="742">
        <f t="shared" si="83"/>
        <v>0</v>
      </c>
      <c r="GZ23" s="742">
        <f t="shared" si="84"/>
        <v>0</v>
      </c>
      <c r="HB23" s="743" t="s">
        <v>963</v>
      </c>
      <c r="HC23" s="744">
        <v>46030882000</v>
      </c>
      <c r="HD23" s="744">
        <v>2352981129</v>
      </c>
      <c r="HE23" s="744">
        <v>2581437626</v>
      </c>
      <c r="HF23" s="744">
        <v>43449444374</v>
      </c>
      <c r="HG23" s="744">
        <v>228456497</v>
      </c>
      <c r="HH23" s="744">
        <v>1268132296</v>
      </c>
      <c r="HI23" s="744">
        <v>1084848833</v>
      </c>
      <c r="HJ23" s="744">
        <f t="shared" si="85"/>
        <v>46030882</v>
      </c>
      <c r="HK23" s="744">
        <f t="shared" si="86"/>
        <v>2352981.1290000002</v>
      </c>
      <c r="HL23" s="744">
        <f t="shared" si="87"/>
        <v>2581437.6260000002</v>
      </c>
      <c r="HM23" s="744">
        <f t="shared" si="88"/>
        <v>43449444.373999998</v>
      </c>
      <c r="HN23" s="744">
        <f t="shared" si="89"/>
        <v>228456.497</v>
      </c>
      <c r="HO23" s="744">
        <f t="shared" si="90"/>
        <v>1268132.2960000001</v>
      </c>
      <c r="HP23" s="744">
        <f t="shared" si="91"/>
        <v>1084848.8330000001</v>
      </c>
      <c r="HY23" s="741" t="s">
        <v>808</v>
      </c>
      <c r="HZ23" s="741" t="s">
        <v>729</v>
      </c>
      <c r="IA23" s="741" t="s">
        <v>376</v>
      </c>
      <c r="IB23" s="741" t="s">
        <v>376</v>
      </c>
      <c r="IC23" s="742">
        <v>1</v>
      </c>
      <c r="ID23" s="742">
        <v>0</v>
      </c>
      <c r="IE23" s="742">
        <v>0</v>
      </c>
      <c r="IF23" s="742">
        <f t="shared" si="13"/>
        <v>1E-3</v>
      </c>
      <c r="IG23" s="742">
        <f t="shared" si="14"/>
        <v>0</v>
      </c>
      <c r="IH23" s="742">
        <f t="shared" si="15"/>
        <v>0</v>
      </c>
      <c r="IJ23" s="743" t="s">
        <v>963</v>
      </c>
      <c r="IK23" s="744">
        <v>46030882000</v>
      </c>
      <c r="IL23" s="744"/>
      <c r="IM23" s="744">
        <v>6084228524</v>
      </c>
      <c r="IN23" s="744">
        <v>6335365021</v>
      </c>
      <c r="IO23" s="744">
        <f t="shared" si="93"/>
        <v>39695516979</v>
      </c>
      <c r="IP23" s="744">
        <v>251136497</v>
      </c>
      <c r="IQ23" s="744">
        <v>1930932539</v>
      </c>
      <c r="IR23" s="744">
        <v>4153295985</v>
      </c>
      <c r="IS23" s="744">
        <f t="shared" si="94"/>
        <v>46030882</v>
      </c>
      <c r="IT23" s="744">
        <f t="shared" si="95"/>
        <v>6084228.5240000002</v>
      </c>
      <c r="IU23" s="744">
        <f t="shared" si="95"/>
        <v>6335365.0209999997</v>
      </c>
      <c r="IV23" s="744">
        <f t="shared" si="96"/>
        <v>39695516.979000002</v>
      </c>
      <c r="IW23" s="744">
        <f t="shared" si="97"/>
        <v>251136.497</v>
      </c>
      <c r="IX23" s="744">
        <f t="shared" si="98"/>
        <v>1930932.5390000001</v>
      </c>
      <c r="IY23" s="744">
        <f t="shared" si="99"/>
        <v>4153295.9849999999</v>
      </c>
      <c r="IZ23" s="517"/>
      <c r="JA23" s="517"/>
      <c r="JH23" s="741" t="s">
        <v>808</v>
      </c>
      <c r="JI23" s="306" t="s">
        <v>729</v>
      </c>
      <c r="JJ23" s="741" t="s">
        <v>376</v>
      </c>
      <c r="JK23" s="306" t="s">
        <v>376</v>
      </c>
      <c r="JL23" s="742">
        <v>1</v>
      </c>
      <c r="JM23" s="742">
        <v>0</v>
      </c>
      <c r="JN23" s="742">
        <v>0</v>
      </c>
      <c r="JO23" s="742">
        <f t="shared" si="101"/>
        <v>1E-3</v>
      </c>
      <c r="JP23" s="742">
        <f t="shared" si="102"/>
        <v>0</v>
      </c>
      <c r="JQ23" s="742">
        <f t="shared" si="103"/>
        <v>0</v>
      </c>
      <c r="JS23" s="743" t="s">
        <v>1190</v>
      </c>
      <c r="JT23" s="744">
        <v>13209089043</v>
      </c>
      <c r="JU23" s="744">
        <v>0</v>
      </c>
      <c r="JV23" s="744">
        <v>0</v>
      </c>
      <c r="JW23" s="744">
        <v>13209089043</v>
      </c>
      <c r="JX23" s="744">
        <v>0</v>
      </c>
      <c r="JY23" s="744">
        <v>0</v>
      </c>
      <c r="JZ23" s="744">
        <v>0</v>
      </c>
      <c r="KA23" s="744">
        <f t="shared" si="104"/>
        <v>13209089.043</v>
      </c>
      <c r="KB23" s="744">
        <f t="shared" si="105"/>
        <v>0</v>
      </c>
      <c r="KC23" s="744">
        <f t="shared" si="106"/>
        <v>0</v>
      </c>
      <c r="KD23" s="744">
        <f t="shared" si="107"/>
        <v>13209089.043</v>
      </c>
      <c r="KE23" s="744">
        <f t="shared" si="108"/>
        <v>0</v>
      </c>
      <c r="KF23" s="744">
        <f t="shared" si="109"/>
        <v>0</v>
      </c>
      <c r="KG23" s="744">
        <f t="shared" si="110"/>
        <v>0</v>
      </c>
    </row>
    <row r="24" spans="1:293" s="378" customFormat="1" ht="12" customHeight="1" x14ac:dyDescent="0.2">
      <c r="A24" s="596" t="s">
        <v>665</v>
      </c>
      <c r="B24" s="353" t="s">
        <v>666</v>
      </c>
      <c r="C24" s="596" t="s">
        <v>376</v>
      </c>
      <c r="D24" s="353" t="s">
        <v>376</v>
      </c>
      <c r="E24" s="354">
        <v>28924077750</v>
      </c>
      <c r="F24" s="354">
        <v>0</v>
      </c>
      <c r="G24" s="354">
        <v>0</v>
      </c>
      <c r="H24" s="354">
        <f t="shared" si="19"/>
        <v>28924077.75</v>
      </c>
      <c r="I24" s="354">
        <f t="shared" si="20"/>
        <v>0</v>
      </c>
      <c r="J24" s="354">
        <f t="shared" si="21"/>
        <v>0</v>
      </c>
      <c r="L24" s="378" t="s">
        <v>964</v>
      </c>
      <c r="M24" s="354">
        <v>4494551000</v>
      </c>
      <c r="N24" s="354">
        <v>0</v>
      </c>
      <c r="O24" s="354">
        <v>0</v>
      </c>
      <c r="P24" s="354">
        <v>4494551000</v>
      </c>
      <c r="Q24" s="354">
        <v>0</v>
      </c>
      <c r="R24" s="354">
        <v>0</v>
      </c>
      <c r="S24" s="354">
        <f t="shared" si="22"/>
        <v>4494551</v>
      </c>
      <c r="T24" s="354">
        <f t="shared" si="23"/>
        <v>0</v>
      </c>
      <c r="U24" s="354">
        <f t="shared" si="24"/>
        <v>0</v>
      </c>
      <c r="V24" s="354">
        <f t="shared" si="25"/>
        <v>4494551</v>
      </c>
      <c r="W24" s="354">
        <f t="shared" si="26"/>
        <v>0</v>
      </c>
      <c r="X24" s="354">
        <f t="shared" si="27"/>
        <v>0</v>
      </c>
      <c r="AG24" s="378" t="s">
        <v>663</v>
      </c>
      <c r="AH24" s="378" t="s">
        <v>664</v>
      </c>
      <c r="AI24" s="378" t="s">
        <v>376</v>
      </c>
      <c r="AJ24" s="378" t="s">
        <v>376</v>
      </c>
      <c r="AK24" s="354">
        <v>0</v>
      </c>
      <c r="AL24" s="354">
        <v>87471100</v>
      </c>
      <c r="AM24" s="354">
        <v>87471100</v>
      </c>
      <c r="AN24" s="354">
        <f t="shared" si="29"/>
        <v>0</v>
      </c>
      <c r="AO24" s="354">
        <f t="shared" si="30"/>
        <v>87471.1</v>
      </c>
      <c r="AP24" s="354">
        <f t="shared" si="31"/>
        <v>87471.1</v>
      </c>
      <c r="AR24" s="378" t="s">
        <v>964</v>
      </c>
      <c r="AS24" s="514">
        <v>4494551000</v>
      </c>
      <c r="AT24" s="514">
        <v>0</v>
      </c>
      <c r="AU24" s="514">
        <v>0</v>
      </c>
      <c r="AV24" s="514">
        <v>4494551000</v>
      </c>
      <c r="AW24" s="514">
        <v>0</v>
      </c>
      <c r="AX24" s="514">
        <v>0</v>
      </c>
      <c r="AY24" s="514">
        <f t="shared" si="32"/>
        <v>4494551</v>
      </c>
      <c r="AZ24" s="514">
        <f t="shared" si="33"/>
        <v>0</v>
      </c>
      <c r="BA24" s="514">
        <f t="shared" si="34"/>
        <v>0</v>
      </c>
      <c r="BB24" s="514">
        <f t="shared" si="35"/>
        <v>4494551</v>
      </c>
      <c r="BC24" s="514">
        <f t="shared" si="36"/>
        <v>0</v>
      </c>
      <c r="BD24" s="514">
        <f t="shared" si="37"/>
        <v>0</v>
      </c>
      <c r="BM24" s="378" t="s">
        <v>378</v>
      </c>
      <c r="BN24" s="378" t="s">
        <v>134</v>
      </c>
      <c r="BO24" s="378" t="s">
        <v>376</v>
      </c>
      <c r="BP24" s="378" t="s">
        <v>376</v>
      </c>
      <c r="BQ24" s="514">
        <v>8699424000</v>
      </c>
      <c r="BR24" s="514">
        <v>0</v>
      </c>
      <c r="BS24" s="514">
        <v>0</v>
      </c>
      <c r="BT24" s="514">
        <f t="shared" si="39"/>
        <v>8699424</v>
      </c>
      <c r="BU24" s="514">
        <f t="shared" si="40"/>
        <v>0</v>
      </c>
      <c r="BV24" s="514">
        <f t="shared" si="41"/>
        <v>0</v>
      </c>
      <c r="BX24" s="378" t="s">
        <v>964</v>
      </c>
      <c r="BY24" s="514">
        <v>6280555700</v>
      </c>
      <c r="BZ24" s="514">
        <v>268688400</v>
      </c>
      <c r="CA24" s="514">
        <v>268688400</v>
      </c>
      <c r="CB24" s="514">
        <v>6011867300</v>
      </c>
      <c r="CC24" s="514">
        <v>0</v>
      </c>
      <c r="CD24" s="514">
        <v>268688400</v>
      </c>
      <c r="CE24" s="514">
        <f t="shared" si="42"/>
        <v>6280555.7000000002</v>
      </c>
      <c r="CF24" s="514">
        <f t="shared" si="43"/>
        <v>268688.40000000002</v>
      </c>
      <c r="CG24" s="514">
        <f t="shared" si="44"/>
        <v>268688.40000000002</v>
      </c>
      <c r="CH24" s="514">
        <f t="shared" si="45"/>
        <v>6011867.2999999998</v>
      </c>
      <c r="CI24" s="514">
        <f t="shared" si="46"/>
        <v>0</v>
      </c>
      <c r="CJ24" s="514">
        <f t="shared" si="47"/>
        <v>268688.40000000002</v>
      </c>
      <c r="CK24" s="378" t="s">
        <v>281</v>
      </c>
      <c r="CS24" s="579" t="s">
        <v>725</v>
      </c>
      <c r="CT24" s="579" t="s">
        <v>49</v>
      </c>
      <c r="CU24" s="579" t="s">
        <v>376</v>
      </c>
      <c r="CV24" s="579" t="s">
        <v>376</v>
      </c>
      <c r="CW24" s="580">
        <v>1</v>
      </c>
      <c r="CX24" s="580">
        <v>0</v>
      </c>
      <c r="CY24" s="580">
        <v>0</v>
      </c>
      <c r="CZ24" s="580">
        <f t="shared" si="49"/>
        <v>1E-3</v>
      </c>
      <c r="DA24" s="580">
        <f t="shared" si="50"/>
        <v>0</v>
      </c>
      <c r="DB24" s="580">
        <f t="shared" si="51"/>
        <v>0</v>
      </c>
      <c r="DD24" s="378" t="s">
        <v>964</v>
      </c>
      <c r="DE24" s="514">
        <v>6280555700</v>
      </c>
      <c r="DF24" s="514">
        <v>268688400</v>
      </c>
      <c r="DG24" s="514">
        <v>268688400</v>
      </c>
      <c r="DH24" s="514">
        <v>6011867300</v>
      </c>
      <c r="DI24" s="514">
        <v>0</v>
      </c>
      <c r="DJ24" s="514">
        <v>0</v>
      </c>
      <c r="DK24" s="514">
        <v>268688400</v>
      </c>
      <c r="DL24" s="514">
        <f t="shared" si="52"/>
        <v>6280555.7000000002</v>
      </c>
      <c r="DM24" s="514">
        <f t="shared" si="53"/>
        <v>268688.40000000002</v>
      </c>
      <c r="DN24" s="514">
        <f t="shared" si="54"/>
        <v>268688.40000000002</v>
      </c>
      <c r="DO24" s="514">
        <f t="shared" si="55"/>
        <v>6011867.2999999998</v>
      </c>
      <c r="DP24" s="514">
        <f t="shared" si="56"/>
        <v>0</v>
      </c>
      <c r="DQ24" s="514">
        <f t="shared" si="57"/>
        <v>0</v>
      </c>
      <c r="DR24" s="514">
        <f t="shared" si="58"/>
        <v>268688.40000000002</v>
      </c>
      <c r="EA24" s="378" t="s">
        <v>725</v>
      </c>
      <c r="EB24" s="378" t="s">
        <v>49</v>
      </c>
      <c r="EC24" s="378" t="s">
        <v>376</v>
      </c>
      <c r="ED24" s="378" t="s">
        <v>376</v>
      </c>
      <c r="EE24" s="580">
        <v>1</v>
      </c>
      <c r="EF24" s="580">
        <v>0</v>
      </c>
      <c r="EG24" s="580">
        <v>0</v>
      </c>
      <c r="EH24" s="580">
        <f t="shared" si="60"/>
        <v>1E-3</v>
      </c>
      <c r="EI24" s="580">
        <f t="shared" si="61"/>
        <v>0</v>
      </c>
      <c r="EJ24" s="580">
        <f t="shared" si="62"/>
        <v>0</v>
      </c>
      <c r="EL24" s="603" t="s">
        <v>964</v>
      </c>
      <c r="EM24" s="604">
        <v>6280555700</v>
      </c>
      <c r="EN24" s="604">
        <v>337688400</v>
      </c>
      <c r="EO24" s="604">
        <v>337688400</v>
      </c>
      <c r="EP24" s="604">
        <v>5942867300</v>
      </c>
      <c r="EQ24" s="604">
        <v>0</v>
      </c>
      <c r="ER24" s="604">
        <v>168544200</v>
      </c>
      <c r="ES24" s="604">
        <v>169144200</v>
      </c>
      <c r="ET24" s="604">
        <f t="shared" si="63"/>
        <v>6280555.7000000002</v>
      </c>
      <c r="EU24" s="604">
        <f t="shared" si="64"/>
        <v>337688.4</v>
      </c>
      <c r="EV24" s="604">
        <f t="shared" si="65"/>
        <v>337688.4</v>
      </c>
      <c r="EW24" s="604">
        <f t="shared" si="66"/>
        <v>5942867.2999999998</v>
      </c>
      <c r="EX24" s="604">
        <f t="shared" si="67"/>
        <v>0</v>
      </c>
      <c r="EY24" s="604">
        <f t="shared" si="68"/>
        <v>168544.2</v>
      </c>
      <c r="EZ24" s="604">
        <f t="shared" si="69"/>
        <v>169144.2</v>
      </c>
      <c r="FI24" s="579" t="s">
        <v>725</v>
      </c>
      <c r="FJ24" s="579" t="s">
        <v>49</v>
      </c>
      <c r="FK24" s="579" t="s">
        <v>376</v>
      </c>
      <c r="FL24" s="579" t="s">
        <v>376</v>
      </c>
      <c r="FM24" s="580">
        <v>1</v>
      </c>
      <c r="FN24" s="580">
        <v>0</v>
      </c>
      <c r="FO24" s="580">
        <v>0</v>
      </c>
      <c r="FP24" s="580">
        <f t="shared" si="71"/>
        <v>1E-3</v>
      </c>
      <c r="FQ24" s="580">
        <f t="shared" si="72"/>
        <v>0</v>
      </c>
      <c r="FR24" s="580">
        <f t="shared" si="73"/>
        <v>0</v>
      </c>
      <c r="FT24" s="597" t="s">
        <v>964</v>
      </c>
      <c r="FU24" s="598">
        <v>6280555700</v>
      </c>
      <c r="FV24" s="598">
        <v>369188400</v>
      </c>
      <c r="FW24" s="598">
        <v>369188400</v>
      </c>
      <c r="FX24" s="598">
        <v>5911367300</v>
      </c>
      <c r="FY24" s="598">
        <v>0</v>
      </c>
      <c r="FZ24" s="598">
        <v>203344200</v>
      </c>
      <c r="GA24" s="598">
        <v>165844200</v>
      </c>
      <c r="GB24" s="514">
        <f t="shared" si="74"/>
        <v>6280555.7000000002</v>
      </c>
      <c r="GC24" s="514">
        <f t="shared" si="75"/>
        <v>369188.4</v>
      </c>
      <c r="GD24" s="514">
        <f t="shared" si="76"/>
        <v>369188.4</v>
      </c>
      <c r="GE24" s="514">
        <f t="shared" si="77"/>
        <v>5911367.2999999998</v>
      </c>
      <c r="GF24" s="514">
        <f t="shared" si="78"/>
        <v>0</v>
      </c>
      <c r="GG24" s="514">
        <f t="shared" si="79"/>
        <v>203344.2</v>
      </c>
      <c r="GH24" s="514">
        <f t="shared" si="80"/>
        <v>165844.20000000001</v>
      </c>
      <c r="GQ24" s="741" t="s">
        <v>725</v>
      </c>
      <c r="GR24" s="741" t="s">
        <v>49</v>
      </c>
      <c r="GS24" s="741" t="s">
        <v>376</v>
      </c>
      <c r="GT24" s="741" t="s">
        <v>376</v>
      </c>
      <c r="GU24" s="742">
        <v>1</v>
      </c>
      <c r="GV24" s="742">
        <v>0</v>
      </c>
      <c r="GW24" s="742">
        <v>0</v>
      </c>
      <c r="GX24" s="742">
        <f t="shared" si="82"/>
        <v>1E-3</v>
      </c>
      <c r="GY24" s="742">
        <f t="shared" si="83"/>
        <v>0</v>
      </c>
      <c r="GZ24" s="742">
        <f t="shared" si="84"/>
        <v>0</v>
      </c>
      <c r="HB24" s="743" t="s">
        <v>964</v>
      </c>
      <c r="HC24" s="744">
        <v>6280555700</v>
      </c>
      <c r="HD24" s="744">
        <v>403388400</v>
      </c>
      <c r="HE24" s="744">
        <v>403388400</v>
      </c>
      <c r="HF24" s="744">
        <v>5877167300</v>
      </c>
      <c r="HG24" s="744">
        <v>0</v>
      </c>
      <c r="HH24" s="744">
        <v>269044200</v>
      </c>
      <c r="HI24" s="744">
        <v>134344200</v>
      </c>
      <c r="HJ24" s="744">
        <f t="shared" si="85"/>
        <v>6280555.7000000002</v>
      </c>
      <c r="HK24" s="744">
        <f t="shared" si="86"/>
        <v>403388.4</v>
      </c>
      <c r="HL24" s="744">
        <f t="shared" si="87"/>
        <v>403388.4</v>
      </c>
      <c r="HM24" s="744">
        <f t="shared" si="88"/>
        <v>5877167.2999999998</v>
      </c>
      <c r="HN24" s="744">
        <f t="shared" si="89"/>
        <v>0</v>
      </c>
      <c r="HO24" s="744">
        <f t="shared" si="90"/>
        <v>269044.2</v>
      </c>
      <c r="HP24" s="744">
        <f t="shared" si="91"/>
        <v>134344.20000000001</v>
      </c>
      <c r="HY24" s="741" t="s">
        <v>725</v>
      </c>
      <c r="HZ24" s="741" t="s">
        <v>49</v>
      </c>
      <c r="IA24" s="741" t="s">
        <v>376</v>
      </c>
      <c r="IB24" s="741" t="s">
        <v>376</v>
      </c>
      <c r="IC24" s="742">
        <v>1</v>
      </c>
      <c r="ID24" s="742">
        <v>0</v>
      </c>
      <c r="IE24" s="742">
        <v>0</v>
      </c>
      <c r="IF24" s="742">
        <f t="shared" si="13"/>
        <v>1E-3</v>
      </c>
      <c r="IG24" s="742">
        <f t="shared" si="14"/>
        <v>0</v>
      </c>
      <c r="IH24" s="742">
        <f t="shared" si="15"/>
        <v>0</v>
      </c>
      <c r="IJ24" s="743" t="s">
        <v>964</v>
      </c>
      <c r="IK24" s="744">
        <v>6280555700</v>
      </c>
      <c r="IL24" s="744"/>
      <c r="IM24" s="744">
        <v>867668048</v>
      </c>
      <c r="IN24" s="744">
        <v>890348048</v>
      </c>
      <c r="IO24" s="744">
        <f t="shared" si="93"/>
        <v>5390207652</v>
      </c>
      <c r="IP24" s="744">
        <v>22680000</v>
      </c>
      <c r="IQ24" s="744">
        <v>427044200</v>
      </c>
      <c r="IR24" s="744">
        <v>440623848</v>
      </c>
      <c r="IS24" s="744">
        <f t="shared" si="94"/>
        <v>6280555.7000000002</v>
      </c>
      <c r="IT24" s="744">
        <f t="shared" si="95"/>
        <v>867668.04799999995</v>
      </c>
      <c r="IU24" s="744">
        <f t="shared" si="95"/>
        <v>890348.04799999995</v>
      </c>
      <c r="IV24" s="744">
        <f t="shared" si="96"/>
        <v>5390207.6519999998</v>
      </c>
      <c r="IW24" s="744">
        <f t="shared" si="97"/>
        <v>22680</v>
      </c>
      <c r="IX24" s="744">
        <f t="shared" si="98"/>
        <v>427044.2</v>
      </c>
      <c r="IY24" s="744">
        <f t="shared" si="99"/>
        <v>440623.848</v>
      </c>
      <c r="IZ24" s="517"/>
      <c r="JA24" s="517"/>
      <c r="JH24" s="741" t="s">
        <v>725</v>
      </c>
      <c r="JI24" s="306" t="s">
        <v>49</v>
      </c>
      <c r="JJ24" s="741" t="s">
        <v>376</v>
      </c>
      <c r="JK24" s="306" t="s">
        <v>376</v>
      </c>
      <c r="JL24" s="742">
        <v>1</v>
      </c>
      <c r="JM24" s="742">
        <v>0</v>
      </c>
      <c r="JN24" s="742">
        <v>0</v>
      </c>
      <c r="JO24" s="742">
        <f t="shared" si="101"/>
        <v>1E-3</v>
      </c>
      <c r="JP24" s="742">
        <f t="shared" si="102"/>
        <v>0</v>
      </c>
      <c r="JQ24" s="742">
        <f t="shared" si="103"/>
        <v>0</v>
      </c>
      <c r="JS24" s="743" t="s">
        <v>963</v>
      </c>
      <c r="JT24" s="744">
        <v>46030882000</v>
      </c>
      <c r="JU24" s="744">
        <v>17108166821</v>
      </c>
      <c r="JV24" s="744">
        <v>17108166821</v>
      </c>
      <c r="JW24" s="744">
        <v>28922715179</v>
      </c>
      <c r="JX24" s="744">
        <v>0</v>
      </c>
      <c r="JY24" s="744">
        <v>12191431689</v>
      </c>
      <c r="JZ24" s="744">
        <v>4916735132</v>
      </c>
      <c r="KA24" s="744">
        <f t="shared" si="104"/>
        <v>46030882</v>
      </c>
      <c r="KB24" s="744">
        <f t="shared" si="105"/>
        <v>17108166.820999999</v>
      </c>
      <c r="KC24" s="744">
        <f t="shared" si="106"/>
        <v>17108166.820999999</v>
      </c>
      <c r="KD24" s="744">
        <f t="shared" si="107"/>
        <v>28922715.179000001</v>
      </c>
      <c r="KE24" s="744">
        <f t="shared" si="108"/>
        <v>0</v>
      </c>
      <c r="KF24" s="744">
        <f t="shared" si="109"/>
        <v>12191431.688999999</v>
      </c>
      <c r="KG24" s="744">
        <f t="shared" si="110"/>
        <v>4916735.1320000002</v>
      </c>
    </row>
    <row r="25" spans="1:293" s="378" customFormat="1" ht="12" customHeight="1" x14ac:dyDescent="0.2">
      <c r="A25" s="596" t="s">
        <v>665</v>
      </c>
      <c r="B25" s="353" t="s">
        <v>666</v>
      </c>
      <c r="C25" s="596" t="s">
        <v>376</v>
      </c>
      <c r="D25" s="353" t="s">
        <v>376</v>
      </c>
      <c r="E25" s="354">
        <v>0</v>
      </c>
      <c r="F25" s="354">
        <v>1420670096</v>
      </c>
      <c r="G25" s="354">
        <v>1420670096</v>
      </c>
      <c r="H25" s="354">
        <f t="shared" si="19"/>
        <v>0</v>
      </c>
      <c r="I25" s="354">
        <f t="shared" si="20"/>
        <v>1420670.0959999999</v>
      </c>
      <c r="J25" s="354">
        <f t="shared" si="21"/>
        <v>1420670.0959999999</v>
      </c>
      <c r="L25" s="378" t="s">
        <v>1017</v>
      </c>
      <c r="M25" s="354">
        <v>1502088000</v>
      </c>
      <c r="N25" s="354">
        <v>0</v>
      </c>
      <c r="O25" s="354">
        <v>0</v>
      </c>
      <c r="P25" s="354">
        <v>1502088000</v>
      </c>
      <c r="Q25" s="354">
        <v>0</v>
      </c>
      <c r="R25" s="354">
        <v>0</v>
      </c>
      <c r="S25" s="354">
        <f t="shared" si="22"/>
        <v>1502088</v>
      </c>
      <c r="T25" s="354">
        <f t="shared" si="23"/>
        <v>0</v>
      </c>
      <c r="U25" s="354">
        <f t="shared" si="24"/>
        <v>0</v>
      </c>
      <c r="V25" s="354">
        <f t="shared" si="25"/>
        <v>1502088</v>
      </c>
      <c r="W25" s="354">
        <f t="shared" si="26"/>
        <v>0</v>
      </c>
      <c r="X25" s="354">
        <f t="shared" si="27"/>
        <v>0</v>
      </c>
      <c r="AG25" s="378" t="s">
        <v>665</v>
      </c>
      <c r="AH25" s="378" t="s">
        <v>666</v>
      </c>
      <c r="AI25" s="378" t="s">
        <v>376</v>
      </c>
      <c r="AJ25" s="378" t="s">
        <v>376</v>
      </c>
      <c r="AK25" s="354">
        <v>27507721750</v>
      </c>
      <c r="AL25" s="354">
        <v>0</v>
      </c>
      <c r="AM25" s="354">
        <v>0</v>
      </c>
      <c r="AN25" s="354">
        <f t="shared" si="29"/>
        <v>27507721.75</v>
      </c>
      <c r="AO25" s="354">
        <f t="shared" si="30"/>
        <v>0</v>
      </c>
      <c r="AP25" s="354">
        <f t="shared" si="31"/>
        <v>0</v>
      </c>
      <c r="AR25" s="378" t="s">
        <v>1017</v>
      </c>
      <c r="AS25" s="514">
        <v>1502088000</v>
      </c>
      <c r="AT25" s="514">
        <v>0</v>
      </c>
      <c r="AU25" s="514">
        <v>0</v>
      </c>
      <c r="AV25" s="514">
        <v>1502088000</v>
      </c>
      <c r="AW25" s="514">
        <v>0</v>
      </c>
      <c r="AX25" s="514">
        <v>0</v>
      </c>
      <c r="AY25" s="514">
        <f t="shared" si="32"/>
        <v>1502088</v>
      </c>
      <c r="AZ25" s="514">
        <f t="shared" si="33"/>
        <v>0</v>
      </c>
      <c r="BA25" s="514">
        <f t="shared" si="34"/>
        <v>0</v>
      </c>
      <c r="BB25" s="514">
        <f t="shared" si="35"/>
        <v>1502088</v>
      </c>
      <c r="BC25" s="514">
        <f t="shared" si="36"/>
        <v>0</v>
      </c>
      <c r="BD25" s="514">
        <f t="shared" si="37"/>
        <v>0</v>
      </c>
      <c r="BM25" s="378" t="s">
        <v>663</v>
      </c>
      <c r="BN25" s="378" t="s">
        <v>664</v>
      </c>
      <c r="BO25" s="378" t="s">
        <v>376</v>
      </c>
      <c r="BP25" s="378" t="s">
        <v>376</v>
      </c>
      <c r="BQ25" s="514">
        <v>30205196250</v>
      </c>
      <c r="BR25" s="514">
        <v>0</v>
      </c>
      <c r="BS25" s="514">
        <v>0</v>
      </c>
      <c r="BT25" s="514">
        <f t="shared" si="39"/>
        <v>30205196.25</v>
      </c>
      <c r="BU25" s="514">
        <f t="shared" si="40"/>
        <v>0</v>
      </c>
      <c r="BV25" s="514">
        <f t="shared" si="41"/>
        <v>0</v>
      </c>
      <c r="BX25" s="378" t="s">
        <v>1017</v>
      </c>
      <c r="BY25" s="514">
        <v>3800000000</v>
      </c>
      <c r="BZ25" s="514">
        <v>0</v>
      </c>
      <c r="CA25" s="514">
        <v>0</v>
      </c>
      <c r="CB25" s="514">
        <v>3800000000</v>
      </c>
      <c r="CC25" s="514">
        <v>0</v>
      </c>
      <c r="CD25" s="514">
        <v>0</v>
      </c>
      <c r="CE25" s="514">
        <f t="shared" si="42"/>
        <v>3800000</v>
      </c>
      <c r="CF25" s="514">
        <f t="shared" si="43"/>
        <v>0</v>
      </c>
      <c r="CG25" s="514">
        <f t="shared" si="44"/>
        <v>0</v>
      </c>
      <c r="CH25" s="514">
        <f t="shared" si="45"/>
        <v>3800000</v>
      </c>
      <c r="CI25" s="514">
        <f t="shared" si="46"/>
        <v>0</v>
      </c>
      <c r="CJ25" s="514">
        <f t="shared" si="47"/>
        <v>0</v>
      </c>
      <c r="CK25" s="378" t="s">
        <v>281</v>
      </c>
      <c r="CS25" s="579" t="s">
        <v>378</v>
      </c>
      <c r="CT25" s="579" t="s">
        <v>134</v>
      </c>
      <c r="CU25" s="579" t="s">
        <v>376</v>
      </c>
      <c r="CV25" s="579" t="s">
        <v>376</v>
      </c>
      <c r="CW25" s="580">
        <v>8699424000</v>
      </c>
      <c r="CX25" s="580">
        <v>0</v>
      </c>
      <c r="CY25" s="580">
        <v>0</v>
      </c>
      <c r="CZ25" s="580">
        <f t="shared" si="49"/>
        <v>8699424</v>
      </c>
      <c r="DA25" s="580">
        <f t="shared" si="50"/>
        <v>0</v>
      </c>
      <c r="DB25" s="580">
        <f t="shared" si="51"/>
        <v>0</v>
      </c>
      <c r="DD25" s="378" t="s">
        <v>1017</v>
      </c>
      <c r="DE25" s="514">
        <v>3800000000</v>
      </c>
      <c r="DF25" s="514">
        <v>0</v>
      </c>
      <c r="DG25" s="514">
        <v>0</v>
      </c>
      <c r="DH25" s="514">
        <v>3800000000</v>
      </c>
      <c r="DI25" s="514">
        <v>0</v>
      </c>
      <c r="DJ25" s="514">
        <v>0</v>
      </c>
      <c r="DK25" s="514">
        <v>0</v>
      </c>
      <c r="DL25" s="514">
        <f t="shared" si="52"/>
        <v>3800000</v>
      </c>
      <c r="DM25" s="514">
        <f t="shared" si="53"/>
        <v>0</v>
      </c>
      <c r="DN25" s="514">
        <f t="shared" si="54"/>
        <v>0</v>
      </c>
      <c r="DO25" s="514">
        <f t="shared" si="55"/>
        <v>3800000</v>
      </c>
      <c r="DP25" s="514">
        <f t="shared" si="56"/>
        <v>0</v>
      </c>
      <c r="DQ25" s="514">
        <f t="shared" si="57"/>
        <v>0</v>
      </c>
      <c r="DR25" s="514">
        <f t="shared" si="58"/>
        <v>0</v>
      </c>
      <c r="EA25" s="378" t="s">
        <v>378</v>
      </c>
      <c r="EB25" s="378" t="s">
        <v>134</v>
      </c>
      <c r="EC25" s="378" t="s">
        <v>376</v>
      </c>
      <c r="ED25" s="378" t="s">
        <v>376</v>
      </c>
      <c r="EE25" s="580">
        <v>8699424000</v>
      </c>
      <c r="EF25" s="580">
        <v>0</v>
      </c>
      <c r="EG25" s="580">
        <v>0</v>
      </c>
      <c r="EH25" s="580">
        <f t="shared" si="60"/>
        <v>8699424</v>
      </c>
      <c r="EI25" s="580">
        <f t="shared" si="61"/>
        <v>0</v>
      </c>
      <c r="EJ25" s="580">
        <f t="shared" si="62"/>
        <v>0</v>
      </c>
      <c r="EL25" s="603" t="s">
        <v>1017</v>
      </c>
      <c r="EM25" s="604">
        <v>3800000000</v>
      </c>
      <c r="EN25" s="604">
        <v>0</v>
      </c>
      <c r="EO25" s="604">
        <v>0</v>
      </c>
      <c r="EP25" s="604">
        <v>3800000000</v>
      </c>
      <c r="EQ25" s="604">
        <v>0</v>
      </c>
      <c r="ER25" s="604">
        <v>0</v>
      </c>
      <c r="ES25" s="604">
        <v>0</v>
      </c>
      <c r="ET25" s="604">
        <f t="shared" si="63"/>
        <v>3800000</v>
      </c>
      <c r="EU25" s="604">
        <f t="shared" si="64"/>
        <v>0</v>
      </c>
      <c r="EV25" s="604">
        <f t="shared" si="65"/>
        <v>0</v>
      </c>
      <c r="EW25" s="604">
        <f t="shared" si="66"/>
        <v>3800000</v>
      </c>
      <c r="EX25" s="604">
        <f t="shared" si="67"/>
        <v>0</v>
      </c>
      <c r="EY25" s="604">
        <f t="shared" si="68"/>
        <v>0</v>
      </c>
      <c r="EZ25" s="604">
        <f t="shared" si="69"/>
        <v>0</v>
      </c>
      <c r="FI25" s="579" t="s">
        <v>378</v>
      </c>
      <c r="FJ25" s="579" t="s">
        <v>134</v>
      </c>
      <c r="FK25" s="579" t="s">
        <v>376</v>
      </c>
      <c r="FL25" s="579" t="s">
        <v>376</v>
      </c>
      <c r="FM25" s="580">
        <v>8699424000</v>
      </c>
      <c r="FN25" s="580">
        <v>0</v>
      </c>
      <c r="FO25" s="580">
        <v>0</v>
      </c>
      <c r="FP25" s="580">
        <f t="shared" si="71"/>
        <v>8699424</v>
      </c>
      <c r="FQ25" s="580">
        <f t="shared" si="72"/>
        <v>0</v>
      </c>
      <c r="FR25" s="580">
        <f t="shared" si="73"/>
        <v>0</v>
      </c>
      <c r="FT25" s="597" t="s">
        <v>1017</v>
      </c>
      <c r="FU25" s="598">
        <v>3800000000</v>
      </c>
      <c r="FV25" s="598">
        <v>0</v>
      </c>
      <c r="FW25" s="598">
        <v>0</v>
      </c>
      <c r="FX25" s="598">
        <v>3800000000</v>
      </c>
      <c r="FY25" s="598">
        <v>0</v>
      </c>
      <c r="FZ25" s="598">
        <v>0</v>
      </c>
      <c r="GA25" s="598">
        <v>0</v>
      </c>
      <c r="GB25" s="514">
        <f t="shared" si="74"/>
        <v>3800000</v>
      </c>
      <c r="GC25" s="514">
        <f t="shared" si="75"/>
        <v>0</v>
      </c>
      <c r="GD25" s="514">
        <f t="shared" si="76"/>
        <v>0</v>
      </c>
      <c r="GE25" s="514">
        <f t="shared" si="77"/>
        <v>3800000</v>
      </c>
      <c r="GF25" s="514">
        <f t="shared" si="78"/>
        <v>0</v>
      </c>
      <c r="GG25" s="514">
        <f t="shared" si="79"/>
        <v>0</v>
      </c>
      <c r="GH25" s="514">
        <f t="shared" si="80"/>
        <v>0</v>
      </c>
      <c r="GQ25" s="741" t="s">
        <v>378</v>
      </c>
      <c r="GR25" s="741" t="s">
        <v>134</v>
      </c>
      <c r="GS25" s="741" t="s">
        <v>376</v>
      </c>
      <c r="GT25" s="741" t="s">
        <v>376</v>
      </c>
      <c r="GU25" s="742">
        <v>3347702000</v>
      </c>
      <c r="GV25" s="742">
        <v>0</v>
      </c>
      <c r="GW25" s="742">
        <v>0</v>
      </c>
      <c r="GX25" s="742">
        <f t="shared" si="82"/>
        <v>3347702</v>
      </c>
      <c r="GY25" s="742">
        <f t="shared" si="83"/>
        <v>0</v>
      </c>
      <c r="GZ25" s="742">
        <f t="shared" si="84"/>
        <v>0</v>
      </c>
      <c r="HB25" s="743" t="s">
        <v>1017</v>
      </c>
      <c r="HC25" s="744">
        <v>3800000000</v>
      </c>
      <c r="HD25" s="744">
        <v>0</v>
      </c>
      <c r="HE25" s="744">
        <v>0</v>
      </c>
      <c r="HF25" s="744">
        <v>3800000000</v>
      </c>
      <c r="HG25" s="744">
        <v>0</v>
      </c>
      <c r="HH25" s="744">
        <v>0</v>
      </c>
      <c r="HI25" s="744">
        <v>0</v>
      </c>
      <c r="HJ25" s="744">
        <f t="shared" si="85"/>
        <v>3800000</v>
      </c>
      <c r="HK25" s="744">
        <f t="shared" si="86"/>
        <v>0</v>
      </c>
      <c r="HL25" s="744">
        <f t="shared" si="87"/>
        <v>0</v>
      </c>
      <c r="HM25" s="744">
        <f t="shared" si="88"/>
        <v>3800000</v>
      </c>
      <c r="HN25" s="744">
        <f t="shared" si="89"/>
        <v>0</v>
      </c>
      <c r="HO25" s="744">
        <f t="shared" si="90"/>
        <v>0</v>
      </c>
      <c r="HP25" s="744">
        <f t="shared" si="91"/>
        <v>0</v>
      </c>
      <c r="HY25" s="741" t="s">
        <v>378</v>
      </c>
      <c r="HZ25" s="741" t="s">
        <v>134</v>
      </c>
      <c r="IA25" s="741" t="s">
        <v>376</v>
      </c>
      <c r="IB25" s="741" t="s">
        <v>376</v>
      </c>
      <c r="IC25" s="742">
        <v>3347702000</v>
      </c>
      <c r="ID25" s="742">
        <v>0</v>
      </c>
      <c r="IE25" s="742">
        <v>0</v>
      </c>
      <c r="IF25" s="742">
        <f t="shared" si="13"/>
        <v>3347702</v>
      </c>
      <c r="IG25" s="742">
        <f t="shared" si="14"/>
        <v>0</v>
      </c>
      <c r="IH25" s="742">
        <f t="shared" si="15"/>
        <v>0</v>
      </c>
      <c r="IJ25" s="743" t="s">
        <v>1017</v>
      </c>
      <c r="IK25" s="744">
        <v>3800000000</v>
      </c>
      <c r="IL25" s="744"/>
      <c r="IM25" s="744">
        <v>176420000</v>
      </c>
      <c r="IN25" s="744">
        <v>176420000</v>
      </c>
      <c r="IO25" s="744">
        <f t="shared" si="93"/>
        <v>3623580000</v>
      </c>
      <c r="IP25" s="744">
        <v>0</v>
      </c>
      <c r="IQ25" s="744">
        <v>0</v>
      </c>
      <c r="IR25" s="744">
        <v>176420000</v>
      </c>
      <c r="IS25" s="744">
        <f t="shared" si="94"/>
        <v>3800000</v>
      </c>
      <c r="IT25" s="744">
        <f t="shared" si="95"/>
        <v>176420</v>
      </c>
      <c r="IU25" s="744">
        <f t="shared" si="95"/>
        <v>176420</v>
      </c>
      <c r="IV25" s="744">
        <f t="shared" si="96"/>
        <v>3623580</v>
      </c>
      <c r="IW25" s="744">
        <f t="shared" si="97"/>
        <v>0</v>
      </c>
      <c r="IX25" s="744">
        <f t="shared" si="98"/>
        <v>0</v>
      </c>
      <c r="IY25" s="744">
        <f t="shared" si="99"/>
        <v>176420</v>
      </c>
      <c r="IZ25" s="517"/>
      <c r="JA25" s="517"/>
      <c r="JH25" s="741" t="s">
        <v>378</v>
      </c>
      <c r="JI25" s="306" t="s">
        <v>134</v>
      </c>
      <c r="JJ25" s="741" t="s">
        <v>376</v>
      </c>
      <c r="JK25" s="306" t="s">
        <v>376</v>
      </c>
      <c r="JL25" s="742">
        <v>3347702000</v>
      </c>
      <c r="JM25" s="742">
        <v>0</v>
      </c>
      <c r="JN25" s="742">
        <v>0</v>
      </c>
      <c r="JO25" s="742">
        <f t="shared" si="101"/>
        <v>3347702</v>
      </c>
      <c r="JP25" s="742">
        <f t="shared" si="102"/>
        <v>0</v>
      </c>
      <c r="JQ25" s="742">
        <f t="shared" si="103"/>
        <v>0</v>
      </c>
      <c r="JS25" s="743" t="s">
        <v>964</v>
      </c>
      <c r="JT25" s="744">
        <v>6280555700</v>
      </c>
      <c r="JU25" s="744">
        <v>2459141504</v>
      </c>
      <c r="JV25" s="744">
        <v>2459141504</v>
      </c>
      <c r="JW25" s="744">
        <v>3821414196</v>
      </c>
      <c r="JX25" s="744">
        <v>0</v>
      </c>
      <c r="JY25" s="744">
        <v>1756690082</v>
      </c>
      <c r="JZ25" s="744">
        <v>702451422</v>
      </c>
      <c r="KA25" s="744">
        <f t="shared" si="104"/>
        <v>6280555.7000000002</v>
      </c>
      <c r="KB25" s="744">
        <f t="shared" si="105"/>
        <v>2459141.5040000002</v>
      </c>
      <c r="KC25" s="744">
        <f t="shared" si="106"/>
        <v>2459141.5040000002</v>
      </c>
      <c r="KD25" s="744">
        <f t="shared" si="107"/>
        <v>3821414.196</v>
      </c>
      <c r="KE25" s="744">
        <f t="shared" si="108"/>
        <v>0</v>
      </c>
      <c r="KF25" s="744">
        <f t="shared" si="109"/>
        <v>1756690.0819999999</v>
      </c>
      <c r="KG25" s="744">
        <f t="shared" si="110"/>
        <v>702451.42200000002</v>
      </c>
    </row>
    <row r="26" spans="1:293" s="378" customFormat="1" ht="12" customHeight="1" x14ac:dyDescent="0.2">
      <c r="A26" s="596" t="s">
        <v>667</v>
      </c>
      <c r="B26" s="353" t="s">
        <v>668</v>
      </c>
      <c r="C26" s="596" t="s">
        <v>376</v>
      </c>
      <c r="D26" s="353" t="s">
        <v>376</v>
      </c>
      <c r="E26" s="354">
        <v>12258668000</v>
      </c>
      <c r="F26" s="354">
        <v>0</v>
      </c>
      <c r="G26" s="354">
        <v>0</v>
      </c>
      <c r="H26" s="354">
        <f t="shared" si="19"/>
        <v>12258668</v>
      </c>
      <c r="I26" s="354">
        <f t="shared" si="20"/>
        <v>0</v>
      </c>
      <c r="J26" s="354">
        <f t="shared" si="21"/>
        <v>0</v>
      </c>
      <c r="L26" s="378" t="s">
        <v>965</v>
      </c>
      <c r="M26" s="354">
        <v>2227382000</v>
      </c>
      <c r="N26" s="354">
        <v>0</v>
      </c>
      <c r="O26" s="354">
        <v>0</v>
      </c>
      <c r="P26" s="354">
        <v>2227382000</v>
      </c>
      <c r="Q26" s="354">
        <v>0</v>
      </c>
      <c r="R26" s="354">
        <v>0</v>
      </c>
      <c r="S26" s="354">
        <f t="shared" si="22"/>
        <v>2227382</v>
      </c>
      <c r="T26" s="354">
        <f t="shared" si="23"/>
        <v>0</v>
      </c>
      <c r="U26" s="354">
        <f t="shared" si="24"/>
        <v>0</v>
      </c>
      <c r="V26" s="354">
        <f t="shared" si="25"/>
        <v>2227382</v>
      </c>
      <c r="W26" s="354">
        <f t="shared" si="26"/>
        <v>0</v>
      </c>
      <c r="X26" s="354">
        <f t="shared" si="27"/>
        <v>0</v>
      </c>
      <c r="AG26" s="378" t="s">
        <v>665</v>
      </c>
      <c r="AH26" s="378" t="s">
        <v>666</v>
      </c>
      <c r="AI26" s="378" t="s">
        <v>376</v>
      </c>
      <c r="AJ26" s="378" t="s">
        <v>376</v>
      </c>
      <c r="AK26" s="354">
        <v>0</v>
      </c>
      <c r="AL26" s="354">
        <v>1465310269</v>
      </c>
      <c r="AM26" s="354">
        <v>1420670096</v>
      </c>
      <c r="AN26" s="354">
        <f t="shared" si="29"/>
        <v>0</v>
      </c>
      <c r="AO26" s="354">
        <f t="shared" si="30"/>
        <v>1465310.2690000001</v>
      </c>
      <c r="AP26" s="354">
        <f t="shared" si="31"/>
        <v>1420670.0959999999</v>
      </c>
      <c r="AR26" s="378" t="s">
        <v>965</v>
      </c>
      <c r="AS26" s="514">
        <v>2227382000</v>
      </c>
      <c r="AT26" s="514">
        <v>0</v>
      </c>
      <c r="AU26" s="514">
        <v>0</v>
      </c>
      <c r="AV26" s="514">
        <v>2227382000</v>
      </c>
      <c r="AW26" s="514">
        <v>0</v>
      </c>
      <c r="AX26" s="514">
        <v>0</v>
      </c>
      <c r="AY26" s="514">
        <f t="shared" si="32"/>
        <v>2227382</v>
      </c>
      <c r="AZ26" s="514">
        <f t="shared" si="33"/>
        <v>0</v>
      </c>
      <c r="BA26" s="514">
        <f t="shared" si="34"/>
        <v>0</v>
      </c>
      <c r="BB26" s="514">
        <f t="shared" si="35"/>
        <v>2227382</v>
      </c>
      <c r="BC26" s="514">
        <f t="shared" si="36"/>
        <v>0</v>
      </c>
      <c r="BD26" s="514">
        <f t="shared" si="37"/>
        <v>0</v>
      </c>
      <c r="BM26" s="378" t="s">
        <v>663</v>
      </c>
      <c r="BN26" s="378" t="s">
        <v>664</v>
      </c>
      <c r="BO26" s="378" t="s">
        <v>376</v>
      </c>
      <c r="BP26" s="378" t="s">
        <v>376</v>
      </c>
      <c r="BQ26" s="514">
        <v>0</v>
      </c>
      <c r="BR26" s="514">
        <v>87471100</v>
      </c>
      <c r="BS26" s="514">
        <v>87471100</v>
      </c>
      <c r="BT26" s="514">
        <f t="shared" si="39"/>
        <v>0</v>
      </c>
      <c r="BU26" s="514">
        <f t="shared" si="40"/>
        <v>87471.1</v>
      </c>
      <c r="BV26" s="514">
        <f t="shared" si="41"/>
        <v>87471.1</v>
      </c>
      <c r="BX26" s="378" t="s">
        <v>965</v>
      </c>
      <c r="BY26" s="514">
        <v>1900000000</v>
      </c>
      <c r="BZ26" s="514">
        <v>87000000</v>
      </c>
      <c r="CA26" s="514">
        <v>87000000</v>
      </c>
      <c r="CB26" s="514">
        <v>1813000000</v>
      </c>
      <c r="CC26" s="514">
        <v>0</v>
      </c>
      <c r="CD26" s="514">
        <v>87000000</v>
      </c>
      <c r="CE26" s="514">
        <f t="shared" si="42"/>
        <v>1900000</v>
      </c>
      <c r="CF26" s="514">
        <f t="shared" si="43"/>
        <v>87000</v>
      </c>
      <c r="CG26" s="514">
        <f t="shared" si="44"/>
        <v>87000</v>
      </c>
      <c r="CH26" s="514">
        <f t="shared" si="45"/>
        <v>1813000</v>
      </c>
      <c r="CI26" s="514">
        <f t="shared" si="46"/>
        <v>0</v>
      </c>
      <c r="CJ26" s="514">
        <f t="shared" si="47"/>
        <v>87000</v>
      </c>
      <c r="CK26" s="378" t="s">
        <v>281</v>
      </c>
      <c r="CS26" s="579" t="s">
        <v>663</v>
      </c>
      <c r="CT26" s="579" t="s">
        <v>664</v>
      </c>
      <c r="CU26" s="579" t="s">
        <v>376</v>
      </c>
      <c r="CV26" s="579" t="s">
        <v>376</v>
      </c>
      <c r="CW26" s="580">
        <v>30205196250</v>
      </c>
      <c r="CX26" s="580">
        <v>0</v>
      </c>
      <c r="CY26" s="580">
        <v>0</v>
      </c>
      <c r="CZ26" s="580">
        <f t="shared" si="49"/>
        <v>30205196.25</v>
      </c>
      <c r="DA26" s="580">
        <f t="shared" si="50"/>
        <v>0</v>
      </c>
      <c r="DB26" s="580">
        <f t="shared" si="51"/>
        <v>0</v>
      </c>
      <c r="DD26" s="378" t="s">
        <v>965</v>
      </c>
      <c r="DE26" s="514">
        <v>1900000000</v>
      </c>
      <c r="DF26" s="514">
        <v>87000000</v>
      </c>
      <c r="DG26" s="514">
        <v>87000000</v>
      </c>
      <c r="DH26" s="514">
        <v>1813000000</v>
      </c>
      <c r="DI26" s="514">
        <v>0</v>
      </c>
      <c r="DJ26" s="514">
        <v>0</v>
      </c>
      <c r="DK26" s="514">
        <v>87000000</v>
      </c>
      <c r="DL26" s="514">
        <f t="shared" si="52"/>
        <v>1900000</v>
      </c>
      <c r="DM26" s="514">
        <f t="shared" si="53"/>
        <v>87000</v>
      </c>
      <c r="DN26" s="514">
        <f t="shared" si="54"/>
        <v>87000</v>
      </c>
      <c r="DO26" s="514">
        <f t="shared" si="55"/>
        <v>1813000</v>
      </c>
      <c r="DP26" s="514">
        <f t="shared" si="56"/>
        <v>0</v>
      </c>
      <c r="DQ26" s="514">
        <f t="shared" si="57"/>
        <v>0</v>
      </c>
      <c r="DR26" s="514">
        <f t="shared" si="58"/>
        <v>87000</v>
      </c>
      <c r="EA26" s="378" t="s">
        <v>663</v>
      </c>
      <c r="EB26" s="378" t="s">
        <v>664</v>
      </c>
      <c r="EC26" s="378" t="s">
        <v>376</v>
      </c>
      <c r="ED26" s="378" t="s">
        <v>376</v>
      </c>
      <c r="EE26" s="580">
        <v>30205196250</v>
      </c>
      <c r="EF26" s="580">
        <v>0</v>
      </c>
      <c r="EG26" s="580">
        <v>0</v>
      </c>
      <c r="EH26" s="580">
        <f t="shared" si="60"/>
        <v>30205196.25</v>
      </c>
      <c r="EI26" s="580">
        <f t="shared" si="61"/>
        <v>0</v>
      </c>
      <c r="EJ26" s="580">
        <f t="shared" si="62"/>
        <v>0</v>
      </c>
      <c r="EL26" s="603" t="s">
        <v>965</v>
      </c>
      <c r="EM26" s="604">
        <v>1900000000</v>
      </c>
      <c r="EN26" s="604">
        <v>99621848</v>
      </c>
      <c r="EO26" s="604">
        <v>99621848</v>
      </c>
      <c r="EP26" s="604">
        <v>1800378152</v>
      </c>
      <c r="EQ26" s="604">
        <v>0</v>
      </c>
      <c r="ER26" s="604">
        <v>56121848</v>
      </c>
      <c r="ES26" s="604">
        <v>43500000</v>
      </c>
      <c r="ET26" s="604">
        <f t="shared" si="63"/>
        <v>1900000</v>
      </c>
      <c r="EU26" s="604">
        <f t="shared" si="64"/>
        <v>99621.847999999998</v>
      </c>
      <c r="EV26" s="604">
        <f t="shared" si="65"/>
        <v>99621.847999999998</v>
      </c>
      <c r="EW26" s="604">
        <f t="shared" si="66"/>
        <v>1800378.152</v>
      </c>
      <c r="EX26" s="604">
        <f t="shared" si="67"/>
        <v>0</v>
      </c>
      <c r="EY26" s="604">
        <f t="shared" si="68"/>
        <v>56121.847999999998</v>
      </c>
      <c r="EZ26" s="604">
        <f t="shared" si="69"/>
        <v>43500</v>
      </c>
      <c r="FI26" s="579" t="s">
        <v>663</v>
      </c>
      <c r="FJ26" s="579" t="s">
        <v>664</v>
      </c>
      <c r="FK26" s="579" t="s">
        <v>376</v>
      </c>
      <c r="FL26" s="579" t="s">
        <v>376</v>
      </c>
      <c r="FM26" s="580">
        <v>30205196250</v>
      </c>
      <c r="FN26" s="580">
        <v>0</v>
      </c>
      <c r="FO26" s="580">
        <v>0</v>
      </c>
      <c r="FP26" s="580">
        <f t="shared" si="71"/>
        <v>30205196.25</v>
      </c>
      <c r="FQ26" s="580">
        <f t="shared" si="72"/>
        <v>0</v>
      </c>
      <c r="FR26" s="580">
        <f t="shared" si="73"/>
        <v>0</v>
      </c>
      <c r="FT26" s="597" t="s">
        <v>965</v>
      </c>
      <c r="FU26" s="598">
        <v>1900000000</v>
      </c>
      <c r="FV26" s="598">
        <v>99621848</v>
      </c>
      <c r="FW26" s="598">
        <v>187418858</v>
      </c>
      <c r="FX26" s="598">
        <v>1712581142</v>
      </c>
      <c r="FY26" s="598">
        <v>87797010</v>
      </c>
      <c r="FZ26" s="598">
        <v>56121848</v>
      </c>
      <c r="GA26" s="598">
        <v>43500000</v>
      </c>
      <c r="GB26" s="514">
        <f t="shared" si="74"/>
        <v>1900000</v>
      </c>
      <c r="GC26" s="514">
        <f t="shared" si="75"/>
        <v>99621.847999999998</v>
      </c>
      <c r="GD26" s="514">
        <f t="shared" si="76"/>
        <v>187418.85800000001</v>
      </c>
      <c r="GE26" s="514">
        <f t="shared" si="77"/>
        <v>1712581.142</v>
      </c>
      <c r="GF26" s="514">
        <f t="shared" si="78"/>
        <v>87797.01</v>
      </c>
      <c r="GG26" s="514">
        <f t="shared" si="79"/>
        <v>56121.847999999998</v>
      </c>
      <c r="GH26" s="514">
        <f t="shared" si="80"/>
        <v>43500</v>
      </c>
      <c r="GQ26" s="741" t="s">
        <v>663</v>
      </c>
      <c r="GR26" s="741" t="s">
        <v>664</v>
      </c>
      <c r="GS26" s="741" t="s">
        <v>376</v>
      </c>
      <c r="GT26" s="741" t="s">
        <v>376</v>
      </c>
      <c r="GU26" s="742">
        <v>30205196250</v>
      </c>
      <c r="GV26" s="742">
        <v>0</v>
      </c>
      <c r="GW26" s="742">
        <v>0</v>
      </c>
      <c r="GX26" s="742">
        <f t="shared" si="82"/>
        <v>30205196.25</v>
      </c>
      <c r="GY26" s="742">
        <f t="shared" si="83"/>
        <v>0</v>
      </c>
      <c r="GZ26" s="742">
        <f t="shared" si="84"/>
        <v>0</v>
      </c>
      <c r="HB26" s="743" t="s">
        <v>965</v>
      </c>
      <c r="HC26" s="744">
        <v>1900000000</v>
      </c>
      <c r="HD26" s="744">
        <v>99621848</v>
      </c>
      <c r="HE26" s="744">
        <v>187418858</v>
      </c>
      <c r="HF26" s="744">
        <v>1712581142</v>
      </c>
      <c r="HG26" s="744">
        <v>87797010</v>
      </c>
      <c r="HH26" s="744">
        <v>56121848</v>
      </c>
      <c r="HI26" s="744">
        <v>43500000</v>
      </c>
      <c r="HJ26" s="744">
        <f t="shared" si="85"/>
        <v>1900000</v>
      </c>
      <c r="HK26" s="744">
        <f t="shared" si="86"/>
        <v>99621.847999999998</v>
      </c>
      <c r="HL26" s="744">
        <f t="shared" si="87"/>
        <v>187418.85800000001</v>
      </c>
      <c r="HM26" s="744">
        <f t="shared" si="88"/>
        <v>1712581.142</v>
      </c>
      <c r="HN26" s="744">
        <f t="shared" si="89"/>
        <v>87797.01</v>
      </c>
      <c r="HO26" s="744">
        <f t="shared" si="90"/>
        <v>56121.847999999998</v>
      </c>
      <c r="HP26" s="744">
        <f t="shared" si="91"/>
        <v>43500</v>
      </c>
      <c r="HY26" s="741" t="s">
        <v>663</v>
      </c>
      <c r="HZ26" s="741" t="s">
        <v>664</v>
      </c>
      <c r="IA26" s="741" t="s">
        <v>376</v>
      </c>
      <c r="IB26" s="741" t="s">
        <v>376</v>
      </c>
      <c r="IC26" s="742">
        <v>27382855250</v>
      </c>
      <c r="ID26" s="742">
        <v>0</v>
      </c>
      <c r="IE26" s="742">
        <v>0</v>
      </c>
      <c r="IF26" s="742">
        <f t="shared" si="13"/>
        <v>27382855.25</v>
      </c>
      <c r="IG26" s="742">
        <f t="shared" si="14"/>
        <v>0</v>
      </c>
      <c r="IH26" s="742">
        <f t="shared" si="15"/>
        <v>0</v>
      </c>
      <c r="IJ26" s="743" t="s">
        <v>965</v>
      </c>
      <c r="IK26" s="744">
        <v>1900000000</v>
      </c>
      <c r="IL26" s="744"/>
      <c r="IM26" s="744">
        <v>134370108</v>
      </c>
      <c r="IN26" s="744">
        <v>222167118</v>
      </c>
      <c r="IO26" s="744">
        <f t="shared" si="93"/>
        <v>1677832882</v>
      </c>
      <c r="IP26" s="744">
        <v>87797010</v>
      </c>
      <c r="IQ26" s="744">
        <v>66760448</v>
      </c>
      <c r="IR26" s="744">
        <v>67609660</v>
      </c>
      <c r="IS26" s="744">
        <f t="shared" si="94"/>
        <v>1900000</v>
      </c>
      <c r="IT26" s="744">
        <f t="shared" si="95"/>
        <v>134370.10800000001</v>
      </c>
      <c r="IU26" s="744">
        <f t="shared" si="95"/>
        <v>222167.11799999999</v>
      </c>
      <c r="IV26" s="744">
        <f t="shared" si="96"/>
        <v>1677832.882</v>
      </c>
      <c r="IW26" s="744">
        <f t="shared" si="97"/>
        <v>87797.01</v>
      </c>
      <c r="IX26" s="744">
        <f t="shared" si="98"/>
        <v>66760.448000000004</v>
      </c>
      <c r="IY26" s="744">
        <f t="shared" si="99"/>
        <v>67609.66</v>
      </c>
      <c r="IZ26" s="517"/>
      <c r="JA26" s="517"/>
      <c r="JH26" s="741" t="s">
        <v>663</v>
      </c>
      <c r="JI26" s="306" t="s">
        <v>664</v>
      </c>
      <c r="JJ26" s="741" t="s">
        <v>376</v>
      </c>
      <c r="JK26" s="306" t="s">
        <v>376</v>
      </c>
      <c r="JL26" s="742">
        <v>27382855250</v>
      </c>
      <c r="JM26" s="742">
        <v>0</v>
      </c>
      <c r="JN26" s="742">
        <v>0</v>
      </c>
      <c r="JO26" s="742">
        <f t="shared" si="101"/>
        <v>27382855.25</v>
      </c>
      <c r="JP26" s="742">
        <f t="shared" si="102"/>
        <v>0</v>
      </c>
      <c r="JQ26" s="742">
        <f t="shared" si="103"/>
        <v>0</v>
      </c>
      <c r="JS26" s="743" t="s">
        <v>1017</v>
      </c>
      <c r="JT26" s="744">
        <v>3800000000</v>
      </c>
      <c r="JU26" s="744">
        <v>176420000</v>
      </c>
      <c r="JV26" s="744">
        <v>176420000</v>
      </c>
      <c r="JW26" s="744">
        <v>3623580000</v>
      </c>
      <c r="JX26" s="744">
        <v>0</v>
      </c>
      <c r="JY26" s="744">
        <v>176420000</v>
      </c>
      <c r="JZ26" s="744">
        <v>0</v>
      </c>
      <c r="KA26" s="744">
        <f t="shared" si="104"/>
        <v>3800000</v>
      </c>
      <c r="KB26" s="744">
        <f t="shared" si="105"/>
        <v>176420</v>
      </c>
      <c r="KC26" s="744">
        <f t="shared" si="106"/>
        <v>176420</v>
      </c>
      <c r="KD26" s="744">
        <f t="shared" si="107"/>
        <v>3623580</v>
      </c>
      <c r="KE26" s="744">
        <f t="shared" si="108"/>
        <v>0</v>
      </c>
      <c r="KF26" s="744">
        <f t="shared" si="109"/>
        <v>176420</v>
      </c>
      <c r="KG26" s="744">
        <f t="shared" si="110"/>
        <v>0</v>
      </c>
    </row>
    <row r="27" spans="1:293" s="378" customFormat="1" ht="12" customHeight="1" x14ac:dyDescent="0.2">
      <c r="A27" s="596" t="s">
        <v>667</v>
      </c>
      <c r="B27" s="353" t="s">
        <v>668</v>
      </c>
      <c r="C27" s="596" t="s">
        <v>376</v>
      </c>
      <c r="D27" s="353" t="s">
        <v>376</v>
      </c>
      <c r="E27" s="354">
        <v>0</v>
      </c>
      <c r="F27" s="354">
        <v>10926847189</v>
      </c>
      <c r="G27" s="354">
        <v>10926847189</v>
      </c>
      <c r="H27" s="354">
        <f t="shared" si="19"/>
        <v>0</v>
      </c>
      <c r="I27" s="354">
        <f t="shared" si="20"/>
        <v>10926847.188999999</v>
      </c>
      <c r="J27" s="354">
        <f t="shared" si="21"/>
        <v>10926847.188999999</v>
      </c>
      <c r="L27" s="378" t="s">
        <v>966</v>
      </c>
      <c r="M27" s="354">
        <v>756414000</v>
      </c>
      <c r="N27" s="354">
        <v>0</v>
      </c>
      <c r="O27" s="354">
        <v>0</v>
      </c>
      <c r="P27" s="354">
        <v>756414000</v>
      </c>
      <c r="Q27" s="354">
        <v>0</v>
      </c>
      <c r="R27" s="354">
        <v>0</v>
      </c>
      <c r="S27" s="354">
        <f t="shared" si="22"/>
        <v>756414</v>
      </c>
      <c r="T27" s="354">
        <f t="shared" si="23"/>
        <v>0</v>
      </c>
      <c r="U27" s="354">
        <f t="shared" si="24"/>
        <v>0</v>
      </c>
      <c r="V27" s="354">
        <f t="shared" si="25"/>
        <v>756414</v>
      </c>
      <c r="W27" s="354">
        <f t="shared" si="26"/>
        <v>0</v>
      </c>
      <c r="X27" s="354">
        <f t="shared" si="27"/>
        <v>0</v>
      </c>
      <c r="AG27" s="378" t="s">
        <v>667</v>
      </c>
      <c r="AH27" s="378" t="s">
        <v>668</v>
      </c>
      <c r="AI27" s="378" t="s">
        <v>376</v>
      </c>
      <c r="AJ27" s="378" t="s">
        <v>376</v>
      </c>
      <c r="AK27" s="354">
        <v>12258668000</v>
      </c>
      <c r="AL27" s="354">
        <v>0</v>
      </c>
      <c r="AM27" s="354">
        <v>0</v>
      </c>
      <c r="AN27" s="354">
        <f t="shared" si="29"/>
        <v>12258668</v>
      </c>
      <c r="AO27" s="354">
        <f t="shared" si="30"/>
        <v>0</v>
      </c>
      <c r="AP27" s="354">
        <f t="shared" si="31"/>
        <v>0</v>
      </c>
      <c r="AR27" s="378" t="s">
        <v>966</v>
      </c>
      <c r="AS27" s="514">
        <v>756414000</v>
      </c>
      <c r="AT27" s="514">
        <v>0</v>
      </c>
      <c r="AU27" s="514">
        <v>0</v>
      </c>
      <c r="AV27" s="514">
        <v>756414000</v>
      </c>
      <c r="AW27" s="514">
        <v>0</v>
      </c>
      <c r="AX27" s="514">
        <v>0</v>
      </c>
      <c r="AY27" s="514">
        <f t="shared" si="32"/>
        <v>756414</v>
      </c>
      <c r="AZ27" s="514">
        <f t="shared" si="33"/>
        <v>0</v>
      </c>
      <c r="BA27" s="514">
        <f t="shared" si="34"/>
        <v>0</v>
      </c>
      <c r="BB27" s="514">
        <f t="shared" si="35"/>
        <v>756414</v>
      </c>
      <c r="BC27" s="514">
        <f t="shared" si="36"/>
        <v>0</v>
      </c>
      <c r="BD27" s="514">
        <f t="shared" si="37"/>
        <v>0</v>
      </c>
      <c r="BM27" s="378" t="s">
        <v>665</v>
      </c>
      <c r="BN27" s="378" t="s">
        <v>666</v>
      </c>
      <c r="BO27" s="378" t="s">
        <v>376</v>
      </c>
      <c r="BP27" s="378" t="s">
        <v>376</v>
      </c>
      <c r="BQ27" s="514">
        <v>27507721750</v>
      </c>
      <c r="BR27" s="514">
        <v>0</v>
      </c>
      <c r="BS27" s="514">
        <v>0</v>
      </c>
      <c r="BT27" s="514">
        <f t="shared" si="39"/>
        <v>27507721.75</v>
      </c>
      <c r="BU27" s="514">
        <f t="shared" si="40"/>
        <v>0</v>
      </c>
      <c r="BV27" s="514">
        <f t="shared" si="41"/>
        <v>0</v>
      </c>
      <c r="BX27" s="378" t="s">
        <v>966</v>
      </c>
      <c r="BY27" s="514">
        <v>978119953</v>
      </c>
      <c r="BZ27" s="514">
        <v>415413720</v>
      </c>
      <c r="CA27" s="514">
        <v>415413720</v>
      </c>
      <c r="CB27" s="514">
        <v>562706233</v>
      </c>
      <c r="CC27" s="514">
        <v>0</v>
      </c>
      <c r="CD27" s="514">
        <v>415413720</v>
      </c>
      <c r="CE27" s="514">
        <f t="shared" si="42"/>
        <v>978119.95299999998</v>
      </c>
      <c r="CF27" s="514">
        <f t="shared" si="43"/>
        <v>415413.72</v>
      </c>
      <c r="CG27" s="514">
        <f t="shared" si="44"/>
        <v>415413.72</v>
      </c>
      <c r="CH27" s="514">
        <f t="shared" si="45"/>
        <v>562706.23300000001</v>
      </c>
      <c r="CI27" s="514">
        <f t="shared" si="46"/>
        <v>0</v>
      </c>
      <c r="CJ27" s="514">
        <f t="shared" si="47"/>
        <v>415413.72</v>
      </c>
      <c r="CK27" s="378" t="s">
        <v>281</v>
      </c>
      <c r="CS27" s="579" t="s">
        <v>663</v>
      </c>
      <c r="CT27" s="579" t="s">
        <v>664</v>
      </c>
      <c r="CU27" s="579" t="s">
        <v>376</v>
      </c>
      <c r="CV27" s="579" t="s">
        <v>376</v>
      </c>
      <c r="CW27" s="580">
        <v>0</v>
      </c>
      <c r="CX27" s="580">
        <v>87471100</v>
      </c>
      <c r="CY27" s="580">
        <v>87471100</v>
      </c>
      <c r="CZ27" s="580">
        <f t="shared" si="49"/>
        <v>0</v>
      </c>
      <c r="DA27" s="580">
        <f t="shared" si="50"/>
        <v>87471.1</v>
      </c>
      <c r="DB27" s="580">
        <f t="shared" si="51"/>
        <v>87471.1</v>
      </c>
      <c r="DD27" s="378" t="s">
        <v>966</v>
      </c>
      <c r="DE27" s="514">
        <v>978119953</v>
      </c>
      <c r="DF27" s="514">
        <v>415413720</v>
      </c>
      <c r="DG27" s="514">
        <v>415413720</v>
      </c>
      <c r="DH27" s="514">
        <v>562706233</v>
      </c>
      <c r="DI27" s="514">
        <v>0</v>
      </c>
      <c r="DJ27" s="514">
        <v>0</v>
      </c>
      <c r="DK27" s="514">
        <v>415413720</v>
      </c>
      <c r="DL27" s="514">
        <f t="shared" si="52"/>
        <v>978119.95299999998</v>
      </c>
      <c r="DM27" s="514">
        <f t="shared" si="53"/>
        <v>415413.72</v>
      </c>
      <c r="DN27" s="514">
        <f t="shared" si="54"/>
        <v>415413.72</v>
      </c>
      <c r="DO27" s="514">
        <f t="shared" si="55"/>
        <v>562706.23300000001</v>
      </c>
      <c r="DP27" s="514">
        <f t="shared" si="56"/>
        <v>0</v>
      </c>
      <c r="DQ27" s="514">
        <f t="shared" si="57"/>
        <v>0</v>
      </c>
      <c r="DR27" s="514">
        <f t="shared" si="58"/>
        <v>415413.72</v>
      </c>
      <c r="EA27" s="378" t="s">
        <v>663</v>
      </c>
      <c r="EB27" s="378" t="s">
        <v>664</v>
      </c>
      <c r="EC27" s="378" t="s">
        <v>376</v>
      </c>
      <c r="ED27" s="378" t="s">
        <v>376</v>
      </c>
      <c r="EE27" s="580">
        <v>0</v>
      </c>
      <c r="EF27" s="580">
        <v>87471100</v>
      </c>
      <c r="EG27" s="580">
        <v>87471100</v>
      </c>
      <c r="EH27" s="580">
        <f t="shared" si="60"/>
        <v>0</v>
      </c>
      <c r="EI27" s="580">
        <f t="shared" si="61"/>
        <v>87471.1</v>
      </c>
      <c r="EJ27" s="580">
        <f t="shared" si="62"/>
        <v>87471.1</v>
      </c>
      <c r="EL27" s="603" t="s">
        <v>966</v>
      </c>
      <c r="EM27" s="604">
        <v>978119953</v>
      </c>
      <c r="EN27" s="604">
        <v>415413720</v>
      </c>
      <c r="EO27" s="604">
        <v>415413720</v>
      </c>
      <c r="EP27" s="604">
        <v>562706233</v>
      </c>
      <c r="EQ27" s="604">
        <v>0</v>
      </c>
      <c r="ER27" s="604">
        <v>207706860</v>
      </c>
      <c r="ES27" s="604">
        <v>207706860</v>
      </c>
      <c r="ET27" s="604">
        <f t="shared" si="63"/>
        <v>978119.95299999998</v>
      </c>
      <c r="EU27" s="604">
        <f t="shared" si="64"/>
        <v>415413.72</v>
      </c>
      <c r="EV27" s="604">
        <f t="shared" si="65"/>
        <v>415413.72</v>
      </c>
      <c r="EW27" s="604">
        <f t="shared" si="66"/>
        <v>562706.23300000001</v>
      </c>
      <c r="EX27" s="604">
        <f t="shared" si="67"/>
        <v>0</v>
      </c>
      <c r="EY27" s="604">
        <f t="shared" si="68"/>
        <v>207706.86</v>
      </c>
      <c r="EZ27" s="604">
        <f t="shared" si="69"/>
        <v>207706.86</v>
      </c>
      <c r="FI27" s="579" t="s">
        <v>663</v>
      </c>
      <c r="FJ27" s="579" t="s">
        <v>664</v>
      </c>
      <c r="FK27" s="579" t="s">
        <v>376</v>
      </c>
      <c r="FL27" s="579" t="s">
        <v>376</v>
      </c>
      <c r="FM27" s="580">
        <v>0</v>
      </c>
      <c r="FN27" s="580">
        <v>89373613</v>
      </c>
      <c r="FO27" s="580">
        <v>89373613</v>
      </c>
      <c r="FP27" s="580">
        <f t="shared" si="71"/>
        <v>0</v>
      </c>
      <c r="FQ27" s="580">
        <f t="shared" si="72"/>
        <v>89373.612999999998</v>
      </c>
      <c r="FR27" s="580">
        <f t="shared" si="73"/>
        <v>89373.612999999998</v>
      </c>
      <c r="FT27" s="597" t="s">
        <v>966</v>
      </c>
      <c r="FU27" s="598">
        <v>978119953</v>
      </c>
      <c r="FV27" s="598">
        <v>415413720</v>
      </c>
      <c r="FW27" s="598">
        <v>415413720</v>
      </c>
      <c r="FX27" s="598">
        <v>562706233</v>
      </c>
      <c r="FY27" s="598">
        <v>0</v>
      </c>
      <c r="FZ27" s="598">
        <v>207706860</v>
      </c>
      <c r="GA27" s="598">
        <v>207706860</v>
      </c>
      <c r="GB27" s="514">
        <f t="shared" si="74"/>
        <v>978119.95299999998</v>
      </c>
      <c r="GC27" s="514">
        <f t="shared" si="75"/>
        <v>415413.72</v>
      </c>
      <c r="GD27" s="514">
        <f t="shared" si="76"/>
        <v>415413.72</v>
      </c>
      <c r="GE27" s="514">
        <f t="shared" si="77"/>
        <v>562706.23300000001</v>
      </c>
      <c r="GF27" s="514">
        <f t="shared" si="78"/>
        <v>0</v>
      </c>
      <c r="GG27" s="514">
        <f t="shared" si="79"/>
        <v>207706.86</v>
      </c>
      <c r="GH27" s="514">
        <f t="shared" si="80"/>
        <v>207706.86</v>
      </c>
      <c r="GQ27" s="741" t="s">
        <v>663</v>
      </c>
      <c r="GR27" s="741" t="s">
        <v>664</v>
      </c>
      <c r="GS27" s="741" t="s">
        <v>376</v>
      </c>
      <c r="GT27" s="741" t="s">
        <v>376</v>
      </c>
      <c r="GU27" s="742">
        <v>0</v>
      </c>
      <c r="GV27" s="742">
        <v>159590384</v>
      </c>
      <c r="GW27" s="742">
        <v>1251227831</v>
      </c>
      <c r="GX27" s="742">
        <f t="shared" si="82"/>
        <v>0</v>
      </c>
      <c r="GY27" s="742">
        <f t="shared" si="83"/>
        <v>159590.38399999999</v>
      </c>
      <c r="GZ27" s="742">
        <f t="shared" si="84"/>
        <v>1251227.831</v>
      </c>
      <c r="HB27" s="743" t="s">
        <v>966</v>
      </c>
      <c r="HC27" s="744">
        <v>978119953</v>
      </c>
      <c r="HD27" s="744">
        <v>415413720</v>
      </c>
      <c r="HE27" s="744">
        <v>556073207</v>
      </c>
      <c r="HF27" s="744">
        <v>422046746</v>
      </c>
      <c r="HG27" s="744">
        <v>140659487</v>
      </c>
      <c r="HH27" s="744">
        <v>207706860</v>
      </c>
      <c r="HI27" s="744">
        <v>207706860</v>
      </c>
      <c r="HJ27" s="744">
        <f t="shared" si="85"/>
        <v>978119.95299999998</v>
      </c>
      <c r="HK27" s="744">
        <f t="shared" si="86"/>
        <v>415413.72</v>
      </c>
      <c r="HL27" s="744">
        <f t="shared" si="87"/>
        <v>556073.20700000005</v>
      </c>
      <c r="HM27" s="744">
        <f t="shared" si="88"/>
        <v>422046.74599999998</v>
      </c>
      <c r="HN27" s="744">
        <f t="shared" si="89"/>
        <v>140659.48699999999</v>
      </c>
      <c r="HO27" s="744">
        <f t="shared" si="90"/>
        <v>207706.86</v>
      </c>
      <c r="HP27" s="744">
        <f t="shared" si="91"/>
        <v>207706.86</v>
      </c>
      <c r="HY27" s="741" t="s">
        <v>663</v>
      </c>
      <c r="HZ27" s="741" t="s">
        <v>664</v>
      </c>
      <c r="IA27" s="741" t="s">
        <v>376</v>
      </c>
      <c r="IB27" s="741" t="s">
        <v>376</v>
      </c>
      <c r="IC27" s="742">
        <v>0</v>
      </c>
      <c r="ID27" s="742">
        <v>5787666153</v>
      </c>
      <c r="IE27" s="742">
        <v>5908409486</v>
      </c>
      <c r="IF27" s="742">
        <f t="shared" si="13"/>
        <v>0</v>
      </c>
      <c r="IG27" s="742">
        <f t="shared" si="14"/>
        <v>5787666.1529999999</v>
      </c>
      <c r="IH27" s="742">
        <f t="shared" si="15"/>
        <v>5908409.4859999996</v>
      </c>
      <c r="IJ27" s="743" t="s">
        <v>966</v>
      </c>
      <c r="IK27" s="744">
        <v>978119953</v>
      </c>
      <c r="IL27" s="744"/>
      <c r="IM27" s="744">
        <v>447888820</v>
      </c>
      <c r="IN27" s="744">
        <v>588548307</v>
      </c>
      <c r="IO27" s="744">
        <f t="shared" si="93"/>
        <v>389571646</v>
      </c>
      <c r="IP27" s="744">
        <v>140659487</v>
      </c>
      <c r="IQ27" s="744">
        <v>207706860</v>
      </c>
      <c r="IR27" s="744">
        <v>240181960</v>
      </c>
      <c r="IS27" s="744">
        <f t="shared" si="94"/>
        <v>978119.95299999998</v>
      </c>
      <c r="IT27" s="744">
        <f t="shared" si="95"/>
        <v>447888.82</v>
      </c>
      <c r="IU27" s="744">
        <f t="shared" si="95"/>
        <v>588548.30700000003</v>
      </c>
      <c r="IV27" s="744">
        <f t="shared" si="96"/>
        <v>389571.64600000001</v>
      </c>
      <c r="IW27" s="744">
        <f t="shared" si="97"/>
        <v>140659.48699999999</v>
      </c>
      <c r="IX27" s="744">
        <f t="shared" si="98"/>
        <v>207706.86</v>
      </c>
      <c r="IY27" s="744">
        <f t="shared" si="99"/>
        <v>240181.96</v>
      </c>
      <c r="IZ27" s="517"/>
      <c r="JA27" s="517"/>
      <c r="JH27" s="741" t="s">
        <v>663</v>
      </c>
      <c r="JI27" s="306" t="s">
        <v>664</v>
      </c>
      <c r="JJ27" s="741" t="s">
        <v>376</v>
      </c>
      <c r="JK27" s="306" t="s">
        <v>376</v>
      </c>
      <c r="JL27" s="742">
        <v>0</v>
      </c>
      <c r="JM27" s="742">
        <v>12443948396</v>
      </c>
      <c r="JN27" s="742">
        <v>12443948396</v>
      </c>
      <c r="JO27" s="742">
        <f t="shared" si="101"/>
        <v>0</v>
      </c>
      <c r="JP27" s="742">
        <f t="shared" si="102"/>
        <v>12443948.396</v>
      </c>
      <c r="JQ27" s="742">
        <f t="shared" si="103"/>
        <v>12443948.396</v>
      </c>
      <c r="JS27" s="743" t="s">
        <v>965</v>
      </c>
      <c r="JT27" s="744">
        <v>1900000000</v>
      </c>
      <c r="JU27" s="744">
        <v>222167118</v>
      </c>
      <c r="JV27" s="744">
        <v>222167118</v>
      </c>
      <c r="JW27" s="744">
        <v>1677832882</v>
      </c>
      <c r="JX27" s="744">
        <v>0</v>
      </c>
      <c r="JY27" s="744">
        <v>178667118</v>
      </c>
      <c r="JZ27" s="744">
        <v>43500000</v>
      </c>
      <c r="KA27" s="744">
        <f t="shared" si="104"/>
        <v>1900000</v>
      </c>
      <c r="KB27" s="744">
        <f t="shared" si="105"/>
        <v>222167.11799999999</v>
      </c>
      <c r="KC27" s="744">
        <f t="shared" si="106"/>
        <v>222167.11799999999</v>
      </c>
      <c r="KD27" s="744">
        <f t="shared" si="107"/>
        <v>1677832.882</v>
      </c>
      <c r="KE27" s="744">
        <f t="shared" si="108"/>
        <v>0</v>
      </c>
      <c r="KF27" s="744">
        <f t="shared" si="109"/>
        <v>178667.11799999999</v>
      </c>
      <c r="KG27" s="744">
        <f t="shared" si="110"/>
        <v>43500</v>
      </c>
    </row>
    <row r="28" spans="1:293" s="378" customFormat="1" ht="12" customHeight="1" x14ac:dyDescent="0.2">
      <c r="A28" s="596" t="s">
        <v>671</v>
      </c>
      <c r="B28" s="353" t="s">
        <v>672</v>
      </c>
      <c r="C28" s="596" t="s">
        <v>376</v>
      </c>
      <c r="D28" s="353" t="s">
        <v>376</v>
      </c>
      <c r="E28" s="354">
        <v>4494551000</v>
      </c>
      <c r="F28" s="354">
        <v>0</v>
      </c>
      <c r="G28" s="354">
        <v>0</v>
      </c>
      <c r="H28" s="354">
        <f t="shared" si="19"/>
        <v>4494551</v>
      </c>
      <c r="I28" s="354">
        <f t="shared" si="20"/>
        <v>0</v>
      </c>
      <c r="J28" s="354">
        <f t="shared" si="21"/>
        <v>0</v>
      </c>
      <c r="L28" s="378" t="s">
        <v>967</v>
      </c>
      <c r="M28" s="354">
        <v>14550669000</v>
      </c>
      <c r="N28" s="354">
        <v>0</v>
      </c>
      <c r="O28" s="354">
        <v>0</v>
      </c>
      <c r="P28" s="354">
        <v>14550669000</v>
      </c>
      <c r="Q28" s="354">
        <v>0</v>
      </c>
      <c r="R28" s="354">
        <v>0</v>
      </c>
      <c r="S28" s="354">
        <f t="shared" si="22"/>
        <v>14550669</v>
      </c>
      <c r="T28" s="354">
        <f t="shared" si="23"/>
        <v>0</v>
      </c>
      <c r="U28" s="354">
        <f t="shared" si="24"/>
        <v>0</v>
      </c>
      <c r="V28" s="354">
        <f t="shared" si="25"/>
        <v>14550669</v>
      </c>
      <c r="W28" s="354">
        <f t="shared" si="26"/>
        <v>0</v>
      </c>
      <c r="X28" s="354">
        <f t="shared" si="27"/>
        <v>0</v>
      </c>
      <c r="AG28" s="378" t="s">
        <v>667</v>
      </c>
      <c r="AH28" s="378" t="s">
        <v>668</v>
      </c>
      <c r="AI28" s="378" t="s">
        <v>376</v>
      </c>
      <c r="AJ28" s="378" t="s">
        <v>376</v>
      </c>
      <c r="AK28" s="354">
        <v>0</v>
      </c>
      <c r="AL28" s="354">
        <v>10926847189</v>
      </c>
      <c r="AM28" s="354">
        <v>10926847189</v>
      </c>
      <c r="AN28" s="354">
        <f t="shared" si="29"/>
        <v>0</v>
      </c>
      <c r="AO28" s="354">
        <f t="shared" si="30"/>
        <v>10926847.188999999</v>
      </c>
      <c r="AP28" s="354">
        <f t="shared" si="31"/>
        <v>10926847.188999999</v>
      </c>
      <c r="AR28" s="378" t="s">
        <v>967</v>
      </c>
      <c r="AS28" s="514">
        <v>14550669000</v>
      </c>
      <c r="AT28" s="514">
        <v>0</v>
      </c>
      <c r="AU28" s="514">
        <v>0</v>
      </c>
      <c r="AV28" s="514">
        <v>14550669000</v>
      </c>
      <c r="AW28" s="514">
        <v>0</v>
      </c>
      <c r="AX28" s="514">
        <v>0</v>
      </c>
      <c r="AY28" s="514">
        <f t="shared" si="32"/>
        <v>14550669</v>
      </c>
      <c r="AZ28" s="514">
        <f t="shared" si="33"/>
        <v>0</v>
      </c>
      <c r="BA28" s="514">
        <f t="shared" si="34"/>
        <v>0</v>
      </c>
      <c r="BB28" s="514">
        <f t="shared" si="35"/>
        <v>14550669</v>
      </c>
      <c r="BC28" s="514">
        <f t="shared" si="36"/>
        <v>0</v>
      </c>
      <c r="BD28" s="514">
        <f t="shared" si="37"/>
        <v>0</v>
      </c>
      <c r="BM28" s="378" t="s">
        <v>665</v>
      </c>
      <c r="BN28" s="378" t="s">
        <v>666</v>
      </c>
      <c r="BO28" s="378" t="s">
        <v>376</v>
      </c>
      <c r="BP28" s="378" t="s">
        <v>376</v>
      </c>
      <c r="BQ28" s="514">
        <v>0</v>
      </c>
      <c r="BR28" s="514">
        <v>3378225936</v>
      </c>
      <c r="BS28" s="514">
        <v>3422866109</v>
      </c>
      <c r="BT28" s="514">
        <f t="shared" si="39"/>
        <v>0</v>
      </c>
      <c r="BU28" s="514">
        <f t="shared" si="40"/>
        <v>3378225.9360000002</v>
      </c>
      <c r="BV28" s="514">
        <f t="shared" si="41"/>
        <v>3422866.1090000002</v>
      </c>
      <c r="BX28" s="378" t="s">
        <v>967</v>
      </c>
      <c r="BY28" s="514">
        <v>14550669000</v>
      </c>
      <c r="BZ28" s="514">
        <v>0</v>
      </c>
      <c r="CA28" s="514">
        <v>0</v>
      </c>
      <c r="CB28" s="514">
        <v>14550669000</v>
      </c>
      <c r="CC28" s="514">
        <v>0</v>
      </c>
      <c r="CD28" s="514">
        <v>0</v>
      </c>
      <c r="CE28" s="514">
        <f t="shared" si="42"/>
        <v>14550669</v>
      </c>
      <c r="CF28" s="514">
        <f t="shared" si="43"/>
        <v>0</v>
      </c>
      <c r="CG28" s="514">
        <f t="shared" si="44"/>
        <v>0</v>
      </c>
      <c r="CH28" s="514">
        <f t="shared" si="45"/>
        <v>14550669</v>
      </c>
      <c r="CI28" s="514">
        <f t="shared" si="46"/>
        <v>0</v>
      </c>
      <c r="CJ28" s="514">
        <f t="shared" si="47"/>
        <v>0</v>
      </c>
      <c r="CK28" s="378" t="s">
        <v>281</v>
      </c>
      <c r="CS28" s="579" t="s">
        <v>665</v>
      </c>
      <c r="CT28" s="579" t="s">
        <v>666</v>
      </c>
      <c r="CU28" s="579" t="s">
        <v>376</v>
      </c>
      <c r="CV28" s="579" t="s">
        <v>376</v>
      </c>
      <c r="CW28" s="580">
        <v>27507721750</v>
      </c>
      <c r="CX28" s="580">
        <v>0</v>
      </c>
      <c r="CY28" s="580">
        <v>0</v>
      </c>
      <c r="CZ28" s="580">
        <f t="shared" si="49"/>
        <v>27507721.75</v>
      </c>
      <c r="DA28" s="580">
        <f t="shared" si="50"/>
        <v>0</v>
      </c>
      <c r="DB28" s="580">
        <f t="shared" si="51"/>
        <v>0</v>
      </c>
      <c r="DD28" s="378" t="s">
        <v>967</v>
      </c>
      <c r="DE28" s="514">
        <v>14550669000</v>
      </c>
      <c r="DF28" s="514">
        <v>0</v>
      </c>
      <c r="DG28" s="514">
        <v>0</v>
      </c>
      <c r="DH28" s="514">
        <v>14550669000</v>
      </c>
      <c r="DI28" s="514">
        <v>0</v>
      </c>
      <c r="DJ28" s="514">
        <v>0</v>
      </c>
      <c r="DK28" s="514">
        <v>0</v>
      </c>
      <c r="DL28" s="514">
        <f t="shared" si="52"/>
        <v>14550669</v>
      </c>
      <c r="DM28" s="514">
        <f t="shared" si="53"/>
        <v>0</v>
      </c>
      <c r="DN28" s="514">
        <f t="shared" si="54"/>
        <v>0</v>
      </c>
      <c r="DO28" s="514">
        <f t="shared" si="55"/>
        <v>14550669</v>
      </c>
      <c r="DP28" s="514">
        <f t="shared" si="56"/>
        <v>0</v>
      </c>
      <c r="DQ28" s="514">
        <f t="shared" si="57"/>
        <v>0</v>
      </c>
      <c r="DR28" s="514">
        <f t="shared" si="58"/>
        <v>0</v>
      </c>
      <c r="EA28" s="378" t="s">
        <v>665</v>
      </c>
      <c r="EB28" s="378" t="s">
        <v>666</v>
      </c>
      <c r="EC28" s="378" t="s">
        <v>376</v>
      </c>
      <c r="ED28" s="378" t="s">
        <v>376</v>
      </c>
      <c r="EE28" s="580">
        <v>27507721750</v>
      </c>
      <c r="EF28" s="580">
        <v>0</v>
      </c>
      <c r="EG28" s="580">
        <v>0</v>
      </c>
      <c r="EH28" s="580">
        <f t="shared" si="60"/>
        <v>27507721.75</v>
      </c>
      <c r="EI28" s="580">
        <f t="shared" si="61"/>
        <v>0</v>
      </c>
      <c r="EJ28" s="580">
        <f t="shared" si="62"/>
        <v>0</v>
      </c>
      <c r="EL28" s="597" t="s">
        <v>967</v>
      </c>
      <c r="EM28" s="598">
        <v>14550669000</v>
      </c>
      <c r="EN28" s="598">
        <v>0</v>
      </c>
      <c r="EO28" s="598">
        <v>0</v>
      </c>
      <c r="EP28" s="598">
        <v>14550669000</v>
      </c>
      <c r="EQ28" s="598">
        <v>0</v>
      </c>
      <c r="ER28" s="598">
        <v>0</v>
      </c>
      <c r="ES28" s="598">
        <v>0</v>
      </c>
      <c r="ET28" s="598">
        <f t="shared" si="63"/>
        <v>14550669</v>
      </c>
      <c r="EU28" s="598">
        <f t="shared" si="64"/>
        <v>0</v>
      </c>
      <c r="EV28" s="598">
        <f t="shared" si="65"/>
        <v>0</v>
      </c>
      <c r="EW28" s="598">
        <f t="shared" si="66"/>
        <v>14550669</v>
      </c>
      <c r="EX28" s="598">
        <f t="shared" si="67"/>
        <v>0</v>
      </c>
      <c r="EY28" s="598">
        <f t="shared" si="68"/>
        <v>0</v>
      </c>
      <c r="EZ28" s="598">
        <f t="shared" si="69"/>
        <v>0</v>
      </c>
      <c r="FI28" s="579" t="s">
        <v>665</v>
      </c>
      <c r="FJ28" s="579" t="s">
        <v>666</v>
      </c>
      <c r="FK28" s="579" t="s">
        <v>376</v>
      </c>
      <c r="FL28" s="579" t="s">
        <v>376</v>
      </c>
      <c r="FM28" s="580">
        <v>27507721750</v>
      </c>
      <c r="FN28" s="580">
        <v>0</v>
      </c>
      <c r="FO28" s="580">
        <v>0</v>
      </c>
      <c r="FP28" s="580">
        <f t="shared" si="71"/>
        <v>27507721.75</v>
      </c>
      <c r="FQ28" s="580">
        <f t="shared" si="72"/>
        <v>0</v>
      </c>
      <c r="FR28" s="580">
        <f t="shared" si="73"/>
        <v>0</v>
      </c>
      <c r="FT28" s="597" t="s">
        <v>967</v>
      </c>
      <c r="FU28" s="598">
        <v>14550669000</v>
      </c>
      <c r="FV28" s="598">
        <v>0</v>
      </c>
      <c r="FW28" s="598">
        <v>0</v>
      </c>
      <c r="FX28" s="598">
        <v>14550669000</v>
      </c>
      <c r="FY28" s="598">
        <v>0</v>
      </c>
      <c r="FZ28" s="598">
        <v>0</v>
      </c>
      <c r="GA28" s="598">
        <v>0</v>
      </c>
      <c r="GB28" s="514">
        <f t="shared" si="74"/>
        <v>14550669</v>
      </c>
      <c r="GC28" s="514">
        <f t="shared" si="75"/>
        <v>0</v>
      </c>
      <c r="GD28" s="514">
        <f t="shared" si="76"/>
        <v>0</v>
      </c>
      <c r="GE28" s="514">
        <f t="shared" si="77"/>
        <v>14550669</v>
      </c>
      <c r="GF28" s="514">
        <f t="shared" si="78"/>
        <v>0</v>
      </c>
      <c r="GG28" s="514">
        <f t="shared" si="79"/>
        <v>0</v>
      </c>
      <c r="GH28" s="514">
        <f t="shared" si="80"/>
        <v>0</v>
      </c>
      <c r="GQ28" s="741" t="s">
        <v>665</v>
      </c>
      <c r="GR28" s="741" t="s">
        <v>666</v>
      </c>
      <c r="GS28" s="741" t="s">
        <v>376</v>
      </c>
      <c r="GT28" s="741" t="s">
        <v>376</v>
      </c>
      <c r="GU28" s="742">
        <v>17070821788</v>
      </c>
      <c r="GV28" s="742">
        <v>0</v>
      </c>
      <c r="GW28" s="742">
        <v>0</v>
      </c>
      <c r="GX28" s="742">
        <f t="shared" si="82"/>
        <v>17070821.787999999</v>
      </c>
      <c r="GY28" s="742">
        <f t="shared" si="83"/>
        <v>0</v>
      </c>
      <c r="GZ28" s="742">
        <f t="shared" si="84"/>
        <v>0</v>
      </c>
      <c r="HB28" s="743" t="s">
        <v>967</v>
      </c>
      <c r="HC28" s="744">
        <v>14550669000</v>
      </c>
      <c r="HD28" s="744">
        <v>0</v>
      </c>
      <c r="HE28" s="744">
        <v>0</v>
      </c>
      <c r="HF28" s="744">
        <v>14550669000</v>
      </c>
      <c r="HG28" s="744">
        <v>0</v>
      </c>
      <c r="HH28" s="744">
        <v>0</v>
      </c>
      <c r="HI28" s="744">
        <v>0</v>
      </c>
      <c r="HJ28" s="744">
        <f t="shared" si="85"/>
        <v>14550669</v>
      </c>
      <c r="HK28" s="744">
        <f t="shared" si="86"/>
        <v>0</v>
      </c>
      <c r="HL28" s="744">
        <f t="shared" si="87"/>
        <v>0</v>
      </c>
      <c r="HM28" s="744">
        <f t="shared" si="88"/>
        <v>14550669</v>
      </c>
      <c r="HN28" s="744">
        <f t="shared" si="89"/>
        <v>0</v>
      </c>
      <c r="HO28" s="744">
        <f t="shared" si="90"/>
        <v>0</v>
      </c>
      <c r="HP28" s="744">
        <f t="shared" si="91"/>
        <v>0</v>
      </c>
      <c r="HY28" s="741" t="s">
        <v>665</v>
      </c>
      <c r="HZ28" s="741" t="s">
        <v>666</v>
      </c>
      <c r="IA28" s="741" t="s">
        <v>376</v>
      </c>
      <c r="IB28" s="741" t="s">
        <v>376</v>
      </c>
      <c r="IC28" s="742">
        <v>19893162788</v>
      </c>
      <c r="ID28" s="742">
        <v>0</v>
      </c>
      <c r="IE28" s="742">
        <v>0</v>
      </c>
      <c r="IF28" s="742">
        <f t="shared" si="13"/>
        <v>19893162.787999999</v>
      </c>
      <c r="IG28" s="742">
        <f t="shared" si="14"/>
        <v>0</v>
      </c>
      <c r="IH28" s="742">
        <f t="shared" si="15"/>
        <v>0</v>
      </c>
      <c r="IJ28" s="743" t="s">
        <v>967</v>
      </c>
      <c r="IK28" s="744">
        <v>14550669000</v>
      </c>
      <c r="IL28" s="744"/>
      <c r="IM28" s="744">
        <v>315824466</v>
      </c>
      <c r="IN28" s="744">
        <v>315824466</v>
      </c>
      <c r="IO28" s="744">
        <f t="shared" si="93"/>
        <v>14234844534</v>
      </c>
      <c r="IP28" s="744">
        <v>0</v>
      </c>
      <c r="IQ28" s="744">
        <v>0</v>
      </c>
      <c r="IR28" s="744">
        <v>315824466</v>
      </c>
      <c r="IS28" s="744">
        <f t="shared" si="94"/>
        <v>14550669</v>
      </c>
      <c r="IT28" s="744">
        <f t="shared" si="95"/>
        <v>315824.46600000001</v>
      </c>
      <c r="IU28" s="744">
        <f t="shared" si="95"/>
        <v>315824.46600000001</v>
      </c>
      <c r="IV28" s="744">
        <f t="shared" si="96"/>
        <v>14234844.534</v>
      </c>
      <c r="IW28" s="744">
        <f t="shared" si="97"/>
        <v>0</v>
      </c>
      <c r="IX28" s="744">
        <f t="shared" si="98"/>
        <v>0</v>
      </c>
      <c r="IY28" s="744">
        <f t="shared" si="99"/>
        <v>315824.46600000001</v>
      </c>
      <c r="IZ28" s="517"/>
      <c r="JA28" s="517"/>
      <c r="JH28" s="741" t="s">
        <v>665</v>
      </c>
      <c r="JI28" s="306" t="s">
        <v>666</v>
      </c>
      <c r="JJ28" s="741" t="s">
        <v>376</v>
      </c>
      <c r="JK28" s="306" t="s">
        <v>376</v>
      </c>
      <c r="JL28" s="742">
        <v>26684073745</v>
      </c>
      <c r="JM28" s="742">
        <v>0</v>
      </c>
      <c r="JN28" s="742">
        <v>0</v>
      </c>
      <c r="JO28" s="742">
        <f t="shared" si="101"/>
        <v>26684073.745000001</v>
      </c>
      <c r="JP28" s="742">
        <f t="shared" si="102"/>
        <v>0</v>
      </c>
      <c r="JQ28" s="742">
        <f t="shared" si="103"/>
        <v>0</v>
      </c>
      <c r="JS28" s="743" t="s">
        <v>966</v>
      </c>
      <c r="JT28" s="744">
        <v>978119953</v>
      </c>
      <c r="JU28" s="744">
        <v>730972857</v>
      </c>
      <c r="JV28" s="744">
        <v>730972857</v>
      </c>
      <c r="JW28" s="744">
        <v>247147096</v>
      </c>
      <c r="JX28" s="744">
        <v>0</v>
      </c>
      <c r="JY28" s="744">
        <v>259981960</v>
      </c>
      <c r="JZ28" s="744">
        <v>470990897</v>
      </c>
      <c r="KA28" s="744">
        <f t="shared" si="104"/>
        <v>978119.95299999998</v>
      </c>
      <c r="KB28" s="744">
        <f t="shared" si="105"/>
        <v>730972.85699999996</v>
      </c>
      <c r="KC28" s="744">
        <f t="shared" si="106"/>
        <v>730972.85699999996</v>
      </c>
      <c r="KD28" s="744">
        <f t="shared" si="107"/>
        <v>247147.09599999999</v>
      </c>
      <c r="KE28" s="744">
        <f t="shared" si="108"/>
        <v>0</v>
      </c>
      <c r="KF28" s="744">
        <f t="shared" si="109"/>
        <v>259981.96</v>
      </c>
      <c r="KG28" s="744">
        <f t="shared" si="110"/>
        <v>470990.897</v>
      </c>
    </row>
    <row r="29" spans="1:293" s="378" customFormat="1" ht="12" customHeight="1" x14ac:dyDescent="0.2">
      <c r="A29" s="596" t="s">
        <v>673</v>
      </c>
      <c r="B29" s="353" t="s">
        <v>674</v>
      </c>
      <c r="C29" s="596" t="s">
        <v>376</v>
      </c>
      <c r="D29" s="353" t="s">
        <v>376</v>
      </c>
      <c r="E29" s="354">
        <v>1502088000</v>
      </c>
      <c r="F29" s="354">
        <v>0</v>
      </c>
      <c r="G29" s="354">
        <v>0</v>
      </c>
      <c r="H29" s="354">
        <f t="shared" si="19"/>
        <v>1502088</v>
      </c>
      <c r="I29" s="354">
        <f t="shared" si="20"/>
        <v>0</v>
      </c>
      <c r="J29" s="354">
        <f t="shared" si="21"/>
        <v>0</v>
      </c>
      <c r="L29" s="378" t="s">
        <v>968</v>
      </c>
      <c r="M29" s="354">
        <v>21732913000</v>
      </c>
      <c r="N29" s="354">
        <v>0</v>
      </c>
      <c r="O29" s="354">
        <v>0</v>
      </c>
      <c r="P29" s="354">
        <v>21732913000</v>
      </c>
      <c r="Q29" s="354">
        <v>0</v>
      </c>
      <c r="R29" s="354">
        <v>0</v>
      </c>
      <c r="S29" s="354">
        <f t="shared" si="22"/>
        <v>21732913</v>
      </c>
      <c r="T29" s="354">
        <f t="shared" si="23"/>
        <v>0</v>
      </c>
      <c r="U29" s="354">
        <f t="shared" si="24"/>
        <v>0</v>
      </c>
      <c r="V29" s="354">
        <f t="shared" si="25"/>
        <v>21732913</v>
      </c>
      <c r="W29" s="354">
        <f t="shared" si="26"/>
        <v>0</v>
      </c>
      <c r="X29" s="354">
        <f t="shared" si="27"/>
        <v>0</v>
      </c>
      <c r="AG29" s="378" t="s">
        <v>671</v>
      </c>
      <c r="AH29" s="378" t="s">
        <v>672</v>
      </c>
      <c r="AI29" s="378" t="s">
        <v>376</v>
      </c>
      <c r="AJ29" s="378" t="s">
        <v>376</v>
      </c>
      <c r="AK29" s="354">
        <v>4494551000</v>
      </c>
      <c r="AL29" s="354">
        <v>0</v>
      </c>
      <c r="AM29" s="354">
        <v>0</v>
      </c>
      <c r="AN29" s="354">
        <f t="shared" si="29"/>
        <v>4494551</v>
      </c>
      <c r="AO29" s="354">
        <f t="shared" si="30"/>
        <v>0</v>
      </c>
      <c r="AP29" s="354">
        <f t="shared" si="31"/>
        <v>0</v>
      </c>
      <c r="AR29" s="378" t="s">
        <v>968</v>
      </c>
      <c r="AS29" s="514">
        <v>21279892000</v>
      </c>
      <c r="AT29" s="514">
        <v>0</v>
      </c>
      <c r="AU29" s="514">
        <v>0</v>
      </c>
      <c r="AV29" s="514">
        <v>21279892000</v>
      </c>
      <c r="AW29" s="514">
        <v>0</v>
      </c>
      <c r="AX29" s="514">
        <v>0</v>
      </c>
      <c r="AY29" s="514">
        <f t="shared" si="32"/>
        <v>21279892</v>
      </c>
      <c r="AZ29" s="514">
        <f t="shared" si="33"/>
        <v>0</v>
      </c>
      <c r="BA29" s="514">
        <f t="shared" si="34"/>
        <v>0</v>
      </c>
      <c r="BB29" s="514">
        <f t="shared" si="35"/>
        <v>21279892</v>
      </c>
      <c r="BC29" s="514">
        <f t="shared" si="36"/>
        <v>0</v>
      </c>
      <c r="BD29" s="514">
        <f t="shared" si="37"/>
        <v>0</v>
      </c>
      <c r="BM29" s="378" t="s">
        <v>667</v>
      </c>
      <c r="BN29" s="378" t="s">
        <v>668</v>
      </c>
      <c r="BO29" s="378" t="s">
        <v>376</v>
      </c>
      <c r="BP29" s="378" t="s">
        <v>376</v>
      </c>
      <c r="BQ29" s="514">
        <v>12258668000</v>
      </c>
      <c r="BR29" s="514">
        <v>0</v>
      </c>
      <c r="BS29" s="514">
        <v>0</v>
      </c>
      <c r="BT29" s="514">
        <f t="shared" si="39"/>
        <v>12258668</v>
      </c>
      <c r="BU29" s="514">
        <f t="shared" si="40"/>
        <v>0</v>
      </c>
      <c r="BV29" s="514">
        <f t="shared" si="41"/>
        <v>0</v>
      </c>
      <c r="BX29" s="378" t="s">
        <v>968</v>
      </c>
      <c r="BY29" s="514">
        <v>17301651347</v>
      </c>
      <c r="BZ29" s="514">
        <v>1344045914</v>
      </c>
      <c r="CA29" s="514">
        <v>1344045914</v>
      </c>
      <c r="CB29" s="514">
        <v>15957605433</v>
      </c>
      <c r="CC29" s="514">
        <v>0</v>
      </c>
      <c r="CD29" s="514">
        <v>1344045914</v>
      </c>
      <c r="CE29" s="514">
        <f t="shared" si="42"/>
        <v>17301651.346999999</v>
      </c>
      <c r="CF29" s="514">
        <f t="shared" si="43"/>
        <v>1344045.9140000001</v>
      </c>
      <c r="CG29" s="514">
        <f t="shared" si="44"/>
        <v>1344045.9140000001</v>
      </c>
      <c r="CH29" s="514">
        <f t="shared" si="45"/>
        <v>15957605.433</v>
      </c>
      <c r="CI29" s="514">
        <f t="shared" si="46"/>
        <v>0</v>
      </c>
      <c r="CJ29" s="514">
        <f t="shared" si="47"/>
        <v>1344045.9140000001</v>
      </c>
      <c r="CK29" s="378" t="s">
        <v>281</v>
      </c>
      <c r="CS29" s="579" t="s">
        <v>665</v>
      </c>
      <c r="CT29" s="579" t="s">
        <v>666</v>
      </c>
      <c r="CU29" s="579" t="s">
        <v>376</v>
      </c>
      <c r="CV29" s="579" t="s">
        <v>376</v>
      </c>
      <c r="CW29" s="580">
        <v>0</v>
      </c>
      <c r="CX29" s="580">
        <v>3378225936</v>
      </c>
      <c r="CY29" s="580">
        <v>3451315289</v>
      </c>
      <c r="CZ29" s="580">
        <f t="shared" si="49"/>
        <v>0</v>
      </c>
      <c r="DA29" s="580">
        <f t="shared" si="50"/>
        <v>3378225.9360000002</v>
      </c>
      <c r="DB29" s="580">
        <f t="shared" si="51"/>
        <v>3451315.2889999999</v>
      </c>
      <c r="DD29" s="378" t="s">
        <v>968</v>
      </c>
      <c r="DE29" s="514">
        <v>17301651347</v>
      </c>
      <c r="DF29" s="514">
        <v>1344045914</v>
      </c>
      <c r="DG29" s="514">
        <v>1344045914</v>
      </c>
      <c r="DH29" s="514">
        <v>15957605433</v>
      </c>
      <c r="DI29" s="514">
        <v>0</v>
      </c>
      <c r="DJ29" s="514">
        <v>0</v>
      </c>
      <c r="DK29" s="514">
        <v>1344045914</v>
      </c>
      <c r="DL29" s="514">
        <f t="shared" si="52"/>
        <v>17301651.346999999</v>
      </c>
      <c r="DM29" s="514">
        <f t="shared" si="53"/>
        <v>1344045.9140000001</v>
      </c>
      <c r="DN29" s="514">
        <f t="shared" si="54"/>
        <v>1344045.9140000001</v>
      </c>
      <c r="DO29" s="514">
        <f t="shared" si="55"/>
        <v>15957605.433</v>
      </c>
      <c r="DP29" s="514">
        <f t="shared" si="56"/>
        <v>0</v>
      </c>
      <c r="DQ29" s="514">
        <f t="shared" si="57"/>
        <v>0</v>
      </c>
      <c r="DR29" s="514">
        <f t="shared" si="58"/>
        <v>1344045.9140000001</v>
      </c>
      <c r="EA29" s="378" t="s">
        <v>665</v>
      </c>
      <c r="EB29" s="378" t="s">
        <v>666</v>
      </c>
      <c r="EC29" s="378" t="s">
        <v>376</v>
      </c>
      <c r="ED29" s="378" t="s">
        <v>376</v>
      </c>
      <c r="EE29" s="580">
        <v>0</v>
      </c>
      <c r="EF29" s="580">
        <v>3542245554</v>
      </c>
      <c r="EG29" s="580">
        <v>3586885727</v>
      </c>
      <c r="EH29" s="580">
        <f t="shared" si="60"/>
        <v>0</v>
      </c>
      <c r="EI29" s="580">
        <f t="shared" si="61"/>
        <v>3542245.554</v>
      </c>
      <c r="EJ29" s="580">
        <f t="shared" si="62"/>
        <v>3586885.727</v>
      </c>
      <c r="EL29" s="597" t="s">
        <v>968</v>
      </c>
      <c r="EM29" s="598">
        <v>17301651347</v>
      </c>
      <c r="EN29" s="598">
        <v>1434557161</v>
      </c>
      <c r="EO29" s="598">
        <v>1434557161</v>
      </c>
      <c r="EP29" s="598">
        <v>15867094186</v>
      </c>
      <c r="EQ29" s="598">
        <v>0</v>
      </c>
      <c r="ER29" s="598">
        <v>735259388</v>
      </c>
      <c r="ES29" s="598">
        <v>699297773</v>
      </c>
      <c r="ET29" s="598">
        <f t="shared" si="63"/>
        <v>17301651.346999999</v>
      </c>
      <c r="EU29" s="598">
        <f t="shared" si="64"/>
        <v>1434557.1610000001</v>
      </c>
      <c r="EV29" s="598">
        <f t="shared" si="65"/>
        <v>1434557.1610000001</v>
      </c>
      <c r="EW29" s="598">
        <f t="shared" si="66"/>
        <v>15867094.186000001</v>
      </c>
      <c r="EX29" s="598">
        <f t="shared" si="67"/>
        <v>0</v>
      </c>
      <c r="EY29" s="598">
        <f t="shared" si="68"/>
        <v>735259.38800000004</v>
      </c>
      <c r="EZ29" s="598">
        <f t="shared" si="69"/>
        <v>699297.77300000004</v>
      </c>
      <c r="FI29" s="579" t="s">
        <v>665</v>
      </c>
      <c r="FJ29" s="579" t="s">
        <v>666</v>
      </c>
      <c r="FK29" s="579" t="s">
        <v>376</v>
      </c>
      <c r="FL29" s="579" t="s">
        <v>376</v>
      </c>
      <c r="FM29" s="580">
        <v>0</v>
      </c>
      <c r="FN29" s="580">
        <v>3870165050</v>
      </c>
      <c r="FO29" s="580">
        <v>3914819213</v>
      </c>
      <c r="FP29" s="580">
        <f t="shared" si="71"/>
        <v>0</v>
      </c>
      <c r="FQ29" s="580">
        <f t="shared" si="72"/>
        <v>3870165.05</v>
      </c>
      <c r="FR29" s="580">
        <f t="shared" si="73"/>
        <v>3914819.213</v>
      </c>
      <c r="FT29" s="597" t="s">
        <v>968</v>
      </c>
      <c r="FU29" s="598">
        <v>17301651347</v>
      </c>
      <c r="FV29" s="598">
        <v>1434557161</v>
      </c>
      <c r="FW29" s="598">
        <v>1434557161</v>
      </c>
      <c r="FX29" s="598">
        <v>15867094186</v>
      </c>
      <c r="FY29" s="598">
        <v>0</v>
      </c>
      <c r="FZ29" s="598">
        <v>735259388</v>
      </c>
      <c r="GA29" s="598">
        <v>699297773</v>
      </c>
      <c r="GB29" s="514">
        <f t="shared" si="74"/>
        <v>17301651.346999999</v>
      </c>
      <c r="GC29" s="514">
        <f t="shared" si="75"/>
        <v>1434557.1610000001</v>
      </c>
      <c r="GD29" s="514">
        <f t="shared" si="76"/>
        <v>1434557.1610000001</v>
      </c>
      <c r="GE29" s="514">
        <f t="shared" si="77"/>
        <v>15867094.186000001</v>
      </c>
      <c r="GF29" s="514">
        <f t="shared" si="78"/>
        <v>0</v>
      </c>
      <c r="GG29" s="514">
        <f t="shared" si="79"/>
        <v>735259.38800000004</v>
      </c>
      <c r="GH29" s="514">
        <f t="shared" si="80"/>
        <v>699297.77300000004</v>
      </c>
      <c r="GQ29" s="741" t="s">
        <v>665</v>
      </c>
      <c r="GR29" s="741" t="s">
        <v>666</v>
      </c>
      <c r="GS29" s="741" t="s">
        <v>376</v>
      </c>
      <c r="GT29" s="741" t="s">
        <v>376</v>
      </c>
      <c r="GU29" s="742">
        <v>0</v>
      </c>
      <c r="GV29" s="742">
        <v>4715223363</v>
      </c>
      <c r="GW29" s="742">
        <v>4821451220</v>
      </c>
      <c r="GX29" s="742">
        <f t="shared" si="82"/>
        <v>0</v>
      </c>
      <c r="GY29" s="742">
        <f t="shared" si="83"/>
        <v>4715223.3629999999</v>
      </c>
      <c r="GZ29" s="742">
        <f t="shared" si="84"/>
        <v>4821451.22</v>
      </c>
      <c r="HB29" s="743" t="s">
        <v>968</v>
      </c>
      <c r="HC29" s="744">
        <v>18521537347</v>
      </c>
      <c r="HD29" s="744">
        <v>1434557161</v>
      </c>
      <c r="HE29" s="744">
        <v>1434557161</v>
      </c>
      <c r="HF29" s="744">
        <v>17086980186</v>
      </c>
      <c r="HG29" s="744">
        <v>0</v>
      </c>
      <c r="HH29" s="744">
        <v>735259388</v>
      </c>
      <c r="HI29" s="744">
        <v>699297773</v>
      </c>
      <c r="HJ29" s="744">
        <f t="shared" si="85"/>
        <v>18521537.346999999</v>
      </c>
      <c r="HK29" s="744">
        <f t="shared" si="86"/>
        <v>1434557.1610000001</v>
      </c>
      <c r="HL29" s="744">
        <f t="shared" si="87"/>
        <v>1434557.1610000001</v>
      </c>
      <c r="HM29" s="744">
        <f t="shared" si="88"/>
        <v>17086980.186000001</v>
      </c>
      <c r="HN29" s="744">
        <f t="shared" si="89"/>
        <v>0</v>
      </c>
      <c r="HO29" s="744">
        <f t="shared" si="90"/>
        <v>735259.38800000004</v>
      </c>
      <c r="HP29" s="744">
        <f t="shared" si="91"/>
        <v>699297.77300000004</v>
      </c>
      <c r="HY29" s="741" t="s">
        <v>665</v>
      </c>
      <c r="HZ29" s="741" t="s">
        <v>666</v>
      </c>
      <c r="IA29" s="741" t="s">
        <v>376</v>
      </c>
      <c r="IB29" s="741" t="s">
        <v>376</v>
      </c>
      <c r="IC29" s="742">
        <v>0</v>
      </c>
      <c r="ID29" s="742">
        <v>6149801608</v>
      </c>
      <c r="IE29" s="742">
        <v>6326756446</v>
      </c>
      <c r="IF29" s="742">
        <f t="shared" si="13"/>
        <v>0</v>
      </c>
      <c r="IG29" s="742">
        <f t="shared" si="14"/>
        <v>6149801.608</v>
      </c>
      <c r="IH29" s="742">
        <f t="shared" si="15"/>
        <v>6326756.4460000005</v>
      </c>
      <c r="IJ29" s="743" t="s">
        <v>968</v>
      </c>
      <c r="IK29" s="744">
        <v>18521537347</v>
      </c>
      <c r="IL29" s="744"/>
      <c r="IM29" s="744">
        <v>4142057082</v>
      </c>
      <c r="IN29" s="744">
        <v>4142057082</v>
      </c>
      <c r="IO29" s="744">
        <f t="shared" si="93"/>
        <v>14379480265</v>
      </c>
      <c r="IP29" s="744">
        <v>0</v>
      </c>
      <c r="IQ29" s="744">
        <v>1229421031</v>
      </c>
      <c r="IR29" s="744">
        <v>2912636051</v>
      </c>
      <c r="IS29" s="744">
        <f t="shared" si="94"/>
        <v>18521537.346999999</v>
      </c>
      <c r="IT29" s="744">
        <f t="shared" si="95"/>
        <v>4142057.0819999999</v>
      </c>
      <c r="IU29" s="744">
        <f t="shared" si="95"/>
        <v>4142057.0819999999</v>
      </c>
      <c r="IV29" s="744">
        <f t="shared" si="96"/>
        <v>14379480.265000001</v>
      </c>
      <c r="IW29" s="744">
        <f t="shared" si="97"/>
        <v>0</v>
      </c>
      <c r="IX29" s="744">
        <f t="shared" si="98"/>
        <v>1229421.031</v>
      </c>
      <c r="IY29" s="744">
        <f t="shared" si="99"/>
        <v>2912636.051</v>
      </c>
      <c r="IZ29" s="517"/>
      <c r="JA29" s="517"/>
      <c r="JH29" s="741" t="s">
        <v>665</v>
      </c>
      <c r="JI29" s="306" t="s">
        <v>666</v>
      </c>
      <c r="JJ29" s="741" t="s">
        <v>376</v>
      </c>
      <c r="JK29" s="306" t="s">
        <v>376</v>
      </c>
      <c r="JL29" s="742">
        <v>0</v>
      </c>
      <c r="JM29" s="742">
        <v>15485297709</v>
      </c>
      <c r="JN29" s="742">
        <v>15659146174</v>
      </c>
      <c r="JO29" s="742">
        <f t="shared" si="101"/>
        <v>0</v>
      </c>
      <c r="JP29" s="742">
        <f t="shared" si="102"/>
        <v>15485297.709000001</v>
      </c>
      <c r="JQ29" s="742">
        <f t="shared" si="103"/>
        <v>15659146.174000001</v>
      </c>
      <c r="JS29" s="743" t="s">
        <v>967</v>
      </c>
      <c r="JT29" s="744">
        <v>14550669000</v>
      </c>
      <c r="JU29" s="744">
        <v>4051741743</v>
      </c>
      <c r="JV29" s="744">
        <v>4051741743</v>
      </c>
      <c r="JW29" s="744">
        <v>10498927257</v>
      </c>
      <c r="JX29" s="744">
        <v>0</v>
      </c>
      <c r="JY29" s="744">
        <v>2697615683</v>
      </c>
      <c r="JZ29" s="744">
        <v>1354126060</v>
      </c>
      <c r="KA29" s="744">
        <f t="shared" si="104"/>
        <v>14550669</v>
      </c>
      <c r="KB29" s="744">
        <f t="shared" si="105"/>
        <v>4051741.7429999998</v>
      </c>
      <c r="KC29" s="744">
        <f t="shared" si="106"/>
        <v>4051741.7429999998</v>
      </c>
      <c r="KD29" s="744">
        <f t="shared" si="107"/>
        <v>10498927.256999999</v>
      </c>
      <c r="KE29" s="744">
        <f t="shared" si="108"/>
        <v>0</v>
      </c>
      <c r="KF29" s="744">
        <f t="shared" si="109"/>
        <v>2697615.6830000002</v>
      </c>
      <c r="KG29" s="744">
        <f t="shared" si="110"/>
        <v>1354126.06</v>
      </c>
    </row>
    <row r="30" spans="1:293" s="378" customFormat="1" ht="12" customHeight="1" x14ac:dyDescent="0.2">
      <c r="A30" s="596" t="s">
        <v>675</v>
      </c>
      <c r="B30" s="353" t="s">
        <v>676</v>
      </c>
      <c r="C30" s="596" t="s">
        <v>376</v>
      </c>
      <c r="D30" s="353" t="s">
        <v>376</v>
      </c>
      <c r="E30" s="354">
        <v>2227382000</v>
      </c>
      <c r="F30" s="354">
        <v>0</v>
      </c>
      <c r="G30" s="354">
        <v>0</v>
      </c>
      <c r="H30" s="354">
        <f t="shared" si="19"/>
        <v>2227382</v>
      </c>
      <c r="I30" s="354">
        <f t="shared" si="20"/>
        <v>0</v>
      </c>
      <c r="J30" s="354">
        <f t="shared" si="21"/>
        <v>0</v>
      </c>
      <c r="L30" s="378" t="s">
        <v>969</v>
      </c>
      <c r="M30" s="354">
        <v>9661323000</v>
      </c>
      <c r="N30" s="354">
        <v>0</v>
      </c>
      <c r="O30" s="354">
        <v>0</v>
      </c>
      <c r="P30" s="354">
        <v>9661323000</v>
      </c>
      <c r="Q30" s="354">
        <v>0</v>
      </c>
      <c r="R30" s="354">
        <v>0</v>
      </c>
      <c r="S30" s="354">
        <f t="shared" si="22"/>
        <v>9661323</v>
      </c>
      <c r="T30" s="354">
        <f t="shared" si="23"/>
        <v>0</v>
      </c>
      <c r="U30" s="354">
        <f t="shared" si="24"/>
        <v>0</v>
      </c>
      <c r="V30" s="354">
        <f t="shared" si="25"/>
        <v>9661323</v>
      </c>
      <c r="W30" s="354">
        <f t="shared" si="26"/>
        <v>0</v>
      </c>
      <c r="X30" s="354">
        <f t="shared" si="27"/>
        <v>0</v>
      </c>
      <c r="AG30" s="378" t="s">
        <v>671</v>
      </c>
      <c r="AH30" s="378" t="s">
        <v>672</v>
      </c>
      <c r="AI30" s="378" t="s">
        <v>376</v>
      </c>
      <c r="AJ30" s="378" t="s">
        <v>376</v>
      </c>
      <c r="AK30" s="354">
        <v>0</v>
      </c>
      <c r="AL30" s="354">
        <v>0</v>
      </c>
      <c r="AM30" s="354">
        <v>0</v>
      </c>
      <c r="AN30" s="354">
        <f t="shared" si="29"/>
        <v>0</v>
      </c>
      <c r="AO30" s="354">
        <f t="shared" si="30"/>
        <v>0</v>
      </c>
      <c r="AP30" s="354">
        <f t="shared" si="31"/>
        <v>0</v>
      </c>
      <c r="AR30" s="378" t="s">
        <v>969</v>
      </c>
      <c r="AS30" s="514">
        <v>9661323000</v>
      </c>
      <c r="AT30" s="514">
        <v>0</v>
      </c>
      <c r="AU30" s="514">
        <v>0</v>
      </c>
      <c r="AV30" s="514">
        <v>9661323000</v>
      </c>
      <c r="AW30" s="514">
        <v>0</v>
      </c>
      <c r="AX30" s="514">
        <v>0</v>
      </c>
      <c r="AY30" s="514">
        <f t="shared" si="32"/>
        <v>9661323</v>
      </c>
      <c r="AZ30" s="514">
        <f t="shared" si="33"/>
        <v>0</v>
      </c>
      <c r="BA30" s="514">
        <f t="shared" si="34"/>
        <v>0</v>
      </c>
      <c r="BB30" s="514">
        <f t="shared" si="35"/>
        <v>9661323</v>
      </c>
      <c r="BC30" s="514">
        <f t="shared" si="36"/>
        <v>0</v>
      </c>
      <c r="BD30" s="514">
        <f t="shared" si="37"/>
        <v>0</v>
      </c>
      <c r="BM30" s="378" t="s">
        <v>667</v>
      </c>
      <c r="BN30" s="378" t="s">
        <v>668</v>
      </c>
      <c r="BO30" s="378" t="s">
        <v>376</v>
      </c>
      <c r="BP30" s="378" t="s">
        <v>376</v>
      </c>
      <c r="BQ30" s="514">
        <v>0</v>
      </c>
      <c r="BR30" s="514">
        <v>10926847189</v>
      </c>
      <c r="BS30" s="514">
        <v>10926847189</v>
      </c>
      <c r="BT30" s="514">
        <f t="shared" si="39"/>
        <v>0</v>
      </c>
      <c r="BU30" s="514">
        <f t="shared" si="40"/>
        <v>10926847.188999999</v>
      </c>
      <c r="BV30" s="514">
        <f t="shared" si="41"/>
        <v>10926847.188999999</v>
      </c>
      <c r="BX30" s="378" t="s">
        <v>969</v>
      </c>
      <c r="BY30" s="514">
        <v>9661323000</v>
      </c>
      <c r="BZ30" s="514">
        <v>0</v>
      </c>
      <c r="CA30" s="514">
        <v>0</v>
      </c>
      <c r="CB30" s="514">
        <v>9661323000</v>
      </c>
      <c r="CC30" s="514">
        <v>0</v>
      </c>
      <c r="CD30" s="514">
        <v>0</v>
      </c>
      <c r="CE30" s="514">
        <f t="shared" si="42"/>
        <v>9661323</v>
      </c>
      <c r="CF30" s="514">
        <f t="shared" si="43"/>
        <v>0</v>
      </c>
      <c r="CG30" s="514">
        <f t="shared" si="44"/>
        <v>0</v>
      </c>
      <c r="CH30" s="514">
        <f t="shared" si="45"/>
        <v>9661323</v>
      </c>
      <c r="CI30" s="514">
        <f t="shared" si="46"/>
        <v>0</v>
      </c>
      <c r="CJ30" s="514">
        <f t="shared" si="47"/>
        <v>0</v>
      </c>
      <c r="CK30" s="378" t="s">
        <v>281</v>
      </c>
      <c r="CS30" s="579" t="s">
        <v>667</v>
      </c>
      <c r="CT30" s="579" t="s">
        <v>668</v>
      </c>
      <c r="CU30" s="579" t="s">
        <v>376</v>
      </c>
      <c r="CV30" s="579" t="s">
        <v>376</v>
      </c>
      <c r="CW30" s="580">
        <v>12258668000</v>
      </c>
      <c r="CX30" s="580">
        <v>0</v>
      </c>
      <c r="CY30" s="580">
        <v>0</v>
      </c>
      <c r="CZ30" s="580">
        <f t="shared" si="49"/>
        <v>12258668</v>
      </c>
      <c r="DA30" s="580">
        <f t="shared" si="50"/>
        <v>0</v>
      </c>
      <c r="DB30" s="580">
        <f t="shared" si="51"/>
        <v>0</v>
      </c>
      <c r="DD30" s="378" t="s">
        <v>969</v>
      </c>
      <c r="DE30" s="514">
        <v>9661323000</v>
      </c>
      <c r="DF30" s="514">
        <v>0</v>
      </c>
      <c r="DG30" s="514">
        <v>0</v>
      </c>
      <c r="DH30" s="514">
        <v>9661323000</v>
      </c>
      <c r="DI30" s="514">
        <v>0</v>
      </c>
      <c r="DJ30" s="514">
        <v>0</v>
      </c>
      <c r="DK30" s="514">
        <v>0</v>
      </c>
      <c r="DL30" s="514">
        <f t="shared" si="52"/>
        <v>9661323</v>
      </c>
      <c r="DM30" s="514">
        <f t="shared" si="53"/>
        <v>0</v>
      </c>
      <c r="DN30" s="514">
        <f t="shared" si="54"/>
        <v>0</v>
      </c>
      <c r="DO30" s="514">
        <f t="shared" si="55"/>
        <v>9661323</v>
      </c>
      <c r="DP30" s="514">
        <f t="shared" si="56"/>
        <v>0</v>
      </c>
      <c r="DQ30" s="514">
        <f t="shared" si="57"/>
        <v>0</v>
      </c>
      <c r="DR30" s="514">
        <f t="shared" si="58"/>
        <v>0</v>
      </c>
      <c r="EA30" s="378" t="s">
        <v>667</v>
      </c>
      <c r="EB30" s="378" t="s">
        <v>668</v>
      </c>
      <c r="EC30" s="378" t="s">
        <v>376</v>
      </c>
      <c r="ED30" s="378" t="s">
        <v>376</v>
      </c>
      <c r="EE30" s="580">
        <v>12258668000</v>
      </c>
      <c r="EF30" s="580">
        <v>0</v>
      </c>
      <c r="EG30" s="580">
        <v>0</v>
      </c>
      <c r="EH30" s="580">
        <f t="shared" si="60"/>
        <v>12258668</v>
      </c>
      <c r="EI30" s="580">
        <f t="shared" si="61"/>
        <v>0</v>
      </c>
      <c r="EJ30" s="580">
        <f t="shared" si="62"/>
        <v>0</v>
      </c>
      <c r="EL30" s="597" t="s">
        <v>969</v>
      </c>
      <c r="EM30" s="598">
        <v>9661323000</v>
      </c>
      <c r="EN30" s="598">
        <v>0</v>
      </c>
      <c r="EO30" s="598">
        <v>0</v>
      </c>
      <c r="EP30" s="598">
        <v>9661323000</v>
      </c>
      <c r="EQ30" s="598">
        <v>0</v>
      </c>
      <c r="ER30" s="598">
        <v>0</v>
      </c>
      <c r="ES30" s="598">
        <v>0</v>
      </c>
      <c r="ET30" s="598">
        <f t="shared" si="63"/>
        <v>9661323</v>
      </c>
      <c r="EU30" s="598">
        <f t="shared" si="64"/>
        <v>0</v>
      </c>
      <c r="EV30" s="598">
        <f t="shared" si="65"/>
        <v>0</v>
      </c>
      <c r="EW30" s="598">
        <f t="shared" si="66"/>
        <v>9661323</v>
      </c>
      <c r="EX30" s="598">
        <f t="shared" si="67"/>
        <v>0</v>
      </c>
      <c r="EY30" s="598">
        <f t="shared" si="68"/>
        <v>0</v>
      </c>
      <c r="EZ30" s="598">
        <f t="shared" si="69"/>
        <v>0</v>
      </c>
      <c r="FI30" s="579" t="s">
        <v>667</v>
      </c>
      <c r="FJ30" s="579" t="s">
        <v>668</v>
      </c>
      <c r="FK30" s="579" t="s">
        <v>376</v>
      </c>
      <c r="FL30" s="579" t="s">
        <v>376</v>
      </c>
      <c r="FM30" s="580">
        <v>12258668000</v>
      </c>
      <c r="FN30" s="580">
        <v>0</v>
      </c>
      <c r="FO30" s="580">
        <v>0</v>
      </c>
      <c r="FP30" s="580">
        <f t="shared" si="71"/>
        <v>12258668</v>
      </c>
      <c r="FQ30" s="580">
        <f t="shared" si="72"/>
        <v>0</v>
      </c>
      <c r="FR30" s="580">
        <f t="shared" si="73"/>
        <v>0</v>
      </c>
      <c r="FT30" s="597" t="s">
        <v>969</v>
      </c>
      <c r="FU30" s="598">
        <v>9661323000</v>
      </c>
      <c r="FV30" s="598">
        <v>0</v>
      </c>
      <c r="FW30" s="598">
        <v>0</v>
      </c>
      <c r="FX30" s="598">
        <v>9661323000</v>
      </c>
      <c r="FY30" s="598">
        <v>0</v>
      </c>
      <c r="FZ30" s="598">
        <v>0</v>
      </c>
      <c r="GA30" s="598">
        <v>0</v>
      </c>
      <c r="GB30" s="514">
        <f t="shared" si="74"/>
        <v>9661323</v>
      </c>
      <c r="GC30" s="514">
        <f t="shared" si="75"/>
        <v>0</v>
      </c>
      <c r="GD30" s="514">
        <f t="shared" si="76"/>
        <v>0</v>
      </c>
      <c r="GE30" s="514">
        <f t="shared" si="77"/>
        <v>9661323</v>
      </c>
      <c r="GF30" s="514">
        <f t="shared" si="78"/>
        <v>0</v>
      </c>
      <c r="GG30" s="514">
        <f t="shared" si="79"/>
        <v>0</v>
      </c>
      <c r="GH30" s="514">
        <f t="shared" si="80"/>
        <v>0</v>
      </c>
      <c r="GQ30" s="741" t="s">
        <v>667</v>
      </c>
      <c r="GR30" s="741" t="s">
        <v>668</v>
      </c>
      <c r="GS30" s="741" t="s">
        <v>376</v>
      </c>
      <c r="GT30" s="741" t="s">
        <v>376</v>
      </c>
      <c r="GU30" s="742">
        <v>22695567962</v>
      </c>
      <c r="GV30" s="742">
        <v>0</v>
      </c>
      <c r="GW30" s="742">
        <v>0</v>
      </c>
      <c r="GX30" s="742">
        <f t="shared" si="82"/>
        <v>22695567.962000001</v>
      </c>
      <c r="GY30" s="742">
        <f t="shared" si="83"/>
        <v>0</v>
      </c>
      <c r="GZ30" s="742">
        <f t="shared" si="84"/>
        <v>0</v>
      </c>
      <c r="HB30" s="743" t="s">
        <v>969</v>
      </c>
      <c r="HC30" s="744">
        <v>9161323000</v>
      </c>
      <c r="HD30" s="744">
        <v>0</v>
      </c>
      <c r="HE30" s="744">
        <v>0</v>
      </c>
      <c r="HF30" s="744">
        <v>9161323000</v>
      </c>
      <c r="HG30" s="744">
        <v>0</v>
      </c>
      <c r="HH30" s="744">
        <v>0</v>
      </c>
      <c r="HI30" s="744">
        <v>0</v>
      </c>
      <c r="HJ30" s="744">
        <f t="shared" si="85"/>
        <v>9161323</v>
      </c>
      <c r="HK30" s="744">
        <f t="shared" si="86"/>
        <v>0</v>
      </c>
      <c r="HL30" s="744">
        <f t="shared" si="87"/>
        <v>0</v>
      </c>
      <c r="HM30" s="744">
        <f t="shared" si="88"/>
        <v>9161323</v>
      </c>
      <c r="HN30" s="744">
        <f t="shared" si="89"/>
        <v>0</v>
      </c>
      <c r="HO30" s="744">
        <f t="shared" si="90"/>
        <v>0</v>
      </c>
      <c r="HP30" s="744">
        <f t="shared" si="91"/>
        <v>0</v>
      </c>
      <c r="HY30" s="741" t="s">
        <v>667</v>
      </c>
      <c r="HZ30" s="741" t="s">
        <v>668</v>
      </c>
      <c r="IA30" s="741" t="s">
        <v>376</v>
      </c>
      <c r="IB30" s="741" t="s">
        <v>376</v>
      </c>
      <c r="IC30" s="742">
        <v>22695567962</v>
      </c>
      <c r="ID30" s="742">
        <v>0</v>
      </c>
      <c r="IE30" s="742">
        <v>0</v>
      </c>
      <c r="IF30" s="742">
        <f t="shared" si="13"/>
        <v>22695567.962000001</v>
      </c>
      <c r="IG30" s="742">
        <f t="shared" si="14"/>
        <v>0</v>
      </c>
      <c r="IH30" s="742">
        <f t="shared" si="15"/>
        <v>0</v>
      </c>
      <c r="IJ30" s="743" t="s">
        <v>969</v>
      </c>
      <c r="IK30" s="744">
        <v>9161323000</v>
      </c>
      <c r="IL30" s="744"/>
      <c r="IM30" s="744">
        <v>167632847</v>
      </c>
      <c r="IN30" s="744">
        <v>167632847</v>
      </c>
      <c r="IO30" s="744">
        <f t="shared" si="93"/>
        <v>8993690153</v>
      </c>
      <c r="IP30" s="744">
        <v>0</v>
      </c>
      <c r="IQ30" s="744">
        <v>167632847</v>
      </c>
      <c r="IR30" s="744">
        <v>0</v>
      </c>
      <c r="IS30" s="744">
        <f t="shared" si="94"/>
        <v>9161323</v>
      </c>
      <c r="IT30" s="744">
        <f t="shared" si="95"/>
        <v>167632.84700000001</v>
      </c>
      <c r="IU30" s="744">
        <f t="shared" si="95"/>
        <v>167632.84700000001</v>
      </c>
      <c r="IV30" s="744">
        <f t="shared" si="96"/>
        <v>8993690.1530000009</v>
      </c>
      <c r="IW30" s="744">
        <f t="shared" si="97"/>
        <v>0</v>
      </c>
      <c r="IX30" s="744">
        <f t="shared" si="98"/>
        <v>167632.84700000001</v>
      </c>
      <c r="IY30" s="744">
        <f t="shared" si="99"/>
        <v>0</v>
      </c>
      <c r="IZ30" s="517"/>
      <c r="JA30" s="517"/>
      <c r="JH30" s="741" t="s">
        <v>667</v>
      </c>
      <c r="JI30" s="306" t="s">
        <v>668</v>
      </c>
      <c r="JJ30" s="741" t="s">
        <v>376</v>
      </c>
      <c r="JK30" s="306" t="s">
        <v>376</v>
      </c>
      <c r="JL30" s="742">
        <v>22695567962</v>
      </c>
      <c r="JM30" s="742">
        <v>0</v>
      </c>
      <c r="JN30" s="742">
        <v>0</v>
      </c>
      <c r="JO30" s="742">
        <f t="shared" si="101"/>
        <v>22695567.962000001</v>
      </c>
      <c r="JP30" s="742">
        <f t="shared" si="102"/>
        <v>0</v>
      </c>
      <c r="JQ30" s="742">
        <f t="shared" si="103"/>
        <v>0</v>
      </c>
      <c r="JS30" s="743" t="s">
        <v>968</v>
      </c>
      <c r="JT30" s="744">
        <v>18521537347</v>
      </c>
      <c r="JU30" s="744">
        <v>9467723599</v>
      </c>
      <c r="JV30" s="744">
        <v>9467723599</v>
      </c>
      <c r="JW30" s="744">
        <v>9053813748</v>
      </c>
      <c r="JX30" s="744">
        <v>0</v>
      </c>
      <c r="JY30" s="744">
        <v>7122056846</v>
      </c>
      <c r="JZ30" s="744">
        <v>2345666753</v>
      </c>
      <c r="KA30" s="744">
        <f t="shared" si="104"/>
        <v>18521537.346999999</v>
      </c>
      <c r="KB30" s="744">
        <f t="shared" si="105"/>
        <v>9467723.5989999995</v>
      </c>
      <c r="KC30" s="744">
        <f t="shared" si="106"/>
        <v>9467723.5989999995</v>
      </c>
      <c r="KD30" s="744">
        <f t="shared" si="107"/>
        <v>9053813.7479999997</v>
      </c>
      <c r="KE30" s="744">
        <f t="shared" si="108"/>
        <v>0</v>
      </c>
      <c r="KF30" s="744">
        <f t="shared" si="109"/>
        <v>7122056.8459999999</v>
      </c>
      <c r="KG30" s="744">
        <f t="shared" si="110"/>
        <v>2345666.753</v>
      </c>
    </row>
    <row r="31" spans="1:293" s="378" customFormat="1" ht="12" customHeight="1" x14ac:dyDescent="0.2">
      <c r="A31" s="596" t="s">
        <v>677</v>
      </c>
      <c r="B31" s="353" t="s">
        <v>678</v>
      </c>
      <c r="C31" s="596" t="s">
        <v>376</v>
      </c>
      <c r="D31" s="353" t="s">
        <v>376</v>
      </c>
      <c r="E31" s="354">
        <v>756414000</v>
      </c>
      <c r="F31" s="354">
        <v>0</v>
      </c>
      <c r="G31" s="354">
        <v>0</v>
      </c>
      <c r="H31" s="354">
        <f t="shared" si="19"/>
        <v>756414</v>
      </c>
      <c r="I31" s="354">
        <f t="shared" si="20"/>
        <v>0</v>
      </c>
      <c r="J31" s="354">
        <f t="shared" si="21"/>
        <v>0</v>
      </c>
      <c r="L31" s="378" t="s">
        <v>528</v>
      </c>
      <c r="M31" s="354">
        <v>17541803000</v>
      </c>
      <c r="N31" s="354">
        <v>0</v>
      </c>
      <c r="O31" s="354">
        <v>0</v>
      </c>
      <c r="P31" s="354">
        <v>17541803000</v>
      </c>
      <c r="Q31" s="354">
        <v>0</v>
      </c>
      <c r="R31" s="354">
        <v>0</v>
      </c>
      <c r="S31" s="354">
        <f t="shared" si="22"/>
        <v>17541803</v>
      </c>
      <c r="T31" s="354">
        <f t="shared" si="23"/>
        <v>0</v>
      </c>
      <c r="U31" s="354">
        <f t="shared" si="24"/>
        <v>0</v>
      </c>
      <c r="V31" s="354">
        <f t="shared" si="25"/>
        <v>17541803</v>
      </c>
      <c r="W31" s="354">
        <f t="shared" si="26"/>
        <v>0</v>
      </c>
      <c r="X31" s="354">
        <f t="shared" si="27"/>
        <v>0</v>
      </c>
      <c r="AG31" s="378" t="s">
        <v>673</v>
      </c>
      <c r="AH31" s="378" t="s">
        <v>674</v>
      </c>
      <c r="AI31" s="378" t="s">
        <v>376</v>
      </c>
      <c r="AJ31" s="378" t="s">
        <v>376</v>
      </c>
      <c r="AK31" s="354">
        <v>1502088000</v>
      </c>
      <c r="AL31" s="354">
        <v>0</v>
      </c>
      <c r="AM31" s="354">
        <v>0</v>
      </c>
      <c r="AN31" s="354">
        <f t="shared" si="29"/>
        <v>1502088</v>
      </c>
      <c r="AO31" s="354">
        <f t="shared" si="30"/>
        <v>0</v>
      </c>
      <c r="AP31" s="354">
        <f t="shared" si="31"/>
        <v>0</v>
      </c>
      <c r="AR31" s="378" t="s">
        <v>528</v>
      </c>
      <c r="AS31" s="514">
        <v>17541803000</v>
      </c>
      <c r="AT31" s="514">
        <v>0</v>
      </c>
      <c r="AU31" s="514">
        <v>0</v>
      </c>
      <c r="AV31" s="514">
        <v>17541803000</v>
      </c>
      <c r="AW31" s="514">
        <v>0</v>
      </c>
      <c r="AX31" s="514">
        <v>0</v>
      </c>
      <c r="AY31" s="514">
        <f t="shared" si="32"/>
        <v>17541803</v>
      </c>
      <c r="AZ31" s="514">
        <f t="shared" si="33"/>
        <v>0</v>
      </c>
      <c r="BA31" s="514">
        <f t="shared" si="34"/>
        <v>0</v>
      </c>
      <c r="BB31" s="514">
        <f t="shared" si="35"/>
        <v>17541803</v>
      </c>
      <c r="BC31" s="514">
        <f t="shared" si="36"/>
        <v>0</v>
      </c>
      <c r="BD31" s="514">
        <f t="shared" si="37"/>
        <v>0</v>
      </c>
      <c r="BM31" s="378" t="s">
        <v>671</v>
      </c>
      <c r="BN31" s="378" t="s">
        <v>672</v>
      </c>
      <c r="BO31" s="378" t="s">
        <v>376</v>
      </c>
      <c r="BP31" s="378" t="s">
        <v>376</v>
      </c>
      <c r="BQ31" s="514">
        <v>6280555700</v>
      </c>
      <c r="BR31" s="514">
        <v>0</v>
      </c>
      <c r="BS31" s="514">
        <v>0</v>
      </c>
      <c r="BT31" s="514">
        <f t="shared" si="39"/>
        <v>6280555.7000000002</v>
      </c>
      <c r="BU31" s="514">
        <f t="shared" si="40"/>
        <v>0</v>
      </c>
      <c r="BV31" s="514">
        <f t="shared" si="41"/>
        <v>0</v>
      </c>
      <c r="BX31" s="378" t="s">
        <v>528</v>
      </c>
      <c r="BY31" s="514">
        <v>17541803000</v>
      </c>
      <c r="BZ31" s="514">
        <v>0</v>
      </c>
      <c r="CA31" s="514">
        <v>0</v>
      </c>
      <c r="CB31" s="514">
        <v>17541803000</v>
      </c>
      <c r="CC31" s="514">
        <v>0</v>
      </c>
      <c r="CD31" s="514">
        <v>0</v>
      </c>
      <c r="CE31" s="514">
        <f t="shared" si="42"/>
        <v>17541803</v>
      </c>
      <c r="CF31" s="514">
        <f t="shared" si="43"/>
        <v>0</v>
      </c>
      <c r="CG31" s="514">
        <f t="shared" si="44"/>
        <v>0</v>
      </c>
      <c r="CH31" s="514">
        <f t="shared" si="45"/>
        <v>17541803</v>
      </c>
      <c r="CI31" s="514">
        <f t="shared" si="46"/>
        <v>0</v>
      </c>
      <c r="CJ31" s="514">
        <f t="shared" si="47"/>
        <v>0</v>
      </c>
      <c r="CK31" s="378" t="s">
        <v>281</v>
      </c>
      <c r="CS31" s="579" t="s">
        <v>667</v>
      </c>
      <c r="CT31" s="579" t="s">
        <v>668</v>
      </c>
      <c r="CU31" s="579" t="s">
        <v>376</v>
      </c>
      <c r="CV31" s="579" t="s">
        <v>376</v>
      </c>
      <c r="CW31" s="580">
        <v>0</v>
      </c>
      <c r="CX31" s="580">
        <v>10926847189</v>
      </c>
      <c r="CY31" s="580">
        <v>10926847189</v>
      </c>
      <c r="CZ31" s="580">
        <f t="shared" si="49"/>
        <v>0</v>
      </c>
      <c r="DA31" s="580">
        <f t="shared" si="50"/>
        <v>10926847.188999999</v>
      </c>
      <c r="DB31" s="580">
        <f t="shared" si="51"/>
        <v>10926847.188999999</v>
      </c>
      <c r="DD31" s="378" t="s">
        <v>528</v>
      </c>
      <c r="DE31" s="514">
        <v>17541803000</v>
      </c>
      <c r="DF31" s="514">
        <v>0</v>
      </c>
      <c r="DG31" s="514">
        <v>0</v>
      </c>
      <c r="DH31" s="514">
        <v>17541803000</v>
      </c>
      <c r="DI31" s="514">
        <v>0</v>
      </c>
      <c r="DJ31" s="514">
        <v>0</v>
      </c>
      <c r="DK31" s="514">
        <v>0</v>
      </c>
      <c r="DL31" s="514">
        <f t="shared" si="52"/>
        <v>17541803</v>
      </c>
      <c r="DM31" s="514">
        <f t="shared" si="53"/>
        <v>0</v>
      </c>
      <c r="DN31" s="514">
        <f t="shared" si="54"/>
        <v>0</v>
      </c>
      <c r="DO31" s="514">
        <f t="shared" si="55"/>
        <v>17541803</v>
      </c>
      <c r="DP31" s="514">
        <f t="shared" si="56"/>
        <v>0</v>
      </c>
      <c r="DQ31" s="514">
        <f t="shared" si="57"/>
        <v>0</v>
      </c>
      <c r="DR31" s="514">
        <f t="shared" si="58"/>
        <v>0</v>
      </c>
      <c r="EA31" s="378" t="s">
        <v>667</v>
      </c>
      <c r="EB31" s="378" t="s">
        <v>668</v>
      </c>
      <c r="EC31" s="378" t="s">
        <v>376</v>
      </c>
      <c r="ED31" s="378" t="s">
        <v>376</v>
      </c>
      <c r="EE31" s="580">
        <v>0</v>
      </c>
      <c r="EF31" s="580">
        <v>10926847189</v>
      </c>
      <c r="EG31" s="580">
        <v>10926847189</v>
      </c>
      <c r="EH31" s="580">
        <f t="shared" si="60"/>
        <v>0</v>
      </c>
      <c r="EI31" s="580">
        <f t="shared" si="61"/>
        <v>10926847.188999999</v>
      </c>
      <c r="EJ31" s="580">
        <f t="shared" si="62"/>
        <v>10926847.188999999</v>
      </c>
      <c r="EL31" s="597" t="s">
        <v>528</v>
      </c>
      <c r="EM31" s="598">
        <v>17541803000</v>
      </c>
      <c r="EN31" s="598">
        <v>0</v>
      </c>
      <c r="EO31" s="598">
        <v>0</v>
      </c>
      <c r="EP31" s="598">
        <v>17541803000</v>
      </c>
      <c r="EQ31" s="598">
        <v>0</v>
      </c>
      <c r="ER31" s="598">
        <v>0</v>
      </c>
      <c r="ES31" s="598">
        <v>0</v>
      </c>
      <c r="ET31" s="598">
        <f t="shared" si="63"/>
        <v>17541803</v>
      </c>
      <c r="EU31" s="598">
        <f t="shared" si="64"/>
        <v>0</v>
      </c>
      <c r="EV31" s="598">
        <f t="shared" si="65"/>
        <v>0</v>
      </c>
      <c r="EW31" s="598">
        <f t="shared" si="66"/>
        <v>17541803</v>
      </c>
      <c r="EX31" s="598">
        <f t="shared" si="67"/>
        <v>0</v>
      </c>
      <c r="EY31" s="598">
        <f t="shared" si="68"/>
        <v>0</v>
      </c>
      <c r="EZ31" s="598">
        <f t="shared" si="69"/>
        <v>0</v>
      </c>
      <c r="FI31" s="579" t="s">
        <v>667</v>
      </c>
      <c r="FJ31" s="579" t="s">
        <v>668</v>
      </c>
      <c r="FK31" s="579" t="s">
        <v>376</v>
      </c>
      <c r="FL31" s="579" t="s">
        <v>376</v>
      </c>
      <c r="FM31" s="580">
        <v>0</v>
      </c>
      <c r="FN31" s="580">
        <v>10926847189</v>
      </c>
      <c r="FO31" s="580">
        <v>10926847189</v>
      </c>
      <c r="FP31" s="580">
        <f t="shared" si="71"/>
        <v>0</v>
      </c>
      <c r="FQ31" s="580">
        <f t="shared" si="72"/>
        <v>10926847.188999999</v>
      </c>
      <c r="FR31" s="580">
        <f t="shared" si="73"/>
        <v>10926847.188999999</v>
      </c>
      <c r="FT31" s="597" t="s">
        <v>528</v>
      </c>
      <c r="FU31" s="598">
        <v>17541803000</v>
      </c>
      <c r="FV31" s="598">
        <v>0</v>
      </c>
      <c r="FW31" s="598">
        <v>0</v>
      </c>
      <c r="FX31" s="598">
        <v>17541803000</v>
      </c>
      <c r="FY31" s="598">
        <v>0</v>
      </c>
      <c r="FZ31" s="598">
        <v>0</v>
      </c>
      <c r="GA31" s="598">
        <v>0</v>
      </c>
      <c r="GB31" s="514">
        <f t="shared" si="74"/>
        <v>17541803</v>
      </c>
      <c r="GC31" s="514">
        <f t="shared" si="75"/>
        <v>0</v>
      </c>
      <c r="GD31" s="514">
        <f t="shared" si="76"/>
        <v>0</v>
      </c>
      <c r="GE31" s="514">
        <f t="shared" si="77"/>
        <v>17541803</v>
      </c>
      <c r="GF31" s="514">
        <f t="shared" si="78"/>
        <v>0</v>
      </c>
      <c r="GG31" s="514">
        <f t="shared" si="79"/>
        <v>0</v>
      </c>
      <c r="GH31" s="514">
        <f t="shared" si="80"/>
        <v>0</v>
      </c>
      <c r="GQ31" s="741" t="s">
        <v>667</v>
      </c>
      <c r="GR31" s="741" t="s">
        <v>668</v>
      </c>
      <c r="GS31" s="741" t="s">
        <v>376</v>
      </c>
      <c r="GT31" s="741" t="s">
        <v>376</v>
      </c>
      <c r="GU31" s="742">
        <v>0</v>
      </c>
      <c r="GV31" s="742">
        <v>22632749547</v>
      </c>
      <c r="GW31" s="742">
        <v>22632749547</v>
      </c>
      <c r="GX31" s="742">
        <f t="shared" si="82"/>
        <v>0</v>
      </c>
      <c r="GY31" s="742">
        <f t="shared" si="83"/>
        <v>22632749.546999998</v>
      </c>
      <c r="GZ31" s="742">
        <f t="shared" si="84"/>
        <v>22632749.546999998</v>
      </c>
      <c r="HB31" s="743" t="s">
        <v>528</v>
      </c>
      <c r="HC31" s="744">
        <v>17541803000</v>
      </c>
      <c r="HD31" s="744">
        <v>0</v>
      </c>
      <c r="HE31" s="744">
        <v>0</v>
      </c>
      <c r="HF31" s="744">
        <v>17541803000</v>
      </c>
      <c r="HG31" s="744">
        <v>0</v>
      </c>
      <c r="HH31" s="744">
        <v>0</v>
      </c>
      <c r="HI31" s="744">
        <v>0</v>
      </c>
      <c r="HJ31" s="744">
        <f t="shared" si="85"/>
        <v>17541803</v>
      </c>
      <c r="HK31" s="744">
        <f t="shared" si="86"/>
        <v>0</v>
      </c>
      <c r="HL31" s="744">
        <f t="shared" si="87"/>
        <v>0</v>
      </c>
      <c r="HM31" s="744">
        <f t="shared" si="88"/>
        <v>17541803</v>
      </c>
      <c r="HN31" s="744">
        <f t="shared" si="89"/>
        <v>0</v>
      </c>
      <c r="HO31" s="744">
        <f t="shared" si="90"/>
        <v>0</v>
      </c>
      <c r="HP31" s="744">
        <f t="shared" si="91"/>
        <v>0</v>
      </c>
      <c r="HY31" s="741" t="s">
        <v>667</v>
      </c>
      <c r="HZ31" s="741" t="s">
        <v>668</v>
      </c>
      <c r="IA31" s="741" t="s">
        <v>376</v>
      </c>
      <c r="IB31" s="741" t="s">
        <v>376</v>
      </c>
      <c r="IC31" s="742">
        <v>0</v>
      </c>
      <c r="ID31" s="742">
        <v>22632749547</v>
      </c>
      <c r="IE31" s="742">
        <v>22632749547</v>
      </c>
      <c r="IF31" s="742">
        <f t="shared" si="13"/>
        <v>0</v>
      </c>
      <c r="IG31" s="742">
        <f t="shared" si="14"/>
        <v>22632749.546999998</v>
      </c>
      <c r="IH31" s="742">
        <f t="shared" si="15"/>
        <v>22632749.546999998</v>
      </c>
      <c r="IJ31" s="743" t="s">
        <v>528</v>
      </c>
      <c r="IK31" s="744">
        <v>17541803000</v>
      </c>
      <c r="IL31" s="744"/>
      <c r="IM31" s="744">
        <v>0</v>
      </c>
      <c r="IN31" s="744">
        <v>0</v>
      </c>
      <c r="IO31" s="744">
        <f t="shared" si="93"/>
        <v>17541803000</v>
      </c>
      <c r="IP31" s="744">
        <v>0</v>
      </c>
      <c r="IQ31" s="744">
        <v>0</v>
      </c>
      <c r="IR31" s="744">
        <v>0</v>
      </c>
      <c r="IS31" s="744">
        <f t="shared" si="94"/>
        <v>17541803</v>
      </c>
      <c r="IT31" s="744">
        <f t="shared" si="95"/>
        <v>0</v>
      </c>
      <c r="IU31" s="744">
        <f t="shared" si="95"/>
        <v>0</v>
      </c>
      <c r="IV31" s="744">
        <f t="shared" si="96"/>
        <v>17541803</v>
      </c>
      <c r="IW31" s="744">
        <f t="shared" si="97"/>
        <v>0</v>
      </c>
      <c r="IX31" s="744">
        <f t="shared" si="98"/>
        <v>0</v>
      </c>
      <c r="IY31" s="744">
        <f t="shared" si="99"/>
        <v>0</v>
      </c>
      <c r="IZ31" s="517"/>
      <c r="JA31" s="517"/>
      <c r="JH31" s="741" t="s">
        <v>667</v>
      </c>
      <c r="JI31" s="306" t="s">
        <v>668</v>
      </c>
      <c r="JJ31" s="741" t="s">
        <v>376</v>
      </c>
      <c r="JK31" s="306" t="s">
        <v>376</v>
      </c>
      <c r="JL31" s="742">
        <v>0</v>
      </c>
      <c r="JM31" s="742">
        <v>22632749547</v>
      </c>
      <c r="JN31" s="742">
        <v>22632749547</v>
      </c>
      <c r="JO31" s="742">
        <f t="shared" si="101"/>
        <v>0</v>
      </c>
      <c r="JP31" s="742">
        <f t="shared" si="102"/>
        <v>22632749.546999998</v>
      </c>
      <c r="JQ31" s="742">
        <f t="shared" si="103"/>
        <v>22632749.546999998</v>
      </c>
      <c r="JS31" s="743" t="s">
        <v>969</v>
      </c>
      <c r="JT31" s="744">
        <v>9161323000</v>
      </c>
      <c r="JU31" s="744">
        <v>167632847</v>
      </c>
      <c r="JV31" s="744">
        <v>167632847</v>
      </c>
      <c r="JW31" s="744">
        <v>8993690153</v>
      </c>
      <c r="JX31" s="744">
        <v>0</v>
      </c>
      <c r="JY31" s="744">
        <v>167632847</v>
      </c>
      <c r="JZ31" s="744">
        <v>0</v>
      </c>
      <c r="KA31" s="744">
        <f t="shared" si="104"/>
        <v>9161323</v>
      </c>
      <c r="KB31" s="744">
        <f t="shared" si="105"/>
        <v>167632.84700000001</v>
      </c>
      <c r="KC31" s="744">
        <f t="shared" si="106"/>
        <v>167632.84700000001</v>
      </c>
      <c r="KD31" s="744">
        <f t="shared" si="107"/>
        <v>8993690.1530000009</v>
      </c>
      <c r="KE31" s="744">
        <f t="shared" si="108"/>
        <v>0</v>
      </c>
      <c r="KF31" s="744">
        <f t="shared" si="109"/>
        <v>167632.84700000001</v>
      </c>
      <c r="KG31" s="744">
        <f t="shared" si="110"/>
        <v>0</v>
      </c>
    </row>
    <row r="32" spans="1:293" s="378" customFormat="1" ht="12" customHeight="1" x14ac:dyDescent="0.2">
      <c r="A32" s="596" t="s">
        <v>679</v>
      </c>
      <c r="B32" s="353" t="s">
        <v>680</v>
      </c>
      <c r="C32" s="596" t="s">
        <v>376</v>
      </c>
      <c r="D32" s="353" t="s">
        <v>376</v>
      </c>
      <c r="E32" s="354">
        <v>14550669000</v>
      </c>
      <c r="F32" s="354">
        <v>0</v>
      </c>
      <c r="G32" s="354">
        <v>0</v>
      </c>
      <c r="H32" s="354">
        <f t="shared" si="19"/>
        <v>14550669</v>
      </c>
      <c r="I32" s="354">
        <f t="shared" si="20"/>
        <v>0</v>
      </c>
      <c r="J32" s="354">
        <f t="shared" si="21"/>
        <v>0</v>
      </c>
      <c r="L32" s="378" t="s">
        <v>970</v>
      </c>
      <c r="M32" s="354">
        <v>10212784000</v>
      </c>
      <c r="N32" s="354">
        <v>0</v>
      </c>
      <c r="O32" s="354">
        <v>0</v>
      </c>
      <c r="P32" s="354">
        <v>10212784000</v>
      </c>
      <c r="Q32" s="354">
        <v>0</v>
      </c>
      <c r="R32" s="354">
        <v>0</v>
      </c>
      <c r="S32" s="354">
        <f t="shared" si="22"/>
        <v>10212784</v>
      </c>
      <c r="T32" s="354">
        <f t="shared" si="23"/>
        <v>0</v>
      </c>
      <c r="U32" s="354">
        <f t="shared" si="24"/>
        <v>0</v>
      </c>
      <c r="V32" s="354">
        <f t="shared" si="25"/>
        <v>10212784</v>
      </c>
      <c r="W32" s="354">
        <f t="shared" si="26"/>
        <v>0</v>
      </c>
      <c r="X32" s="354">
        <f t="shared" si="27"/>
        <v>0</v>
      </c>
      <c r="AG32" s="378" t="s">
        <v>675</v>
      </c>
      <c r="AH32" s="378" t="s">
        <v>676</v>
      </c>
      <c r="AI32" s="378" t="s">
        <v>376</v>
      </c>
      <c r="AJ32" s="378" t="s">
        <v>376</v>
      </c>
      <c r="AK32" s="354">
        <v>2227382000</v>
      </c>
      <c r="AL32" s="354">
        <v>0</v>
      </c>
      <c r="AM32" s="354">
        <v>0</v>
      </c>
      <c r="AN32" s="354">
        <f t="shared" si="29"/>
        <v>2227382</v>
      </c>
      <c r="AO32" s="354">
        <f t="shared" si="30"/>
        <v>0</v>
      </c>
      <c r="AP32" s="354">
        <f t="shared" si="31"/>
        <v>0</v>
      </c>
      <c r="AR32" s="378" t="s">
        <v>970</v>
      </c>
      <c r="AS32" s="514">
        <v>10212784000</v>
      </c>
      <c r="AT32" s="514">
        <v>0</v>
      </c>
      <c r="AU32" s="514">
        <v>0</v>
      </c>
      <c r="AV32" s="514">
        <v>10212784000</v>
      </c>
      <c r="AW32" s="514">
        <v>0</v>
      </c>
      <c r="AX32" s="514">
        <v>0</v>
      </c>
      <c r="AY32" s="514">
        <f t="shared" si="32"/>
        <v>10212784</v>
      </c>
      <c r="AZ32" s="514">
        <f t="shared" si="33"/>
        <v>0</v>
      </c>
      <c r="BA32" s="514">
        <f t="shared" si="34"/>
        <v>0</v>
      </c>
      <c r="BB32" s="514">
        <f t="shared" si="35"/>
        <v>10212784</v>
      </c>
      <c r="BC32" s="514">
        <f t="shared" si="36"/>
        <v>0</v>
      </c>
      <c r="BD32" s="514">
        <f t="shared" si="37"/>
        <v>0</v>
      </c>
      <c r="BM32" s="378" t="s">
        <v>671</v>
      </c>
      <c r="BN32" s="378" t="s">
        <v>672</v>
      </c>
      <c r="BO32" s="378" t="s">
        <v>376</v>
      </c>
      <c r="BP32" s="378" t="s">
        <v>376</v>
      </c>
      <c r="BQ32" s="514">
        <v>0</v>
      </c>
      <c r="BR32" s="514">
        <v>268688400</v>
      </c>
      <c r="BS32" s="514">
        <v>268688400</v>
      </c>
      <c r="BT32" s="514">
        <f t="shared" si="39"/>
        <v>0</v>
      </c>
      <c r="BU32" s="514">
        <f t="shared" si="40"/>
        <v>268688.40000000002</v>
      </c>
      <c r="BV32" s="514">
        <f t="shared" si="41"/>
        <v>268688.40000000002</v>
      </c>
      <c r="BX32" s="378" t="s">
        <v>970</v>
      </c>
      <c r="BY32" s="514">
        <v>10212784000</v>
      </c>
      <c r="BZ32" s="514">
        <v>0</v>
      </c>
      <c r="CA32" s="514">
        <v>0</v>
      </c>
      <c r="CB32" s="514">
        <v>10212784000</v>
      </c>
      <c r="CC32" s="514">
        <v>0</v>
      </c>
      <c r="CD32" s="514">
        <v>0</v>
      </c>
      <c r="CE32" s="514">
        <f t="shared" si="42"/>
        <v>10212784</v>
      </c>
      <c r="CF32" s="514">
        <f t="shared" si="43"/>
        <v>0</v>
      </c>
      <c r="CG32" s="514">
        <f t="shared" si="44"/>
        <v>0</v>
      </c>
      <c r="CH32" s="514">
        <f t="shared" si="45"/>
        <v>10212784</v>
      </c>
      <c r="CI32" s="514">
        <f t="shared" si="46"/>
        <v>0</v>
      </c>
      <c r="CJ32" s="514">
        <f t="shared" si="47"/>
        <v>0</v>
      </c>
      <c r="CK32" s="378" t="s">
        <v>281</v>
      </c>
      <c r="CS32" s="579" t="s">
        <v>671</v>
      </c>
      <c r="CT32" s="579" t="s">
        <v>672</v>
      </c>
      <c r="CU32" s="579" t="s">
        <v>376</v>
      </c>
      <c r="CV32" s="579" t="s">
        <v>376</v>
      </c>
      <c r="CW32" s="580">
        <v>6280555700</v>
      </c>
      <c r="CX32" s="580">
        <v>0</v>
      </c>
      <c r="CY32" s="580">
        <v>0</v>
      </c>
      <c r="CZ32" s="580">
        <f t="shared" si="49"/>
        <v>6280555.7000000002</v>
      </c>
      <c r="DA32" s="580">
        <f t="shared" si="50"/>
        <v>0</v>
      </c>
      <c r="DB32" s="580">
        <f t="shared" si="51"/>
        <v>0</v>
      </c>
      <c r="DD32" s="378" t="s">
        <v>970</v>
      </c>
      <c r="DE32" s="514">
        <v>10212784000</v>
      </c>
      <c r="DF32" s="514">
        <v>0</v>
      </c>
      <c r="DG32" s="514">
        <v>0</v>
      </c>
      <c r="DH32" s="514">
        <v>10212784000</v>
      </c>
      <c r="DI32" s="514">
        <v>0</v>
      </c>
      <c r="DJ32" s="514">
        <v>0</v>
      </c>
      <c r="DK32" s="514">
        <v>0</v>
      </c>
      <c r="DL32" s="514">
        <f t="shared" si="52"/>
        <v>10212784</v>
      </c>
      <c r="DM32" s="514">
        <f t="shared" si="53"/>
        <v>0</v>
      </c>
      <c r="DN32" s="514">
        <f t="shared" si="54"/>
        <v>0</v>
      </c>
      <c r="DO32" s="514">
        <f t="shared" si="55"/>
        <v>10212784</v>
      </c>
      <c r="DP32" s="514">
        <f t="shared" si="56"/>
        <v>0</v>
      </c>
      <c r="DQ32" s="514">
        <f t="shared" si="57"/>
        <v>0</v>
      </c>
      <c r="DR32" s="514">
        <f t="shared" si="58"/>
        <v>0</v>
      </c>
      <c r="EA32" s="378" t="s">
        <v>671</v>
      </c>
      <c r="EB32" s="378" t="s">
        <v>672</v>
      </c>
      <c r="EC32" s="378" t="s">
        <v>376</v>
      </c>
      <c r="ED32" s="378" t="s">
        <v>376</v>
      </c>
      <c r="EE32" s="580">
        <v>6280555700</v>
      </c>
      <c r="EF32" s="580">
        <v>0</v>
      </c>
      <c r="EG32" s="580">
        <v>0</v>
      </c>
      <c r="EH32" s="580">
        <f t="shared" si="60"/>
        <v>6280555.7000000002</v>
      </c>
      <c r="EI32" s="580">
        <f t="shared" si="61"/>
        <v>0</v>
      </c>
      <c r="EJ32" s="580">
        <f t="shared" si="62"/>
        <v>0</v>
      </c>
      <c r="EL32" s="597" t="s">
        <v>970</v>
      </c>
      <c r="EM32" s="598">
        <v>10212784000</v>
      </c>
      <c r="EN32" s="598">
        <v>4071000</v>
      </c>
      <c r="EO32" s="598">
        <v>4071000</v>
      </c>
      <c r="EP32" s="598">
        <v>10208713000</v>
      </c>
      <c r="EQ32" s="598">
        <v>0</v>
      </c>
      <c r="ER32" s="598">
        <v>4071000</v>
      </c>
      <c r="ES32" s="598">
        <v>0</v>
      </c>
      <c r="ET32" s="598">
        <f t="shared" si="63"/>
        <v>10212784</v>
      </c>
      <c r="EU32" s="598">
        <f t="shared" si="64"/>
        <v>4071</v>
      </c>
      <c r="EV32" s="598">
        <f t="shared" si="65"/>
        <v>4071</v>
      </c>
      <c r="EW32" s="598">
        <f t="shared" si="66"/>
        <v>10208713</v>
      </c>
      <c r="EX32" s="598">
        <f t="shared" si="67"/>
        <v>0</v>
      </c>
      <c r="EY32" s="598">
        <f t="shared" si="68"/>
        <v>4071</v>
      </c>
      <c r="EZ32" s="598">
        <f t="shared" si="69"/>
        <v>0</v>
      </c>
      <c r="FI32" s="579" t="s">
        <v>671</v>
      </c>
      <c r="FJ32" s="579" t="s">
        <v>672</v>
      </c>
      <c r="FK32" s="579" t="s">
        <v>376</v>
      </c>
      <c r="FL32" s="579" t="s">
        <v>376</v>
      </c>
      <c r="FM32" s="580">
        <v>6280555700</v>
      </c>
      <c r="FN32" s="580">
        <v>0</v>
      </c>
      <c r="FO32" s="580">
        <v>0</v>
      </c>
      <c r="FP32" s="580">
        <f t="shared" si="71"/>
        <v>6280555.7000000002</v>
      </c>
      <c r="FQ32" s="580">
        <f t="shared" si="72"/>
        <v>0</v>
      </c>
      <c r="FR32" s="580">
        <f t="shared" si="73"/>
        <v>0</v>
      </c>
      <c r="FT32" s="597" t="s">
        <v>970</v>
      </c>
      <c r="FU32" s="598">
        <v>10212784000</v>
      </c>
      <c r="FV32" s="598">
        <v>4071000</v>
      </c>
      <c r="FW32" s="598">
        <v>4071000</v>
      </c>
      <c r="FX32" s="598">
        <v>10208713000</v>
      </c>
      <c r="FY32" s="598">
        <v>0</v>
      </c>
      <c r="FZ32" s="598">
        <v>4071000</v>
      </c>
      <c r="GA32" s="598">
        <v>0</v>
      </c>
      <c r="GB32" s="514">
        <f t="shared" si="74"/>
        <v>10212784</v>
      </c>
      <c r="GC32" s="514">
        <f t="shared" si="75"/>
        <v>4071</v>
      </c>
      <c r="GD32" s="514">
        <f t="shared" si="76"/>
        <v>4071</v>
      </c>
      <c r="GE32" s="514">
        <f t="shared" si="77"/>
        <v>10208713</v>
      </c>
      <c r="GF32" s="514">
        <f t="shared" si="78"/>
        <v>0</v>
      </c>
      <c r="GG32" s="514">
        <f t="shared" si="79"/>
        <v>4071</v>
      </c>
      <c r="GH32" s="514">
        <f t="shared" si="80"/>
        <v>0</v>
      </c>
      <c r="GQ32" s="741" t="s">
        <v>671</v>
      </c>
      <c r="GR32" s="741" t="s">
        <v>672</v>
      </c>
      <c r="GS32" s="741" t="s">
        <v>376</v>
      </c>
      <c r="GT32" s="741" t="s">
        <v>376</v>
      </c>
      <c r="GU32" s="742">
        <v>6280555700</v>
      </c>
      <c r="GV32" s="742">
        <v>0</v>
      </c>
      <c r="GW32" s="742">
        <v>0</v>
      </c>
      <c r="GX32" s="742">
        <f t="shared" si="82"/>
        <v>6280555.7000000002</v>
      </c>
      <c r="GY32" s="742">
        <f t="shared" si="83"/>
        <v>0</v>
      </c>
      <c r="GZ32" s="742">
        <f t="shared" si="84"/>
        <v>0</v>
      </c>
      <c r="HB32" s="743" t="s">
        <v>970</v>
      </c>
      <c r="HC32" s="744">
        <v>10212784000</v>
      </c>
      <c r="HD32" s="744">
        <v>197013457</v>
      </c>
      <c r="HE32" s="744">
        <v>401314213</v>
      </c>
      <c r="HF32" s="744">
        <v>9811469787</v>
      </c>
      <c r="HG32" s="744">
        <v>204300756</v>
      </c>
      <c r="HH32" s="744">
        <v>34907074</v>
      </c>
      <c r="HI32" s="744">
        <v>162106383</v>
      </c>
      <c r="HJ32" s="744">
        <f t="shared" si="85"/>
        <v>10212784</v>
      </c>
      <c r="HK32" s="744">
        <f t="shared" si="86"/>
        <v>197013.45699999999</v>
      </c>
      <c r="HL32" s="744">
        <f t="shared" si="87"/>
        <v>401314.21299999999</v>
      </c>
      <c r="HM32" s="744">
        <f t="shared" si="88"/>
        <v>9811469.7870000005</v>
      </c>
      <c r="HN32" s="744">
        <f t="shared" si="89"/>
        <v>204300.75599999999</v>
      </c>
      <c r="HO32" s="744">
        <f t="shared" si="90"/>
        <v>34907.074000000001</v>
      </c>
      <c r="HP32" s="744">
        <f t="shared" si="91"/>
        <v>162106.383</v>
      </c>
      <c r="HY32" s="741" t="s">
        <v>671</v>
      </c>
      <c r="HZ32" s="741" t="s">
        <v>672</v>
      </c>
      <c r="IA32" s="741" t="s">
        <v>376</v>
      </c>
      <c r="IB32" s="741" t="s">
        <v>376</v>
      </c>
      <c r="IC32" s="742">
        <v>6280555700</v>
      </c>
      <c r="ID32" s="742">
        <v>0</v>
      </c>
      <c r="IE32" s="742">
        <v>0</v>
      </c>
      <c r="IF32" s="742">
        <f t="shared" si="13"/>
        <v>6280555.7000000002</v>
      </c>
      <c r="IG32" s="742">
        <f t="shared" si="14"/>
        <v>0</v>
      </c>
      <c r="IH32" s="742">
        <f t="shared" si="15"/>
        <v>0</v>
      </c>
      <c r="IJ32" s="743" t="s">
        <v>970</v>
      </c>
      <c r="IK32" s="744">
        <v>10212784000</v>
      </c>
      <c r="IL32" s="744"/>
      <c r="IM32" s="744">
        <v>205510272</v>
      </c>
      <c r="IN32" s="744">
        <v>538514747</v>
      </c>
      <c r="IO32" s="744">
        <f t="shared" si="93"/>
        <v>9674269253</v>
      </c>
      <c r="IP32" s="744">
        <v>333004475</v>
      </c>
      <c r="IQ32" s="744">
        <v>171831569</v>
      </c>
      <c r="IR32" s="744">
        <v>33678703</v>
      </c>
      <c r="IS32" s="744">
        <f t="shared" si="94"/>
        <v>10212784</v>
      </c>
      <c r="IT32" s="744">
        <f t="shared" si="95"/>
        <v>205510.272</v>
      </c>
      <c r="IU32" s="744">
        <f t="shared" si="95"/>
        <v>538514.74699999997</v>
      </c>
      <c r="IV32" s="744">
        <f t="shared" si="96"/>
        <v>9674269.2530000005</v>
      </c>
      <c r="IW32" s="744">
        <f t="shared" si="97"/>
        <v>333004.47499999998</v>
      </c>
      <c r="IX32" s="744">
        <f t="shared" si="98"/>
        <v>171831.56899999999</v>
      </c>
      <c r="IY32" s="744">
        <f t="shared" si="99"/>
        <v>33678.703000000001</v>
      </c>
      <c r="IZ32" s="517"/>
      <c r="JA32" s="517"/>
      <c r="JH32" s="741" t="s">
        <v>1187</v>
      </c>
      <c r="JI32" s="306" t="s">
        <v>1188</v>
      </c>
      <c r="JJ32" s="741" t="s">
        <v>376</v>
      </c>
      <c r="JK32" s="306" t="s">
        <v>376</v>
      </c>
      <c r="JL32" s="742">
        <v>13209089043</v>
      </c>
      <c r="JM32" s="742">
        <v>0</v>
      </c>
      <c r="JN32" s="742">
        <v>0</v>
      </c>
      <c r="JO32" s="742">
        <f t="shared" si="101"/>
        <v>13209089.043</v>
      </c>
      <c r="JP32" s="742">
        <f t="shared" si="102"/>
        <v>0</v>
      </c>
      <c r="JQ32" s="742">
        <f t="shared" si="103"/>
        <v>0</v>
      </c>
      <c r="JS32" s="743" t="s">
        <v>528</v>
      </c>
      <c r="JT32" s="744">
        <v>17541803000</v>
      </c>
      <c r="JU32" s="744">
        <v>17541803000</v>
      </c>
      <c r="JV32" s="744">
        <v>17541803000</v>
      </c>
      <c r="JW32" s="744">
        <v>0</v>
      </c>
      <c r="JX32" s="744">
        <v>0</v>
      </c>
      <c r="JY32" s="744">
        <v>17541803000</v>
      </c>
      <c r="JZ32" s="744">
        <v>0</v>
      </c>
      <c r="KA32" s="744">
        <f t="shared" si="104"/>
        <v>17541803</v>
      </c>
      <c r="KB32" s="744">
        <f t="shared" si="105"/>
        <v>17541803</v>
      </c>
      <c r="KC32" s="744">
        <f t="shared" si="106"/>
        <v>17541803</v>
      </c>
      <c r="KD32" s="744">
        <f t="shared" si="107"/>
        <v>0</v>
      </c>
      <c r="KE32" s="744">
        <f t="shared" si="108"/>
        <v>0</v>
      </c>
      <c r="KF32" s="744">
        <f t="shared" si="109"/>
        <v>17541803</v>
      </c>
      <c r="KG32" s="744">
        <f t="shared" si="110"/>
        <v>0</v>
      </c>
    </row>
    <row r="33" spans="1:293" s="378" customFormat="1" ht="12" customHeight="1" x14ac:dyDescent="0.2">
      <c r="A33" s="596" t="s">
        <v>681</v>
      </c>
      <c r="B33" s="353" t="s">
        <v>682</v>
      </c>
      <c r="C33" s="596" t="s">
        <v>376</v>
      </c>
      <c r="D33" s="353" t="s">
        <v>376</v>
      </c>
      <c r="E33" s="354">
        <v>21732913000</v>
      </c>
      <c r="F33" s="354">
        <v>0</v>
      </c>
      <c r="G33" s="354">
        <v>0</v>
      </c>
      <c r="H33" s="354">
        <f t="shared" si="19"/>
        <v>21732913</v>
      </c>
      <c r="I33" s="354">
        <f t="shared" si="20"/>
        <v>0</v>
      </c>
      <c r="J33" s="354">
        <f t="shared" si="21"/>
        <v>0</v>
      </c>
      <c r="L33" s="378" t="s">
        <v>971</v>
      </c>
      <c r="M33" s="354">
        <v>3290990000</v>
      </c>
      <c r="N33" s="354">
        <v>0</v>
      </c>
      <c r="O33" s="354">
        <v>1241984000</v>
      </c>
      <c r="P33" s="354">
        <v>2049006000</v>
      </c>
      <c r="Q33" s="354">
        <v>0</v>
      </c>
      <c r="R33" s="354">
        <v>0</v>
      </c>
      <c r="S33" s="354">
        <f t="shared" si="22"/>
        <v>3290990</v>
      </c>
      <c r="T33" s="354">
        <f t="shared" si="23"/>
        <v>0</v>
      </c>
      <c r="U33" s="354">
        <f t="shared" si="24"/>
        <v>1241984</v>
      </c>
      <c r="V33" s="354">
        <f t="shared" si="25"/>
        <v>2049006</v>
      </c>
      <c r="W33" s="354">
        <f t="shared" si="26"/>
        <v>0</v>
      </c>
      <c r="X33" s="354">
        <f t="shared" si="27"/>
        <v>0</v>
      </c>
      <c r="AG33" s="378" t="s">
        <v>677</v>
      </c>
      <c r="AH33" s="378" t="s">
        <v>678</v>
      </c>
      <c r="AI33" s="378" t="s">
        <v>376</v>
      </c>
      <c r="AJ33" s="378" t="s">
        <v>376</v>
      </c>
      <c r="AK33" s="354">
        <v>756414000</v>
      </c>
      <c r="AL33" s="354">
        <v>0</v>
      </c>
      <c r="AM33" s="354">
        <v>0</v>
      </c>
      <c r="AN33" s="354">
        <f t="shared" si="29"/>
        <v>756414</v>
      </c>
      <c r="AO33" s="354">
        <f t="shared" si="30"/>
        <v>0</v>
      </c>
      <c r="AP33" s="354">
        <f t="shared" si="31"/>
        <v>0</v>
      </c>
      <c r="AR33" s="378" t="s">
        <v>971</v>
      </c>
      <c r="AS33" s="514">
        <v>3290990000</v>
      </c>
      <c r="AT33" s="514">
        <v>0</v>
      </c>
      <c r="AU33" s="514">
        <v>1241984000</v>
      </c>
      <c r="AV33" s="514">
        <v>2049006000</v>
      </c>
      <c r="AW33" s="514">
        <v>0</v>
      </c>
      <c r="AX33" s="514">
        <v>0</v>
      </c>
      <c r="AY33" s="514">
        <f t="shared" si="32"/>
        <v>3290990</v>
      </c>
      <c r="AZ33" s="514">
        <f t="shared" si="33"/>
        <v>0</v>
      </c>
      <c r="BA33" s="514">
        <f t="shared" si="34"/>
        <v>1241984</v>
      </c>
      <c r="BB33" s="514">
        <f t="shared" si="35"/>
        <v>2049006</v>
      </c>
      <c r="BC33" s="514">
        <f t="shared" si="36"/>
        <v>0</v>
      </c>
      <c r="BD33" s="514">
        <f t="shared" si="37"/>
        <v>0</v>
      </c>
      <c r="BM33" s="378" t="s">
        <v>673</v>
      </c>
      <c r="BN33" s="378" t="s">
        <v>674</v>
      </c>
      <c r="BO33" s="378" t="s">
        <v>376</v>
      </c>
      <c r="BP33" s="378" t="s">
        <v>376</v>
      </c>
      <c r="BQ33" s="514">
        <v>3800000000</v>
      </c>
      <c r="BR33" s="514">
        <v>0</v>
      </c>
      <c r="BS33" s="514">
        <v>0</v>
      </c>
      <c r="BT33" s="514">
        <f t="shared" si="39"/>
        <v>3800000</v>
      </c>
      <c r="BU33" s="514">
        <f t="shared" si="40"/>
        <v>0</v>
      </c>
      <c r="BV33" s="514">
        <f t="shared" si="41"/>
        <v>0</v>
      </c>
      <c r="BX33" s="378" t="s">
        <v>971</v>
      </c>
      <c r="BY33" s="514">
        <v>3290990000</v>
      </c>
      <c r="BZ33" s="514">
        <v>0</v>
      </c>
      <c r="CA33" s="514">
        <v>1241984000</v>
      </c>
      <c r="CB33" s="514">
        <v>2049006000</v>
      </c>
      <c r="CC33" s="514">
        <v>0</v>
      </c>
      <c r="CD33" s="514">
        <v>0</v>
      </c>
      <c r="CE33" s="514">
        <f t="shared" si="42"/>
        <v>3290990</v>
      </c>
      <c r="CF33" s="514">
        <f t="shared" si="43"/>
        <v>0</v>
      </c>
      <c r="CG33" s="514">
        <f t="shared" si="44"/>
        <v>1241984</v>
      </c>
      <c r="CH33" s="514">
        <f t="shared" si="45"/>
        <v>2049006</v>
      </c>
      <c r="CI33" s="514">
        <f t="shared" si="46"/>
        <v>0</v>
      </c>
      <c r="CJ33" s="514">
        <f t="shared" si="47"/>
        <v>0</v>
      </c>
      <c r="CK33" s="378" t="s">
        <v>281</v>
      </c>
      <c r="CS33" s="579" t="s">
        <v>671</v>
      </c>
      <c r="CT33" s="579" t="s">
        <v>672</v>
      </c>
      <c r="CU33" s="579" t="s">
        <v>376</v>
      </c>
      <c r="CV33" s="579" t="s">
        <v>376</v>
      </c>
      <c r="CW33" s="580">
        <v>0</v>
      </c>
      <c r="CX33" s="580">
        <v>268688400</v>
      </c>
      <c r="CY33" s="580">
        <v>268688400</v>
      </c>
      <c r="CZ33" s="580">
        <f t="shared" si="49"/>
        <v>0</v>
      </c>
      <c r="DA33" s="580">
        <f t="shared" si="50"/>
        <v>268688.40000000002</v>
      </c>
      <c r="DB33" s="580">
        <f t="shared" si="51"/>
        <v>268688.40000000002</v>
      </c>
      <c r="DD33" s="378" t="s">
        <v>971</v>
      </c>
      <c r="DE33" s="514">
        <v>3290990000</v>
      </c>
      <c r="DF33" s="514">
        <v>0</v>
      </c>
      <c r="DG33" s="514">
        <v>1241984000</v>
      </c>
      <c r="DH33" s="514">
        <v>2049006000</v>
      </c>
      <c r="DI33" s="514">
        <v>1241984000</v>
      </c>
      <c r="DJ33" s="514">
        <v>0</v>
      </c>
      <c r="DK33" s="514">
        <v>0</v>
      </c>
      <c r="DL33" s="514">
        <f t="shared" si="52"/>
        <v>3290990</v>
      </c>
      <c r="DM33" s="514">
        <f t="shared" si="53"/>
        <v>0</v>
      </c>
      <c r="DN33" s="514">
        <f t="shared" si="54"/>
        <v>1241984</v>
      </c>
      <c r="DO33" s="514">
        <f t="shared" si="55"/>
        <v>2049006</v>
      </c>
      <c r="DP33" s="514">
        <f t="shared" si="56"/>
        <v>1241984</v>
      </c>
      <c r="DQ33" s="514">
        <f t="shared" si="57"/>
        <v>0</v>
      </c>
      <c r="DR33" s="514">
        <f t="shared" si="58"/>
        <v>0</v>
      </c>
      <c r="EA33" s="378" t="s">
        <v>671</v>
      </c>
      <c r="EB33" s="378" t="s">
        <v>672</v>
      </c>
      <c r="EC33" s="378" t="s">
        <v>376</v>
      </c>
      <c r="ED33" s="378" t="s">
        <v>376</v>
      </c>
      <c r="EE33" s="580">
        <v>0</v>
      </c>
      <c r="EF33" s="580">
        <v>337688400</v>
      </c>
      <c r="EG33" s="580">
        <v>337688400</v>
      </c>
      <c r="EH33" s="580">
        <f t="shared" si="60"/>
        <v>0</v>
      </c>
      <c r="EI33" s="580">
        <f t="shared" si="61"/>
        <v>337688.4</v>
      </c>
      <c r="EJ33" s="580">
        <f t="shared" si="62"/>
        <v>337688.4</v>
      </c>
      <c r="EL33" s="597" t="s">
        <v>971</v>
      </c>
      <c r="EM33" s="598">
        <v>3290990000</v>
      </c>
      <c r="EN33" s="598">
        <v>0</v>
      </c>
      <c r="EO33" s="598">
        <v>1241984000</v>
      </c>
      <c r="EP33" s="598">
        <v>2049006000</v>
      </c>
      <c r="EQ33" s="598">
        <v>1241984000</v>
      </c>
      <c r="ER33" s="598">
        <v>0</v>
      </c>
      <c r="ES33" s="598">
        <v>0</v>
      </c>
      <c r="ET33" s="598">
        <f t="shared" si="63"/>
        <v>3290990</v>
      </c>
      <c r="EU33" s="598">
        <f t="shared" si="64"/>
        <v>0</v>
      </c>
      <c r="EV33" s="598">
        <f t="shared" si="65"/>
        <v>1241984</v>
      </c>
      <c r="EW33" s="598">
        <f t="shared" si="66"/>
        <v>2049006</v>
      </c>
      <c r="EX33" s="598">
        <f t="shared" si="67"/>
        <v>1241984</v>
      </c>
      <c r="EY33" s="598">
        <f t="shared" si="68"/>
        <v>0</v>
      </c>
      <c r="EZ33" s="598">
        <f t="shared" si="69"/>
        <v>0</v>
      </c>
      <c r="FI33" s="579" t="s">
        <v>671</v>
      </c>
      <c r="FJ33" s="579" t="s">
        <v>672</v>
      </c>
      <c r="FK33" s="579" t="s">
        <v>376</v>
      </c>
      <c r="FL33" s="579" t="s">
        <v>376</v>
      </c>
      <c r="FM33" s="580">
        <v>0</v>
      </c>
      <c r="FN33" s="580">
        <v>369188400</v>
      </c>
      <c r="FO33" s="580">
        <v>369188400</v>
      </c>
      <c r="FP33" s="580">
        <f t="shared" si="71"/>
        <v>0</v>
      </c>
      <c r="FQ33" s="580">
        <f t="shared" si="72"/>
        <v>369188.4</v>
      </c>
      <c r="FR33" s="580">
        <f t="shared" si="73"/>
        <v>369188.4</v>
      </c>
      <c r="FT33" s="597" t="s">
        <v>971</v>
      </c>
      <c r="FU33" s="598">
        <v>3290990000</v>
      </c>
      <c r="FV33" s="598">
        <v>620990500</v>
      </c>
      <c r="FW33" s="598">
        <v>1241984000</v>
      </c>
      <c r="FX33" s="598">
        <v>2049006000</v>
      </c>
      <c r="FY33" s="598">
        <v>620993500</v>
      </c>
      <c r="FZ33" s="598">
        <v>0</v>
      </c>
      <c r="GA33" s="598">
        <v>620990500</v>
      </c>
      <c r="GB33" s="514">
        <f t="shared" si="74"/>
        <v>3290990</v>
      </c>
      <c r="GC33" s="514">
        <f t="shared" si="75"/>
        <v>620990.5</v>
      </c>
      <c r="GD33" s="514">
        <f t="shared" si="76"/>
        <v>1241984</v>
      </c>
      <c r="GE33" s="514">
        <f t="shared" si="77"/>
        <v>2049006</v>
      </c>
      <c r="GF33" s="514">
        <f t="shared" si="78"/>
        <v>620993.5</v>
      </c>
      <c r="GG33" s="514">
        <f t="shared" si="79"/>
        <v>0</v>
      </c>
      <c r="GH33" s="514">
        <f t="shared" si="80"/>
        <v>620990.5</v>
      </c>
      <c r="GQ33" s="741" t="s">
        <v>671</v>
      </c>
      <c r="GR33" s="741" t="s">
        <v>672</v>
      </c>
      <c r="GS33" s="741" t="s">
        <v>376</v>
      </c>
      <c r="GT33" s="741" t="s">
        <v>376</v>
      </c>
      <c r="GU33" s="742">
        <v>0</v>
      </c>
      <c r="GV33" s="742">
        <v>403388400</v>
      </c>
      <c r="GW33" s="742">
        <v>403388400</v>
      </c>
      <c r="GX33" s="742">
        <f t="shared" si="82"/>
        <v>0</v>
      </c>
      <c r="GY33" s="742">
        <f t="shared" si="83"/>
        <v>403388.4</v>
      </c>
      <c r="GZ33" s="742">
        <f t="shared" si="84"/>
        <v>403388.4</v>
      </c>
      <c r="HB33" s="743" t="s">
        <v>971</v>
      </c>
      <c r="HC33" s="744">
        <v>1241984000</v>
      </c>
      <c r="HD33" s="744">
        <v>620990500</v>
      </c>
      <c r="HE33" s="744">
        <v>1241984000</v>
      </c>
      <c r="HF33" s="744">
        <v>0</v>
      </c>
      <c r="HG33" s="744">
        <v>620993500</v>
      </c>
      <c r="HH33" s="744">
        <v>0</v>
      </c>
      <c r="HI33" s="744">
        <v>620990500</v>
      </c>
      <c r="HJ33" s="744">
        <f t="shared" si="85"/>
        <v>1241984</v>
      </c>
      <c r="HK33" s="744">
        <f t="shared" si="86"/>
        <v>620990.5</v>
      </c>
      <c r="HL33" s="744">
        <f t="shared" si="87"/>
        <v>1241984</v>
      </c>
      <c r="HM33" s="744">
        <f t="shared" si="88"/>
        <v>0</v>
      </c>
      <c r="HN33" s="744">
        <f t="shared" si="89"/>
        <v>620993.5</v>
      </c>
      <c r="HO33" s="744">
        <f t="shared" si="90"/>
        <v>0</v>
      </c>
      <c r="HP33" s="744">
        <f t="shared" si="91"/>
        <v>620990.5</v>
      </c>
      <c r="HY33" s="741" t="s">
        <v>671</v>
      </c>
      <c r="HZ33" s="741" t="s">
        <v>672</v>
      </c>
      <c r="IA33" s="741" t="s">
        <v>376</v>
      </c>
      <c r="IB33" s="741" t="s">
        <v>376</v>
      </c>
      <c r="IC33" s="742">
        <v>0</v>
      </c>
      <c r="ID33" s="742">
        <v>867668048</v>
      </c>
      <c r="IE33" s="742">
        <v>890348048</v>
      </c>
      <c r="IF33" s="742">
        <f t="shared" si="13"/>
        <v>0</v>
      </c>
      <c r="IG33" s="742">
        <f t="shared" si="14"/>
        <v>867668.04799999995</v>
      </c>
      <c r="IH33" s="742">
        <f t="shared" si="15"/>
        <v>890348.04799999995</v>
      </c>
      <c r="IJ33" s="743" t="s">
        <v>971</v>
      </c>
      <c r="IK33" s="744">
        <v>1241984000</v>
      </c>
      <c r="IL33" s="744"/>
      <c r="IM33" s="744">
        <v>620990500</v>
      </c>
      <c r="IN33" s="744">
        <v>1241984000</v>
      </c>
      <c r="IO33" s="744">
        <f t="shared" si="93"/>
        <v>0</v>
      </c>
      <c r="IP33" s="744">
        <v>620993500</v>
      </c>
      <c r="IQ33" s="744">
        <v>496792400</v>
      </c>
      <c r="IR33" s="744">
        <v>124198100</v>
      </c>
      <c r="IS33" s="744">
        <f t="shared" si="94"/>
        <v>1241984</v>
      </c>
      <c r="IT33" s="744">
        <f t="shared" si="95"/>
        <v>620990.5</v>
      </c>
      <c r="IU33" s="744">
        <f t="shared" si="95"/>
        <v>1241984</v>
      </c>
      <c r="IV33" s="744">
        <f t="shared" si="96"/>
        <v>0</v>
      </c>
      <c r="IW33" s="744">
        <f t="shared" si="97"/>
        <v>620993.5</v>
      </c>
      <c r="IX33" s="744">
        <f t="shared" si="98"/>
        <v>496792.4</v>
      </c>
      <c r="IY33" s="744">
        <f t="shared" si="99"/>
        <v>124198.1</v>
      </c>
      <c r="IZ33" s="517"/>
      <c r="JA33" s="517"/>
      <c r="JH33" s="741" t="s">
        <v>671</v>
      </c>
      <c r="JI33" s="306" t="s">
        <v>672</v>
      </c>
      <c r="JJ33" s="741" t="s">
        <v>376</v>
      </c>
      <c r="JK33" s="306" t="s">
        <v>376</v>
      </c>
      <c r="JL33" s="742">
        <v>6280555700</v>
      </c>
      <c r="JM33" s="742">
        <v>0</v>
      </c>
      <c r="JN33" s="742">
        <v>0</v>
      </c>
      <c r="JO33" s="742">
        <f t="shared" si="101"/>
        <v>6280555.7000000002</v>
      </c>
      <c r="JP33" s="742">
        <f t="shared" si="102"/>
        <v>0</v>
      </c>
      <c r="JQ33" s="742">
        <f t="shared" si="103"/>
        <v>0</v>
      </c>
      <c r="JS33" s="743" t="s">
        <v>970</v>
      </c>
      <c r="JT33" s="744">
        <v>10212784000</v>
      </c>
      <c r="JU33" s="744">
        <v>750190378</v>
      </c>
      <c r="JV33" s="744">
        <v>761463710</v>
      </c>
      <c r="JW33" s="744">
        <v>9451320290</v>
      </c>
      <c r="JX33" s="744">
        <v>11273332</v>
      </c>
      <c r="JY33" s="744">
        <v>504836044</v>
      </c>
      <c r="JZ33" s="744">
        <v>245354334</v>
      </c>
      <c r="KA33" s="744">
        <f t="shared" si="104"/>
        <v>10212784</v>
      </c>
      <c r="KB33" s="744">
        <f t="shared" si="105"/>
        <v>750190.37800000003</v>
      </c>
      <c r="KC33" s="744">
        <f t="shared" si="106"/>
        <v>761463.71</v>
      </c>
      <c r="KD33" s="744">
        <f t="shared" si="107"/>
        <v>9451320.2899999991</v>
      </c>
      <c r="KE33" s="744">
        <f t="shared" si="108"/>
        <v>11273.332</v>
      </c>
      <c r="KF33" s="744">
        <f t="shared" si="109"/>
        <v>504836.04399999999</v>
      </c>
      <c r="KG33" s="744">
        <f t="shared" si="110"/>
        <v>245354.334</v>
      </c>
    </row>
    <row r="34" spans="1:293" s="378" customFormat="1" ht="12" customHeight="1" x14ac:dyDescent="0.2">
      <c r="A34" s="596" t="s">
        <v>683</v>
      </c>
      <c r="B34" s="353" t="s">
        <v>684</v>
      </c>
      <c r="C34" s="596" t="s">
        <v>376</v>
      </c>
      <c r="D34" s="353" t="s">
        <v>376</v>
      </c>
      <c r="E34" s="354">
        <v>9661323000</v>
      </c>
      <c r="F34" s="354">
        <v>0</v>
      </c>
      <c r="G34" s="354">
        <v>0</v>
      </c>
      <c r="H34" s="354">
        <f t="shared" si="19"/>
        <v>9661323</v>
      </c>
      <c r="I34" s="354">
        <f t="shared" si="20"/>
        <v>0</v>
      </c>
      <c r="J34" s="354">
        <f t="shared" si="21"/>
        <v>0</v>
      </c>
      <c r="L34" s="378" t="s">
        <v>351</v>
      </c>
      <c r="M34" s="354">
        <v>10000</v>
      </c>
      <c r="N34" s="354">
        <v>71872299532</v>
      </c>
      <c r="O34" s="354">
        <v>71872299532</v>
      </c>
      <c r="P34" s="354">
        <v>-71872289532</v>
      </c>
      <c r="Q34" s="354">
        <v>159793835</v>
      </c>
      <c r="R34" s="354">
        <v>71712505697</v>
      </c>
      <c r="S34" s="354">
        <f t="shared" si="22"/>
        <v>10</v>
      </c>
      <c r="T34" s="354">
        <f t="shared" si="23"/>
        <v>71872299.532000005</v>
      </c>
      <c r="U34" s="354">
        <f t="shared" si="24"/>
        <v>71872299.532000005</v>
      </c>
      <c r="V34" s="354">
        <f t="shared" si="25"/>
        <v>-71872289.532000005</v>
      </c>
      <c r="W34" s="354">
        <f t="shared" si="26"/>
        <v>159793.83499999999</v>
      </c>
      <c r="X34" s="354">
        <f t="shared" si="27"/>
        <v>71712505.696999997</v>
      </c>
      <c r="AG34" s="378" t="s">
        <v>679</v>
      </c>
      <c r="AH34" s="378" t="s">
        <v>680</v>
      </c>
      <c r="AI34" s="378" t="s">
        <v>376</v>
      </c>
      <c r="AJ34" s="378" t="s">
        <v>376</v>
      </c>
      <c r="AK34" s="354">
        <v>14550669000</v>
      </c>
      <c r="AL34" s="354">
        <v>0</v>
      </c>
      <c r="AM34" s="354">
        <v>0</v>
      </c>
      <c r="AN34" s="354">
        <f t="shared" si="29"/>
        <v>14550669</v>
      </c>
      <c r="AO34" s="354">
        <f t="shared" si="30"/>
        <v>0</v>
      </c>
      <c r="AP34" s="354">
        <f t="shared" si="31"/>
        <v>0</v>
      </c>
      <c r="AR34" s="378" t="s">
        <v>351</v>
      </c>
      <c r="AS34" s="514">
        <v>10000</v>
      </c>
      <c r="AT34" s="514">
        <v>71872299532</v>
      </c>
      <c r="AU34" s="514">
        <v>71872299532</v>
      </c>
      <c r="AV34" s="514">
        <v>-71872289532</v>
      </c>
      <c r="AW34" s="514">
        <v>39065059959</v>
      </c>
      <c r="AX34" s="514">
        <v>32807239573</v>
      </c>
      <c r="AY34" s="514">
        <f t="shared" si="32"/>
        <v>10</v>
      </c>
      <c r="AZ34" s="514">
        <f t="shared" si="33"/>
        <v>71872299.532000005</v>
      </c>
      <c r="BA34" s="514">
        <f t="shared" si="34"/>
        <v>71872299.532000005</v>
      </c>
      <c r="BB34" s="514">
        <f t="shared" si="35"/>
        <v>-71872289.532000005</v>
      </c>
      <c r="BC34" s="514">
        <f t="shared" si="36"/>
        <v>39065059.958999999</v>
      </c>
      <c r="BD34" s="514">
        <f t="shared" si="37"/>
        <v>32807239.572999999</v>
      </c>
      <c r="BM34" s="378" t="s">
        <v>675</v>
      </c>
      <c r="BN34" s="378" t="s">
        <v>676</v>
      </c>
      <c r="BO34" s="378" t="s">
        <v>376</v>
      </c>
      <c r="BP34" s="378" t="s">
        <v>376</v>
      </c>
      <c r="BQ34" s="514">
        <v>1900000000</v>
      </c>
      <c r="BR34" s="514">
        <v>0</v>
      </c>
      <c r="BS34" s="514">
        <v>0</v>
      </c>
      <c r="BT34" s="514">
        <f t="shared" si="39"/>
        <v>1900000</v>
      </c>
      <c r="BU34" s="514">
        <f t="shared" si="40"/>
        <v>0</v>
      </c>
      <c r="BV34" s="514">
        <f t="shared" si="41"/>
        <v>0</v>
      </c>
      <c r="BX34" s="378" t="s">
        <v>351</v>
      </c>
      <c r="BY34" s="514">
        <v>10000</v>
      </c>
      <c r="BZ34" s="514">
        <v>71872299532</v>
      </c>
      <c r="CA34" s="514">
        <v>71872299532</v>
      </c>
      <c r="CB34" s="514">
        <v>-71872289532</v>
      </c>
      <c r="CC34" s="514">
        <v>44242141538</v>
      </c>
      <c r="CD34" s="514">
        <v>27630157994</v>
      </c>
      <c r="CE34" s="514">
        <f t="shared" si="42"/>
        <v>10</v>
      </c>
      <c r="CF34" s="514">
        <f t="shared" si="43"/>
        <v>71872299.532000005</v>
      </c>
      <c r="CG34" s="514">
        <f t="shared" si="44"/>
        <v>71872299.532000005</v>
      </c>
      <c r="CH34" s="514">
        <f t="shared" si="45"/>
        <v>-71872289.532000005</v>
      </c>
      <c r="CI34" s="514">
        <f t="shared" si="46"/>
        <v>44242141.538000003</v>
      </c>
      <c r="CJ34" s="514">
        <f t="shared" si="47"/>
        <v>27630157.993999999</v>
      </c>
      <c r="CK34" s="378" t="s">
        <v>281</v>
      </c>
      <c r="CS34" s="579" t="s">
        <v>673</v>
      </c>
      <c r="CT34" s="579" t="s">
        <v>674</v>
      </c>
      <c r="CU34" s="579" t="s">
        <v>376</v>
      </c>
      <c r="CV34" s="579" t="s">
        <v>376</v>
      </c>
      <c r="CW34" s="580">
        <v>3800000000</v>
      </c>
      <c r="CX34" s="580">
        <v>0</v>
      </c>
      <c r="CY34" s="580">
        <v>0</v>
      </c>
      <c r="CZ34" s="580">
        <f t="shared" si="49"/>
        <v>3800000</v>
      </c>
      <c r="DA34" s="580">
        <f t="shared" si="50"/>
        <v>0</v>
      </c>
      <c r="DB34" s="580">
        <f t="shared" si="51"/>
        <v>0</v>
      </c>
      <c r="DD34" s="378" t="s">
        <v>351</v>
      </c>
      <c r="DE34" s="514">
        <v>10000</v>
      </c>
      <c r="DF34" s="514">
        <v>71872299532</v>
      </c>
      <c r="DG34" s="514">
        <v>71872299532</v>
      </c>
      <c r="DH34" s="514">
        <v>-71872289532</v>
      </c>
      <c r="DI34" s="514">
        <v>0</v>
      </c>
      <c r="DJ34" s="514">
        <v>44242141538</v>
      </c>
      <c r="DK34" s="514">
        <v>27630157994</v>
      </c>
      <c r="DL34" s="514">
        <f t="shared" si="52"/>
        <v>10</v>
      </c>
      <c r="DM34" s="514">
        <f t="shared" si="53"/>
        <v>71872299.532000005</v>
      </c>
      <c r="DN34" s="514">
        <f t="shared" si="54"/>
        <v>71872299.532000005</v>
      </c>
      <c r="DO34" s="514">
        <f t="shared" si="55"/>
        <v>-71872289.532000005</v>
      </c>
      <c r="DP34" s="514">
        <f t="shared" si="56"/>
        <v>0</v>
      </c>
      <c r="DQ34" s="514">
        <f t="shared" si="57"/>
        <v>44242141.538000003</v>
      </c>
      <c r="DR34" s="514">
        <f t="shared" si="58"/>
        <v>27630157.993999999</v>
      </c>
      <c r="EA34" s="378" t="s">
        <v>673</v>
      </c>
      <c r="EB34" s="378" t="s">
        <v>674</v>
      </c>
      <c r="EC34" s="378" t="s">
        <v>376</v>
      </c>
      <c r="ED34" s="378" t="s">
        <v>376</v>
      </c>
      <c r="EE34" s="580">
        <v>3800000000</v>
      </c>
      <c r="EF34" s="580">
        <v>0</v>
      </c>
      <c r="EG34" s="580">
        <v>0</v>
      </c>
      <c r="EH34" s="580">
        <f t="shared" si="60"/>
        <v>3800000</v>
      </c>
      <c r="EI34" s="580">
        <f t="shared" si="61"/>
        <v>0</v>
      </c>
      <c r="EJ34" s="580">
        <f t="shared" si="62"/>
        <v>0</v>
      </c>
      <c r="EL34" s="597" t="s">
        <v>351</v>
      </c>
      <c r="EM34" s="598">
        <v>71872300000</v>
      </c>
      <c r="EN34" s="598">
        <v>71872299532</v>
      </c>
      <c r="EO34" s="598">
        <v>71872299532</v>
      </c>
      <c r="EP34" s="598">
        <v>468</v>
      </c>
      <c r="EQ34" s="598">
        <v>0</v>
      </c>
      <c r="ER34" s="598">
        <v>57056881139</v>
      </c>
      <c r="ES34" s="598">
        <v>14815418393</v>
      </c>
      <c r="ET34" s="598">
        <f t="shared" si="63"/>
        <v>71872300</v>
      </c>
      <c r="EU34" s="598">
        <f t="shared" si="64"/>
        <v>71872299.532000005</v>
      </c>
      <c r="EV34" s="598">
        <f t="shared" si="65"/>
        <v>71872299.532000005</v>
      </c>
      <c r="EW34" s="598">
        <f t="shared" si="66"/>
        <v>0.46800000000000003</v>
      </c>
      <c r="EX34" s="598">
        <f t="shared" si="67"/>
        <v>0</v>
      </c>
      <c r="EY34" s="598">
        <f t="shared" si="68"/>
        <v>57056881.138999999</v>
      </c>
      <c r="EZ34" s="598">
        <f t="shared" si="69"/>
        <v>14815418.392999999</v>
      </c>
      <c r="FI34" s="579" t="s">
        <v>673</v>
      </c>
      <c r="FJ34" s="579" t="s">
        <v>674</v>
      </c>
      <c r="FK34" s="579" t="s">
        <v>376</v>
      </c>
      <c r="FL34" s="579" t="s">
        <v>376</v>
      </c>
      <c r="FM34" s="580">
        <v>3800000000</v>
      </c>
      <c r="FN34" s="580">
        <v>0</v>
      </c>
      <c r="FO34" s="580">
        <v>0</v>
      </c>
      <c r="FP34" s="580">
        <f t="shared" si="71"/>
        <v>3800000</v>
      </c>
      <c r="FQ34" s="580">
        <f t="shared" si="72"/>
        <v>0</v>
      </c>
      <c r="FR34" s="580">
        <f t="shared" si="73"/>
        <v>0</v>
      </c>
      <c r="FT34" s="597" t="s">
        <v>351</v>
      </c>
      <c r="FU34" s="598">
        <v>71872300000</v>
      </c>
      <c r="FV34" s="598">
        <v>71872299532</v>
      </c>
      <c r="FW34" s="598">
        <v>71872299532</v>
      </c>
      <c r="FX34" s="598">
        <v>468</v>
      </c>
      <c r="FY34" s="598">
        <v>0</v>
      </c>
      <c r="FZ34" s="598">
        <v>58939639297</v>
      </c>
      <c r="GA34" s="598">
        <v>12932660235</v>
      </c>
      <c r="GB34" s="514">
        <f t="shared" si="74"/>
        <v>71872300</v>
      </c>
      <c r="GC34" s="514">
        <f t="shared" si="75"/>
        <v>71872299.532000005</v>
      </c>
      <c r="GD34" s="514">
        <f t="shared" si="76"/>
        <v>71872299.532000005</v>
      </c>
      <c r="GE34" s="514">
        <f t="shared" si="77"/>
        <v>0.46800000000000003</v>
      </c>
      <c r="GF34" s="514">
        <f t="shared" si="78"/>
        <v>0</v>
      </c>
      <c r="GG34" s="514">
        <f t="shared" si="79"/>
        <v>58939639.296999998</v>
      </c>
      <c r="GH34" s="514">
        <f t="shared" si="80"/>
        <v>12932660.234999999</v>
      </c>
      <c r="GQ34" s="741" t="s">
        <v>673</v>
      </c>
      <c r="GR34" s="741" t="s">
        <v>674</v>
      </c>
      <c r="GS34" s="741" t="s">
        <v>376</v>
      </c>
      <c r="GT34" s="741" t="s">
        <v>376</v>
      </c>
      <c r="GU34" s="742">
        <v>3800000000</v>
      </c>
      <c r="GV34" s="742">
        <v>0</v>
      </c>
      <c r="GW34" s="742">
        <v>0</v>
      </c>
      <c r="GX34" s="742">
        <f t="shared" si="82"/>
        <v>3800000</v>
      </c>
      <c r="GY34" s="742">
        <f t="shared" si="83"/>
        <v>0</v>
      </c>
      <c r="GZ34" s="742">
        <f t="shared" si="84"/>
        <v>0</v>
      </c>
      <c r="HB34" s="743" t="s">
        <v>351</v>
      </c>
      <c r="HC34" s="744">
        <v>71872300000</v>
      </c>
      <c r="HD34" s="744">
        <v>71839578460</v>
      </c>
      <c r="HE34" s="744">
        <v>71839578460</v>
      </c>
      <c r="HF34" s="744">
        <v>32721540</v>
      </c>
      <c r="HG34" s="744">
        <v>0</v>
      </c>
      <c r="HH34" s="744">
        <v>61964333523</v>
      </c>
      <c r="HI34" s="744">
        <v>9875244937</v>
      </c>
      <c r="HJ34" s="744">
        <f t="shared" si="85"/>
        <v>71872300</v>
      </c>
      <c r="HK34" s="744">
        <f t="shared" si="86"/>
        <v>71839578.459999993</v>
      </c>
      <c r="HL34" s="744">
        <f t="shared" si="87"/>
        <v>71839578.459999993</v>
      </c>
      <c r="HM34" s="744">
        <f t="shared" si="88"/>
        <v>32721.54</v>
      </c>
      <c r="HN34" s="744">
        <f t="shared" si="89"/>
        <v>0</v>
      </c>
      <c r="HO34" s="744">
        <f t="shared" si="90"/>
        <v>61964333.523000002</v>
      </c>
      <c r="HP34" s="744">
        <f t="shared" si="91"/>
        <v>9875244.9370000008</v>
      </c>
      <c r="HY34" s="741" t="s">
        <v>673</v>
      </c>
      <c r="HZ34" s="741" t="s">
        <v>674</v>
      </c>
      <c r="IA34" s="741" t="s">
        <v>376</v>
      </c>
      <c r="IB34" s="741" t="s">
        <v>376</v>
      </c>
      <c r="IC34" s="742">
        <v>3800000000</v>
      </c>
      <c r="ID34" s="742">
        <v>0</v>
      </c>
      <c r="IE34" s="742">
        <v>0</v>
      </c>
      <c r="IF34" s="742">
        <f t="shared" si="13"/>
        <v>3800000</v>
      </c>
      <c r="IG34" s="742">
        <f t="shared" si="14"/>
        <v>0</v>
      </c>
      <c r="IH34" s="742">
        <f t="shared" si="15"/>
        <v>0</v>
      </c>
      <c r="IJ34" s="743" t="s">
        <v>351</v>
      </c>
      <c r="IK34" s="744">
        <v>71872300000</v>
      </c>
      <c r="IL34" s="744"/>
      <c r="IM34" s="744">
        <v>71839578460</v>
      </c>
      <c r="IN34" s="744">
        <v>71839578460</v>
      </c>
      <c r="IO34" s="744">
        <f t="shared" si="93"/>
        <v>32721540</v>
      </c>
      <c r="IP34" s="744">
        <v>0</v>
      </c>
      <c r="IQ34" s="744">
        <v>63586866149</v>
      </c>
      <c r="IR34" s="744">
        <v>8252712311</v>
      </c>
      <c r="IS34" s="744">
        <f t="shared" si="94"/>
        <v>71872300</v>
      </c>
      <c r="IT34" s="744">
        <f t="shared" si="95"/>
        <v>71839578.459999993</v>
      </c>
      <c r="IU34" s="744">
        <f t="shared" si="95"/>
        <v>71839578.459999993</v>
      </c>
      <c r="IV34" s="744">
        <f t="shared" si="96"/>
        <v>32721.54</v>
      </c>
      <c r="IW34" s="744">
        <f t="shared" si="97"/>
        <v>0</v>
      </c>
      <c r="IX34" s="744">
        <f t="shared" si="98"/>
        <v>63586866.148999996</v>
      </c>
      <c r="IY34" s="744">
        <f t="shared" si="99"/>
        <v>8252712.3109999998</v>
      </c>
      <c r="IZ34" s="517"/>
      <c r="JA34" s="517"/>
      <c r="JH34" s="741" t="s">
        <v>671</v>
      </c>
      <c r="JI34" s="306" t="s">
        <v>672</v>
      </c>
      <c r="JJ34" s="741" t="s">
        <v>376</v>
      </c>
      <c r="JK34" s="306" t="s">
        <v>376</v>
      </c>
      <c r="JL34" s="742">
        <v>0</v>
      </c>
      <c r="JM34" s="742">
        <v>2459141504</v>
      </c>
      <c r="JN34" s="742">
        <v>2459141504</v>
      </c>
      <c r="JO34" s="742">
        <f t="shared" si="101"/>
        <v>0</v>
      </c>
      <c r="JP34" s="742">
        <f t="shared" si="102"/>
        <v>2459141.5040000002</v>
      </c>
      <c r="JQ34" s="742">
        <f t="shared" si="103"/>
        <v>2459141.5040000002</v>
      </c>
      <c r="JS34" s="743" t="s">
        <v>971</v>
      </c>
      <c r="JT34" s="744">
        <v>1241984000</v>
      </c>
      <c r="JU34" s="744">
        <v>620990500</v>
      </c>
      <c r="JV34" s="744">
        <v>1241984000</v>
      </c>
      <c r="JW34" s="744">
        <v>0</v>
      </c>
      <c r="JX34" s="744">
        <v>620993500</v>
      </c>
      <c r="JY34" s="744">
        <v>496792400</v>
      </c>
      <c r="JZ34" s="744">
        <v>124198100</v>
      </c>
      <c r="KA34" s="744">
        <f t="shared" si="104"/>
        <v>1241984</v>
      </c>
      <c r="KB34" s="744">
        <f t="shared" si="105"/>
        <v>620990.5</v>
      </c>
      <c r="KC34" s="744">
        <f t="shared" si="106"/>
        <v>1241984</v>
      </c>
      <c r="KD34" s="744">
        <f t="shared" si="107"/>
        <v>0</v>
      </c>
      <c r="KE34" s="744">
        <f t="shared" si="108"/>
        <v>620993.5</v>
      </c>
      <c r="KF34" s="744">
        <f t="shared" si="109"/>
        <v>496792.4</v>
      </c>
      <c r="KG34" s="744">
        <f t="shared" si="110"/>
        <v>124198.1</v>
      </c>
    </row>
    <row r="35" spans="1:293" s="378" customFormat="1" ht="12" customHeight="1" x14ac:dyDescent="0.2">
      <c r="A35" s="596" t="s">
        <v>377</v>
      </c>
      <c r="B35" s="353" t="s">
        <v>394</v>
      </c>
      <c r="C35" s="596" t="s">
        <v>376</v>
      </c>
      <c r="D35" s="353" t="s">
        <v>376</v>
      </c>
      <c r="E35" s="354">
        <v>17541803000</v>
      </c>
      <c r="F35" s="354">
        <v>0</v>
      </c>
      <c r="G35" s="354">
        <v>0</v>
      </c>
      <c r="H35" s="354">
        <f t="shared" si="19"/>
        <v>17541803</v>
      </c>
      <c r="I35" s="354">
        <f t="shared" si="20"/>
        <v>0</v>
      </c>
      <c r="J35" s="354">
        <f t="shared" si="21"/>
        <v>0</v>
      </c>
      <c r="L35" s="378" t="s">
        <v>356</v>
      </c>
      <c r="M35" s="354">
        <v>10000</v>
      </c>
      <c r="N35" s="354">
        <v>71872299532</v>
      </c>
      <c r="O35" s="354">
        <v>71872299532</v>
      </c>
      <c r="P35" s="354">
        <v>-71872289532</v>
      </c>
      <c r="Q35" s="354">
        <v>159793835</v>
      </c>
      <c r="R35" s="354">
        <v>71712505697</v>
      </c>
      <c r="S35" s="354">
        <f t="shared" si="22"/>
        <v>10</v>
      </c>
      <c r="T35" s="354">
        <f t="shared" si="23"/>
        <v>71872299.532000005</v>
      </c>
      <c r="U35" s="354">
        <f t="shared" si="24"/>
        <v>71872299.532000005</v>
      </c>
      <c r="V35" s="354">
        <f t="shared" si="25"/>
        <v>-71872289.532000005</v>
      </c>
      <c r="W35" s="354">
        <f t="shared" si="26"/>
        <v>159793.83499999999</v>
      </c>
      <c r="X35" s="354">
        <f t="shared" si="27"/>
        <v>71712505.696999997</v>
      </c>
      <c r="AG35" s="378" t="s">
        <v>681</v>
      </c>
      <c r="AH35" s="378" t="s">
        <v>682</v>
      </c>
      <c r="AI35" s="378" t="s">
        <v>376</v>
      </c>
      <c r="AJ35" s="378" t="s">
        <v>376</v>
      </c>
      <c r="AK35" s="354">
        <v>21279892000</v>
      </c>
      <c r="AL35" s="354">
        <v>0</v>
      </c>
      <c r="AM35" s="354">
        <v>0</v>
      </c>
      <c r="AN35" s="354">
        <f t="shared" si="29"/>
        <v>21279892</v>
      </c>
      <c r="AO35" s="354">
        <f t="shared" si="30"/>
        <v>0</v>
      </c>
      <c r="AP35" s="354">
        <f t="shared" si="31"/>
        <v>0</v>
      </c>
      <c r="AR35" s="378" t="s">
        <v>356</v>
      </c>
      <c r="AS35" s="514">
        <v>10000</v>
      </c>
      <c r="AT35" s="514">
        <v>71872299532</v>
      </c>
      <c r="AU35" s="514">
        <v>71872299532</v>
      </c>
      <c r="AV35" s="514">
        <v>-71872289532</v>
      </c>
      <c r="AW35" s="514">
        <v>39065059959</v>
      </c>
      <c r="AX35" s="514">
        <v>32807239573</v>
      </c>
      <c r="AY35" s="514">
        <f t="shared" si="32"/>
        <v>10</v>
      </c>
      <c r="AZ35" s="514">
        <f t="shared" si="33"/>
        <v>71872299.532000005</v>
      </c>
      <c r="BA35" s="514">
        <f t="shared" si="34"/>
        <v>71872299.532000005</v>
      </c>
      <c r="BB35" s="514">
        <f t="shared" si="35"/>
        <v>-71872289.532000005</v>
      </c>
      <c r="BC35" s="514">
        <f t="shared" si="36"/>
        <v>39065059.958999999</v>
      </c>
      <c r="BD35" s="514">
        <f t="shared" si="37"/>
        <v>32807239.572999999</v>
      </c>
      <c r="BM35" s="378" t="s">
        <v>675</v>
      </c>
      <c r="BN35" s="378" t="s">
        <v>676</v>
      </c>
      <c r="BO35" s="378" t="s">
        <v>376</v>
      </c>
      <c r="BP35" s="378" t="s">
        <v>376</v>
      </c>
      <c r="BQ35" s="514">
        <v>0</v>
      </c>
      <c r="BR35" s="514">
        <v>87000000</v>
      </c>
      <c r="BS35" s="514">
        <v>87000000</v>
      </c>
      <c r="BT35" s="514">
        <f t="shared" si="39"/>
        <v>0</v>
      </c>
      <c r="BU35" s="514">
        <f t="shared" si="40"/>
        <v>87000</v>
      </c>
      <c r="BV35" s="514">
        <f t="shared" si="41"/>
        <v>87000</v>
      </c>
      <c r="BX35" s="378" t="s">
        <v>356</v>
      </c>
      <c r="BY35" s="514">
        <v>10000</v>
      </c>
      <c r="BZ35" s="514">
        <v>71872299532</v>
      </c>
      <c r="CA35" s="514">
        <v>71872299532</v>
      </c>
      <c r="CB35" s="514">
        <v>-71872289532</v>
      </c>
      <c r="CC35" s="514">
        <v>44242141538</v>
      </c>
      <c r="CD35" s="514">
        <v>27630157994</v>
      </c>
      <c r="CE35" s="514">
        <f t="shared" si="42"/>
        <v>10</v>
      </c>
      <c r="CF35" s="514">
        <f t="shared" si="43"/>
        <v>71872299.532000005</v>
      </c>
      <c r="CG35" s="514">
        <f t="shared" si="44"/>
        <v>71872299.532000005</v>
      </c>
      <c r="CH35" s="514">
        <f t="shared" si="45"/>
        <v>-71872289.532000005</v>
      </c>
      <c r="CI35" s="514">
        <f t="shared" si="46"/>
        <v>44242141.538000003</v>
      </c>
      <c r="CJ35" s="514">
        <f t="shared" si="47"/>
        <v>27630157.993999999</v>
      </c>
      <c r="CK35" s="378" t="s">
        <v>1126</v>
      </c>
      <c r="CS35" s="579" t="s">
        <v>675</v>
      </c>
      <c r="CT35" s="579" t="s">
        <v>676</v>
      </c>
      <c r="CU35" s="579" t="s">
        <v>376</v>
      </c>
      <c r="CV35" s="579" t="s">
        <v>376</v>
      </c>
      <c r="CW35" s="580">
        <v>1900000000</v>
      </c>
      <c r="CX35" s="580">
        <v>0</v>
      </c>
      <c r="CY35" s="580">
        <v>0</v>
      </c>
      <c r="CZ35" s="580">
        <f t="shared" si="49"/>
        <v>1900000</v>
      </c>
      <c r="DA35" s="580">
        <f t="shared" si="50"/>
        <v>0</v>
      </c>
      <c r="DB35" s="580">
        <f t="shared" si="51"/>
        <v>0</v>
      </c>
      <c r="DD35" s="378" t="s">
        <v>356</v>
      </c>
      <c r="DE35" s="514">
        <v>10000</v>
      </c>
      <c r="DF35" s="514">
        <v>71872299532</v>
      </c>
      <c r="DG35" s="514">
        <v>71872299532</v>
      </c>
      <c r="DH35" s="514">
        <v>-71872289532</v>
      </c>
      <c r="DI35" s="514">
        <v>0</v>
      </c>
      <c r="DJ35" s="514">
        <v>44242141538</v>
      </c>
      <c r="DK35" s="514">
        <v>27630157994</v>
      </c>
      <c r="DL35" s="514">
        <f t="shared" si="52"/>
        <v>10</v>
      </c>
      <c r="DM35" s="514">
        <f t="shared" si="53"/>
        <v>71872299.532000005</v>
      </c>
      <c r="DN35" s="514">
        <f t="shared" si="54"/>
        <v>71872299.532000005</v>
      </c>
      <c r="DO35" s="514">
        <f t="shared" si="55"/>
        <v>-71872289.532000005</v>
      </c>
      <c r="DP35" s="514">
        <f t="shared" si="56"/>
        <v>0</v>
      </c>
      <c r="DQ35" s="514">
        <f t="shared" si="57"/>
        <v>44242141.538000003</v>
      </c>
      <c r="DR35" s="514">
        <f t="shared" si="58"/>
        <v>27630157.993999999</v>
      </c>
      <c r="EA35" s="378" t="s">
        <v>675</v>
      </c>
      <c r="EB35" s="378" t="s">
        <v>676</v>
      </c>
      <c r="EC35" s="378" t="s">
        <v>376</v>
      </c>
      <c r="ED35" s="378" t="s">
        <v>376</v>
      </c>
      <c r="EE35" s="580">
        <v>1900000000</v>
      </c>
      <c r="EF35" s="580">
        <v>0</v>
      </c>
      <c r="EG35" s="580">
        <v>0</v>
      </c>
      <c r="EH35" s="580">
        <f t="shared" si="60"/>
        <v>1900000</v>
      </c>
      <c r="EI35" s="580">
        <f t="shared" si="61"/>
        <v>0</v>
      </c>
      <c r="EJ35" s="580">
        <f t="shared" si="62"/>
        <v>0</v>
      </c>
      <c r="EL35" s="597" t="s">
        <v>356</v>
      </c>
      <c r="EM35" s="598">
        <v>71872300000</v>
      </c>
      <c r="EN35" s="598">
        <v>71872299532</v>
      </c>
      <c r="EO35" s="598">
        <v>71872299532</v>
      </c>
      <c r="EP35" s="598">
        <v>468</v>
      </c>
      <c r="EQ35" s="598">
        <v>0</v>
      </c>
      <c r="ER35" s="598">
        <v>57056881139</v>
      </c>
      <c r="ES35" s="598">
        <v>14815418393</v>
      </c>
      <c r="ET35" s="598">
        <f t="shared" si="63"/>
        <v>71872300</v>
      </c>
      <c r="EU35" s="598">
        <f t="shared" si="64"/>
        <v>71872299.532000005</v>
      </c>
      <c r="EV35" s="598">
        <f t="shared" si="65"/>
        <v>71872299.532000005</v>
      </c>
      <c r="EW35" s="598">
        <f t="shared" si="66"/>
        <v>0.46800000000000003</v>
      </c>
      <c r="EX35" s="598">
        <f t="shared" si="67"/>
        <v>0</v>
      </c>
      <c r="EY35" s="598">
        <f t="shared" si="68"/>
        <v>57056881.138999999</v>
      </c>
      <c r="EZ35" s="598">
        <f t="shared" si="69"/>
        <v>14815418.392999999</v>
      </c>
      <c r="FI35" s="579" t="s">
        <v>675</v>
      </c>
      <c r="FJ35" s="579" t="s">
        <v>676</v>
      </c>
      <c r="FK35" s="579" t="s">
        <v>376</v>
      </c>
      <c r="FL35" s="579" t="s">
        <v>376</v>
      </c>
      <c r="FM35" s="580">
        <v>1900000000</v>
      </c>
      <c r="FN35" s="580">
        <v>0</v>
      </c>
      <c r="FO35" s="580">
        <v>0</v>
      </c>
      <c r="FP35" s="580">
        <f t="shared" si="71"/>
        <v>1900000</v>
      </c>
      <c r="FQ35" s="580">
        <f t="shared" si="72"/>
        <v>0</v>
      </c>
      <c r="FR35" s="580">
        <f t="shared" si="73"/>
        <v>0</v>
      </c>
      <c r="FT35" s="597" t="s">
        <v>356</v>
      </c>
      <c r="FU35" s="598">
        <v>71872300000</v>
      </c>
      <c r="FV35" s="598">
        <v>71872299532</v>
      </c>
      <c r="FW35" s="598">
        <v>71872299532</v>
      </c>
      <c r="FX35" s="598">
        <v>468</v>
      </c>
      <c r="FY35" s="598">
        <v>0</v>
      </c>
      <c r="FZ35" s="598">
        <v>58939639297</v>
      </c>
      <c r="GA35" s="598">
        <v>12932660235</v>
      </c>
      <c r="GB35" s="514">
        <f t="shared" si="74"/>
        <v>71872300</v>
      </c>
      <c r="GC35" s="514">
        <f t="shared" si="75"/>
        <v>71872299.532000005</v>
      </c>
      <c r="GD35" s="514">
        <f t="shared" si="76"/>
        <v>71872299.532000005</v>
      </c>
      <c r="GE35" s="514">
        <f t="shared" si="77"/>
        <v>0.46800000000000003</v>
      </c>
      <c r="GF35" s="514">
        <f t="shared" si="78"/>
        <v>0</v>
      </c>
      <c r="GG35" s="514">
        <f t="shared" si="79"/>
        <v>58939639.296999998</v>
      </c>
      <c r="GH35" s="514">
        <f t="shared" si="80"/>
        <v>12932660.234999999</v>
      </c>
      <c r="GQ35" s="741" t="s">
        <v>675</v>
      </c>
      <c r="GR35" s="741" t="s">
        <v>676</v>
      </c>
      <c r="GS35" s="741" t="s">
        <v>376</v>
      </c>
      <c r="GT35" s="741" t="s">
        <v>376</v>
      </c>
      <c r="GU35" s="742">
        <v>1900000000</v>
      </c>
      <c r="GV35" s="742">
        <v>0</v>
      </c>
      <c r="GW35" s="742">
        <v>0</v>
      </c>
      <c r="GX35" s="742">
        <f t="shared" si="82"/>
        <v>1900000</v>
      </c>
      <c r="GY35" s="742">
        <f t="shared" si="83"/>
        <v>0</v>
      </c>
      <c r="GZ35" s="742">
        <f t="shared" si="84"/>
        <v>0</v>
      </c>
      <c r="HB35" s="743" t="s">
        <v>356</v>
      </c>
      <c r="HC35" s="744">
        <v>71872300000</v>
      </c>
      <c r="HD35" s="744">
        <v>71839578460</v>
      </c>
      <c r="HE35" s="744">
        <v>71839578460</v>
      </c>
      <c r="HF35" s="744">
        <v>32721540</v>
      </c>
      <c r="HG35" s="744">
        <v>0</v>
      </c>
      <c r="HH35" s="744">
        <v>61964333523</v>
      </c>
      <c r="HI35" s="744">
        <v>9875244937</v>
      </c>
      <c r="HJ35" s="744">
        <f t="shared" si="85"/>
        <v>71872300</v>
      </c>
      <c r="HK35" s="744">
        <f t="shared" si="86"/>
        <v>71839578.459999993</v>
      </c>
      <c r="HL35" s="744">
        <f t="shared" si="87"/>
        <v>71839578.459999993</v>
      </c>
      <c r="HM35" s="744">
        <f t="shared" si="88"/>
        <v>32721.54</v>
      </c>
      <c r="HN35" s="744">
        <f t="shared" si="89"/>
        <v>0</v>
      </c>
      <c r="HO35" s="744">
        <f t="shared" si="90"/>
        <v>61964333.523000002</v>
      </c>
      <c r="HP35" s="744">
        <f t="shared" si="91"/>
        <v>9875244.9370000008</v>
      </c>
      <c r="HY35" s="741" t="s">
        <v>673</v>
      </c>
      <c r="HZ35" s="741" t="s">
        <v>674</v>
      </c>
      <c r="IA35" s="741" t="s">
        <v>376</v>
      </c>
      <c r="IB35" s="741" t="s">
        <v>376</v>
      </c>
      <c r="IC35" s="742">
        <v>0</v>
      </c>
      <c r="ID35" s="742">
        <v>176420000</v>
      </c>
      <c r="IE35" s="742">
        <v>176420000</v>
      </c>
      <c r="IF35" s="742">
        <f t="shared" ref="IF35:IF53" si="111">+IC35/$IF$1*$IG$1</f>
        <v>0</v>
      </c>
      <c r="IG35" s="742">
        <f t="shared" ref="IG35:IG53" si="112">+ID35/$IF$1*$IG$1</f>
        <v>176420</v>
      </c>
      <c r="IH35" s="742">
        <f t="shared" ref="IH35:IH53" si="113">+IE35/$IF$1*$IG$1</f>
        <v>176420</v>
      </c>
      <c r="IJ35" s="743" t="s">
        <v>356</v>
      </c>
      <c r="IK35" s="744">
        <v>71872300000</v>
      </c>
      <c r="IL35" s="744"/>
      <c r="IM35" s="744">
        <v>71839578460</v>
      </c>
      <c r="IN35" s="744">
        <v>71839578460</v>
      </c>
      <c r="IO35" s="744">
        <f t="shared" si="93"/>
        <v>32721540</v>
      </c>
      <c r="IP35" s="744">
        <v>0</v>
      </c>
      <c r="IQ35" s="744">
        <v>63586866149</v>
      </c>
      <c r="IR35" s="744">
        <v>8252712311</v>
      </c>
      <c r="IS35" s="744">
        <f t="shared" si="94"/>
        <v>71872300</v>
      </c>
      <c r="IT35" s="744">
        <f t="shared" si="95"/>
        <v>71839578.459999993</v>
      </c>
      <c r="IU35" s="744">
        <f t="shared" si="95"/>
        <v>71839578.459999993</v>
      </c>
      <c r="IV35" s="744">
        <f t="shared" si="96"/>
        <v>32721.54</v>
      </c>
      <c r="IW35" s="744">
        <f t="shared" si="97"/>
        <v>0</v>
      </c>
      <c r="IX35" s="744">
        <f t="shared" si="98"/>
        <v>63586866.148999996</v>
      </c>
      <c r="IY35" s="744">
        <f t="shared" si="99"/>
        <v>8252712.3109999998</v>
      </c>
      <c r="IZ35" s="517"/>
      <c r="JA35" s="517"/>
      <c r="JH35" s="741" t="s">
        <v>673</v>
      </c>
      <c r="JI35" s="306" t="s">
        <v>674</v>
      </c>
      <c r="JJ35" s="741" t="s">
        <v>376</v>
      </c>
      <c r="JK35" s="306" t="s">
        <v>376</v>
      </c>
      <c r="JL35" s="742">
        <v>3800000000</v>
      </c>
      <c r="JM35" s="742">
        <v>0</v>
      </c>
      <c r="JN35" s="742">
        <v>0</v>
      </c>
      <c r="JO35" s="742">
        <f t="shared" si="101"/>
        <v>3800000</v>
      </c>
      <c r="JP35" s="742">
        <f t="shared" si="102"/>
        <v>0</v>
      </c>
      <c r="JQ35" s="742">
        <f t="shared" si="103"/>
        <v>0</v>
      </c>
      <c r="JS35" s="743" t="s">
        <v>351</v>
      </c>
      <c r="JT35" s="744">
        <v>71872300000</v>
      </c>
      <c r="JU35" s="744">
        <v>71839578460</v>
      </c>
      <c r="JV35" s="744">
        <v>71839578460</v>
      </c>
      <c r="JW35" s="744">
        <v>32721540</v>
      </c>
      <c r="JX35" s="744">
        <v>0</v>
      </c>
      <c r="JY35" s="744">
        <v>64304669360</v>
      </c>
      <c r="JZ35" s="744">
        <v>7534909100</v>
      </c>
      <c r="KA35" s="744">
        <f t="shared" si="104"/>
        <v>71872300</v>
      </c>
      <c r="KB35" s="744">
        <f t="shared" si="105"/>
        <v>71839578.459999993</v>
      </c>
      <c r="KC35" s="744">
        <f t="shared" si="106"/>
        <v>71839578.459999993</v>
      </c>
      <c r="KD35" s="744">
        <f t="shared" si="107"/>
        <v>32721.54</v>
      </c>
      <c r="KE35" s="744">
        <f t="shared" si="108"/>
        <v>0</v>
      </c>
      <c r="KF35" s="744">
        <f t="shared" si="109"/>
        <v>64304669.359999999</v>
      </c>
      <c r="KG35" s="744">
        <f t="shared" si="110"/>
        <v>7534909.0999999996</v>
      </c>
    </row>
    <row r="36" spans="1:293" s="378" customFormat="1" ht="12" customHeight="1" x14ac:dyDescent="0.2">
      <c r="A36" s="596" t="s">
        <v>379</v>
      </c>
      <c r="B36" s="353" t="s">
        <v>817</v>
      </c>
      <c r="C36" s="596" t="s">
        <v>376</v>
      </c>
      <c r="D36" s="353" t="s">
        <v>376</v>
      </c>
      <c r="E36" s="354">
        <v>10212784000</v>
      </c>
      <c r="F36" s="354">
        <v>0</v>
      </c>
      <c r="G36" s="354">
        <v>0</v>
      </c>
      <c r="H36" s="354">
        <f t="shared" si="19"/>
        <v>10212784</v>
      </c>
      <c r="I36" s="354">
        <f t="shared" si="20"/>
        <v>0</v>
      </c>
      <c r="J36" s="354">
        <f t="shared" si="21"/>
        <v>0</v>
      </c>
      <c r="AG36" s="378" t="s">
        <v>683</v>
      </c>
      <c r="AH36" s="378" t="s">
        <v>684</v>
      </c>
      <c r="AI36" s="378" t="s">
        <v>376</v>
      </c>
      <c r="AJ36" s="378" t="s">
        <v>376</v>
      </c>
      <c r="AK36" s="354">
        <v>9661323000</v>
      </c>
      <c r="AL36" s="354">
        <v>0</v>
      </c>
      <c r="AM36" s="354">
        <v>0</v>
      </c>
      <c r="AN36" s="354">
        <f t="shared" si="29"/>
        <v>9661323</v>
      </c>
      <c r="AO36" s="354">
        <f t="shared" si="30"/>
        <v>0</v>
      </c>
      <c r="AP36" s="354">
        <f t="shared" si="31"/>
        <v>0</v>
      </c>
      <c r="AS36" s="514"/>
      <c r="AT36" s="514"/>
      <c r="AU36" s="514"/>
      <c r="AV36" s="514"/>
      <c r="AW36" s="514"/>
      <c r="AX36" s="514"/>
      <c r="AY36" s="599"/>
      <c r="BM36" s="378" t="s">
        <v>677</v>
      </c>
      <c r="BN36" s="378" t="s">
        <v>678</v>
      </c>
      <c r="BO36" s="378" t="s">
        <v>376</v>
      </c>
      <c r="BP36" s="378" t="s">
        <v>376</v>
      </c>
      <c r="BQ36" s="514">
        <v>978119953</v>
      </c>
      <c r="BR36" s="514">
        <v>0</v>
      </c>
      <c r="BS36" s="514">
        <v>0</v>
      </c>
      <c r="BT36" s="514">
        <f t="shared" si="39"/>
        <v>978119.95299999998</v>
      </c>
      <c r="BU36" s="514">
        <f t="shared" si="40"/>
        <v>0</v>
      </c>
      <c r="BV36" s="514">
        <f t="shared" si="41"/>
        <v>0</v>
      </c>
      <c r="CE36" s="514"/>
      <c r="CF36" s="514"/>
      <c r="CG36" s="514"/>
      <c r="CH36" s="514"/>
      <c r="CI36" s="514"/>
      <c r="CJ36" s="514"/>
      <c r="CK36" s="378" t="s">
        <v>1126</v>
      </c>
      <c r="CS36" s="579" t="s">
        <v>675</v>
      </c>
      <c r="CT36" s="579" t="s">
        <v>676</v>
      </c>
      <c r="CU36" s="579" t="s">
        <v>376</v>
      </c>
      <c r="CV36" s="579" t="s">
        <v>376</v>
      </c>
      <c r="CW36" s="580">
        <v>0</v>
      </c>
      <c r="CX36" s="580">
        <v>87000000</v>
      </c>
      <c r="CY36" s="580">
        <v>87000000</v>
      </c>
      <c r="CZ36" s="580">
        <f t="shared" si="49"/>
        <v>0</v>
      </c>
      <c r="DA36" s="580">
        <f t="shared" si="50"/>
        <v>87000</v>
      </c>
      <c r="DB36" s="580">
        <f t="shared" si="51"/>
        <v>87000</v>
      </c>
      <c r="DE36" s="514"/>
      <c r="DF36" s="514"/>
      <c r="DG36" s="514"/>
      <c r="DH36" s="514"/>
      <c r="DI36" s="514"/>
      <c r="DJ36" s="514"/>
      <c r="DK36" s="514"/>
      <c r="EA36" s="378" t="s">
        <v>675</v>
      </c>
      <c r="EB36" s="378" t="s">
        <v>676</v>
      </c>
      <c r="EC36" s="378" t="s">
        <v>376</v>
      </c>
      <c r="ED36" s="378" t="s">
        <v>376</v>
      </c>
      <c r="EE36" s="580">
        <v>0</v>
      </c>
      <c r="EF36" s="580">
        <v>99621848</v>
      </c>
      <c r="EG36" s="580">
        <v>99621848</v>
      </c>
      <c r="EH36" s="580">
        <f t="shared" si="60"/>
        <v>0</v>
      </c>
      <c r="EI36" s="580">
        <f t="shared" si="61"/>
        <v>99621.847999999998</v>
      </c>
      <c r="EJ36" s="580">
        <f t="shared" si="62"/>
        <v>99621.847999999998</v>
      </c>
      <c r="FI36" s="579" t="s">
        <v>675</v>
      </c>
      <c r="FJ36" s="579" t="s">
        <v>676</v>
      </c>
      <c r="FK36" s="579" t="s">
        <v>376</v>
      </c>
      <c r="FL36" s="579" t="s">
        <v>376</v>
      </c>
      <c r="FM36" s="580">
        <v>0</v>
      </c>
      <c r="FN36" s="580">
        <v>99621848</v>
      </c>
      <c r="FO36" s="580">
        <v>187418858</v>
      </c>
      <c r="FP36" s="580">
        <f t="shared" si="71"/>
        <v>0</v>
      </c>
      <c r="FQ36" s="580">
        <f t="shared" si="72"/>
        <v>99621.847999999998</v>
      </c>
      <c r="FR36" s="580">
        <f t="shared" si="73"/>
        <v>187418.85800000001</v>
      </c>
      <c r="FT36" s="512"/>
      <c r="FZ36" s="506"/>
      <c r="GA36" s="506"/>
      <c r="GQ36" s="741" t="s">
        <v>675</v>
      </c>
      <c r="GR36" s="741" t="s">
        <v>676</v>
      </c>
      <c r="GS36" s="741" t="s">
        <v>376</v>
      </c>
      <c r="GT36" s="741" t="s">
        <v>376</v>
      </c>
      <c r="GU36" s="742">
        <v>0</v>
      </c>
      <c r="GV36" s="742">
        <v>99621848</v>
      </c>
      <c r="GW36" s="742">
        <v>187418858</v>
      </c>
      <c r="GX36" s="742">
        <f t="shared" si="82"/>
        <v>0</v>
      </c>
      <c r="GY36" s="742">
        <f t="shared" si="83"/>
        <v>99621.847999999998</v>
      </c>
      <c r="GZ36" s="742">
        <f t="shared" si="84"/>
        <v>187418.85800000001</v>
      </c>
      <c r="HJ36" s="744">
        <f t="shared" si="85"/>
        <v>0</v>
      </c>
      <c r="HK36" s="744">
        <f t="shared" si="86"/>
        <v>0</v>
      </c>
      <c r="HL36" s="744">
        <f t="shared" si="87"/>
        <v>0</v>
      </c>
      <c r="HM36" s="744">
        <f t="shared" si="88"/>
        <v>0</v>
      </c>
      <c r="HN36" s="744">
        <f t="shared" si="89"/>
        <v>0</v>
      </c>
      <c r="HO36" s="744">
        <f t="shared" si="90"/>
        <v>0</v>
      </c>
      <c r="HP36" s="744">
        <f t="shared" si="91"/>
        <v>0</v>
      </c>
      <c r="HY36" s="741" t="s">
        <v>675</v>
      </c>
      <c r="HZ36" s="741" t="s">
        <v>676</v>
      </c>
      <c r="IA36" s="741" t="s">
        <v>376</v>
      </c>
      <c r="IB36" s="741" t="s">
        <v>376</v>
      </c>
      <c r="IC36" s="742">
        <v>1900000000</v>
      </c>
      <c r="ID36" s="742">
        <v>0</v>
      </c>
      <c r="IE36" s="742">
        <v>0</v>
      </c>
      <c r="IF36" s="742">
        <f t="shared" si="111"/>
        <v>1900000</v>
      </c>
      <c r="IG36" s="742">
        <f t="shared" si="112"/>
        <v>0</v>
      </c>
      <c r="IH36" s="742">
        <f t="shared" si="113"/>
        <v>0</v>
      </c>
      <c r="IZ36" s="517"/>
      <c r="JA36" s="517"/>
      <c r="JH36" s="741" t="s">
        <v>673</v>
      </c>
      <c r="JI36" s="306" t="s">
        <v>674</v>
      </c>
      <c r="JJ36" s="741" t="s">
        <v>376</v>
      </c>
      <c r="JK36" s="306" t="s">
        <v>376</v>
      </c>
      <c r="JL36" s="742">
        <v>0</v>
      </c>
      <c r="JM36" s="742">
        <v>176420000</v>
      </c>
      <c r="JN36" s="742">
        <v>176420000</v>
      </c>
      <c r="JO36" s="742">
        <f t="shared" si="101"/>
        <v>0</v>
      </c>
      <c r="JP36" s="742">
        <f t="shared" si="102"/>
        <v>176420</v>
      </c>
      <c r="JQ36" s="742">
        <f t="shared" si="103"/>
        <v>176420</v>
      </c>
      <c r="JS36" s="743" t="s">
        <v>356</v>
      </c>
      <c r="JT36" s="744">
        <v>71872300000</v>
      </c>
      <c r="JU36" s="744">
        <v>71839578460</v>
      </c>
      <c r="JV36" s="744">
        <v>71839578460</v>
      </c>
      <c r="JW36" s="744">
        <v>32721540</v>
      </c>
      <c r="JX36" s="744">
        <v>0</v>
      </c>
      <c r="JY36" s="744">
        <v>64304669360</v>
      </c>
      <c r="JZ36" s="744">
        <v>7534909100</v>
      </c>
      <c r="KA36" s="744">
        <f t="shared" si="104"/>
        <v>71872300</v>
      </c>
      <c r="KB36" s="744">
        <f t="shared" si="105"/>
        <v>71839578.459999993</v>
      </c>
      <c r="KC36" s="744">
        <f t="shared" si="106"/>
        <v>71839578.459999993</v>
      </c>
      <c r="KD36" s="744">
        <f t="shared" si="107"/>
        <v>32721.54</v>
      </c>
      <c r="KE36" s="744">
        <f t="shared" si="108"/>
        <v>0</v>
      </c>
      <c r="KF36" s="744">
        <f t="shared" si="109"/>
        <v>64304669.359999999</v>
      </c>
      <c r="KG36" s="744">
        <f t="shared" si="110"/>
        <v>7534909.0999999996</v>
      </c>
    </row>
    <row r="37" spans="1:293" s="378" customFormat="1" ht="12" customHeight="1" x14ac:dyDescent="0.2">
      <c r="A37" s="596" t="s">
        <v>713</v>
      </c>
      <c r="B37" s="353" t="s">
        <v>714</v>
      </c>
      <c r="C37" s="596" t="s">
        <v>376</v>
      </c>
      <c r="D37" s="353" t="s">
        <v>376</v>
      </c>
      <c r="E37" s="354">
        <v>3290990000</v>
      </c>
      <c r="F37" s="354">
        <v>0</v>
      </c>
      <c r="G37" s="354">
        <v>0</v>
      </c>
      <c r="H37" s="354">
        <f t="shared" si="19"/>
        <v>3290990</v>
      </c>
      <c r="I37" s="354">
        <f t="shared" si="20"/>
        <v>0</v>
      </c>
      <c r="J37" s="354">
        <f t="shared" si="21"/>
        <v>0</v>
      </c>
      <c r="AG37" s="378" t="s">
        <v>377</v>
      </c>
      <c r="AH37" s="378" t="s">
        <v>394</v>
      </c>
      <c r="AI37" s="378" t="s">
        <v>376</v>
      </c>
      <c r="AJ37" s="378" t="s">
        <v>376</v>
      </c>
      <c r="AK37" s="354">
        <v>17541803000</v>
      </c>
      <c r="AL37" s="354">
        <v>0</v>
      </c>
      <c r="AM37" s="354">
        <v>0</v>
      </c>
      <c r="AN37" s="354">
        <f t="shared" si="29"/>
        <v>17541803</v>
      </c>
      <c r="AO37" s="354">
        <f t="shared" si="30"/>
        <v>0</v>
      </c>
      <c r="AP37" s="354">
        <f t="shared" si="31"/>
        <v>0</v>
      </c>
      <c r="AS37" s="514"/>
      <c r="AT37" s="514"/>
      <c r="AU37" s="514"/>
      <c r="AV37" s="514"/>
      <c r="AW37" s="514"/>
      <c r="AX37" s="514"/>
      <c r="BM37" s="378" t="s">
        <v>677</v>
      </c>
      <c r="BN37" s="378" t="s">
        <v>678</v>
      </c>
      <c r="BO37" s="378" t="s">
        <v>376</v>
      </c>
      <c r="BP37" s="378" t="s">
        <v>376</v>
      </c>
      <c r="BQ37" s="514">
        <v>0</v>
      </c>
      <c r="BR37" s="514">
        <v>415413720</v>
      </c>
      <c r="BS37" s="514">
        <v>415413720</v>
      </c>
      <c r="BT37" s="514">
        <f t="shared" si="39"/>
        <v>0</v>
      </c>
      <c r="BU37" s="514">
        <f t="shared" si="40"/>
        <v>415413.72</v>
      </c>
      <c r="BV37" s="514">
        <f t="shared" si="41"/>
        <v>415413.72</v>
      </c>
      <c r="CK37" s="378" t="s">
        <v>1126</v>
      </c>
      <c r="CS37" s="579" t="s">
        <v>677</v>
      </c>
      <c r="CT37" s="579" t="s">
        <v>678</v>
      </c>
      <c r="CU37" s="579" t="s">
        <v>376</v>
      </c>
      <c r="CV37" s="579" t="s">
        <v>376</v>
      </c>
      <c r="CW37" s="580">
        <v>978119953</v>
      </c>
      <c r="CX37" s="580">
        <v>0</v>
      </c>
      <c r="CY37" s="580">
        <v>0</v>
      </c>
      <c r="CZ37" s="580">
        <f t="shared" si="49"/>
        <v>978119.95299999998</v>
      </c>
      <c r="DA37" s="580">
        <f t="shared" si="50"/>
        <v>0</v>
      </c>
      <c r="DB37" s="580">
        <f t="shared" si="51"/>
        <v>0</v>
      </c>
      <c r="DE37" s="514"/>
      <c r="DF37" s="514"/>
      <c r="DG37" s="514"/>
      <c r="DH37" s="514"/>
      <c r="DI37" s="514"/>
      <c r="DJ37" s="514"/>
      <c r="DK37" s="514"/>
      <c r="EA37" s="378" t="s">
        <v>677</v>
      </c>
      <c r="EB37" s="378" t="s">
        <v>678</v>
      </c>
      <c r="EC37" s="378" t="s">
        <v>376</v>
      </c>
      <c r="ED37" s="378" t="s">
        <v>376</v>
      </c>
      <c r="EE37" s="580">
        <v>978119953</v>
      </c>
      <c r="EF37" s="580">
        <v>0</v>
      </c>
      <c r="EG37" s="580">
        <v>0</v>
      </c>
      <c r="EH37" s="580">
        <f t="shared" si="60"/>
        <v>978119.95299999998</v>
      </c>
      <c r="EI37" s="580">
        <f t="shared" si="61"/>
        <v>0</v>
      </c>
      <c r="EJ37" s="580">
        <f t="shared" si="62"/>
        <v>0</v>
      </c>
      <c r="FI37" s="579" t="s">
        <v>677</v>
      </c>
      <c r="FJ37" s="579" t="s">
        <v>678</v>
      </c>
      <c r="FK37" s="579" t="s">
        <v>376</v>
      </c>
      <c r="FL37" s="579" t="s">
        <v>376</v>
      </c>
      <c r="FM37" s="580">
        <v>978119953</v>
      </c>
      <c r="FN37" s="580">
        <v>0</v>
      </c>
      <c r="FO37" s="580">
        <v>0</v>
      </c>
      <c r="FP37" s="580">
        <f t="shared" si="71"/>
        <v>978119.95299999998</v>
      </c>
      <c r="FQ37" s="580">
        <f t="shared" si="72"/>
        <v>0</v>
      </c>
      <c r="FR37" s="580">
        <f t="shared" si="73"/>
        <v>0</v>
      </c>
      <c r="FT37" s="512"/>
      <c r="FZ37" s="506"/>
      <c r="GA37" s="506"/>
      <c r="GQ37" s="741" t="s">
        <v>677</v>
      </c>
      <c r="GR37" s="741" t="s">
        <v>678</v>
      </c>
      <c r="GS37" s="741" t="s">
        <v>376</v>
      </c>
      <c r="GT37" s="741" t="s">
        <v>376</v>
      </c>
      <c r="GU37" s="742">
        <v>978119953</v>
      </c>
      <c r="GV37" s="742">
        <v>0</v>
      </c>
      <c r="GW37" s="742">
        <v>0</v>
      </c>
      <c r="GX37" s="742">
        <f t="shared" si="82"/>
        <v>978119.95299999998</v>
      </c>
      <c r="GY37" s="742">
        <f t="shared" si="83"/>
        <v>0</v>
      </c>
      <c r="GZ37" s="742">
        <f t="shared" si="84"/>
        <v>0</v>
      </c>
      <c r="HY37" s="741" t="s">
        <v>675</v>
      </c>
      <c r="HZ37" s="741" t="s">
        <v>676</v>
      </c>
      <c r="IA37" s="741" t="s">
        <v>376</v>
      </c>
      <c r="IB37" s="741" t="s">
        <v>376</v>
      </c>
      <c r="IC37" s="742">
        <v>0</v>
      </c>
      <c r="ID37" s="742">
        <v>134370108</v>
      </c>
      <c r="IE37" s="742">
        <v>222167118</v>
      </c>
      <c r="IF37" s="742">
        <f t="shared" si="111"/>
        <v>0</v>
      </c>
      <c r="IG37" s="742">
        <f t="shared" si="112"/>
        <v>134370.10800000001</v>
      </c>
      <c r="IH37" s="742">
        <f t="shared" si="113"/>
        <v>222167.11799999999</v>
      </c>
      <c r="JH37" s="741" t="s">
        <v>675</v>
      </c>
      <c r="JI37" s="306" t="s">
        <v>676</v>
      </c>
      <c r="JJ37" s="741" t="s">
        <v>376</v>
      </c>
      <c r="JK37" s="306" t="s">
        <v>376</v>
      </c>
      <c r="JL37" s="742">
        <v>1900000000</v>
      </c>
      <c r="JM37" s="742">
        <v>0</v>
      </c>
      <c r="JN37" s="742">
        <v>0</v>
      </c>
      <c r="JO37" s="742">
        <f t="shared" si="101"/>
        <v>1900000</v>
      </c>
      <c r="JP37" s="742">
        <f t="shared" si="102"/>
        <v>0</v>
      </c>
      <c r="JQ37" s="742">
        <f t="shared" si="103"/>
        <v>0</v>
      </c>
    </row>
    <row r="38" spans="1:293" s="378" customFormat="1" ht="12" customHeight="1" x14ac:dyDescent="0.2">
      <c r="A38" s="596" t="s">
        <v>713</v>
      </c>
      <c r="B38" s="353" t="s">
        <v>714</v>
      </c>
      <c r="C38" s="596" t="s">
        <v>376</v>
      </c>
      <c r="D38" s="353" t="s">
        <v>376</v>
      </c>
      <c r="E38" s="354">
        <v>0</v>
      </c>
      <c r="F38" s="354">
        <v>0</v>
      </c>
      <c r="G38" s="354">
        <v>1241984000</v>
      </c>
      <c r="H38" s="354">
        <f t="shared" si="19"/>
        <v>0</v>
      </c>
      <c r="I38" s="354">
        <f t="shared" si="20"/>
        <v>0</v>
      </c>
      <c r="J38" s="354">
        <f t="shared" si="21"/>
        <v>1241984</v>
      </c>
      <c r="AG38" s="378" t="s">
        <v>379</v>
      </c>
      <c r="AH38" s="378" t="s">
        <v>817</v>
      </c>
      <c r="AI38" s="378" t="s">
        <v>376</v>
      </c>
      <c r="AJ38" s="378" t="s">
        <v>376</v>
      </c>
      <c r="AK38" s="354">
        <v>10212784000</v>
      </c>
      <c r="AL38" s="354">
        <v>0</v>
      </c>
      <c r="AM38" s="354">
        <v>0</v>
      </c>
      <c r="AN38" s="354">
        <f t="shared" si="29"/>
        <v>10212784</v>
      </c>
      <c r="AO38" s="354">
        <f t="shared" si="30"/>
        <v>0</v>
      </c>
      <c r="AP38" s="354">
        <f t="shared" si="31"/>
        <v>0</v>
      </c>
      <c r="AS38" s="514"/>
      <c r="AT38" s="514"/>
      <c r="AU38" s="514"/>
      <c r="AV38" s="514"/>
      <c r="AW38" s="514"/>
      <c r="AX38" s="514"/>
      <c r="BM38" s="378" t="s">
        <v>679</v>
      </c>
      <c r="BN38" s="378" t="s">
        <v>680</v>
      </c>
      <c r="BO38" s="378" t="s">
        <v>376</v>
      </c>
      <c r="BP38" s="378" t="s">
        <v>376</v>
      </c>
      <c r="BQ38" s="514">
        <v>14550669000</v>
      </c>
      <c r="BR38" s="514">
        <v>0</v>
      </c>
      <c r="BS38" s="514">
        <v>0</v>
      </c>
      <c r="BT38" s="514">
        <f t="shared" si="39"/>
        <v>14550669</v>
      </c>
      <c r="BU38" s="514">
        <f t="shared" si="40"/>
        <v>0</v>
      </c>
      <c r="BV38" s="514">
        <f t="shared" si="41"/>
        <v>0</v>
      </c>
      <c r="CK38" s="378" t="s">
        <v>1126</v>
      </c>
      <c r="CS38" s="579" t="s">
        <v>677</v>
      </c>
      <c r="CT38" s="579" t="s">
        <v>678</v>
      </c>
      <c r="CU38" s="579" t="s">
        <v>376</v>
      </c>
      <c r="CV38" s="579" t="s">
        <v>376</v>
      </c>
      <c r="CW38" s="580">
        <v>0</v>
      </c>
      <c r="CX38" s="580">
        <v>415413720</v>
      </c>
      <c r="CY38" s="580">
        <v>415413720</v>
      </c>
      <c r="CZ38" s="580">
        <f t="shared" si="49"/>
        <v>0</v>
      </c>
      <c r="DA38" s="580">
        <f t="shared" si="50"/>
        <v>415413.72</v>
      </c>
      <c r="DB38" s="580">
        <f t="shared" si="51"/>
        <v>415413.72</v>
      </c>
      <c r="DE38" s="514"/>
      <c r="DF38" s="514"/>
      <c r="DG38" s="514"/>
      <c r="DH38" s="514"/>
      <c r="DI38" s="514"/>
      <c r="DJ38" s="514"/>
      <c r="DK38" s="514"/>
      <c r="EA38" s="378" t="s">
        <v>677</v>
      </c>
      <c r="EB38" s="378" t="s">
        <v>678</v>
      </c>
      <c r="EC38" s="378" t="s">
        <v>376</v>
      </c>
      <c r="ED38" s="378" t="s">
        <v>376</v>
      </c>
      <c r="EE38" s="580">
        <v>0</v>
      </c>
      <c r="EF38" s="580">
        <v>415413720</v>
      </c>
      <c r="EG38" s="580">
        <v>415413720</v>
      </c>
      <c r="EH38" s="580">
        <f t="shared" si="60"/>
        <v>0</v>
      </c>
      <c r="EI38" s="580">
        <f t="shared" si="61"/>
        <v>415413.72</v>
      </c>
      <c r="EJ38" s="580">
        <f t="shared" si="62"/>
        <v>415413.72</v>
      </c>
      <c r="FI38" s="579" t="s">
        <v>677</v>
      </c>
      <c r="FJ38" s="579" t="s">
        <v>678</v>
      </c>
      <c r="FK38" s="579" t="s">
        <v>376</v>
      </c>
      <c r="FL38" s="579" t="s">
        <v>376</v>
      </c>
      <c r="FM38" s="580">
        <v>0</v>
      </c>
      <c r="FN38" s="580">
        <v>415413720</v>
      </c>
      <c r="FO38" s="580">
        <v>415413720</v>
      </c>
      <c r="FP38" s="580">
        <f t="shared" si="71"/>
        <v>0</v>
      </c>
      <c r="FQ38" s="580">
        <f t="shared" si="72"/>
        <v>415413.72</v>
      </c>
      <c r="FR38" s="580">
        <f t="shared" si="73"/>
        <v>415413.72</v>
      </c>
      <c r="FT38" s="512"/>
      <c r="GQ38" s="741" t="s">
        <v>677</v>
      </c>
      <c r="GR38" s="741" t="s">
        <v>678</v>
      </c>
      <c r="GS38" s="741" t="s">
        <v>376</v>
      </c>
      <c r="GT38" s="741" t="s">
        <v>376</v>
      </c>
      <c r="GU38" s="742">
        <v>0</v>
      </c>
      <c r="GV38" s="742">
        <v>415413720</v>
      </c>
      <c r="GW38" s="742">
        <v>556073207</v>
      </c>
      <c r="GX38" s="742">
        <f t="shared" si="82"/>
        <v>0</v>
      </c>
      <c r="GY38" s="742">
        <f t="shared" si="83"/>
        <v>415413.72</v>
      </c>
      <c r="GZ38" s="742">
        <f t="shared" si="84"/>
        <v>556073.20700000005</v>
      </c>
      <c r="HY38" s="741" t="s">
        <v>677</v>
      </c>
      <c r="HZ38" s="741" t="s">
        <v>678</v>
      </c>
      <c r="IA38" s="741" t="s">
        <v>376</v>
      </c>
      <c r="IB38" s="741" t="s">
        <v>376</v>
      </c>
      <c r="IC38" s="742">
        <v>978119953</v>
      </c>
      <c r="ID38" s="742">
        <v>0</v>
      </c>
      <c r="IE38" s="742">
        <v>0</v>
      </c>
      <c r="IF38" s="742">
        <f t="shared" si="111"/>
        <v>978119.95299999998</v>
      </c>
      <c r="IG38" s="742">
        <f t="shared" si="112"/>
        <v>0</v>
      </c>
      <c r="IH38" s="742">
        <f t="shared" si="113"/>
        <v>0</v>
      </c>
      <c r="JH38" s="741" t="s">
        <v>675</v>
      </c>
      <c r="JI38" s="306" t="s">
        <v>676</v>
      </c>
      <c r="JJ38" s="741" t="s">
        <v>376</v>
      </c>
      <c r="JK38" s="306" t="s">
        <v>376</v>
      </c>
      <c r="JL38" s="742">
        <v>0</v>
      </c>
      <c r="JM38" s="742">
        <v>222167118</v>
      </c>
      <c r="JN38" s="742">
        <v>222167118</v>
      </c>
      <c r="JO38" s="742">
        <f t="shared" si="101"/>
        <v>0</v>
      </c>
      <c r="JP38" s="742">
        <f t="shared" si="102"/>
        <v>222167.11799999999</v>
      </c>
      <c r="JQ38" s="742">
        <f t="shared" si="103"/>
        <v>222167.11799999999</v>
      </c>
    </row>
    <row r="39" spans="1:293" s="378" customFormat="1" ht="12" customHeight="1" x14ac:dyDescent="0.2">
      <c r="A39" s="596" t="s">
        <v>380</v>
      </c>
      <c r="B39" s="353" t="s">
        <v>121</v>
      </c>
      <c r="C39" s="596" t="s">
        <v>376</v>
      </c>
      <c r="D39" s="353" t="s">
        <v>376</v>
      </c>
      <c r="E39" s="354">
        <v>10000</v>
      </c>
      <c r="F39" s="354">
        <v>0</v>
      </c>
      <c r="G39" s="354">
        <v>0</v>
      </c>
      <c r="H39" s="354">
        <f t="shared" si="19"/>
        <v>10</v>
      </c>
      <c r="I39" s="354">
        <f t="shared" si="20"/>
        <v>0</v>
      </c>
      <c r="J39" s="354">
        <f t="shared" si="21"/>
        <v>0</v>
      </c>
      <c r="AG39" s="378" t="s">
        <v>713</v>
      </c>
      <c r="AH39" s="378" t="s">
        <v>714</v>
      </c>
      <c r="AI39" s="378" t="s">
        <v>376</v>
      </c>
      <c r="AJ39" s="378" t="s">
        <v>376</v>
      </c>
      <c r="AK39" s="354">
        <v>3290990000</v>
      </c>
      <c r="AL39" s="354">
        <v>0</v>
      </c>
      <c r="AM39" s="354">
        <v>0</v>
      </c>
      <c r="AN39" s="354">
        <f t="shared" si="29"/>
        <v>3290990</v>
      </c>
      <c r="AO39" s="354">
        <f t="shared" si="30"/>
        <v>0</v>
      </c>
      <c r="AP39" s="354">
        <f t="shared" si="31"/>
        <v>0</v>
      </c>
      <c r="AS39" s="514"/>
      <c r="AT39" s="514"/>
      <c r="AU39" s="514"/>
      <c r="AV39" s="514"/>
      <c r="AW39" s="514"/>
      <c r="AX39" s="514"/>
      <c r="BM39" s="378" t="s">
        <v>681</v>
      </c>
      <c r="BN39" s="378" t="s">
        <v>682</v>
      </c>
      <c r="BO39" s="378" t="s">
        <v>376</v>
      </c>
      <c r="BP39" s="378" t="s">
        <v>376</v>
      </c>
      <c r="BQ39" s="514">
        <v>17301651347</v>
      </c>
      <c r="BR39" s="514">
        <v>0</v>
      </c>
      <c r="BS39" s="514">
        <v>0</v>
      </c>
      <c r="BT39" s="514">
        <f t="shared" si="39"/>
        <v>17301651.346999999</v>
      </c>
      <c r="BU39" s="514">
        <f t="shared" si="40"/>
        <v>0</v>
      </c>
      <c r="BV39" s="514">
        <f t="shared" si="41"/>
        <v>0</v>
      </c>
      <c r="CK39" s="378" t="s">
        <v>1126</v>
      </c>
      <c r="CS39" s="579" t="s">
        <v>679</v>
      </c>
      <c r="CT39" s="579" t="s">
        <v>680</v>
      </c>
      <c r="CU39" s="579" t="s">
        <v>376</v>
      </c>
      <c r="CV39" s="579" t="s">
        <v>376</v>
      </c>
      <c r="CW39" s="580">
        <v>14550669000</v>
      </c>
      <c r="CX39" s="580">
        <v>0</v>
      </c>
      <c r="CY39" s="580">
        <v>0</v>
      </c>
      <c r="CZ39" s="580">
        <f t="shared" si="49"/>
        <v>14550669</v>
      </c>
      <c r="DA39" s="580">
        <f t="shared" si="50"/>
        <v>0</v>
      </c>
      <c r="DB39" s="580">
        <f t="shared" si="51"/>
        <v>0</v>
      </c>
      <c r="DE39" s="514"/>
      <c r="DF39" s="514"/>
      <c r="DG39" s="514"/>
      <c r="DH39" s="514"/>
      <c r="DI39" s="514"/>
      <c r="DJ39" s="514"/>
      <c r="DK39" s="514"/>
      <c r="EA39" s="378" t="s">
        <v>679</v>
      </c>
      <c r="EB39" s="378" t="s">
        <v>680</v>
      </c>
      <c r="EC39" s="378" t="s">
        <v>376</v>
      </c>
      <c r="ED39" s="378" t="s">
        <v>376</v>
      </c>
      <c r="EE39" s="580">
        <v>14550669000</v>
      </c>
      <c r="EF39" s="580">
        <v>0</v>
      </c>
      <c r="EG39" s="580">
        <v>0</v>
      </c>
      <c r="EH39" s="580">
        <f t="shared" si="60"/>
        <v>14550669</v>
      </c>
      <c r="EI39" s="580">
        <f t="shared" si="61"/>
        <v>0</v>
      </c>
      <c r="EJ39" s="580">
        <f t="shared" si="62"/>
        <v>0</v>
      </c>
      <c r="FI39" s="579" t="s">
        <v>679</v>
      </c>
      <c r="FJ39" s="579" t="s">
        <v>680</v>
      </c>
      <c r="FK39" s="579" t="s">
        <v>376</v>
      </c>
      <c r="FL39" s="579" t="s">
        <v>376</v>
      </c>
      <c r="FM39" s="580">
        <v>14550669000</v>
      </c>
      <c r="FN39" s="580">
        <v>0</v>
      </c>
      <c r="FO39" s="580">
        <v>0</v>
      </c>
      <c r="FP39" s="580">
        <f t="shared" si="71"/>
        <v>14550669</v>
      </c>
      <c r="FQ39" s="580">
        <f t="shared" si="72"/>
        <v>0</v>
      </c>
      <c r="FR39" s="580">
        <f t="shared" si="73"/>
        <v>0</v>
      </c>
      <c r="FT39" s="512"/>
      <c r="GQ39" s="741" t="s">
        <v>679</v>
      </c>
      <c r="GR39" s="741" t="s">
        <v>680</v>
      </c>
      <c r="GS39" s="741" t="s">
        <v>376</v>
      </c>
      <c r="GT39" s="741" t="s">
        <v>376</v>
      </c>
      <c r="GU39" s="742">
        <v>14550669000</v>
      </c>
      <c r="GV39" s="742">
        <v>0</v>
      </c>
      <c r="GW39" s="742">
        <v>0</v>
      </c>
      <c r="GX39" s="742">
        <f t="shared" si="82"/>
        <v>14550669</v>
      </c>
      <c r="GY39" s="742">
        <f t="shared" si="83"/>
        <v>0</v>
      </c>
      <c r="GZ39" s="742">
        <f t="shared" si="84"/>
        <v>0</v>
      </c>
      <c r="HY39" s="741" t="s">
        <v>677</v>
      </c>
      <c r="HZ39" s="741" t="s">
        <v>678</v>
      </c>
      <c r="IA39" s="741" t="s">
        <v>376</v>
      </c>
      <c r="IB39" s="741" t="s">
        <v>376</v>
      </c>
      <c r="IC39" s="742">
        <v>0</v>
      </c>
      <c r="ID39" s="742">
        <v>447888820</v>
      </c>
      <c r="IE39" s="742">
        <v>588548307</v>
      </c>
      <c r="IF39" s="742">
        <f t="shared" si="111"/>
        <v>0</v>
      </c>
      <c r="IG39" s="742">
        <f t="shared" si="112"/>
        <v>447888.82</v>
      </c>
      <c r="IH39" s="742">
        <f t="shared" si="113"/>
        <v>588548.30700000003</v>
      </c>
      <c r="JH39" s="741" t="s">
        <v>677</v>
      </c>
      <c r="JI39" s="306" t="s">
        <v>678</v>
      </c>
      <c r="JJ39" s="741" t="s">
        <v>376</v>
      </c>
      <c r="JK39" s="306" t="s">
        <v>376</v>
      </c>
      <c r="JL39" s="742">
        <v>978119953</v>
      </c>
      <c r="JM39" s="742">
        <v>0</v>
      </c>
      <c r="JN39" s="742">
        <v>0</v>
      </c>
      <c r="JO39" s="742">
        <f t="shared" si="101"/>
        <v>978119.95299999998</v>
      </c>
      <c r="JP39" s="742">
        <f t="shared" si="102"/>
        <v>0</v>
      </c>
      <c r="JQ39" s="742">
        <f t="shared" si="103"/>
        <v>0</v>
      </c>
    </row>
    <row r="40" spans="1:293" s="378" customFormat="1" ht="12" customHeight="1" x14ac:dyDescent="0.2">
      <c r="A40" s="596" t="s">
        <v>380</v>
      </c>
      <c r="B40" s="353" t="s">
        <v>121</v>
      </c>
      <c r="C40" s="596" t="s">
        <v>376</v>
      </c>
      <c r="D40" s="353" t="s">
        <v>376</v>
      </c>
      <c r="E40" s="354">
        <v>0</v>
      </c>
      <c r="F40" s="354">
        <v>71872299532</v>
      </c>
      <c r="G40" s="354">
        <v>71872299532</v>
      </c>
      <c r="H40" s="354">
        <f t="shared" si="19"/>
        <v>0</v>
      </c>
      <c r="I40" s="354">
        <f t="shared" si="20"/>
        <v>71872299.532000005</v>
      </c>
      <c r="J40" s="354">
        <f t="shared" si="21"/>
        <v>71872299.532000005</v>
      </c>
      <c r="AG40" s="378" t="s">
        <v>713</v>
      </c>
      <c r="AH40" s="378" t="s">
        <v>714</v>
      </c>
      <c r="AI40" s="378" t="s">
        <v>376</v>
      </c>
      <c r="AJ40" s="378" t="s">
        <v>376</v>
      </c>
      <c r="AK40" s="354">
        <v>0</v>
      </c>
      <c r="AL40" s="354">
        <v>1241984000</v>
      </c>
      <c r="AM40" s="354">
        <v>0</v>
      </c>
      <c r="AN40" s="354">
        <f t="shared" si="29"/>
        <v>0</v>
      </c>
      <c r="AO40" s="354">
        <f t="shared" si="30"/>
        <v>1241984</v>
      </c>
      <c r="AP40" s="354">
        <f t="shared" si="31"/>
        <v>0</v>
      </c>
      <c r="AS40" s="514"/>
      <c r="AT40" s="514"/>
      <c r="AU40" s="514"/>
      <c r="AV40" s="514"/>
      <c r="AW40" s="514"/>
      <c r="AX40" s="514"/>
      <c r="BM40" s="378" t="s">
        <v>681</v>
      </c>
      <c r="BN40" s="378" t="s">
        <v>682</v>
      </c>
      <c r="BO40" s="378" t="s">
        <v>376</v>
      </c>
      <c r="BP40" s="378" t="s">
        <v>376</v>
      </c>
      <c r="BQ40" s="514">
        <v>0</v>
      </c>
      <c r="BR40" s="514">
        <v>1344045914</v>
      </c>
      <c r="BS40" s="514">
        <v>1344045914</v>
      </c>
      <c r="BT40" s="514">
        <f t="shared" si="39"/>
        <v>0</v>
      </c>
      <c r="BU40" s="514">
        <f t="shared" si="40"/>
        <v>1344045.9140000001</v>
      </c>
      <c r="BV40" s="514">
        <f t="shared" si="41"/>
        <v>1344045.9140000001</v>
      </c>
      <c r="CK40" s="378" t="s">
        <v>1126</v>
      </c>
      <c r="CS40" s="579" t="s">
        <v>681</v>
      </c>
      <c r="CT40" s="579" t="s">
        <v>682</v>
      </c>
      <c r="CU40" s="579" t="s">
        <v>376</v>
      </c>
      <c r="CV40" s="579" t="s">
        <v>376</v>
      </c>
      <c r="CW40" s="580">
        <v>17301651347</v>
      </c>
      <c r="CX40" s="580">
        <v>0</v>
      </c>
      <c r="CY40" s="580">
        <v>0</v>
      </c>
      <c r="CZ40" s="580">
        <f t="shared" si="49"/>
        <v>17301651.346999999</v>
      </c>
      <c r="DA40" s="580">
        <f t="shared" si="50"/>
        <v>0</v>
      </c>
      <c r="DB40" s="580">
        <f t="shared" si="51"/>
        <v>0</v>
      </c>
      <c r="DE40" s="514"/>
      <c r="DF40" s="514"/>
      <c r="DG40" s="514"/>
      <c r="DH40" s="514"/>
      <c r="DI40" s="514"/>
      <c r="DJ40" s="514"/>
      <c r="DK40" s="514"/>
      <c r="EA40" s="378" t="s">
        <v>681</v>
      </c>
      <c r="EB40" s="378" t="s">
        <v>682</v>
      </c>
      <c r="EC40" s="378" t="s">
        <v>376</v>
      </c>
      <c r="ED40" s="378" t="s">
        <v>376</v>
      </c>
      <c r="EE40" s="580">
        <v>17301651347</v>
      </c>
      <c r="EF40" s="580">
        <v>0</v>
      </c>
      <c r="EG40" s="580">
        <v>0</v>
      </c>
      <c r="EH40" s="580">
        <f t="shared" si="60"/>
        <v>17301651.346999999</v>
      </c>
      <c r="EI40" s="580">
        <f t="shared" si="61"/>
        <v>0</v>
      </c>
      <c r="EJ40" s="580">
        <f t="shared" si="62"/>
        <v>0</v>
      </c>
      <c r="FI40" s="579" t="s">
        <v>681</v>
      </c>
      <c r="FJ40" s="579" t="s">
        <v>682</v>
      </c>
      <c r="FK40" s="579" t="s">
        <v>376</v>
      </c>
      <c r="FL40" s="579" t="s">
        <v>376</v>
      </c>
      <c r="FM40" s="580">
        <v>17301651347</v>
      </c>
      <c r="FN40" s="580">
        <v>0</v>
      </c>
      <c r="FO40" s="580">
        <v>0</v>
      </c>
      <c r="FP40" s="580">
        <f t="shared" si="71"/>
        <v>17301651.346999999</v>
      </c>
      <c r="FQ40" s="580">
        <f t="shared" si="72"/>
        <v>0</v>
      </c>
      <c r="FR40" s="580">
        <f t="shared" si="73"/>
        <v>0</v>
      </c>
      <c r="FT40" s="512"/>
      <c r="GQ40" s="741" t="s">
        <v>681</v>
      </c>
      <c r="GR40" s="741" t="s">
        <v>682</v>
      </c>
      <c r="GS40" s="741" t="s">
        <v>376</v>
      </c>
      <c r="GT40" s="741" t="s">
        <v>376</v>
      </c>
      <c r="GU40" s="742">
        <v>17301651347</v>
      </c>
      <c r="GV40" s="742">
        <v>0</v>
      </c>
      <c r="GW40" s="742">
        <v>0</v>
      </c>
      <c r="GX40" s="742">
        <f t="shared" si="82"/>
        <v>17301651.346999999</v>
      </c>
      <c r="GY40" s="742">
        <f t="shared" si="83"/>
        <v>0</v>
      </c>
      <c r="GZ40" s="742">
        <f t="shared" si="84"/>
        <v>0</v>
      </c>
      <c r="HY40" s="741" t="s">
        <v>679</v>
      </c>
      <c r="HZ40" s="741" t="s">
        <v>680</v>
      </c>
      <c r="IA40" s="741" t="s">
        <v>376</v>
      </c>
      <c r="IB40" s="741" t="s">
        <v>376</v>
      </c>
      <c r="IC40" s="742">
        <v>14550669000</v>
      </c>
      <c r="ID40" s="742">
        <v>0</v>
      </c>
      <c r="IE40" s="742">
        <v>0</v>
      </c>
      <c r="IF40" s="742">
        <f t="shared" si="111"/>
        <v>14550669</v>
      </c>
      <c r="IG40" s="742">
        <f t="shared" si="112"/>
        <v>0</v>
      </c>
      <c r="IH40" s="742">
        <f t="shared" si="113"/>
        <v>0</v>
      </c>
      <c r="JH40" s="741" t="s">
        <v>677</v>
      </c>
      <c r="JI40" s="306" t="s">
        <v>678</v>
      </c>
      <c r="JJ40" s="741" t="s">
        <v>376</v>
      </c>
      <c r="JK40" s="306" t="s">
        <v>376</v>
      </c>
      <c r="JL40" s="742">
        <v>0</v>
      </c>
      <c r="JM40" s="742">
        <v>730972857</v>
      </c>
      <c r="JN40" s="742">
        <v>730972857</v>
      </c>
      <c r="JO40" s="742">
        <f t="shared" si="101"/>
        <v>0</v>
      </c>
      <c r="JP40" s="742">
        <f t="shared" si="102"/>
        <v>730972.85699999996</v>
      </c>
      <c r="JQ40" s="742">
        <f t="shared" si="103"/>
        <v>730972.85699999996</v>
      </c>
    </row>
    <row r="41" spans="1:293" s="378" customFormat="1" ht="12" customHeight="1" x14ac:dyDescent="0.2">
      <c r="B41" s="512"/>
      <c r="D41" s="512"/>
      <c r="H41" s="354">
        <f>SUM(H3:H40)</f>
        <v>246930549</v>
      </c>
      <c r="I41" s="354">
        <f t="shared" ref="I41:J41" si="114">SUM(I3:I40)</f>
        <v>84405933.015000001</v>
      </c>
      <c r="J41" s="354">
        <f t="shared" si="114"/>
        <v>85872111.019000009</v>
      </c>
      <c r="AG41" s="378" t="s">
        <v>380</v>
      </c>
      <c r="AH41" s="378" t="s">
        <v>121</v>
      </c>
      <c r="AI41" s="378" t="s">
        <v>376</v>
      </c>
      <c r="AJ41" s="378" t="s">
        <v>376</v>
      </c>
      <c r="AK41" s="354">
        <v>10000</v>
      </c>
      <c r="AL41" s="354">
        <v>0</v>
      </c>
      <c r="AM41" s="354">
        <v>0</v>
      </c>
      <c r="AN41" s="354">
        <f t="shared" si="29"/>
        <v>10</v>
      </c>
      <c r="AO41" s="354">
        <f t="shared" si="30"/>
        <v>0</v>
      </c>
      <c r="AP41" s="354">
        <f t="shared" si="31"/>
        <v>0</v>
      </c>
      <c r="AS41" s="514"/>
      <c r="AT41" s="514"/>
      <c r="AU41" s="514"/>
      <c r="AV41" s="514"/>
      <c r="AW41" s="514"/>
      <c r="AX41" s="514"/>
      <c r="BM41" s="378" t="s">
        <v>683</v>
      </c>
      <c r="BN41" s="378" t="s">
        <v>684</v>
      </c>
      <c r="BO41" s="378" t="s">
        <v>376</v>
      </c>
      <c r="BP41" s="378" t="s">
        <v>376</v>
      </c>
      <c r="BQ41" s="514">
        <v>9661323000</v>
      </c>
      <c r="BR41" s="514">
        <v>0</v>
      </c>
      <c r="BS41" s="514">
        <v>0</v>
      </c>
      <c r="BT41" s="514">
        <f t="shared" si="39"/>
        <v>9661323</v>
      </c>
      <c r="BU41" s="514">
        <f t="shared" si="40"/>
        <v>0</v>
      </c>
      <c r="BV41" s="514">
        <f t="shared" si="41"/>
        <v>0</v>
      </c>
      <c r="CK41" s="378" t="s">
        <v>1126</v>
      </c>
      <c r="CS41" s="579" t="s">
        <v>681</v>
      </c>
      <c r="CT41" s="579" t="s">
        <v>682</v>
      </c>
      <c r="CU41" s="579" t="s">
        <v>376</v>
      </c>
      <c r="CV41" s="579" t="s">
        <v>376</v>
      </c>
      <c r="CW41" s="580">
        <v>0</v>
      </c>
      <c r="CX41" s="580">
        <v>1344045914</v>
      </c>
      <c r="CY41" s="580">
        <v>1344045914</v>
      </c>
      <c r="CZ41" s="580">
        <f t="shared" si="49"/>
        <v>0</v>
      </c>
      <c r="DA41" s="580">
        <f t="shared" si="50"/>
        <v>1344045.9140000001</v>
      </c>
      <c r="DB41" s="580">
        <f t="shared" si="51"/>
        <v>1344045.9140000001</v>
      </c>
      <c r="DE41" s="514"/>
      <c r="DF41" s="514"/>
      <c r="DG41" s="514"/>
      <c r="DH41" s="514"/>
      <c r="DI41" s="514"/>
      <c r="DJ41" s="514"/>
      <c r="DK41" s="514"/>
      <c r="EA41" s="378" t="s">
        <v>681</v>
      </c>
      <c r="EB41" s="378" t="s">
        <v>682</v>
      </c>
      <c r="EC41" s="378" t="s">
        <v>376</v>
      </c>
      <c r="ED41" s="378" t="s">
        <v>376</v>
      </c>
      <c r="EE41" s="580">
        <v>0</v>
      </c>
      <c r="EF41" s="580">
        <v>1434557161</v>
      </c>
      <c r="EG41" s="580">
        <v>1434557161</v>
      </c>
      <c r="EH41" s="580">
        <f t="shared" si="60"/>
        <v>0</v>
      </c>
      <c r="EI41" s="580">
        <f t="shared" si="61"/>
        <v>1434557.1610000001</v>
      </c>
      <c r="EJ41" s="580">
        <f t="shared" si="62"/>
        <v>1434557.1610000001</v>
      </c>
      <c r="FI41" s="579" t="s">
        <v>681</v>
      </c>
      <c r="FJ41" s="579" t="s">
        <v>682</v>
      </c>
      <c r="FK41" s="579" t="s">
        <v>376</v>
      </c>
      <c r="FL41" s="579" t="s">
        <v>376</v>
      </c>
      <c r="FM41" s="580">
        <v>0</v>
      </c>
      <c r="FN41" s="580">
        <v>1434557161</v>
      </c>
      <c r="FO41" s="580">
        <v>1434557161</v>
      </c>
      <c r="FP41" s="580">
        <f t="shared" si="71"/>
        <v>0</v>
      </c>
      <c r="FQ41" s="580">
        <f t="shared" si="72"/>
        <v>1434557.1610000001</v>
      </c>
      <c r="FR41" s="580">
        <f t="shared" si="73"/>
        <v>1434557.1610000001</v>
      </c>
      <c r="FT41" s="512"/>
      <c r="GQ41" s="741" t="s">
        <v>681</v>
      </c>
      <c r="GR41" s="741" t="s">
        <v>682</v>
      </c>
      <c r="GS41" s="741" t="s">
        <v>376</v>
      </c>
      <c r="GT41" s="741" t="s">
        <v>376</v>
      </c>
      <c r="GU41" s="742">
        <v>1219886000</v>
      </c>
      <c r="GV41" s="742">
        <v>0</v>
      </c>
      <c r="GW41" s="742">
        <v>0</v>
      </c>
      <c r="GX41" s="742">
        <f t="shared" si="82"/>
        <v>1219886</v>
      </c>
      <c r="GY41" s="742">
        <f t="shared" si="83"/>
        <v>0</v>
      </c>
      <c r="GZ41" s="742">
        <f t="shared" si="84"/>
        <v>0</v>
      </c>
      <c r="HY41" s="741" t="s">
        <v>679</v>
      </c>
      <c r="HZ41" s="741" t="s">
        <v>680</v>
      </c>
      <c r="IA41" s="741" t="s">
        <v>376</v>
      </c>
      <c r="IB41" s="741" t="s">
        <v>376</v>
      </c>
      <c r="IC41" s="742">
        <v>0</v>
      </c>
      <c r="ID41" s="742">
        <v>315824466</v>
      </c>
      <c r="IE41" s="742">
        <v>315824466</v>
      </c>
      <c r="IF41" s="742">
        <f t="shared" si="111"/>
        <v>0</v>
      </c>
      <c r="IG41" s="742">
        <f t="shared" si="112"/>
        <v>315824.46600000001</v>
      </c>
      <c r="IH41" s="742">
        <f t="shared" si="113"/>
        <v>315824.46600000001</v>
      </c>
      <c r="JH41" s="741" t="s">
        <v>679</v>
      </c>
      <c r="JI41" s="306" t="s">
        <v>680</v>
      </c>
      <c r="JJ41" s="741" t="s">
        <v>376</v>
      </c>
      <c r="JK41" s="306" t="s">
        <v>376</v>
      </c>
      <c r="JL41" s="742">
        <v>14550669000</v>
      </c>
      <c r="JM41" s="742">
        <v>0</v>
      </c>
      <c r="JN41" s="742">
        <v>0</v>
      </c>
      <c r="JO41" s="742">
        <f t="shared" si="101"/>
        <v>14550669</v>
      </c>
      <c r="JP41" s="742">
        <f t="shared" si="102"/>
        <v>0</v>
      </c>
      <c r="JQ41" s="742">
        <f t="shared" si="103"/>
        <v>0</v>
      </c>
    </row>
    <row r="42" spans="1:293" s="378" customFormat="1" ht="12" customHeight="1" x14ac:dyDescent="0.2">
      <c r="B42" s="512"/>
      <c r="D42" s="512"/>
      <c r="AG42" s="378" t="s">
        <v>380</v>
      </c>
      <c r="AH42" s="378" t="s">
        <v>121</v>
      </c>
      <c r="AI42" s="378" t="s">
        <v>376</v>
      </c>
      <c r="AJ42" s="378" t="s">
        <v>376</v>
      </c>
      <c r="AK42" s="354">
        <v>0</v>
      </c>
      <c r="AL42" s="354">
        <v>71872299532</v>
      </c>
      <c r="AM42" s="354">
        <v>71872299532</v>
      </c>
      <c r="AN42" s="354">
        <f t="shared" si="29"/>
        <v>0</v>
      </c>
      <c r="AO42" s="354">
        <f t="shared" si="30"/>
        <v>71872299.532000005</v>
      </c>
      <c r="AP42" s="354">
        <f t="shared" si="31"/>
        <v>71872299.532000005</v>
      </c>
      <c r="AS42" s="514"/>
      <c r="AT42" s="514"/>
      <c r="AU42" s="514"/>
      <c r="AV42" s="514"/>
      <c r="AW42" s="514"/>
      <c r="AX42" s="514"/>
      <c r="BM42" s="378" t="s">
        <v>377</v>
      </c>
      <c r="BN42" s="378" t="s">
        <v>394</v>
      </c>
      <c r="BO42" s="378" t="s">
        <v>376</v>
      </c>
      <c r="BP42" s="378" t="s">
        <v>376</v>
      </c>
      <c r="BQ42" s="514">
        <v>17541803000</v>
      </c>
      <c r="BR42" s="514">
        <v>0</v>
      </c>
      <c r="BS42" s="514">
        <v>0</v>
      </c>
      <c r="BT42" s="514">
        <f t="shared" si="39"/>
        <v>17541803</v>
      </c>
      <c r="BU42" s="514">
        <f t="shared" si="40"/>
        <v>0</v>
      </c>
      <c r="BV42" s="514">
        <f t="shared" si="41"/>
        <v>0</v>
      </c>
      <c r="CS42" s="579" t="s">
        <v>683</v>
      </c>
      <c r="CT42" s="579" t="s">
        <v>684</v>
      </c>
      <c r="CU42" s="579" t="s">
        <v>376</v>
      </c>
      <c r="CV42" s="579" t="s">
        <v>376</v>
      </c>
      <c r="CW42" s="580">
        <v>9661323000</v>
      </c>
      <c r="CX42" s="580">
        <v>0</v>
      </c>
      <c r="CY42" s="580">
        <v>0</v>
      </c>
      <c r="CZ42" s="580">
        <f t="shared" si="49"/>
        <v>9661323</v>
      </c>
      <c r="DA42" s="580">
        <f t="shared" si="50"/>
        <v>0</v>
      </c>
      <c r="DB42" s="580">
        <f t="shared" si="51"/>
        <v>0</v>
      </c>
      <c r="DE42" s="514"/>
      <c r="DF42" s="514"/>
      <c r="DG42" s="514"/>
      <c r="DH42" s="514"/>
      <c r="DI42" s="514"/>
      <c r="DJ42" s="514"/>
      <c r="DK42" s="514"/>
      <c r="EA42" s="378" t="s">
        <v>683</v>
      </c>
      <c r="EB42" s="378" t="s">
        <v>684</v>
      </c>
      <c r="EC42" s="378" t="s">
        <v>376</v>
      </c>
      <c r="ED42" s="378" t="s">
        <v>376</v>
      </c>
      <c r="EE42" s="580">
        <v>9661323000</v>
      </c>
      <c r="EF42" s="580">
        <v>0</v>
      </c>
      <c r="EG42" s="580">
        <v>0</v>
      </c>
      <c r="EH42" s="580">
        <f t="shared" si="60"/>
        <v>9661323</v>
      </c>
      <c r="EI42" s="580">
        <f t="shared" si="61"/>
        <v>0</v>
      </c>
      <c r="EJ42" s="580">
        <f t="shared" si="62"/>
        <v>0</v>
      </c>
      <c r="FI42" s="579" t="s">
        <v>683</v>
      </c>
      <c r="FJ42" s="579" t="s">
        <v>684</v>
      </c>
      <c r="FK42" s="579" t="s">
        <v>376</v>
      </c>
      <c r="FL42" s="579" t="s">
        <v>376</v>
      </c>
      <c r="FM42" s="580">
        <v>9661323000</v>
      </c>
      <c r="FN42" s="580">
        <v>0</v>
      </c>
      <c r="FO42" s="580">
        <v>0</v>
      </c>
      <c r="FP42" s="580">
        <f t="shared" si="71"/>
        <v>9661323</v>
      </c>
      <c r="FQ42" s="580">
        <f t="shared" si="72"/>
        <v>0</v>
      </c>
      <c r="FR42" s="580">
        <f t="shared" si="73"/>
        <v>0</v>
      </c>
      <c r="FT42" s="512"/>
      <c r="GQ42" s="741" t="s">
        <v>681</v>
      </c>
      <c r="GR42" s="741" t="s">
        <v>682</v>
      </c>
      <c r="GS42" s="741" t="s">
        <v>376</v>
      </c>
      <c r="GT42" s="741" t="s">
        <v>376</v>
      </c>
      <c r="GU42" s="742">
        <v>0</v>
      </c>
      <c r="GV42" s="742">
        <v>1434557161</v>
      </c>
      <c r="GW42" s="742">
        <v>1434557161</v>
      </c>
      <c r="GX42" s="742">
        <f t="shared" si="82"/>
        <v>0</v>
      </c>
      <c r="GY42" s="742">
        <f t="shared" si="83"/>
        <v>1434557.1610000001</v>
      </c>
      <c r="GZ42" s="742">
        <f t="shared" si="84"/>
        <v>1434557.1610000001</v>
      </c>
      <c r="HY42" s="741" t="s">
        <v>681</v>
      </c>
      <c r="HZ42" s="741" t="s">
        <v>682</v>
      </c>
      <c r="IA42" s="741" t="s">
        <v>376</v>
      </c>
      <c r="IB42" s="741" t="s">
        <v>376</v>
      </c>
      <c r="IC42" s="742">
        <v>17301651347</v>
      </c>
      <c r="ID42" s="742">
        <v>0</v>
      </c>
      <c r="IE42" s="742">
        <v>0</v>
      </c>
      <c r="IF42" s="742">
        <f t="shared" si="111"/>
        <v>17301651.346999999</v>
      </c>
      <c r="IG42" s="742">
        <f t="shared" si="112"/>
        <v>0</v>
      </c>
      <c r="IH42" s="742">
        <f t="shared" si="113"/>
        <v>0</v>
      </c>
      <c r="JH42" s="741" t="s">
        <v>679</v>
      </c>
      <c r="JI42" s="306" t="s">
        <v>680</v>
      </c>
      <c r="JJ42" s="741" t="s">
        <v>376</v>
      </c>
      <c r="JK42" s="306" t="s">
        <v>376</v>
      </c>
      <c r="JL42" s="742">
        <v>0</v>
      </c>
      <c r="JM42" s="742">
        <v>4051741743</v>
      </c>
      <c r="JN42" s="742">
        <v>4051741743</v>
      </c>
      <c r="JO42" s="742">
        <f t="shared" si="101"/>
        <v>0</v>
      </c>
      <c r="JP42" s="742">
        <f t="shared" si="102"/>
        <v>4051741.7429999998</v>
      </c>
      <c r="JQ42" s="742">
        <f t="shared" si="103"/>
        <v>4051741.7429999998</v>
      </c>
    </row>
    <row r="43" spans="1:293" s="378" customFormat="1" ht="12" customHeight="1" x14ac:dyDescent="0.2">
      <c r="B43" s="512"/>
      <c r="D43" s="512"/>
      <c r="AK43" s="354"/>
      <c r="AL43" s="354"/>
      <c r="AM43" s="354"/>
      <c r="AN43" s="517"/>
      <c r="AS43" s="514"/>
      <c r="AT43" s="514"/>
      <c r="AU43" s="514"/>
      <c r="AV43" s="514"/>
      <c r="AW43" s="514"/>
      <c r="AX43" s="514"/>
      <c r="BM43" s="378" t="s">
        <v>379</v>
      </c>
      <c r="BN43" s="378" t="s">
        <v>817</v>
      </c>
      <c r="BO43" s="378" t="s">
        <v>376</v>
      </c>
      <c r="BP43" s="378" t="s">
        <v>376</v>
      </c>
      <c r="BQ43" s="514">
        <v>10212784000</v>
      </c>
      <c r="BR43" s="514">
        <v>0</v>
      </c>
      <c r="BS43" s="514">
        <v>0</v>
      </c>
      <c r="BT43" s="514">
        <f t="shared" si="39"/>
        <v>10212784</v>
      </c>
      <c r="BU43" s="514">
        <f t="shared" si="40"/>
        <v>0</v>
      </c>
      <c r="BV43" s="514">
        <f t="shared" si="41"/>
        <v>0</v>
      </c>
      <c r="CS43" s="579" t="s">
        <v>377</v>
      </c>
      <c r="CT43" s="579" t="s">
        <v>394</v>
      </c>
      <c r="CU43" s="579" t="s">
        <v>376</v>
      </c>
      <c r="CV43" s="579" t="s">
        <v>376</v>
      </c>
      <c r="CW43" s="580">
        <v>17541803000</v>
      </c>
      <c r="CX43" s="580">
        <v>0</v>
      </c>
      <c r="CY43" s="580">
        <v>0</v>
      </c>
      <c r="CZ43" s="580">
        <f t="shared" si="49"/>
        <v>17541803</v>
      </c>
      <c r="DA43" s="580">
        <f t="shared" si="50"/>
        <v>0</v>
      </c>
      <c r="DB43" s="580">
        <f t="shared" si="51"/>
        <v>0</v>
      </c>
      <c r="DE43" s="514"/>
      <c r="DF43" s="514"/>
      <c r="DG43" s="514"/>
      <c r="DH43" s="514"/>
      <c r="DI43" s="514"/>
      <c r="DJ43" s="514"/>
      <c r="DK43" s="514"/>
      <c r="EA43" s="378" t="s">
        <v>377</v>
      </c>
      <c r="EB43" s="378" t="s">
        <v>394</v>
      </c>
      <c r="EC43" s="378" t="s">
        <v>376</v>
      </c>
      <c r="ED43" s="378" t="s">
        <v>376</v>
      </c>
      <c r="EE43" s="580">
        <v>17541803000</v>
      </c>
      <c r="EF43" s="580">
        <v>0</v>
      </c>
      <c r="EG43" s="580">
        <v>0</v>
      </c>
      <c r="EH43" s="580">
        <f t="shared" si="60"/>
        <v>17541803</v>
      </c>
      <c r="EI43" s="580">
        <f t="shared" si="61"/>
        <v>0</v>
      </c>
      <c r="EJ43" s="580">
        <f t="shared" si="62"/>
        <v>0</v>
      </c>
      <c r="FI43" s="579" t="s">
        <v>377</v>
      </c>
      <c r="FJ43" s="579" t="s">
        <v>394</v>
      </c>
      <c r="FK43" s="579" t="s">
        <v>376</v>
      </c>
      <c r="FL43" s="579" t="s">
        <v>376</v>
      </c>
      <c r="FM43" s="580">
        <v>17541803000</v>
      </c>
      <c r="FN43" s="580">
        <v>0</v>
      </c>
      <c r="FO43" s="580">
        <v>0</v>
      </c>
      <c r="FP43" s="580">
        <f t="shared" si="71"/>
        <v>17541803</v>
      </c>
      <c r="FQ43" s="580">
        <f t="shared" si="72"/>
        <v>0</v>
      </c>
      <c r="FR43" s="580">
        <f t="shared" si="73"/>
        <v>0</v>
      </c>
      <c r="FT43" s="512"/>
      <c r="GQ43" s="741" t="s">
        <v>683</v>
      </c>
      <c r="GR43" s="741" t="s">
        <v>684</v>
      </c>
      <c r="GS43" s="741" t="s">
        <v>376</v>
      </c>
      <c r="GT43" s="741" t="s">
        <v>376</v>
      </c>
      <c r="GU43" s="742">
        <v>9161323000</v>
      </c>
      <c r="GV43" s="742">
        <v>0</v>
      </c>
      <c r="GW43" s="742">
        <v>0</v>
      </c>
      <c r="GX43" s="742">
        <f t="shared" si="82"/>
        <v>9161323</v>
      </c>
      <c r="GY43" s="742">
        <f t="shared" si="83"/>
        <v>0</v>
      </c>
      <c r="GZ43" s="742">
        <f t="shared" si="84"/>
        <v>0</v>
      </c>
      <c r="HY43" s="741" t="s">
        <v>681</v>
      </c>
      <c r="HZ43" s="741" t="s">
        <v>682</v>
      </c>
      <c r="IA43" s="741" t="s">
        <v>376</v>
      </c>
      <c r="IB43" s="741" t="s">
        <v>376</v>
      </c>
      <c r="IC43" s="742">
        <v>1219886000</v>
      </c>
      <c r="ID43" s="742">
        <v>0</v>
      </c>
      <c r="IE43" s="742">
        <v>0</v>
      </c>
      <c r="IF43" s="742">
        <f t="shared" si="111"/>
        <v>1219886</v>
      </c>
      <c r="IG43" s="742">
        <f t="shared" si="112"/>
        <v>0</v>
      </c>
      <c r="IH43" s="742">
        <f t="shared" si="113"/>
        <v>0</v>
      </c>
      <c r="JH43" s="741" t="s">
        <v>681</v>
      </c>
      <c r="JI43" s="306" t="s">
        <v>682</v>
      </c>
      <c r="JJ43" s="741" t="s">
        <v>376</v>
      </c>
      <c r="JK43" s="306" t="s">
        <v>376</v>
      </c>
      <c r="JL43" s="742">
        <v>17301651347</v>
      </c>
      <c r="JM43" s="742">
        <v>0</v>
      </c>
      <c r="JN43" s="742">
        <v>0</v>
      </c>
      <c r="JO43" s="742">
        <f t="shared" si="101"/>
        <v>17301651.346999999</v>
      </c>
      <c r="JP43" s="742">
        <f t="shared" si="102"/>
        <v>0</v>
      </c>
      <c r="JQ43" s="742">
        <f t="shared" si="103"/>
        <v>0</v>
      </c>
    </row>
    <row r="44" spans="1:293" s="378" customFormat="1" ht="12" customHeight="1" x14ac:dyDescent="0.2">
      <c r="B44" s="512"/>
      <c r="D44" s="512"/>
      <c r="AK44" s="354"/>
      <c r="AL44" s="354"/>
      <c r="AM44" s="354"/>
      <c r="AS44" s="514"/>
      <c r="AT44" s="514"/>
      <c r="AU44" s="514"/>
      <c r="AV44" s="514"/>
      <c r="AW44" s="514"/>
      <c r="AX44" s="514"/>
      <c r="BM44" s="378" t="s">
        <v>713</v>
      </c>
      <c r="BN44" s="378" t="s">
        <v>714</v>
      </c>
      <c r="BO44" s="378" t="s">
        <v>376</v>
      </c>
      <c r="BP44" s="378" t="s">
        <v>376</v>
      </c>
      <c r="BQ44" s="514">
        <v>3290990000</v>
      </c>
      <c r="BR44" s="514">
        <v>0</v>
      </c>
      <c r="BS44" s="514">
        <v>0</v>
      </c>
      <c r="BT44" s="514">
        <f t="shared" si="39"/>
        <v>3290990</v>
      </c>
      <c r="BU44" s="514">
        <f t="shared" si="40"/>
        <v>0</v>
      </c>
      <c r="BV44" s="514">
        <f t="shared" si="41"/>
        <v>0</v>
      </c>
      <c r="CS44" s="579" t="s">
        <v>379</v>
      </c>
      <c r="CT44" s="579" t="s">
        <v>817</v>
      </c>
      <c r="CU44" s="579" t="s">
        <v>376</v>
      </c>
      <c r="CV44" s="579" t="s">
        <v>376</v>
      </c>
      <c r="CW44" s="580">
        <v>10212784000</v>
      </c>
      <c r="CX44" s="580">
        <v>0</v>
      </c>
      <c r="CY44" s="580">
        <v>0</v>
      </c>
      <c r="CZ44" s="580">
        <f t="shared" si="49"/>
        <v>10212784</v>
      </c>
      <c r="DA44" s="580">
        <f t="shared" si="50"/>
        <v>0</v>
      </c>
      <c r="DB44" s="580">
        <f t="shared" si="51"/>
        <v>0</v>
      </c>
      <c r="DE44" s="514"/>
      <c r="DF44" s="514"/>
      <c r="DG44" s="514"/>
      <c r="DH44" s="514"/>
      <c r="DI44" s="514"/>
      <c r="DJ44" s="514"/>
      <c r="DK44" s="514"/>
      <c r="EA44" s="378" t="s">
        <v>379</v>
      </c>
      <c r="EB44" s="378" t="s">
        <v>817</v>
      </c>
      <c r="EC44" s="378" t="s">
        <v>376</v>
      </c>
      <c r="ED44" s="378" t="s">
        <v>376</v>
      </c>
      <c r="EE44" s="580">
        <v>10212784000</v>
      </c>
      <c r="EF44" s="580">
        <v>0</v>
      </c>
      <c r="EG44" s="580">
        <v>0</v>
      </c>
      <c r="EH44" s="580">
        <f t="shared" si="60"/>
        <v>10212784</v>
      </c>
      <c r="EI44" s="580">
        <f t="shared" si="61"/>
        <v>0</v>
      </c>
      <c r="EJ44" s="580">
        <f t="shared" si="62"/>
        <v>0</v>
      </c>
      <c r="FI44" s="579" t="s">
        <v>379</v>
      </c>
      <c r="FJ44" s="579" t="s">
        <v>817</v>
      </c>
      <c r="FK44" s="579" t="s">
        <v>376</v>
      </c>
      <c r="FL44" s="579" t="s">
        <v>376</v>
      </c>
      <c r="FM44" s="580">
        <v>10212784000</v>
      </c>
      <c r="FN44" s="580">
        <v>0</v>
      </c>
      <c r="FO44" s="580">
        <v>0</v>
      </c>
      <c r="FP44" s="580">
        <f t="shared" si="71"/>
        <v>10212784</v>
      </c>
      <c r="FQ44" s="580">
        <f t="shared" si="72"/>
        <v>0</v>
      </c>
      <c r="FR44" s="580">
        <f t="shared" si="73"/>
        <v>0</v>
      </c>
      <c r="FT44" s="512"/>
      <c r="GQ44" s="741" t="s">
        <v>377</v>
      </c>
      <c r="GR44" s="741" t="s">
        <v>394</v>
      </c>
      <c r="GS44" s="741" t="s">
        <v>376</v>
      </c>
      <c r="GT44" s="741" t="s">
        <v>376</v>
      </c>
      <c r="GU44" s="742">
        <v>17541803000</v>
      </c>
      <c r="GV44" s="742">
        <v>0</v>
      </c>
      <c r="GW44" s="742">
        <v>0</v>
      </c>
      <c r="GX44" s="742">
        <f t="shared" si="82"/>
        <v>17541803</v>
      </c>
      <c r="GY44" s="742">
        <f t="shared" si="83"/>
        <v>0</v>
      </c>
      <c r="GZ44" s="742">
        <f t="shared" si="84"/>
        <v>0</v>
      </c>
      <c r="HY44" s="741" t="s">
        <v>681</v>
      </c>
      <c r="HZ44" s="741" t="s">
        <v>682</v>
      </c>
      <c r="IA44" s="741" t="s">
        <v>376</v>
      </c>
      <c r="IB44" s="741" t="s">
        <v>376</v>
      </c>
      <c r="IC44" s="742">
        <v>0</v>
      </c>
      <c r="ID44" s="742">
        <v>4142057082</v>
      </c>
      <c r="IE44" s="742">
        <v>4142057082</v>
      </c>
      <c r="IF44" s="742">
        <f t="shared" si="111"/>
        <v>0</v>
      </c>
      <c r="IG44" s="742">
        <f t="shared" si="112"/>
        <v>4142057.0819999999</v>
      </c>
      <c r="IH44" s="742">
        <f t="shared" si="113"/>
        <v>4142057.0819999999</v>
      </c>
      <c r="JH44" s="741" t="s">
        <v>681</v>
      </c>
      <c r="JI44" s="306" t="s">
        <v>682</v>
      </c>
      <c r="JJ44" s="741" t="s">
        <v>376</v>
      </c>
      <c r="JK44" s="306" t="s">
        <v>376</v>
      </c>
      <c r="JL44" s="742">
        <v>1219886000</v>
      </c>
      <c r="JM44" s="742">
        <v>0</v>
      </c>
      <c r="JN44" s="742">
        <v>0</v>
      </c>
      <c r="JO44" s="742">
        <f t="shared" si="101"/>
        <v>1219886</v>
      </c>
      <c r="JP44" s="742">
        <f t="shared" si="102"/>
        <v>0</v>
      </c>
      <c r="JQ44" s="742">
        <f t="shared" si="103"/>
        <v>0</v>
      </c>
    </row>
    <row r="45" spans="1:293" s="378" customFormat="1" ht="12" customHeight="1" x14ac:dyDescent="0.2">
      <c r="B45" s="512"/>
      <c r="D45" s="512"/>
      <c r="AK45" s="354"/>
      <c r="AL45" s="354"/>
      <c r="AM45" s="354"/>
      <c r="AS45" s="514"/>
      <c r="AT45" s="514"/>
      <c r="AU45" s="514"/>
      <c r="AV45" s="514"/>
      <c r="AW45" s="514"/>
      <c r="AX45" s="514"/>
      <c r="BM45" s="378" t="s">
        <v>713</v>
      </c>
      <c r="BN45" s="378" t="s">
        <v>714</v>
      </c>
      <c r="BO45" s="378" t="s">
        <v>376</v>
      </c>
      <c r="BP45" s="378" t="s">
        <v>376</v>
      </c>
      <c r="BQ45" s="514">
        <v>0</v>
      </c>
      <c r="BR45" s="514">
        <v>0</v>
      </c>
      <c r="BS45" s="514">
        <v>1241984000</v>
      </c>
      <c r="BT45" s="514">
        <f t="shared" si="39"/>
        <v>0</v>
      </c>
      <c r="BU45" s="514">
        <f t="shared" si="40"/>
        <v>0</v>
      </c>
      <c r="BV45" s="514">
        <f t="shared" si="41"/>
        <v>1241984</v>
      </c>
      <c r="CS45" s="579" t="s">
        <v>713</v>
      </c>
      <c r="CT45" s="579" t="s">
        <v>714</v>
      </c>
      <c r="CU45" s="579" t="s">
        <v>376</v>
      </c>
      <c r="CV45" s="579" t="s">
        <v>376</v>
      </c>
      <c r="CW45" s="580">
        <v>3290990000</v>
      </c>
      <c r="CX45" s="580">
        <v>0</v>
      </c>
      <c r="CY45" s="580">
        <v>0</v>
      </c>
      <c r="CZ45" s="580">
        <f t="shared" si="49"/>
        <v>3290990</v>
      </c>
      <c r="DA45" s="580">
        <f t="shared" si="50"/>
        <v>0</v>
      </c>
      <c r="DB45" s="580">
        <f t="shared" si="51"/>
        <v>0</v>
      </c>
      <c r="DE45" s="514"/>
      <c r="DF45" s="514"/>
      <c r="DG45" s="514"/>
      <c r="DH45" s="514"/>
      <c r="DI45" s="514"/>
      <c r="DJ45" s="514"/>
      <c r="DK45" s="514"/>
      <c r="EA45" s="378" t="s">
        <v>379</v>
      </c>
      <c r="EB45" s="378" t="s">
        <v>817</v>
      </c>
      <c r="EC45" s="378" t="s">
        <v>376</v>
      </c>
      <c r="ED45" s="378" t="s">
        <v>376</v>
      </c>
      <c r="EE45" s="580">
        <v>0</v>
      </c>
      <c r="EF45" s="580">
        <v>4071000</v>
      </c>
      <c r="EG45" s="580">
        <v>4071000</v>
      </c>
      <c r="EH45" s="580">
        <f t="shared" si="60"/>
        <v>0</v>
      </c>
      <c r="EI45" s="580">
        <f t="shared" si="61"/>
        <v>4071</v>
      </c>
      <c r="EJ45" s="580">
        <f t="shared" si="62"/>
        <v>4071</v>
      </c>
      <c r="FI45" s="579" t="s">
        <v>379</v>
      </c>
      <c r="FJ45" s="579" t="s">
        <v>817</v>
      </c>
      <c r="FK45" s="579" t="s">
        <v>376</v>
      </c>
      <c r="FL45" s="579" t="s">
        <v>376</v>
      </c>
      <c r="FM45" s="580">
        <v>0</v>
      </c>
      <c r="FN45" s="580">
        <v>4071000</v>
      </c>
      <c r="FO45" s="580">
        <v>4071000</v>
      </c>
      <c r="FP45" s="580">
        <f t="shared" si="71"/>
        <v>0</v>
      </c>
      <c r="FQ45" s="580">
        <f t="shared" si="72"/>
        <v>4071</v>
      </c>
      <c r="FR45" s="580">
        <f t="shared" si="73"/>
        <v>4071</v>
      </c>
      <c r="FT45" s="512"/>
      <c r="GQ45" s="741" t="s">
        <v>379</v>
      </c>
      <c r="GR45" s="741" t="s">
        <v>817</v>
      </c>
      <c r="GS45" s="741" t="s">
        <v>376</v>
      </c>
      <c r="GT45" s="741" t="s">
        <v>376</v>
      </c>
      <c r="GU45" s="742">
        <v>10212784000</v>
      </c>
      <c r="GV45" s="742">
        <v>0</v>
      </c>
      <c r="GW45" s="742">
        <v>0</v>
      </c>
      <c r="GX45" s="742">
        <f t="shared" si="82"/>
        <v>10212784</v>
      </c>
      <c r="GY45" s="742">
        <f t="shared" si="83"/>
        <v>0</v>
      </c>
      <c r="GZ45" s="742">
        <f t="shared" si="84"/>
        <v>0</v>
      </c>
      <c r="HY45" s="741" t="s">
        <v>683</v>
      </c>
      <c r="HZ45" s="741" t="s">
        <v>684</v>
      </c>
      <c r="IA45" s="741" t="s">
        <v>376</v>
      </c>
      <c r="IB45" s="741" t="s">
        <v>376</v>
      </c>
      <c r="IC45" s="742">
        <v>9161323000</v>
      </c>
      <c r="ID45" s="742">
        <v>0</v>
      </c>
      <c r="IE45" s="742">
        <v>0</v>
      </c>
      <c r="IF45" s="742">
        <f t="shared" si="111"/>
        <v>9161323</v>
      </c>
      <c r="IG45" s="742">
        <f t="shared" si="112"/>
        <v>0</v>
      </c>
      <c r="IH45" s="742">
        <f t="shared" si="113"/>
        <v>0</v>
      </c>
      <c r="JH45" s="741" t="s">
        <v>681</v>
      </c>
      <c r="JI45" s="306" t="s">
        <v>682</v>
      </c>
      <c r="JJ45" s="741" t="s">
        <v>376</v>
      </c>
      <c r="JK45" s="306" t="s">
        <v>376</v>
      </c>
      <c r="JL45" s="742">
        <v>0</v>
      </c>
      <c r="JM45" s="742">
        <v>8516255660</v>
      </c>
      <c r="JN45" s="742">
        <v>8516255660</v>
      </c>
      <c r="JO45" s="742">
        <f t="shared" si="101"/>
        <v>0</v>
      </c>
      <c r="JP45" s="742">
        <f t="shared" si="102"/>
        <v>8516255.6600000001</v>
      </c>
      <c r="JQ45" s="742">
        <f t="shared" si="103"/>
        <v>8516255.6600000001</v>
      </c>
    </row>
    <row r="46" spans="1:293" s="378" customFormat="1" ht="12" customHeight="1" x14ac:dyDescent="0.2">
      <c r="B46" s="512"/>
      <c r="D46" s="512"/>
      <c r="AK46" s="354"/>
      <c r="AL46" s="354"/>
      <c r="AM46" s="354"/>
      <c r="AS46" s="514"/>
      <c r="AT46" s="514"/>
      <c r="AU46" s="514"/>
      <c r="AV46" s="514"/>
      <c r="AW46" s="514"/>
      <c r="AX46" s="514"/>
      <c r="BM46" s="378" t="s">
        <v>380</v>
      </c>
      <c r="BN46" s="378" t="s">
        <v>121</v>
      </c>
      <c r="BO46" s="378" t="s">
        <v>376</v>
      </c>
      <c r="BP46" s="378" t="s">
        <v>376</v>
      </c>
      <c r="BQ46" s="514">
        <v>10000</v>
      </c>
      <c r="BR46" s="514">
        <v>0</v>
      </c>
      <c r="BS46" s="514">
        <v>0</v>
      </c>
      <c r="BT46" s="514">
        <f t="shared" si="39"/>
        <v>10</v>
      </c>
      <c r="BU46" s="514">
        <f t="shared" si="40"/>
        <v>0</v>
      </c>
      <c r="BV46" s="514">
        <f t="shared" si="41"/>
        <v>0</v>
      </c>
      <c r="CS46" s="579" t="s">
        <v>713</v>
      </c>
      <c r="CT46" s="579" t="s">
        <v>714</v>
      </c>
      <c r="CU46" s="579" t="s">
        <v>376</v>
      </c>
      <c r="CV46" s="579" t="s">
        <v>376</v>
      </c>
      <c r="CW46" s="580">
        <v>0</v>
      </c>
      <c r="CX46" s="580">
        <v>0</v>
      </c>
      <c r="CY46" s="580">
        <v>1241984000</v>
      </c>
      <c r="CZ46" s="580">
        <f t="shared" si="49"/>
        <v>0</v>
      </c>
      <c r="DA46" s="580">
        <f t="shared" si="50"/>
        <v>0</v>
      </c>
      <c r="DB46" s="580">
        <f t="shared" si="51"/>
        <v>1241984</v>
      </c>
      <c r="DE46" s="514"/>
      <c r="DF46" s="514"/>
      <c r="DG46" s="514"/>
      <c r="DH46" s="514"/>
      <c r="DI46" s="514"/>
      <c r="DJ46" s="514"/>
      <c r="DK46" s="514"/>
      <c r="EA46" s="378" t="s">
        <v>713</v>
      </c>
      <c r="EB46" s="378" t="s">
        <v>714</v>
      </c>
      <c r="EC46" s="378" t="s">
        <v>376</v>
      </c>
      <c r="ED46" s="378" t="s">
        <v>376</v>
      </c>
      <c r="EE46" s="580">
        <v>3290990000</v>
      </c>
      <c r="EF46" s="580">
        <v>0</v>
      </c>
      <c r="EG46" s="580">
        <v>0</v>
      </c>
      <c r="EH46" s="580">
        <f t="shared" si="60"/>
        <v>3290990</v>
      </c>
      <c r="EI46" s="580">
        <f t="shared" si="61"/>
        <v>0</v>
      </c>
      <c r="EJ46" s="580">
        <f t="shared" si="62"/>
        <v>0</v>
      </c>
      <c r="ER46" s="517"/>
      <c r="FI46" s="579" t="s">
        <v>713</v>
      </c>
      <c r="FJ46" s="579" t="s">
        <v>714</v>
      </c>
      <c r="FK46" s="579" t="s">
        <v>376</v>
      </c>
      <c r="FL46" s="579" t="s">
        <v>376</v>
      </c>
      <c r="FM46" s="580">
        <v>3290990000</v>
      </c>
      <c r="FN46" s="580">
        <v>0</v>
      </c>
      <c r="FO46" s="580">
        <v>0</v>
      </c>
      <c r="FP46" s="580">
        <f t="shared" si="71"/>
        <v>3290990</v>
      </c>
      <c r="FQ46" s="580">
        <f t="shared" si="72"/>
        <v>0</v>
      </c>
      <c r="FR46" s="580">
        <f t="shared" si="73"/>
        <v>0</v>
      </c>
      <c r="FT46" s="512"/>
      <c r="GQ46" s="741" t="s">
        <v>379</v>
      </c>
      <c r="GR46" s="741" t="s">
        <v>817</v>
      </c>
      <c r="GS46" s="741" t="s">
        <v>376</v>
      </c>
      <c r="GT46" s="741" t="s">
        <v>376</v>
      </c>
      <c r="GU46" s="742">
        <v>0</v>
      </c>
      <c r="GV46" s="742">
        <v>197013457</v>
      </c>
      <c r="GW46" s="742">
        <v>401314213</v>
      </c>
      <c r="GX46" s="742">
        <f t="shared" si="82"/>
        <v>0</v>
      </c>
      <c r="GY46" s="742">
        <f t="shared" si="83"/>
        <v>197013.45699999999</v>
      </c>
      <c r="GZ46" s="742">
        <f t="shared" si="84"/>
        <v>401314.21299999999</v>
      </c>
      <c r="HY46" s="741" t="s">
        <v>683</v>
      </c>
      <c r="HZ46" s="741" t="s">
        <v>684</v>
      </c>
      <c r="IA46" s="741" t="s">
        <v>376</v>
      </c>
      <c r="IB46" s="741" t="s">
        <v>376</v>
      </c>
      <c r="IC46" s="742">
        <v>0</v>
      </c>
      <c r="ID46" s="742">
        <v>167632847</v>
      </c>
      <c r="IE46" s="742">
        <v>167632847</v>
      </c>
      <c r="IF46" s="742">
        <f t="shared" si="111"/>
        <v>0</v>
      </c>
      <c r="IG46" s="742">
        <f t="shared" si="112"/>
        <v>167632.84700000001</v>
      </c>
      <c r="IH46" s="742">
        <f t="shared" si="113"/>
        <v>167632.84700000001</v>
      </c>
      <c r="JH46" s="741" t="s">
        <v>681</v>
      </c>
      <c r="JI46" s="306" t="s">
        <v>682</v>
      </c>
      <c r="JJ46" s="741" t="s">
        <v>376</v>
      </c>
      <c r="JK46" s="306" t="s">
        <v>376</v>
      </c>
      <c r="JL46" s="742">
        <v>0</v>
      </c>
      <c r="JM46" s="742">
        <v>951467939</v>
      </c>
      <c r="JN46" s="742">
        <v>951467939</v>
      </c>
      <c r="JO46" s="742">
        <f t="shared" si="101"/>
        <v>0</v>
      </c>
      <c r="JP46" s="742">
        <f t="shared" si="102"/>
        <v>951467.93900000001</v>
      </c>
      <c r="JQ46" s="742">
        <f t="shared" si="103"/>
        <v>951467.93900000001</v>
      </c>
    </row>
    <row r="47" spans="1:293" s="378" customFormat="1" ht="12" customHeight="1" x14ac:dyDescent="0.2">
      <c r="B47" s="512"/>
      <c r="D47" s="512"/>
      <c r="AK47" s="354"/>
      <c r="AL47" s="354"/>
      <c r="AM47" s="354"/>
      <c r="AS47" s="514"/>
      <c r="AT47" s="514"/>
      <c r="AU47" s="514"/>
      <c r="AV47" s="514"/>
      <c r="AW47" s="514"/>
      <c r="AX47" s="514"/>
      <c r="BM47" s="378" t="s">
        <v>380</v>
      </c>
      <c r="BN47" s="378" t="s">
        <v>121</v>
      </c>
      <c r="BO47" s="378" t="s">
        <v>376</v>
      </c>
      <c r="BP47" s="378" t="s">
        <v>376</v>
      </c>
      <c r="BQ47" s="514">
        <v>0</v>
      </c>
      <c r="BR47" s="514">
        <v>71872299532</v>
      </c>
      <c r="BS47" s="514">
        <v>71872299532</v>
      </c>
      <c r="BT47" s="514">
        <f t="shared" si="39"/>
        <v>0</v>
      </c>
      <c r="BU47" s="514">
        <f t="shared" si="40"/>
        <v>71872299.532000005</v>
      </c>
      <c r="BV47" s="514">
        <f t="shared" si="41"/>
        <v>71872299.532000005</v>
      </c>
      <c r="CS47" s="579" t="s">
        <v>380</v>
      </c>
      <c r="CT47" s="579" t="s">
        <v>121</v>
      </c>
      <c r="CU47" s="579" t="s">
        <v>376</v>
      </c>
      <c r="CV47" s="579" t="s">
        <v>376</v>
      </c>
      <c r="CW47" s="580">
        <v>10000</v>
      </c>
      <c r="CX47" s="580">
        <v>0</v>
      </c>
      <c r="CY47" s="580">
        <v>0</v>
      </c>
      <c r="CZ47" s="580">
        <f t="shared" si="49"/>
        <v>10</v>
      </c>
      <c r="DA47" s="580">
        <f t="shared" si="50"/>
        <v>0</v>
      </c>
      <c r="DB47" s="580">
        <f t="shared" si="51"/>
        <v>0</v>
      </c>
      <c r="DE47" s="514"/>
      <c r="DF47" s="514"/>
      <c r="DG47" s="514"/>
      <c r="DH47" s="514"/>
      <c r="DI47" s="514"/>
      <c r="DJ47" s="514"/>
      <c r="DK47" s="514"/>
      <c r="EA47" s="378" t="s">
        <v>713</v>
      </c>
      <c r="EB47" s="378" t="s">
        <v>714</v>
      </c>
      <c r="EC47" s="378" t="s">
        <v>376</v>
      </c>
      <c r="ED47" s="378" t="s">
        <v>376</v>
      </c>
      <c r="EE47" s="580">
        <v>0</v>
      </c>
      <c r="EF47" s="580">
        <v>0</v>
      </c>
      <c r="EG47" s="580">
        <v>1241984000</v>
      </c>
      <c r="EH47" s="580">
        <f t="shared" si="60"/>
        <v>0</v>
      </c>
      <c r="EI47" s="580">
        <f t="shared" si="61"/>
        <v>0</v>
      </c>
      <c r="EJ47" s="580">
        <f t="shared" si="62"/>
        <v>1241984</v>
      </c>
      <c r="FI47" s="579" t="s">
        <v>713</v>
      </c>
      <c r="FJ47" s="579" t="s">
        <v>714</v>
      </c>
      <c r="FK47" s="579" t="s">
        <v>376</v>
      </c>
      <c r="FL47" s="579" t="s">
        <v>376</v>
      </c>
      <c r="FM47" s="580">
        <v>0</v>
      </c>
      <c r="FN47" s="580">
        <v>620990500</v>
      </c>
      <c r="FO47" s="580">
        <v>1241984000</v>
      </c>
      <c r="FP47" s="580">
        <f t="shared" si="71"/>
        <v>0</v>
      </c>
      <c r="FQ47" s="580">
        <f t="shared" si="72"/>
        <v>620990.5</v>
      </c>
      <c r="FR47" s="580">
        <f t="shared" si="73"/>
        <v>1241984</v>
      </c>
      <c r="FT47" s="512"/>
      <c r="GQ47" s="741" t="s">
        <v>713</v>
      </c>
      <c r="GR47" s="741" t="s">
        <v>714</v>
      </c>
      <c r="GS47" s="741" t="s">
        <v>376</v>
      </c>
      <c r="GT47" s="741" t="s">
        <v>376</v>
      </c>
      <c r="GU47" s="742">
        <v>1241984000</v>
      </c>
      <c r="GV47" s="742">
        <v>0</v>
      </c>
      <c r="GW47" s="742">
        <v>0</v>
      </c>
      <c r="GX47" s="742">
        <f t="shared" si="82"/>
        <v>1241984</v>
      </c>
      <c r="GY47" s="742">
        <f t="shared" si="83"/>
        <v>0</v>
      </c>
      <c r="GZ47" s="742">
        <f t="shared" si="84"/>
        <v>0</v>
      </c>
      <c r="HY47" s="741" t="s">
        <v>377</v>
      </c>
      <c r="HZ47" s="741" t="s">
        <v>394</v>
      </c>
      <c r="IA47" s="741" t="s">
        <v>376</v>
      </c>
      <c r="IB47" s="741" t="s">
        <v>376</v>
      </c>
      <c r="IC47" s="742">
        <v>17541803000</v>
      </c>
      <c r="ID47" s="742">
        <v>0</v>
      </c>
      <c r="IE47" s="742">
        <v>0</v>
      </c>
      <c r="IF47" s="742">
        <f t="shared" si="111"/>
        <v>17541803</v>
      </c>
      <c r="IG47" s="742">
        <f t="shared" si="112"/>
        <v>0</v>
      </c>
      <c r="IH47" s="742">
        <f t="shared" si="113"/>
        <v>0</v>
      </c>
      <c r="JH47" s="741" t="s">
        <v>683</v>
      </c>
      <c r="JI47" s="306" t="s">
        <v>684</v>
      </c>
      <c r="JJ47" s="741" t="s">
        <v>376</v>
      </c>
      <c r="JK47" s="306" t="s">
        <v>376</v>
      </c>
      <c r="JL47" s="742">
        <v>9161323000</v>
      </c>
      <c r="JM47" s="742">
        <v>0</v>
      </c>
      <c r="JN47" s="742">
        <v>0</v>
      </c>
      <c r="JO47" s="742">
        <f t="shared" si="101"/>
        <v>9161323</v>
      </c>
      <c r="JP47" s="742">
        <f t="shared" si="102"/>
        <v>0</v>
      </c>
      <c r="JQ47" s="742">
        <f t="shared" si="103"/>
        <v>0</v>
      </c>
    </row>
    <row r="48" spans="1:293" s="378" customFormat="1" ht="12" customHeight="1" x14ac:dyDescent="0.2">
      <c r="B48" s="512"/>
      <c r="D48" s="512"/>
      <c r="AK48" s="354"/>
      <c r="AL48" s="354"/>
      <c r="AM48" s="354"/>
      <c r="AS48" s="514"/>
      <c r="AT48" s="514"/>
      <c r="AU48" s="514"/>
      <c r="AV48" s="514"/>
      <c r="AW48" s="514"/>
      <c r="AX48" s="514"/>
      <c r="CS48" s="579" t="s">
        <v>380</v>
      </c>
      <c r="CT48" s="579" t="s">
        <v>121</v>
      </c>
      <c r="CU48" s="579" t="s">
        <v>376</v>
      </c>
      <c r="CV48" s="579" t="s">
        <v>376</v>
      </c>
      <c r="CW48" s="580">
        <v>0</v>
      </c>
      <c r="CX48" s="580">
        <v>71872299532</v>
      </c>
      <c r="CY48" s="580">
        <v>71872299532</v>
      </c>
      <c r="CZ48" s="580">
        <f t="shared" si="49"/>
        <v>0</v>
      </c>
      <c r="DA48" s="580">
        <f t="shared" si="50"/>
        <v>71872299.532000005</v>
      </c>
      <c r="DB48" s="580">
        <f t="shared" si="51"/>
        <v>71872299.532000005</v>
      </c>
      <c r="DE48" s="514"/>
      <c r="DF48" s="514"/>
      <c r="DG48" s="514"/>
      <c r="DH48" s="514"/>
      <c r="DI48" s="514"/>
      <c r="DJ48" s="514"/>
      <c r="DK48" s="514"/>
      <c r="EA48" s="378" t="s">
        <v>380</v>
      </c>
      <c r="EB48" s="378" t="s">
        <v>121</v>
      </c>
      <c r="EC48" s="378" t="s">
        <v>376</v>
      </c>
      <c r="ED48" s="378" t="s">
        <v>376</v>
      </c>
      <c r="EE48" s="580">
        <v>71872300000</v>
      </c>
      <c r="EF48" s="580">
        <v>0</v>
      </c>
      <c r="EG48" s="580">
        <v>0</v>
      </c>
      <c r="EH48" s="580">
        <f t="shared" si="60"/>
        <v>71872300</v>
      </c>
      <c r="EI48" s="580">
        <f t="shared" si="61"/>
        <v>0</v>
      </c>
      <c r="EJ48" s="580">
        <f t="shared" si="62"/>
        <v>0</v>
      </c>
      <c r="FI48" s="579" t="s">
        <v>380</v>
      </c>
      <c r="FJ48" s="579" t="s">
        <v>121</v>
      </c>
      <c r="FK48" s="579" t="s">
        <v>376</v>
      </c>
      <c r="FL48" s="579" t="s">
        <v>376</v>
      </c>
      <c r="FM48" s="580">
        <v>71872300000</v>
      </c>
      <c r="FN48" s="580">
        <v>0</v>
      </c>
      <c r="FO48" s="580">
        <v>0</v>
      </c>
      <c r="FP48" s="580">
        <f t="shared" si="71"/>
        <v>71872300</v>
      </c>
      <c r="FQ48" s="580">
        <f t="shared" si="72"/>
        <v>0</v>
      </c>
      <c r="FR48" s="580">
        <f t="shared" si="73"/>
        <v>0</v>
      </c>
      <c r="FT48" s="512"/>
      <c r="GQ48" s="741" t="s">
        <v>713</v>
      </c>
      <c r="GR48" s="741" t="s">
        <v>714</v>
      </c>
      <c r="GS48" s="741" t="s">
        <v>376</v>
      </c>
      <c r="GT48" s="741" t="s">
        <v>376</v>
      </c>
      <c r="GU48" s="742">
        <v>0</v>
      </c>
      <c r="GV48" s="742">
        <v>620990500</v>
      </c>
      <c r="GW48" s="742">
        <v>1241984000</v>
      </c>
      <c r="GX48" s="742">
        <f t="shared" si="82"/>
        <v>0</v>
      </c>
      <c r="GY48" s="742">
        <f t="shared" si="83"/>
        <v>620990.5</v>
      </c>
      <c r="GZ48" s="742">
        <f t="shared" si="84"/>
        <v>1241984</v>
      </c>
      <c r="HY48" s="741" t="s">
        <v>379</v>
      </c>
      <c r="HZ48" s="741" t="s">
        <v>817</v>
      </c>
      <c r="IA48" s="741" t="s">
        <v>376</v>
      </c>
      <c r="IB48" s="741" t="s">
        <v>376</v>
      </c>
      <c r="IC48" s="742">
        <v>10212784000</v>
      </c>
      <c r="ID48" s="742">
        <v>0</v>
      </c>
      <c r="IE48" s="742">
        <v>0</v>
      </c>
      <c r="IF48" s="742">
        <f t="shared" si="111"/>
        <v>10212784</v>
      </c>
      <c r="IG48" s="742">
        <f t="shared" si="112"/>
        <v>0</v>
      </c>
      <c r="IH48" s="742">
        <f t="shared" si="113"/>
        <v>0</v>
      </c>
      <c r="JH48" s="741" t="s">
        <v>683</v>
      </c>
      <c r="JI48" s="306" t="s">
        <v>684</v>
      </c>
      <c r="JJ48" s="741" t="s">
        <v>376</v>
      </c>
      <c r="JK48" s="306" t="s">
        <v>376</v>
      </c>
      <c r="JL48" s="742">
        <v>0</v>
      </c>
      <c r="JM48" s="742">
        <v>167632847</v>
      </c>
      <c r="JN48" s="742">
        <v>167632847</v>
      </c>
      <c r="JO48" s="742">
        <f t="shared" si="101"/>
        <v>0</v>
      </c>
      <c r="JP48" s="742">
        <f t="shared" si="102"/>
        <v>167632.84700000001</v>
      </c>
      <c r="JQ48" s="742">
        <f t="shared" si="103"/>
        <v>167632.84700000001</v>
      </c>
    </row>
    <row r="49" spans="2:277" s="378" customFormat="1" ht="12" customHeight="1" x14ac:dyDescent="0.2">
      <c r="B49" s="512"/>
      <c r="D49" s="512"/>
      <c r="AK49" s="354"/>
      <c r="AL49" s="354"/>
      <c r="AM49" s="354"/>
      <c r="AS49" s="514"/>
      <c r="AT49" s="514"/>
      <c r="AU49" s="514"/>
      <c r="AV49" s="514"/>
      <c r="AW49" s="514"/>
      <c r="AX49" s="514"/>
      <c r="CZ49" s="580"/>
      <c r="DA49" s="580"/>
      <c r="DB49" s="580"/>
      <c r="DE49" s="514"/>
      <c r="DF49" s="514"/>
      <c r="DG49" s="514"/>
      <c r="DH49" s="514"/>
      <c r="DI49" s="514"/>
      <c r="DJ49" s="514"/>
      <c r="DK49" s="514"/>
      <c r="EA49" s="378" t="s">
        <v>380</v>
      </c>
      <c r="EB49" s="378" t="s">
        <v>121</v>
      </c>
      <c r="EC49" s="378" t="s">
        <v>376</v>
      </c>
      <c r="ED49" s="378" t="s">
        <v>376</v>
      </c>
      <c r="EE49" s="580">
        <v>0</v>
      </c>
      <c r="EF49" s="580">
        <v>71872299532</v>
      </c>
      <c r="EG49" s="580">
        <v>71872299532</v>
      </c>
      <c r="EH49" s="580">
        <f t="shared" si="60"/>
        <v>0</v>
      </c>
      <c r="EI49" s="580">
        <f t="shared" si="61"/>
        <v>71872299.532000005</v>
      </c>
      <c r="EJ49" s="580">
        <f t="shared" si="62"/>
        <v>71872299.532000005</v>
      </c>
      <c r="FI49" s="579" t="s">
        <v>380</v>
      </c>
      <c r="FJ49" s="579" t="s">
        <v>121</v>
      </c>
      <c r="FK49" s="579" t="s">
        <v>376</v>
      </c>
      <c r="FL49" s="579" t="s">
        <v>376</v>
      </c>
      <c r="FM49" s="580">
        <v>0</v>
      </c>
      <c r="FN49" s="580">
        <v>71872299532</v>
      </c>
      <c r="FO49" s="580">
        <v>71872299532</v>
      </c>
      <c r="FP49" s="580">
        <f t="shared" si="71"/>
        <v>0</v>
      </c>
      <c r="FQ49" s="580">
        <f t="shared" si="72"/>
        <v>71872299.532000005</v>
      </c>
      <c r="FR49" s="580">
        <f t="shared" si="73"/>
        <v>71872299.532000005</v>
      </c>
      <c r="FT49" s="512"/>
      <c r="GQ49" s="741" t="s">
        <v>380</v>
      </c>
      <c r="GR49" s="741" t="s">
        <v>121</v>
      </c>
      <c r="GS49" s="741" t="s">
        <v>376</v>
      </c>
      <c r="GT49" s="741" t="s">
        <v>376</v>
      </c>
      <c r="GU49" s="742">
        <v>71872300000</v>
      </c>
      <c r="GV49" s="742">
        <v>0</v>
      </c>
      <c r="GW49" s="742">
        <v>0</v>
      </c>
      <c r="GX49" s="742">
        <f t="shared" si="82"/>
        <v>71872300</v>
      </c>
      <c r="GY49" s="742">
        <f t="shared" si="83"/>
        <v>0</v>
      </c>
      <c r="GZ49" s="742">
        <f t="shared" si="84"/>
        <v>0</v>
      </c>
      <c r="HY49" s="741" t="s">
        <v>379</v>
      </c>
      <c r="HZ49" s="741" t="s">
        <v>817</v>
      </c>
      <c r="IA49" s="741" t="s">
        <v>376</v>
      </c>
      <c r="IB49" s="741" t="s">
        <v>376</v>
      </c>
      <c r="IC49" s="742">
        <v>0</v>
      </c>
      <c r="ID49" s="742">
        <v>205510272</v>
      </c>
      <c r="IE49" s="742">
        <v>538514747</v>
      </c>
      <c r="IF49" s="742">
        <f t="shared" si="111"/>
        <v>0</v>
      </c>
      <c r="IG49" s="742">
        <f t="shared" si="112"/>
        <v>205510.272</v>
      </c>
      <c r="IH49" s="742">
        <f t="shared" si="113"/>
        <v>538514.74699999997</v>
      </c>
      <c r="JH49" s="741" t="s">
        <v>377</v>
      </c>
      <c r="JI49" s="306" t="s">
        <v>394</v>
      </c>
      <c r="JJ49" s="741" t="s">
        <v>376</v>
      </c>
      <c r="JK49" s="306" t="s">
        <v>376</v>
      </c>
      <c r="JL49" s="742">
        <v>17541803000</v>
      </c>
      <c r="JM49" s="742">
        <v>0</v>
      </c>
      <c r="JN49" s="742">
        <v>0</v>
      </c>
      <c r="JO49" s="742">
        <f t="shared" si="101"/>
        <v>17541803</v>
      </c>
      <c r="JP49" s="742">
        <f t="shared" si="102"/>
        <v>0</v>
      </c>
      <c r="JQ49" s="742">
        <f t="shared" si="103"/>
        <v>0</v>
      </c>
    </row>
    <row r="50" spans="2:277" s="378" customFormat="1" ht="12" customHeight="1" x14ac:dyDescent="0.2">
      <c r="B50" s="512"/>
      <c r="D50" s="512"/>
      <c r="AK50" s="354"/>
      <c r="AL50" s="354"/>
      <c r="AM50" s="354"/>
      <c r="AS50" s="514"/>
      <c r="AT50" s="514"/>
      <c r="AU50" s="514"/>
      <c r="AV50" s="514"/>
      <c r="AW50" s="514"/>
      <c r="AX50" s="514"/>
      <c r="DE50" s="514"/>
      <c r="DF50" s="514"/>
      <c r="DG50" s="514"/>
      <c r="DH50" s="514"/>
      <c r="DI50" s="514"/>
      <c r="DJ50" s="514"/>
      <c r="DK50" s="514"/>
      <c r="EH50" s="517">
        <f>SUM(EH3:EH49)</f>
        <v>316933462</v>
      </c>
      <c r="EI50" s="517">
        <f t="shared" ref="EI50:EJ50" si="115">SUM(EI3:EI49)</f>
        <v>166166376.39700001</v>
      </c>
      <c r="EJ50" s="517">
        <f t="shared" si="115"/>
        <v>167506135.85000002</v>
      </c>
      <c r="FT50" s="512"/>
      <c r="GQ50" s="741" t="s">
        <v>380</v>
      </c>
      <c r="GR50" s="741" t="s">
        <v>121</v>
      </c>
      <c r="GS50" s="741" t="s">
        <v>376</v>
      </c>
      <c r="GT50" s="741" t="s">
        <v>376</v>
      </c>
      <c r="GU50" s="742">
        <v>0</v>
      </c>
      <c r="GV50" s="742">
        <v>71839578460</v>
      </c>
      <c r="GW50" s="742">
        <v>71839578460</v>
      </c>
      <c r="GX50" s="742">
        <f t="shared" si="82"/>
        <v>0</v>
      </c>
      <c r="GY50" s="742">
        <f t="shared" si="83"/>
        <v>71839578.459999993</v>
      </c>
      <c r="GZ50" s="742">
        <f t="shared" si="84"/>
        <v>71839578.459999993</v>
      </c>
      <c r="HY50" s="741" t="s">
        <v>713</v>
      </c>
      <c r="HZ50" s="741" t="s">
        <v>714</v>
      </c>
      <c r="IA50" s="741" t="s">
        <v>376</v>
      </c>
      <c r="IB50" s="741" t="s">
        <v>376</v>
      </c>
      <c r="IC50" s="742">
        <v>1241984000</v>
      </c>
      <c r="ID50" s="742">
        <v>0</v>
      </c>
      <c r="IE50" s="742">
        <v>0</v>
      </c>
      <c r="IF50" s="742">
        <f t="shared" si="111"/>
        <v>1241984</v>
      </c>
      <c r="IG50" s="742">
        <f t="shared" si="112"/>
        <v>0</v>
      </c>
      <c r="IH50" s="742">
        <f t="shared" si="113"/>
        <v>0</v>
      </c>
      <c r="JH50" s="741" t="s">
        <v>377</v>
      </c>
      <c r="JI50" s="306" t="s">
        <v>394</v>
      </c>
      <c r="JJ50" s="741" t="s">
        <v>376</v>
      </c>
      <c r="JK50" s="306" t="s">
        <v>376</v>
      </c>
      <c r="JL50" s="742">
        <v>0</v>
      </c>
      <c r="JM50" s="742">
        <v>17541803000</v>
      </c>
      <c r="JN50" s="742">
        <v>17541803000</v>
      </c>
      <c r="JO50" s="742">
        <f t="shared" si="101"/>
        <v>0</v>
      </c>
      <c r="JP50" s="742">
        <f t="shared" si="102"/>
        <v>17541803</v>
      </c>
      <c r="JQ50" s="742">
        <f t="shared" si="103"/>
        <v>17541803</v>
      </c>
    </row>
    <row r="51" spans="2:277" s="378" customFormat="1" ht="12" customHeight="1" x14ac:dyDescent="0.2">
      <c r="B51" s="512"/>
      <c r="D51" s="512"/>
      <c r="AK51" s="354"/>
      <c r="AL51" s="354"/>
      <c r="AM51" s="354"/>
      <c r="AS51" s="514"/>
      <c r="AT51" s="514"/>
      <c r="AU51" s="514"/>
      <c r="AV51" s="514"/>
      <c r="AW51" s="514"/>
      <c r="AX51" s="514"/>
      <c r="DE51" s="514"/>
      <c r="DF51" s="514"/>
      <c r="DG51" s="514"/>
      <c r="DH51" s="514"/>
      <c r="DI51" s="514"/>
      <c r="DJ51" s="514"/>
      <c r="DK51" s="514"/>
      <c r="FT51" s="512"/>
      <c r="HY51" s="741" t="s">
        <v>713</v>
      </c>
      <c r="HZ51" s="741" t="s">
        <v>714</v>
      </c>
      <c r="IA51" s="741" t="s">
        <v>376</v>
      </c>
      <c r="IB51" s="741" t="s">
        <v>376</v>
      </c>
      <c r="IC51" s="742">
        <v>0</v>
      </c>
      <c r="ID51" s="742">
        <v>620990500</v>
      </c>
      <c r="IE51" s="742">
        <v>1241984000</v>
      </c>
      <c r="IF51" s="742">
        <f t="shared" si="111"/>
        <v>0</v>
      </c>
      <c r="IG51" s="742">
        <f t="shared" si="112"/>
        <v>620990.5</v>
      </c>
      <c r="IH51" s="742">
        <f t="shared" si="113"/>
        <v>1241984</v>
      </c>
      <c r="JH51" s="741" t="s">
        <v>379</v>
      </c>
      <c r="JI51" s="306" t="s">
        <v>817</v>
      </c>
      <c r="JJ51" s="741" t="s">
        <v>376</v>
      </c>
      <c r="JK51" s="306" t="s">
        <v>376</v>
      </c>
      <c r="JL51" s="742">
        <v>10212784000</v>
      </c>
      <c r="JM51" s="742">
        <v>0</v>
      </c>
      <c r="JN51" s="742">
        <v>0</v>
      </c>
      <c r="JO51" s="742">
        <f t="shared" si="101"/>
        <v>10212784</v>
      </c>
      <c r="JP51" s="742">
        <f t="shared" si="102"/>
        <v>0</v>
      </c>
      <c r="JQ51" s="742">
        <f t="shared" si="103"/>
        <v>0</v>
      </c>
    </row>
    <row r="52" spans="2:277" s="378" customFormat="1" ht="12" customHeight="1" x14ac:dyDescent="0.2">
      <c r="B52" s="512"/>
      <c r="D52" s="512"/>
      <c r="AK52" s="354"/>
      <c r="AL52" s="354"/>
      <c r="AM52" s="354"/>
      <c r="AS52" s="514"/>
      <c r="AT52" s="514"/>
      <c r="AU52" s="514"/>
      <c r="AV52" s="514"/>
      <c r="AW52" s="514"/>
      <c r="AX52" s="514"/>
      <c r="DE52" s="514"/>
      <c r="DF52" s="514"/>
      <c r="DG52" s="514"/>
      <c r="DH52" s="514"/>
      <c r="DI52" s="514"/>
      <c r="DJ52" s="514"/>
      <c r="DK52" s="514"/>
      <c r="FT52" s="512"/>
      <c r="HY52" s="741" t="s">
        <v>380</v>
      </c>
      <c r="HZ52" s="741" t="s">
        <v>121</v>
      </c>
      <c r="IA52" s="741" t="s">
        <v>376</v>
      </c>
      <c r="IB52" s="741" t="s">
        <v>376</v>
      </c>
      <c r="IC52" s="742">
        <v>71872300000</v>
      </c>
      <c r="ID52" s="742">
        <v>0</v>
      </c>
      <c r="IE52" s="742">
        <v>0</v>
      </c>
      <c r="IF52" s="742">
        <f t="shared" si="111"/>
        <v>71872300</v>
      </c>
      <c r="IG52" s="742">
        <f t="shared" si="112"/>
        <v>0</v>
      </c>
      <c r="IH52" s="742">
        <f t="shared" si="113"/>
        <v>0</v>
      </c>
      <c r="JH52" s="741" t="s">
        <v>379</v>
      </c>
      <c r="JI52" s="306" t="s">
        <v>817</v>
      </c>
      <c r="JJ52" s="741" t="s">
        <v>376</v>
      </c>
      <c r="JK52" s="306" t="s">
        <v>376</v>
      </c>
      <c r="JL52" s="742">
        <v>0</v>
      </c>
      <c r="JM52" s="742">
        <v>750190378</v>
      </c>
      <c r="JN52" s="742">
        <v>761463710</v>
      </c>
      <c r="JO52" s="742">
        <f t="shared" si="101"/>
        <v>0</v>
      </c>
      <c r="JP52" s="742">
        <f t="shared" si="102"/>
        <v>750190.37800000003</v>
      </c>
      <c r="JQ52" s="742">
        <f t="shared" si="103"/>
        <v>761463.71</v>
      </c>
    </row>
    <row r="53" spans="2:277" s="378" customFormat="1" ht="12" customHeight="1" x14ac:dyDescent="0.2">
      <c r="B53" s="512"/>
      <c r="D53" s="512"/>
      <c r="AK53" s="354"/>
      <c r="AL53" s="354"/>
      <c r="AM53" s="354"/>
      <c r="AS53" s="514"/>
      <c r="AT53" s="514"/>
      <c r="AU53" s="514"/>
      <c r="AV53" s="514"/>
      <c r="AW53" s="514"/>
      <c r="AX53" s="514"/>
      <c r="DE53" s="514"/>
      <c r="DF53" s="514"/>
      <c r="DG53" s="514"/>
      <c r="DH53" s="514"/>
      <c r="DI53" s="514"/>
      <c r="DJ53" s="514"/>
      <c r="DK53" s="514"/>
      <c r="FT53" s="512"/>
      <c r="HY53" s="741" t="s">
        <v>380</v>
      </c>
      <c r="HZ53" s="741" t="s">
        <v>121</v>
      </c>
      <c r="IA53" s="741" t="s">
        <v>376</v>
      </c>
      <c r="IB53" s="741" t="s">
        <v>376</v>
      </c>
      <c r="IC53" s="742">
        <v>0</v>
      </c>
      <c r="ID53" s="742">
        <v>71839578460</v>
      </c>
      <c r="IE53" s="742">
        <v>71839578460</v>
      </c>
      <c r="IF53" s="742">
        <f t="shared" si="111"/>
        <v>0</v>
      </c>
      <c r="IG53" s="742">
        <f t="shared" si="112"/>
        <v>71839578.459999993</v>
      </c>
      <c r="IH53" s="742">
        <f t="shared" si="113"/>
        <v>71839578.459999993</v>
      </c>
      <c r="JH53" s="741" t="s">
        <v>713</v>
      </c>
      <c r="JI53" s="306" t="s">
        <v>714</v>
      </c>
      <c r="JJ53" s="741" t="s">
        <v>376</v>
      </c>
      <c r="JK53" s="306" t="s">
        <v>376</v>
      </c>
      <c r="JL53" s="742">
        <v>1241984000</v>
      </c>
      <c r="JM53" s="742">
        <v>0</v>
      </c>
      <c r="JN53" s="742">
        <v>0</v>
      </c>
      <c r="JO53" s="742">
        <f t="shared" si="101"/>
        <v>1241984</v>
      </c>
      <c r="JP53" s="742">
        <f t="shared" si="102"/>
        <v>0</v>
      </c>
      <c r="JQ53" s="742">
        <f t="shared" si="103"/>
        <v>0</v>
      </c>
    </row>
    <row r="54" spans="2:277" s="378" customFormat="1" ht="12" customHeight="1" x14ac:dyDescent="0.2">
      <c r="B54" s="512"/>
      <c r="D54" s="512"/>
      <c r="AK54" s="354"/>
      <c r="AL54" s="354"/>
      <c r="AM54" s="354"/>
      <c r="AS54" s="514"/>
      <c r="AT54" s="514"/>
      <c r="AU54" s="514"/>
      <c r="AV54" s="514"/>
      <c r="AW54" s="514"/>
      <c r="AX54" s="514"/>
      <c r="DE54" s="514"/>
      <c r="DF54" s="514"/>
      <c r="DG54" s="514"/>
      <c r="DH54" s="514"/>
      <c r="DI54" s="514"/>
      <c r="DJ54" s="514"/>
      <c r="DK54" s="514"/>
      <c r="FT54" s="512"/>
      <c r="JH54" s="741" t="s">
        <v>713</v>
      </c>
      <c r="JI54" s="306" t="s">
        <v>714</v>
      </c>
      <c r="JJ54" s="741" t="s">
        <v>376</v>
      </c>
      <c r="JK54" s="306" t="s">
        <v>376</v>
      </c>
      <c r="JL54" s="742">
        <v>0</v>
      </c>
      <c r="JM54" s="742">
        <v>620990500</v>
      </c>
      <c r="JN54" s="742">
        <v>1241984000</v>
      </c>
      <c r="JO54" s="742">
        <f t="shared" si="101"/>
        <v>0</v>
      </c>
      <c r="JP54" s="742">
        <f t="shared" si="102"/>
        <v>620990.5</v>
      </c>
      <c r="JQ54" s="742">
        <f t="shared" si="103"/>
        <v>1241984</v>
      </c>
    </row>
    <row r="55" spans="2:277" s="378" customFormat="1" ht="12" customHeight="1" x14ac:dyDescent="0.2">
      <c r="B55" s="512"/>
      <c r="D55" s="512"/>
      <c r="AK55" s="354"/>
      <c r="AL55" s="354"/>
      <c r="AM55" s="354"/>
      <c r="AS55" s="514"/>
      <c r="AT55" s="514"/>
      <c r="AU55" s="514"/>
      <c r="AV55" s="514"/>
      <c r="AW55" s="514"/>
      <c r="AX55" s="514"/>
      <c r="DE55" s="514"/>
      <c r="DF55" s="514"/>
      <c r="DG55" s="514"/>
      <c r="DH55" s="514"/>
      <c r="DI55" s="514"/>
      <c r="DJ55" s="514"/>
      <c r="DK55" s="514"/>
      <c r="FT55" s="512"/>
      <c r="JH55" s="741" t="s">
        <v>380</v>
      </c>
      <c r="JI55" s="306" t="s">
        <v>121</v>
      </c>
      <c r="JJ55" s="741" t="s">
        <v>376</v>
      </c>
      <c r="JK55" s="306" t="s">
        <v>376</v>
      </c>
      <c r="JL55" s="742">
        <v>71872300000</v>
      </c>
      <c r="JM55" s="742">
        <v>0</v>
      </c>
      <c r="JN55" s="742">
        <v>0</v>
      </c>
      <c r="JO55" s="742">
        <f t="shared" si="101"/>
        <v>71872300</v>
      </c>
      <c r="JP55" s="742">
        <f t="shared" si="102"/>
        <v>0</v>
      </c>
      <c r="JQ55" s="742">
        <f t="shared" si="103"/>
        <v>0</v>
      </c>
    </row>
    <row r="56" spans="2:277" s="378" customFormat="1" ht="12" customHeight="1" x14ac:dyDescent="0.2">
      <c r="B56" s="512"/>
      <c r="D56" s="512"/>
      <c r="AK56" s="354"/>
      <c r="AL56" s="354"/>
      <c r="AM56" s="354"/>
      <c r="AS56" s="514"/>
      <c r="AT56" s="514"/>
      <c r="AU56" s="514"/>
      <c r="AV56" s="514"/>
      <c r="AW56" s="514"/>
      <c r="AX56" s="514"/>
      <c r="DE56" s="514"/>
      <c r="DF56" s="514"/>
      <c r="DG56" s="514"/>
      <c r="DH56" s="514"/>
      <c r="DI56" s="514"/>
      <c r="DJ56" s="514"/>
      <c r="DK56" s="514"/>
      <c r="FT56" s="512"/>
      <c r="JH56" s="741" t="s">
        <v>380</v>
      </c>
      <c r="JI56" s="306" t="s">
        <v>121</v>
      </c>
      <c r="JJ56" s="741" t="s">
        <v>376</v>
      </c>
      <c r="JK56" s="306" t="s">
        <v>376</v>
      </c>
      <c r="JL56" s="742">
        <v>0</v>
      </c>
      <c r="JM56" s="742">
        <v>71839578460</v>
      </c>
      <c r="JN56" s="742">
        <v>71839578460</v>
      </c>
      <c r="JO56" s="742">
        <f t="shared" si="101"/>
        <v>0</v>
      </c>
      <c r="JP56" s="742">
        <f t="shared" si="102"/>
        <v>71839578.459999993</v>
      </c>
      <c r="JQ56" s="742">
        <f t="shared" si="103"/>
        <v>71839578.459999993</v>
      </c>
    </row>
    <row r="57" spans="2:277" s="378" customFormat="1" ht="12" customHeight="1" x14ac:dyDescent="0.2">
      <c r="B57" s="512"/>
      <c r="D57" s="512"/>
      <c r="AK57" s="354"/>
      <c r="AL57" s="354"/>
      <c r="AM57" s="354"/>
      <c r="AS57" s="514"/>
      <c r="AT57" s="514"/>
      <c r="AU57" s="514"/>
      <c r="AV57" s="514"/>
      <c r="AW57" s="514"/>
      <c r="AX57" s="514"/>
      <c r="DE57" s="514"/>
      <c r="DF57" s="514"/>
      <c r="DG57" s="514"/>
      <c r="DH57" s="514"/>
      <c r="DI57" s="514"/>
      <c r="DJ57" s="514"/>
      <c r="DK57" s="514"/>
      <c r="FT57" s="512"/>
      <c r="JI57" s="512"/>
      <c r="JK57" s="512"/>
    </row>
    <row r="58" spans="2:277" s="378" customFormat="1" ht="12" customHeight="1" x14ac:dyDescent="0.2">
      <c r="B58" s="512"/>
      <c r="D58" s="512"/>
      <c r="AK58" s="354"/>
      <c r="AL58" s="354"/>
      <c r="AM58" s="354"/>
      <c r="AS58" s="514"/>
      <c r="AT58" s="514"/>
      <c r="AU58" s="514"/>
      <c r="AV58" s="514"/>
      <c r="AW58" s="514"/>
      <c r="AX58" s="514"/>
      <c r="DE58" s="514"/>
      <c r="DF58" s="514"/>
      <c r="DG58" s="514"/>
      <c r="DH58" s="514"/>
      <c r="DI58" s="514"/>
      <c r="DJ58" s="514"/>
      <c r="DK58" s="514"/>
      <c r="FT58" s="512"/>
      <c r="JI58" s="512"/>
      <c r="JK58" s="512"/>
    </row>
    <row r="59" spans="2:277" s="378" customFormat="1" ht="12" customHeight="1" x14ac:dyDescent="0.2">
      <c r="B59" s="512"/>
      <c r="D59" s="512"/>
      <c r="AK59" s="354"/>
      <c r="AL59" s="354"/>
      <c r="AM59" s="354"/>
      <c r="AS59" s="514"/>
      <c r="AT59" s="514"/>
      <c r="AU59" s="514"/>
      <c r="AV59" s="514"/>
      <c r="AW59" s="514"/>
      <c r="AX59" s="514"/>
      <c r="DE59" s="514"/>
      <c r="DF59" s="514"/>
      <c r="DG59" s="514"/>
      <c r="DH59" s="514"/>
      <c r="DI59" s="514"/>
      <c r="DJ59" s="514"/>
      <c r="DK59" s="514"/>
      <c r="FT59" s="512"/>
      <c r="JI59" s="512"/>
      <c r="JK59" s="512"/>
    </row>
    <row r="60" spans="2:277" s="378" customFormat="1" ht="12" customHeight="1" x14ac:dyDescent="0.2">
      <c r="B60" s="512"/>
      <c r="D60" s="512"/>
      <c r="AK60" s="354"/>
      <c r="AL60" s="354"/>
      <c r="AM60" s="354"/>
      <c r="AS60" s="514"/>
      <c r="AT60" s="514"/>
      <c r="AU60" s="514"/>
      <c r="AV60" s="514"/>
      <c r="AW60" s="514"/>
      <c r="AX60" s="514"/>
      <c r="DE60" s="514"/>
      <c r="DF60" s="514"/>
      <c r="DG60" s="514"/>
      <c r="DH60" s="514"/>
      <c r="DI60" s="514"/>
      <c r="DJ60" s="514"/>
      <c r="DK60" s="514"/>
      <c r="FT60" s="512"/>
      <c r="JI60" s="512"/>
      <c r="JK60" s="512"/>
    </row>
    <row r="61" spans="2:277" s="378" customFormat="1" ht="12" customHeight="1" x14ac:dyDescent="0.2">
      <c r="B61" s="512"/>
      <c r="D61" s="512"/>
      <c r="AK61" s="354"/>
      <c r="AL61" s="354"/>
      <c r="AM61" s="354"/>
      <c r="AS61" s="514"/>
      <c r="AT61" s="514"/>
      <c r="AU61" s="514"/>
      <c r="AV61" s="514"/>
      <c r="AW61" s="514"/>
      <c r="AX61" s="514"/>
      <c r="DE61" s="514"/>
      <c r="DF61" s="514"/>
      <c r="DG61" s="514"/>
      <c r="DH61" s="514"/>
      <c r="DI61" s="514"/>
      <c r="DJ61" s="514"/>
      <c r="DK61" s="514"/>
      <c r="FT61" s="512"/>
      <c r="JI61" s="512"/>
      <c r="JK61" s="512"/>
    </row>
    <row r="62" spans="2:277" s="378" customFormat="1" ht="12" customHeight="1" x14ac:dyDescent="0.2">
      <c r="B62" s="512"/>
      <c r="D62" s="512"/>
      <c r="AK62" s="354"/>
      <c r="AL62" s="354"/>
      <c r="AM62" s="354"/>
      <c r="AS62" s="514"/>
      <c r="AT62" s="514"/>
      <c r="AU62" s="514"/>
      <c r="AV62" s="514"/>
      <c r="AW62" s="514"/>
      <c r="AX62" s="514"/>
      <c r="DE62" s="514"/>
      <c r="DF62" s="514"/>
      <c r="DG62" s="514"/>
      <c r="DH62" s="514"/>
      <c r="DI62" s="514"/>
      <c r="DJ62" s="514"/>
      <c r="DK62" s="514"/>
      <c r="FT62" s="512"/>
      <c r="JI62" s="512"/>
      <c r="JK62" s="512"/>
    </row>
    <row r="63" spans="2:277" s="378" customFormat="1" ht="12" customHeight="1" x14ac:dyDescent="0.2">
      <c r="B63" s="512"/>
      <c r="D63" s="512"/>
      <c r="AK63" s="354"/>
      <c r="AL63" s="354"/>
      <c r="AM63" s="354"/>
      <c r="AS63" s="514"/>
      <c r="AT63" s="514"/>
      <c r="AU63" s="514"/>
      <c r="AV63" s="514"/>
      <c r="AW63" s="514"/>
      <c r="AX63" s="514"/>
      <c r="DE63" s="514"/>
      <c r="DF63" s="514"/>
      <c r="DG63" s="514"/>
      <c r="DH63" s="514"/>
      <c r="DI63" s="514"/>
      <c r="DJ63" s="514"/>
      <c r="DK63" s="514"/>
      <c r="FT63" s="512"/>
      <c r="JI63" s="512"/>
      <c r="JK63" s="512"/>
    </row>
    <row r="64" spans="2:277" s="378" customFormat="1" ht="12" customHeight="1" x14ac:dyDescent="0.2">
      <c r="B64" s="512"/>
      <c r="D64" s="512"/>
      <c r="AK64" s="354"/>
      <c r="AL64" s="354"/>
      <c r="AM64" s="354"/>
      <c r="AS64" s="514"/>
      <c r="AT64" s="514"/>
      <c r="AU64" s="514"/>
      <c r="AV64" s="514"/>
      <c r="AW64" s="514"/>
      <c r="AX64" s="514"/>
      <c r="DE64" s="514"/>
      <c r="DF64" s="514"/>
      <c r="DG64" s="514"/>
      <c r="DH64" s="514"/>
      <c r="DI64" s="514"/>
      <c r="DJ64" s="514"/>
      <c r="DK64" s="514"/>
      <c r="FT64" s="512"/>
      <c r="JI64" s="512"/>
      <c r="JK64" s="512"/>
    </row>
    <row r="65" spans="2:271" s="378" customFormat="1" ht="12" customHeight="1" x14ac:dyDescent="0.2">
      <c r="B65" s="512"/>
      <c r="D65" s="512"/>
      <c r="AK65" s="354"/>
      <c r="AL65" s="354"/>
      <c r="AM65" s="354"/>
      <c r="AS65" s="514"/>
      <c r="AT65" s="514"/>
      <c r="AU65" s="514"/>
      <c r="AV65" s="514"/>
      <c r="AW65" s="514"/>
      <c r="AX65" s="514"/>
      <c r="DE65" s="514"/>
      <c r="DF65" s="514"/>
      <c r="DG65" s="514"/>
      <c r="DH65" s="514"/>
      <c r="DI65" s="514"/>
      <c r="DJ65" s="514"/>
      <c r="DK65" s="514"/>
      <c r="FT65" s="512"/>
      <c r="JI65" s="512"/>
      <c r="JK65" s="512"/>
    </row>
    <row r="66" spans="2:271" s="378" customFormat="1" ht="12" customHeight="1" x14ac:dyDescent="0.2">
      <c r="B66" s="512"/>
      <c r="D66" s="512"/>
      <c r="AK66" s="354"/>
      <c r="AL66" s="354"/>
      <c r="AM66" s="354"/>
      <c r="AS66" s="514"/>
      <c r="AT66" s="514"/>
      <c r="AU66" s="514"/>
      <c r="AV66" s="514"/>
      <c r="AW66" s="514"/>
      <c r="AX66" s="514"/>
      <c r="DE66" s="514"/>
      <c r="DF66" s="514"/>
      <c r="DG66" s="514"/>
      <c r="DH66" s="514"/>
      <c r="DI66" s="514"/>
      <c r="DJ66" s="514"/>
      <c r="DK66" s="514"/>
      <c r="FT66" s="512"/>
      <c r="JI66" s="512"/>
      <c r="JK66" s="512"/>
    </row>
    <row r="67" spans="2:271" s="378" customFormat="1" ht="12" customHeight="1" x14ac:dyDescent="0.2">
      <c r="B67" s="512"/>
      <c r="D67" s="512"/>
      <c r="AK67" s="354"/>
      <c r="AL67" s="354"/>
      <c r="AM67" s="354"/>
      <c r="AS67" s="514"/>
      <c r="AT67" s="514"/>
      <c r="AU67" s="514"/>
      <c r="AV67" s="514"/>
      <c r="AW67" s="514"/>
      <c r="AX67" s="514"/>
      <c r="DE67" s="514"/>
      <c r="DF67" s="514"/>
      <c r="DG67" s="514"/>
      <c r="DH67" s="514"/>
      <c r="DI67" s="514"/>
      <c r="DJ67" s="514"/>
      <c r="DK67" s="514"/>
      <c r="FT67" s="512"/>
      <c r="JI67" s="512"/>
      <c r="JK67" s="512"/>
    </row>
    <row r="68" spans="2:271" s="378" customFormat="1" ht="12" customHeight="1" x14ac:dyDescent="0.2">
      <c r="B68" s="512"/>
      <c r="D68" s="512"/>
      <c r="AK68" s="354"/>
      <c r="AL68" s="354"/>
      <c r="AM68" s="354"/>
      <c r="AS68" s="514"/>
      <c r="AT68" s="514"/>
      <c r="AU68" s="514"/>
      <c r="AV68" s="514"/>
      <c r="AW68" s="514"/>
      <c r="AX68" s="514"/>
      <c r="DE68" s="514"/>
      <c r="DF68" s="514"/>
      <c r="DG68" s="514"/>
      <c r="DH68" s="514"/>
      <c r="DI68" s="514"/>
      <c r="DJ68" s="514"/>
      <c r="DK68" s="514"/>
      <c r="FT68" s="512"/>
      <c r="JI68" s="512"/>
      <c r="JK68" s="512"/>
    </row>
    <row r="69" spans="2:271" s="378" customFormat="1" ht="12" customHeight="1" x14ac:dyDescent="0.2">
      <c r="B69" s="512"/>
      <c r="D69" s="512"/>
      <c r="AK69" s="354"/>
      <c r="AL69" s="354"/>
      <c r="AM69" s="354"/>
      <c r="AS69" s="514"/>
      <c r="AT69" s="514"/>
      <c r="AU69" s="514"/>
      <c r="AV69" s="514"/>
      <c r="AW69" s="514"/>
      <c r="AX69" s="514"/>
      <c r="DE69" s="514"/>
      <c r="DF69" s="514"/>
      <c r="DG69" s="514"/>
      <c r="DH69" s="514"/>
      <c r="DI69" s="514"/>
      <c r="DJ69" s="514"/>
      <c r="DK69" s="514"/>
      <c r="FT69" s="512"/>
      <c r="JI69" s="512"/>
      <c r="JK69" s="512"/>
    </row>
    <row r="70" spans="2:271" s="378" customFormat="1" ht="12" customHeight="1" x14ac:dyDescent="0.2">
      <c r="B70" s="512"/>
      <c r="D70" s="512"/>
      <c r="AK70" s="354"/>
      <c r="AL70" s="354"/>
      <c r="AM70" s="354"/>
      <c r="AS70" s="514"/>
      <c r="AT70" s="514"/>
      <c r="AU70" s="514"/>
      <c r="AV70" s="514"/>
      <c r="AW70" s="514"/>
      <c r="AX70" s="514"/>
      <c r="DE70" s="514"/>
      <c r="DF70" s="514"/>
      <c r="DG70" s="514"/>
      <c r="DH70" s="514"/>
      <c r="DI70" s="514"/>
      <c r="DJ70" s="514"/>
      <c r="DK70" s="514"/>
      <c r="FT70" s="512"/>
      <c r="JI70" s="512"/>
      <c r="JK70" s="512"/>
    </row>
    <row r="71" spans="2:271" s="378" customFormat="1" ht="12" customHeight="1" x14ac:dyDescent="0.2">
      <c r="B71" s="512"/>
      <c r="D71" s="512"/>
      <c r="AK71" s="354"/>
      <c r="AL71" s="354"/>
      <c r="AM71" s="354"/>
      <c r="AS71" s="514"/>
      <c r="AT71" s="514"/>
      <c r="AU71" s="514"/>
      <c r="AV71" s="514"/>
      <c r="AW71" s="514"/>
      <c r="AX71" s="514"/>
      <c r="DE71" s="514"/>
      <c r="DF71" s="514"/>
      <c r="DG71" s="514"/>
      <c r="DH71" s="514"/>
      <c r="DI71" s="514"/>
      <c r="DJ71" s="514"/>
      <c r="DK71" s="514"/>
      <c r="FT71" s="512"/>
      <c r="JI71" s="512"/>
      <c r="JK71" s="512"/>
    </row>
  </sheetData>
  <autoFilter ref="A2:J41"/>
  <mergeCells count="26">
    <mergeCell ref="JA1:JD1"/>
    <mergeCell ref="JH1:JO1"/>
    <mergeCell ref="JS1:KE1"/>
    <mergeCell ref="CN1:CO1"/>
    <mergeCell ref="CS1:CZ1"/>
    <mergeCell ref="DD1:DO1"/>
    <mergeCell ref="HR1:HU1"/>
    <mergeCell ref="HY1:IB1"/>
    <mergeCell ref="IJ1:IU1"/>
    <mergeCell ref="DT1:DW1"/>
    <mergeCell ref="EA1:EH1"/>
    <mergeCell ref="EL1:EX1"/>
    <mergeCell ref="GQ1:GW1"/>
    <mergeCell ref="HB1:HK1"/>
    <mergeCell ref="GJ1:GM1"/>
    <mergeCell ref="FB1:FE1"/>
    <mergeCell ref="AR1:AY1"/>
    <mergeCell ref="A1:G1"/>
    <mergeCell ref="L1:U1"/>
    <mergeCell ref="Z1:AC1"/>
    <mergeCell ref="AG1:AM1"/>
    <mergeCell ref="FI1:FL1"/>
    <mergeCell ref="FT1:GF1"/>
    <mergeCell ref="BF1:BI1"/>
    <mergeCell ref="BM1:BT1"/>
    <mergeCell ref="BX1:CD1"/>
  </mergeCells>
  <pageMargins left="0.7" right="0.7" top="0.75" bottom="0.75" header="0.3" footer="0.3"/>
  <pageSetup orientation="portrait" horizontalDpi="0" verticalDpi="0"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FY38"/>
  <sheetViews>
    <sheetView showGridLines="0" workbookViewId="0">
      <selection activeCell="FG21" sqref="FG21"/>
    </sheetView>
  </sheetViews>
  <sheetFormatPr baseColWidth="10" defaultRowHeight="12.75" x14ac:dyDescent="0.2"/>
  <cols>
    <col min="1" max="1" width="14.5703125" style="955" customWidth="1"/>
    <col min="2" max="2" width="48" style="955" hidden="1" customWidth="1"/>
    <col min="3" max="5" width="13.28515625" style="955" hidden="1" customWidth="1"/>
    <col min="6" max="6" width="13.42578125" style="955" hidden="1" customWidth="1"/>
    <col min="7" max="8" width="11.5703125" style="955" hidden="1" customWidth="1"/>
    <col min="9" max="9" width="11.42578125" style="955" hidden="1" customWidth="1"/>
    <col min="10" max="10" width="25.28515625" style="955" hidden="1" customWidth="1"/>
    <col min="11" max="13" width="13.28515625" style="955" hidden="1" customWidth="1"/>
    <col min="14" max="14" width="14.42578125" style="955" hidden="1" customWidth="1"/>
    <col min="15" max="15" width="11.5703125" style="955" hidden="1" customWidth="1"/>
    <col min="16" max="16" width="13.28515625" style="955" hidden="1" customWidth="1"/>
    <col min="17" max="22" width="11.5703125" style="955" hidden="1" customWidth="1"/>
    <col min="23" max="24" width="11.42578125" style="955" hidden="1" customWidth="1"/>
    <col min="25" max="25" width="16.5703125" style="955" hidden="1" customWidth="1"/>
    <col min="26" max="27" width="11.42578125" style="955" hidden="1" customWidth="1"/>
    <col min="28" max="28" width="55.42578125" style="955" hidden="1" customWidth="1"/>
    <col min="29" max="34" width="11.42578125" style="955" hidden="1" customWidth="1"/>
    <col min="35" max="35" width="14.28515625" style="955" hidden="1" customWidth="1"/>
    <col min="36" max="45" width="11.42578125" style="955" hidden="1" customWidth="1"/>
    <col min="46" max="46" width="29.5703125" style="955" hidden="1" customWidth="1"/>
    <col min="47" max="47" width="13.42578125" style="955" hidden="1" customWidth="1"/>
    <col min="48" max="48" width="14.28515625" style="955" hidden="1" customWidth="1"/>
    <col min="49" max="49" width="13.28515625" style="955" hidden="1" customWidth="1"/>
    <col min="50" max="50" width="14.7109375" style="955" hidden="1" customWidth="1"/>
    <col min="51" max="52" width="11.42578125" style="955" hidden="1" customWidth="1"/>
    <col min="53" max="53" width="14" style="955" hidden="1" customWidth="1"/>
    <col min="54" max="56" width="11.42578125" style="955" hidden="1" customWidth="1"/>
    <col min="57" max="57" width="14.28515625" style="955" hidden="1" customWidth="1"/>
    <col min="58" max="60" width="11.42578125" style="955" hidden="1" customWidth="1"/>
    <col min="61" max="61" width="0" style="955" hidden="1" customWidth="1"/>
    <col min="62" max="65" width="11.42578125" style="955" hidden="1" customWidth="1"/>
    <col min="66" max="66" width="42" style="955" hidden="1" customWidth="1"/>
    <col min="67" max="67" width="14" style="955" hidden="1" customWidth="1"/>
    <col min="68" max="69" width="13.28515625" style="955" hidden="1" customWidth="1"/>
    <col min="70" max="70" width="13.85546875" style="955" hidden="1" customWidth="1"/>
    <col min="71" max="71" width="11.5703125" style="955" hidden="1" customWidth="1"/>
    <col min="72" max="72" width="13.28515625" style="955" hidden="1" customWidth="1"/>
    <col min="73" max="73" width="14.28515625" style="955" hidden="1" customWidth="1"/>
    <col min="74" max="74" width="13.42578125" style="955" hidden="1" customWidth="1"/>
    <col min="75" max="75" width="14" style="955" hidden="1" customWidth="1"/>
    <col min="76" max="76" width="14.140625" style="955" hidden="1" customWidth="1"/>
    <col min="77" max="83" width="11.42578125" style="955" hidden="1" customWidth="1"/>
    <col min="84" max="84" width="38" style="955" hidden="1" customWidth="1"/>
    <col min="85" max="97" width="11.42578125" style="955" hidden="1" customWidth="1"/>
    <col min="98" max="98" width="25.140625" style="506" hidden="1" customWidth="1"/>
    <col min="99" max="99" width="14.42578125" style="506" hidden="1" customWidth="1"/>
    <col min="100" max="100" width="11.5703125" style="955" hidden="1" customWidth="1"/>
    <col min="101" max="101" width="11.42578125" style="955" hidden="1" customWidth="1"/>
    <col min="102" max="102" width="30" style="506" hidden="1" customWidth="1"/>
    <col min="103" max="109" width="11.42578125" style="506" hidden="1" customWidth="1"/>
    <col min="110" max="112" width="11.5703125" style="955" hidden="1" customWidth="1"/>
    <col min="113" max="113" width="14" style="955" hidden="1" customWidth="1"/>
    <col min="114" max="116" width="11.5703125" style="955" hidden="1" customWidth="1"/>
    <col min="117" max="118" width="11.42578125" style="955" hidden="1" customWidth="1"/>
    <col min="119" max="119" width="27.85546875" style="955" hidden="1" customWidth="1"/>
    <col min="120" max="121" width="11.42578125" style="955" hidden="1" customWidth="1"/>
    <col min="122" max="122" width="13.28515625" style="955" hidden="1" customWidth="1"/>
    <col min="123" max="123" width="11.5703125" style="955" hidden="1" customWidth="1"/>
    <col min="124" max="124" width="11.42578125" style="955" hidden="1" customWidth="1"/>
    <col min="125" max="125" width="24" style="955" hidden="1" customWidth="1"/>
    <col min="126" max="131" width="11.42578125" style="955" hidden="1" customWidth="1"/>
    <col min="132" max="137" width="12.5703125" style="955" hidden="1" customWidth="1"/>
    <col min="138" max="138" width="11.42578125" style="955" hidden="1" customWidth="1"/>
    <col min="139" max="142" width="0" style="955" hidden="1" customWidth="1"/>
    <col min="143" max="144" width="11.5703125" style="955" hidden="1" customWidth="1"/>
    <col min="145" max="145" width="0" style="955" hidden="1" customWidth="1"/>
    <col min="146" max="146" width="41.140625" style="955" hidden="1" customWidth="1"/>
    <col min="147" max="150" width="14.140625" style="955" hidden="1" customWidth="1"/>
    <col min="151" max="151" width="11.85546875" style="955" hidden="1" customWidth="1"/>
    <col min="152" max="152" width="16.5703125" style="955" hidden="1" customWidth="1"/>
    <col min="153" max="153" width="13.140625" style="955" hidden="1" customWidth="1"/>
    <col min="154" max="154" width="14.7109375" style="955" hidden="1" customWidth="1"/>
    <col min="155" max="156" width="11.5703125" style="955" hidden="1" customWidth="1"/>
    <col min="157" max="157" width="15.28515625" style="955" hidden="1" customWidth="1"/>
    <col min="158" max="160" width="11.5703125" style="955" hidden="1" customWidth="1"/>
    <col min="161" max="162" width="11.42578125" style="955"/>
    <col min="163" max="163" width="43.5703125" style="960" customWidth="1"/>
    <col min="164" max="164" width="11.5703125" style="955" hidden="1" customWidth="1"/>
    <col min="165" max="165" width="11.5703125" style="850" bestFit="1" customWidth="1"/>
    <col min="166" max="166" width="11.42578125" style="955"/>
    <col min="167" max="167" width="48.42578125" style="955" customWidth="1"/>
    <col min="168" max="168" width="14.5703125" style="955" hidden="1" customWidth="1"/>
    <col min="169" max="170" width="13.28515625" style="955" hidden="1" customWidth="1"/>
    <col min="171" max="171" width="12.28515625" style="955" hidden="1" customWidth="1"/>
    <col min="172" max="172" width="11.5703125" style="955" hidden="1" customWidth="1"/>
    <col min="173" max="173" width="13.28515625" style="955" hidden="1" customWidth="1"/>
    <col min="174" max="174" width="10.42578125" style="955" hidden="1" customWidth="1"/>
    <col min="175" max="181" width="13.5703125" style="955" customWidth="1"/>
    <col min="182" max="16384" width="11.42578125" style="955"/>
  </cols>
  <sheetData>
    <row r="1" spans="1:181" s="954" customFormat="1" x14ac:dyDescent="0.2">
      <c r="A1" s="950" t="s">
        <v>1051</v>
      </c>
      <c r="B1" s="950"/>
      <c r="C1" s="950"/>
      <c r="D1" s="950"/>
      <c r="E1" s="950"/>
      <c r="F1" s="950"/>
      <c r="G1" s="950">
        <v>1000</v>
      </c>
      <c r="H1" s="950">
        <v>1</v>
      </c>
      <c r="J1" s="950" t="s">
        <v>1077</v>
      </c>
      <c r="K1" s="950"/>
      <c r="L1" s="950"/>
      <c r="M1" s="950"/>
      <c r="N1" s="950"/>
      <c r="O1" s="950"/>
      <c r="P1" s="950"/>
      <c r="Q1" s="950"/>
      <c r="R1" s="950"/>
      <c r="S1" s="950"/>
      <c r="T1" s="950">
        <v>1000</v>
      </c>
      <c r="U1" s="950">
        <v>1</v>
      </c>
      <c r="V1" s="950"/>
      <c r="X1" s="950" t="s">
        <v>1078</v>
      </c>
      <c r="Y1" s="950"/>
      <c r="Z1" s="950"/>
      <c r="AB1" s="950" t="s">
        <v>1079</v>
      </c>
      <c r="AC1" s="950"/>
      <c r="AD1" s="950"/>
      <c r="AE1" s="950"/>
      <c r="AF1" s="950"/>
      <c r="AG1" s="950"/>
      <c r="AH1" s="950"/>
      <c r="AI1" s="950"/>
      <c r="AJ1" s="950">
        <v>1000</v>
      </c>
      <c r="AK1" s="950">
        <v>1</v>
      </c>
      <c r="AL1" s="950"/>
      <c r="AM1" s="950"/>
      <c r="AN1" s="950"/>
      <c r="AP1" s="951" t="s">
        <v>1097</v>
      </c>
      <c r="AQ1" s="951"/>
      <c r="AR1" s="951"/>
      <c r="AT1" s="952" t="s">
        <v>1100</v>
      </c>
      <c r="AU1" s="952"/>
      <c r="AV1" s="952"/>
      <c r="AW1" s="952"/>
      <c r="AX1" s="952"/>
      <c r="AY1" s="952"/>
      <c r="AZ1" s="952"/>
      <c r="BA1" s="952"/>
      <c r="BB1" s="952"/>
      <c r="BC1" s="952"/>
      <c r="BD1" s="952"/>
      <c r="BE1" s="952"/>
      <c r="BF1" s="952"/>
      <c r="BG1" s="954">
        <v>1000</v>
      </c>
      <c r="BH1" s="954">
        <v>1</v>
      </c>
      <c r="BJ1" s="951" t="s">
        <v>1127</v>
      </c>
      <c r="BK1" s="951"/>
      <c r="BL1" s="951"/>
      <c r="BN1" s="953" t="s">
        <v>1105</v>
      </c>
      <c r="BO1" s="953"/>
      <c r="BP1" s="953"/>
      <c r="BQ1" s="953"/>
      <c r="BR1" s="953"/>
      <c r="BS1" s="953"/>
      <c r="BT1" s="953"/>
      <c r="BU1" s="952"/>
      <c r="BV1" s="952"/>
      <c r="BW1" s="952"/>
      <c r="BX1" s="952">
        <v>1000</v>
      </c>
      <c r="BY1" s="952">
        <v>1</v>
      </c>
      <c r="BZ1" s="952"/>
      <c r="CB1" s="951" t="s">
        <v>1134</v>
      </c>
      <c r="CC1" s="951"/>
      <c r="CD1" s="951"/>
      <c r="CF1" s="952" t="s">
        <v>1135</v>
      </c>
      <c r="CG1" s="952"/>
      <c r="CH1" s="952"/>
      <c r="CI1" s="952"/>
      <c r="CJ1" s="952"/>
      <c r="CK1" s="952"/>
      <c r="CL1" s="952"/>
      <c r="CM1" s="952">
        <v>1000</v>
      </c>
      <c r="CN1" s="952">
        <v>1</v>
      </c>
      <c r="CO1" s="952"/>
      <c r="CP1" s="952"/>
      <c r="CQ1" s="952"/>
      <c r="CR1" s="952"/>
      <c r="CT1" s="666" t="s">
        <v>1147</v>
      </c>
      <c r="CU1" s="666">
        <v>1000</v>
      </c>
      <c r="CV1" s="666">
        <v>1</v>
      </c>
      <c r="CX1" s="951" t="s">
        <v>1162</v>
      </c>
      <c r="CY1" s="951"/>
      <c r="CZ1" s="951"/>
      <c r="DA1" s="951"/>
      <c r="DB1" s="951"/>
      <c r="DC1" s="951"/>
      <c r="DD1" s="951"/>
      <c r="DE1" s="951"/>
      <c r="DF1" s="951"/>
      <c r="DG1" s="951"/>
      <c r="DH1" s="951"/>
      <c r="DI1" s="951"/>
      <c r="DJ1" s="952">
        <v>1000</v>
      </c>
      <c r="DK1" s="952">
        <v>1</v>
      </c>
      <c r="DL1" s="952"/>
      <c r="DN1" s="952" t="s">
        <v>1157</v>
      </c>
      <c r="DO1" s="952"/>
      <c r="DP1" s="952"/>
      <c r="DQ1" s="952"/>
      <c r="DR1" s="952">
        <v>1000</v>
      </c>
      <c r="DS1" s="956">
        <v>1</v>
      </c>
      <c r="DU1" s="952" t="s">
        <v>1159</v>
      </c>
      <c r="DV1" s="952"/>
      <c r="DW1" s="952"/>
      <c r="DX1" s="952"/>
      <c r="DY1" s="952"/>
      <c r="DZ1" s="952"/>
      <c r="EA1" s="952"/>
      <c r="EB1" s="952"/>
      <c r="EC1" s="952"/>
      <c r="ED1" s="952">
        <v>1000</v>
      </c>
      <c r="EE1" s="952">
        <v>1</v>
      </c>
      <c r="EF1" s="952"/>
      <c r="EG1" s="952"/>
      <c r="EI1" s="954" t="s">
        <v>8</v>
      </c>
      <c r="EM1" s="954">
        <v>1000</v>
      </c>
      <c r="EN1" s="954">
        <v>1</v>
      </c>
      <c r="EP1" s="954" t="s">
        <v>1172</v>
      </c>
      <c r="EX1" s="954">
        <v>1000</v>
      </c>
      <c r="EY1" s="954">
        <v>1</v>
      </c>
      <c r="FF1" s="1182" t="s">
        <v>9</v>
      </c>
      <c r="FG1" s="1182"/>
      <c r="FH1" s="954">
        <v>1000</v>
      </c>
      <c r="FI1" s="849">
        <v>1</v>
      </c>
      <c r="FK1" s="1182" t="s">
        <v>1185</v>
      </c>
      <c r="FL1" s="1182"/>
      <c r="FM1" s="1182"/>
      <c r="FN1" s="1182"/>
      <c r="FO1" s="1182"/>
      <c r="FP1" s="1182"/>
      <c r="FQ1" s="1182"/>
      <c r="FR1" s="1182"/>
      <c r="FS1" s="1182"/>
      <c r="FT1" s="1182"/>
      <c r="FU1" s="1182"/>
      <c r="FV1" s="1182"/>
      <c r="FW1" s="1182"/>
      <c r="FX1" s="954">
        <v>1000</v>
      </c>
      <c r="FY1" s="954">
        <v>1</v>
      </c>
    </row>
    <row r="2" spans="1:181" s="329" customFormat="1" ht="38.25" x14ac:dyDescent="0.2">
      <c r="A2" s="504" t="s">
        <v>359</v>
      </c>
      <c r="B2" s="504" t="s">
        <v>381</v>
      </c>
      <c r="C2" s="504" t="s">
        <v>393</v>
      </c>
      <c r="D2" s="504" t="s">
        <v>362</v>
      </c>
      <c r="E2" s="504" t="s">
        <v>412</v>
      </c>
      <c r="F2" s="504" t="s">
        <v>754</v>
      </c>
      <c r="G2" s="504" t="s">
        <v>759</v>
      </c>
      <c r="H2" s="504" t="s">
        <v>767</v>
      </c>
      <c r="J2" s="504" t="s">
        <v>289</v>
      </c>
      <c r="K2" s="504" t="s">
        <v>293</v>
      </c>
      <c r="L2" s="504" t="s">
        <v>291</v>
      </c>
      <c r="M2" s="504" t="s">
        <v>290</v>
      </c>
      <c r="N2" s="504" t="s">
        <v>358</v>
      </c>
      <c r="O2" s="504" t="s">
        <v>923</v>
      </c>
      <c r="P2" s="504" t="s">
        <v>121</v>
      </c>
      <c r="Q2" s="504" t="s">
        <v>764</v>
      </c>
      <c r="R2" s="504" t="s">
        <v>762</v>
      </c>
      <c r="S2" s="504" t="s">
        <v>761</v>
      </c>
      <c r="T2" s="504" t="s">
        <v>763</v>
      </c>
      <c r="U2" s="504" t="s">
        <v>925</v>
      </c>
      <c r="V2" s="504" t="s">
        <v>926</v>
      </c>
      <c r="X2" s="504" t="s">
        <v>359</v>
      </c>
      <c r="Y2" s="504" t="s">
        <v>381</v>
      </c>
      <c r="Z2" s="504" t="s">
        <v>362</v>
      </c>
      <c r="AB2" s="504" t="s">
        <v>289</v>
      </c>
      <c r="AC2" s="504" t="s">
        <v>293</v>
      </c>
      <c r="AD2" s="504" t="s">
        <v>291</v>
      </c>
      <c r="AE2" s="504" t="s">
        <v>290</v>
      </c>
      <c r="AF2" s="504" t="s">
        <v>358</v>
      </c>
      <c r="AG2" s="504" t="s">
        <v>923</v>
      </c>
      <c r="AH2" s="504" t="s">
        <v>121</v>
      </c>
      <c r="AI2" s="504" t="s">
        <v>764</v>
      </c>
      <c r="AJ2" s="504" t="s">
        <v>762</v>
      </c>
      <c r="AK2" s="504" t="s">
        <v>761</v>
      </c>
      <c r="AL2" s="504" t="s">
        <v>763</v>
      </c>
      <c r="AM2" s="504" t="s">
        <v>925</v>
      </c>
      <c r="AN2" s="504" t="s">
        <v>926</v>
      </c>
      <c r="AP2" s="503" t="s">
        <v>359</v>
      </c>
      <c r="AQ2" s="503" t="s">
        <v>381</v>
      </c>
      <c r="AR2" s="503" t="s">
        <v>362</v>
      </c>
      <c r="AT2" s="503" t="s">
        <v>289</v>
      </c>
      <c r="AU2" s="503" t="s">
        <v>293</v>
      </c>
      <c r="AV2" s="503" t="s">
        <v>291</v>
      </c>
      <c r="AW2" s="503" t="s">
        <v>290</v>
      </c>
      <c r="AX2" s="503" t="s">
        <v>358</v>
      </c>
      <c r="AY2" s="503" t="s">
        <v>1099</v>
      </c>
      <c r="AZ2" s="503" t="s">
        <v>923</v>
      </c>
      <c r="BA2" s="503" t="s">
        <v>121</v>
      </c>
      <c r="BB2" s="503" t="s">
        <v>764</v>
      </c>
      <c r="BC2" s="503" t="s">
        <v>762</v>
      </c>
      <c r="BD2" s="503" t="s">
        <v>761</v>
      </c>
      <c r="BE2" s="503" t="s">
        <v>763</v>
      </c>
      <c r="BF2" s="503" t="s">
        <v>1101</v>
      </c>
      <c r="BG2" s="503" t="s">
        <v>925</v>
      </c>
      <c r="BH2" s="503" t="s">
        <v>926</v>
      </c>
      <c r="BJ2" s="503" t="s">
        <v>359</v>
      </c>
      <c r="BK2" s="503" t="s">
        <v>381</v>
      </c>
      <c r="BL2" s="503" t="s">
        <v>362</v>
      </c>
      <c r="BN2" s="361" t="s">
        <v>289</v>
      </c>
      <c r="BO2" s="361" t="s">
        <v>293</v>
      </c>
      <c r="BP2" s="361" t="s">
        <v>291</v>
      </c>
      <c r="BQ2" s="361" t="s">
        <v>290</v>
      </c>
      <c r="BR2" s="361" t="s">
        <v>358</v>
      </c>
      <c r="BS2" s="361" t="s">
        <v>923</v>
      </c>
      <c r="BT2" s="361" t="s">
        <v>121</v>
      </c>
      <c r="BU2" s="361" t="s">
        <v>764</v>
      </c>
      <c r="BV2" s="361" t="s">
        <v>762</v>
      </c>
      <c r="BW2" s="361" t="s">
        <v>761</v>
      </c>
      <c r="BX2" s="361" t="s">
        <v>763</v>
      </c>
      <c r="BY2" s="361" t="s">
        <v>925</v>
      </c>
      <c r="BZ2" s="361" t="s">
        <v>926</v>
      </c>
      <c r="CB2" s="503" t="s">
        <v>359</v>
      </c>
      <c r="CC2" s="503" t="s">
        <v>381</v>
      </c>
      <c r="CD2" s="503" t="s">
        <v>362</v>
      </c>
      <c r="CF2" s="503" t="s">
        <v>289</v>
      </c>
      <c r="CG2" s="503" t="s">
        <v>293</v>
      </c>
      <c r="CH2" s="503" t="s">
        <v>291</v>
      </c>
      <c r="CI2" s="503" t="s">
        <v>290</v>
      </c>
      <c r="CJ2" s="503" t="s">
        <v>358</v>
      </c>
      <c r="CK2" s="503" t="s">
        <v>923</v>
      </c>
      <c r="CL2" s="503" t="s">
        <v>121</v>
      </c>
      <c r="CM2" s="361" t="s">
        <v>764</v>
      </c>
      <c r="CN2" s="361" t="s">
        <v>762</v>
      </c>
      <c r="CO2" s="361" t="s">
        <v>761</v>
      </c>
      <c r="CP2" s="361" t="s">
        <v>763</v>
      </c>
      <c r="CQ2" s="361" t="s">
        <v>925</v>
      </c>
      <c r="CR2" s="361" t="s">
        <v>926</v>
      </c>
      <c r="CT2" s="503" t="s">
        <v>289</v>
      </c>
      <c r="CU2" s="503" t="s">
        <v>291</v>
      </c>
      <c r="CV2" s="503" t="s">
        <v>762</v>
      </c>
      <c r="CX2" s="503" t="s">
        <v>289</v>
      </c>
      <c r="CY2" s="503" t="s">
        <v>293</v>
      </c>
      <c r="CZ2" s="503" t="s">
        <v>291</v>
      </c>
      <c r="DA2" s="503" t="s">
        <v>290</v>
      </c>
      <c r="DB2" s="503" t="s">
        <v>358</v>
      </c>
      <c r="DC2" s="503" t="s">
        <v>1099</v>
      </c>
      <c r="DD2" s="503" t="s">
        <v>923</v>
      </c>
      <c r="DE2" s="503" t="s">
        <v>121</v>
      </c>
      <c r="DF2" s="503" t="s">
        <v>764</v>
      </c>
      <c r="DG2" s="503" t="s">
        <v>762</v>
      </c>
      <c r="DH2" s="503" t="s">
        <v>761</v>
      </c>
      <c r="DI2" s="503" t="s">
        <v>763</v>
      </c>
      <c r="DJ2" s="503" t="s">
        <v>1101</v>
      </c>
      <c r="DK2" s="503" t="s">
        <v>925</v>
      </c>
      <c r="DL2" s="503" t="s">
        <v>926</v>
      </c>
      <c r="DN2" s="361" t="s">
        <v>359</v>
      </c>
      <c r="DO2" s="361" t="s">
        <v>381</v>
      </c>
      <c r="DP2" s="361" t="s">
        <v>360</v>
      </c>
      <c r="DQ2" s="361" t="s">
        <v>444</v>
      </c>
      <c r="DR2" s="361" t="s">
        <v>362</v>
      </c>
      <c r="DS2" s="503" t="s">
        <v>762</v>
      </c>
      <c r="DU2" s="361" t="s">
        <v>289</v>
      </c>
      <c r="DV2" s="361" t="s">
        <v>293</v>
      </c>
      <c r="DW2" s="361" t="s">
        <v>291</v>
      </c>
      <c r="DX2" s="361" t="s">
        <v>290</v>
      </c>
      <c r="DY2" s="361" t="s">
        <v>358</v>
      </c>
      <c r="DZ2" s="361" t="s">
        <v>923</v>
      </c>
      <c r="EA2" s="361" t="s">
        <v>121</v>
      </c>
      <c r="EB2" s="361" t="s">
        <v>764</v>
      </c>
      <c r="EC2" s="361" t="s">
        <v>762</v>
      </c>
      <c r="ED2" s="361" t="s">
        <v>761</v>
      </c>
      <c r="EE2" s="361" t="s">
        <v>763</v>
      </c>
      <c r="EF2" s="361" t="s">
        <v>925</v>
      </c>
      <c r="EG2" s="361" t="s">
        <v>926</v>
      </c>
      <c r="EI2" s="361" t="s">
        <v>359</v>
      </c>
      <c r="EJ2" s="361" t="s">
        <v>381</v>
      </c>
      <c r="EK2" s="361" t="s">
        <v>360</v>
      </c>
      <c r="EL2" s="361" t="s">
        <v>444</v>
      </c>
      <c r="EM2" s="361" t="s">
        <v>362</v>
      </c>
      <c r="EN2" s="503" t="s">
        <v>762</v>
      </c>
      <c r="EP2" s="361" t="s">
        <v>289</v>
      </c>
      <c r="EQ2" s="361" t="s">
        <v>293</v>
      </c>
      <c r="ER2" s="361" t="s">
        <v>291</v>
      </c>
      <c r="ES2" s="361" t="s">
        <v>290</v>
      </c>
      <c r="ET2" s="361" t="s">
        <v>358</v>
      </c>
      <c r="EU2" s="361" t="s">
        <v>1099</v>
      </c>
      <c r="EV2" s="361" t="s">
        <v>923</v>
      </c>
      <c r="EW2" s="361" t="s">
        <v>121</v>
      </c>
      <c r="EX2" s="361" t="s">
        <v>1173</v>
      </c>
      <c r="EY2" s="361" t="s">
        <v>1174</v>
      </c>
      <c r="EZ2" s="361" t="s">
        <v>1175</v>
      </c>
      <c r="FA2" s="361" t="s">
        <v>1176</v>
      </c>
      <c r="FB2" s="361" t="s">
        <v>1177</v>
      </c>
      <c r="FC2" s="361" t="s">
        <v>928</v>
      </c>
      <c r="FD2" s="361" t="s">
        <v>929</v>
      </c>
      <c r="FF2" s="361" t="s">
        <v>359</v>
      </c>
      <c r="FG2" s="959" t="s">
        <v>381</v>
      </c>
      <c r="FH2" s="361" t="s">
        <v>362</v>
      </c>
      <c r="FI2" s="361" t="s">
        <v>1196</v>
      </c>
      <c r="FK2" s="959" t="s">
        <v>289</v>
      </c>
      <c r="FL2" s="959" t="s">
        <v>293</v>
      </c>
      <c r="FM2" s="959" t="s">
        <v>291</v>
      </c>
      <c r="FN2" s="959" t="s">
        <v>290</v>
      </c>
      <c r="FO2" s="959" t="s">
        <v>358</v>
      </c>
      <c r="FP2" s="959" t="s">
        <v>1099</v>
      </c>
      <c r="FQ2" s="959" t="s">
        <v>923</v>
      </c>
      <c r="FR2" s="959" t="s">
        <v>121</v>
      </c>
      <c r="FS2" s="959" t="s">
        <v>764</v>
      </c>
      <c r="FT2" s="959" t="s">
        <v>762</v>
      </c>
      <c r="FU2" s="959" t="s">
        <v>761</v>
      </c>
      <c r="FV2" s="959" t="s">
        <v>763</v>
      </c>
      <c r="FW2" s="959" t="s">
        <v>1101</v>
      </c>
      <c r="FX2" s="959" t="s">
        <v>925</v>
      </c>
      <c r="FY2" s="959" t="s">
        <v>926</v>
      </c>
    </row>
    <row r="3" spans="1:181" ht="12" customHeight="1" x14ac:dyDescent="0.2">
      <c r="A3" s="305" t="s">
        <v>1060</v>
      </c>
      <c r="B3" s="306" t="s">
        <v>1061</v>
      </c>
      <c r="C3" s="307">
        <v>2062000000</v>
      </c>
      <c r="D3" s="307">
        <v>0</v>
      </c>
      <c r="E3" s="307">
        <v>0</v>
      </c>
      <c r="F3" s="307">
        <f>+C3/$G$1*$H$1</f>
        <v>2062000</v>
      </c>
      <c r="G3" s="307">
        <f t="shared" ref="G3:H3" si="0">+D3/$G$1*$H$1</f>
        <v>0</v>
      </c>
      <c r="H3" s="307">
        <f t="shared" si="0"/>
        <v>0</v>
      </c>
      <c r="J3" s="330" t="s">
        <v>507</v>
      </c>
      <c r="K3" s="331">
        <v>0</v>
      </c>
      <c r="L3" s="331">
        <v>0</v>
      </c>
      <c r="M3" s="331">
        <v>0</v>
      </c>
      <c r="N3" s="331">
        <v>0</v>
      </c>
      <c r="O3" s="331">
        <v>0</v>
      </c>
      <c r="P3" s="331">
        <v>0</v>
      </c>
      <c r="Q3" s="331">
        <f>+K3/$T$1*$U$1</f>
        <v>0</v>
      </c>
      <c r="R3" s="331">
        <f t="shared" ref="R3:V3" si="1">+L3/$T$1*$U$1</f>
        <v>0</v>
      </c>
      <c r="S3" s="331">
        <f t="shared" si="1"/>
        <v>0</v>
      </c>
      <c r="T3" s="331">
        <f t="shared" si="1"/>
        <v>0</v>
      </c>
      <c r="U3" s="331">
        <f t="shared" si="1"/>
        <v>0</v>
      </c>
      <c r="V3" s="331">
        <f t="shared" si="1"/>
        <v>0</v>
      </c>
      <c r="X3" s="411" t="s">
        <v>380</v>
      </c>
      <c r="Y3" s="411" t="s">
        <v>121</v>
      </c>
      <c r="Z3" s="413">
        <v>0</v>
      </c>
      <c r="AB3" s="355" t="s">
        <v>736</v>
      </c>
      <c r="AC3" s="356">
        <v>12372000000</v>
      </c>
      <c r="AD3" s="356">
        <v>0</v>
      </c>
      <c r="AE3" s="356">
        <v>0</v>
      </c>
      <c r="AF3" s="356">
        <v>12372000000</v>
      </c>
      <c r="AG3" s="356">
        <v>0</v>
      </c>
      <c r="AH3" s="356">
        <v>0</v>
      </c>
      <c r="AI3" s="356">
        <f>+AC3/$AJ$1*$AK$1</f>
        <v>12372000</v>
      </c>
      <c r="AJ3" s="356">
        <f t="shared" ref="AJ3:AN3" si="2">+AD3/$AJ$1*$AK$1</f>
        <v>0</v>
      </c>
      <c r="AK3" s="356">
        <f t="shared" si="2"/>
        <v>0</v>
      </c>
      <c r="AL3" s="356">
        <f t="shared" si="2"/>
        <v>12372000</v>
      </c>
      <c r="AM3" s="356">
        <f t="shared" si="2"/>
        <v>0</v>
      </c>
      <c r="AN3" s="356">
        <f t="shared" si="2"/>
        <v>0</v>
      </c>
      <c r="AP3" s="955" t="s">
        <v>1098</v>
      </c>
      <c r="AT3" s="955" t="s">
        <v>736</v>
      </c>
      <c r="AU3" s="356">
        <v>12372000000</v>
      </c>
      <c r="AV3" s="356">
        <v>0</v>
      </c>
      <c r="AW3" s="356">
        <v>0</v>
      </c>
      <c r="AX3" s="356">
        <v>12372000000</v>
      </c>
      <c r="AY3" s="356">
        <v>0</v>
      </c>
      <c r="AZ3" s="356">
        <v>0</v>
      </c>
      <c r="BA3" s="356">
        <v>0</v>
      </c>
      <c r="BB3" s="356">
        <f>+AU3/$BG$1*$BH$1</f>
        <v>12372000</v>
      </c>
      <c r="BC3" s="356">
        <f t="shared" ref="BC3:BH9" si="3">+AV3/$BG$1*$BH$1</f>
        <v>0</v>
      </c>
      <c r="BD3" s="356">
        <f t="shared" si="3"/>
        <v>0</v>
      </c>
      <c r="BE3" s="356">
        <f t="shared" si="3"/>
        <v>12372000</v>
      </c>
      <c r="BF3" s="356">
        <f t="shared" si="3"/>
        <v>0</v>
      </c>
      <c r="BG3" s="356">
        <f t="shared" si="3"/>
        <v>0</v>
      </c>
      <c r="BH3" s="356">
        <f t="shared" si="3"/>
        <v>0</v>
      </c>
      <c r="BJ3" s="955" t="s">
        <v>1098</v>
      </c>
      <c r="BN3" s="355" t="s">
        <v>736</v>
      </c>
      <c r="BO3" s="356">
        <v>12372000000</v>
      </c>
      <c r="BP3" s="356">
        <v>0</v>
      </c>
      <c r="BQ3" s="356">
        <v>0</v>
      </c>
      <c r="BR3" s="356">
        <v>12372000000</v>
      </c>
      <c r="BS3" s="356">
        <v>0</v>
      </c>
      <c r="BT3" s="356">
        <v>0</v>
      </c>
      <c r="BU3" s="957">
        <f>+BO3/$BX$1*$BY$1</f>
        <v>12372000</v>
      </c>
      <c r="BV3" s="957">
        <f t="shared" ref="BV3:BZ9" si="4">+BP3/$BX$1*$BY$1</f>
        <v>0</v>
      </c>
      <c r="BW3" s="957">
        <f t="shared" si="4"/>
        <v>0</v>
      </c>
      <c r="BX3" s="957">
        <f t="shared" si="4"/>
        <v>12372000</v>
      </c>
      <c r="BY3" s="957">
        <f t="shared" si="4"/>
        <v>0</v>
      </c>
      <c r="BZ3" s="957">
        <f t="shared" si="4"/>
        <v>0</v>
      </c>
      <c r="CB3" s="955" t="s">
        <v>1098</v>
      </c>
      <c r="CF3" s="330" t="s">
        <v>736</v>
      </c>
      <c r="CG3" s="331">
        <v>12372000000</v>
      </c>
      <c r="CH3" s="331">
        <v>0</v>
      </c>
      <c r="CI3" s="331">
        <v>0</v>
      </c>
      <c r="CJ3" s="331">
        <v>12372000000</v>
      </c>
      <c r="CK3" s="331">
        <v>0</v>
      </c>
      <c r="CL3" s="331">
        <v>0</v>
      </c>
      <c r="CM3" s="331">
        <f t="shared" ref="CM3:CR3" si="5">+CG3/$CM$1*$CN$1</f>
        <v>12372000</v>
      </c>
      <c r="CN3" s="331">
        <f t="shared" si="5"/>
        <v>0</v>
      </c>
      <c r="CO3" s="331">
        <f t="shared" si="5"/>
        <v>0</v>
      </c>
      <c r="CP3" s="331">
        <f t="shared" si="5"/>
        <v>12372000</v>
      </c>
      <c r="CQ3" s="331">
        <f t="shared" si="5"/>
        <v>0</v>
      </c>
      <c r="CR3" s="331">
        <f t="shared" si="5"/>
        <v>0</v>
      </c>
      <c r="CT3" s="330" t="s">
        <v>351</v>
      </c>
      <c r="CU3" s="331">
        <v>-14963836000</v>
      </c>
      <c r="CV3" s="331">
        <f>+CU3/$CU$1*$CV$1</f>
        <v>-14963836</v>
      </c>
      <c r="CX3" s="330" t="s">
        <v>347</v>
      </c>
      <c r="CY3" s="331">
        <v>177166000</v>
      </c>
      <c r="CZ3" s="331">
        <v>0</v>
      </c>
      <c r="DA3" s="331">
        <v>0</v>
      </c>
      <c r="DB3" s="331">
        <v>177166000</v>
      </c>
      <c r="DC3" s="331">
        <v>0</v>
      </c>
      <c r="DD3" s="331">
        <v>0</v>
      </c>
      <c r="DE3" s="331">
        <v>0</v>
      </c>
      <c r="DF3" s="331">
        <f>+CY3/$DJ$1*$DK$1</f>
        <v>177166</v>
      </c>
      <c r="DG3" s="331">
        <f t="shared" ref="DG3:DL3" si="6">+CZ3/$DJ$1*$DK$1</f>
        <v>0</v>
      </c>
      <c r="DH3" s="331">
        <f t="shared" si="6"/>
        <v>0</v>
      </c>
      <c r="DI3" s="331">
        <f t="shared" si="6"/>
        <v>177166</v>
      </c>
      <c r="DJ3" s="331">
        <f t="shared" si="6"/>
        <v>0</v>
      </c>
      <c r="DK3" s="331">
        <f t="shared" si="6"/>
        <v>0</v>
      </c>
      <c r="DL3" s="331">
        <f t="shared" si="6"/>
        <v>0</v>
      </c>
      <c r="DN3" s="371" t="s">
        <v>740</v>
      </c>
      <c r="DO3" s="371" t="s">
        <v>741</v>
      </c>
      <c r="DP3" s="371" t="s">
        <v>376</v>
      </c>
      <c r="DQ3" s="371" t="s">
        <v>376</v>
      </c>
      <c r="DR3" s="347">
        <v>14963836000</v>
      </c>
      <c r="DS3" s="347">
        <f>+DR3/DR1*DS1</f>
        <v>14963836</v>
      </c>
      <c r="DU3" s="355" t="s">
        <v>507</v>
      </c>
      <c r="DV3" s="356">
        <v>0</v>
      </c>
      <c r="DW3" s="356">
        <v>0</v>
      </c>
      <c r="DX3" s="356">
        <v>0</v>
      </c>
      <c r="DY3" s="356">
        <v>0</v>
      </c>
      <c r="DZ3" s="356">
        <v>0</v>
      </c>
      <c r="EA3" s="356">
        <v>0</v>
      </c>
      <c r="EB3" s="957">
        <f>+DV3/$ED$1*$EE$1</f>
        <v>0</v>
      </c>
      <c r="EC3" s="957">
        <f t="shared" ref="EC3:EG3" si="7">+DW3/$ED$1*$EE$1</f>
        <v>0</v>
      </c>
      <c r="ED3" s="957">
        <f t="shared" si="7"/>
        <v>0</v>
      </c>
      <c r="EE3" s="957">
        <f t="shared" si="7"/>
        <v>0</v>
      </c>
      <c r="EF3" s="957">
        <f t="shared" si="7"/>
        <v>0</v>
      </c>
      <c r="EG3" s="957">
        <f t="shared" si="7"/>
        <v>0</v>
      </c>
      <c r="EI3" s="305" t="s">
        <v>553</v>
      </c>
      <c r="EJ3" s="305" t="s">
        <v>554</v>
      </c>
      <c r="EK3" s="305" t="s">
        <v>376</v>
      </c>
      <c r="EL3" s="305" t="s">
        <v>376</v>
      </c>
      <c r="EM3" s="307">
        <v>0</v>
      </c>
      <c r="EN3" s="955">
        <v>0</v>
      </c>
      <c r="EP3" s="346" t="s">
        <v>347</v>
      </c>
      <c r="EQ3" s="347">
        <v>177166000</v>
      </c>
      <c r="ER3" s="347">
        <v>0</v>
      </c>
      <c r="ES3" s="347">
        <v>0</v>
      </c>
      <c r="ET3" s="347">
        <v>177166000</v>
      </c>
      <c r="EU3" s="347">
        <v>0</v>
      </c>
      <c r="EV3" s="347">
        <v>0</v>
      </c>
      <c r="EW3" s="347">
        <v>0</v>
      </c>
      <c r="EX3" s="347">
        <f>+EQ3/$EX$1*$EY$1</f>
        <v>177166</v>
      </c>
      <c r="EY3" s="347">
        <f t="shared" ref="EY3:FD3" si="8">+ER3/$EX$1*$EY$1</f>
        <v>0</v>
      </c>
      <c r="EZ3" s="347">
        <f t="shared" si="8"/>
        <v>0</v>
      </c>
      <c r="FA3" s="347">
        <f t="shared" si="8"/>
        <v>177166</v>
      </c>
      <c r="FB3" s="347">
        <f t="shared" si="8"/>
        <v>0</v>
      </c>
      <c r="FC3" s="347">
        <f t="shared" si="8"/>
        <v>0</v>
      </c>
      <c r="FD3" s="347">
        <f t="shared" si="8"/>
        <v>0</v>
      </c>
      <c r="FF3" s="305" t="s">
        <v>740</v>
      </c>
      <c r="FG3" s="306" t="s">
        <v>741</v>
      </c>
      <c r="FH3" s="307">
        <v>0</v>
      </c>
      <c r="FI3" s="850">
        <f>+FH3/$FH$1*$FI$1</f>
        <v>0</v>
      </c>
      <c r="FK3" s="355" t="s">
        <v>347</v>
      </c>
      <c r="FL3" s="356">
        <v>177166000</v>
      </c>
      <c r="FM3" s="356">
        <v>0</v>
      </c>
      <c r="FN3" s="356">
        <v>0</v>
      </c>
      <c r="FO3" s="356">
        <v>177166000</v>
      </c>
      <c r="FP3" s="356">
        <v>0</v>
      </c>
      <c r="FQ3" s="356">
        <v>0</v>
      </c>
      <c r="FR3" s="356">
        <v>0</v>
      </c>
      <c r="FS3" s="356">
        <f>+FL3/$FX$1*$FY$1</f>
        <v>177166</v>
      </c>
      <c r="FT3" s="356">
        <f t="shared" ref="FT3:FY3" si="9">+FM3/$FX$1*$FY$1</f>
        <v>0</v>
      </c>
      <c r="FU3" s="356">
        <f t="shared" si="9"/>
        <v>0</v>
      </c>
      <c r="FV3" s="356">
        <f t="shared" si="9"/>
        <v>177166</v>
      </c>
      <c r="FW3" s="356">
        <f t="shared" si="9"/>
        <v>0</v>
      </c>
      <c r="FX3" s="356">
        <f t="shared" si="9"/>
        <v>0</v>
      </c>
      <c r="FY3" s="356">
        <f t="shared" si="9"/>
        <v>0</v>
      </c>
    </row>
    <row r="4" spans="1:181" ht="12" customHeight="1" x14ac:dyDescent="0.2">
      <c r="A4" s="305" t="s">
        <v>411</v>
      </c>
      <c r="B4" s="306" t="s">
        <v>225</v>
      </c>
      <c r="C4" s="307">
        <v>0</v>
      </c>
      <c r="D4" s="307">
        <v>0</v>
      </c>
      <c r="E4" s="307">
        <v>0</v>
      </c>
      <c r="F4" s="307">
        <f t="shared" ref="F4:F7" si="10">+C4/$G$1*$H$1</f>
        <v>0</v>
      </c>
      <c r="G4" s="307">
        <f t="shared" ref="G4:G7" si="11">+D4/$G$1*$H$1</f>
        <v>0</v>
      </c>
      <c r="H4" s="307">
        <f t="shared" ref="H4:H7" si="12">+E4/$G$1*$H$1</f>
        <v>0</v>
      </c>
      <c r="J4" s="330" t="s">
        <v>526</v>
      </c>
      <c r="K4" s="331">
        <v>0</v>
      </c>
      <c r="L4" s="331">
        <v>0</v>
      </c>
      <c r="M4" s="331">
        <v>0</v>
      </c>
      <c r="N4" s="331">
        <v>0</v>
      </c>
      <c r="O4" s="331">
        <v>0</v>
      </c>
      <c r="P4" s="331">
        <v>0</v>
      </c>
      <c r="Q4" s="331">
        <f t="shared" ref="Q4:Q15" si="13">+K4/$T$1*$U$1</f>
        <v>0</v>
      </c>
      <c r="R4" s="331">
        <f t="shared" ref="R4:R15" si="14">+L4/$T$1*$U$1</f>
        <v>0</v>
      </c>
      <c r="S4" s="331">
        <f t="shared" ref="S4:S15" si="15">+M4/$T$1*$U$1</f>
        <v>0</v>
      </c>
      <c r="T4" s="331">
        <f t="shared" ref="T4:T15" si="16">+N4/$T$1*$U$1</f>
        <v>0</v>
      </c>
      <c r="U4" s="331">
        <f t="shared" ref="U4:U15" si="17">+O4/$T$1*$U$1</f>
        <v>0</v>
      </c>
      <c r="V4" s="331">
        <f t="shared" ref="V4:V15" si="18">+P4/$T$1*$U$1</f>
        <v>0</v>
      </c>
      <c r="AB4" s="355" t="s">
        <v>737</v>
      </c>
      <c r="AC4" s="356">
        <v>2062000000</v>
      </c>
      <c r="AD4" s="356">
        <v>0</v>
      </c>
      <c r="AE4" s="356">
        <v>0</v>
      </c>
      <c r="AF4" s="356">
        <v>2062000000</v>
      </c>
      <c r="AG4" s="356">
        <v>0</v>
      </c>
      <c r="AH4" s="356">
        <v>0</v>
      </c>
      <c r="AI4" s="356">
        <f t="shared" ref="AI4:AI9" si="19">+AC4/$AJ$1*$AK$1</f>
        <v>2062000</v>
      </c>
      <c r="AJ4" s="356">
        <f t="shared" ref="AJ4:AJ9" si="20">+AD4/$AJ$1*$AK$1</f>
        <v>0</v>
      </c>
      <c r="AK4" s="356">
        <f t="shared" ref="AK4:AK9" si="21">+AE4/$AJ$1*$AK$1</f>
        <v>0</v>
      </c>
      <c r="AL4" s="356">
        <f t="shared" ref="AL4:AL9" si="22">+AF4/$AJ$1*$AK$1</f>
        <v>2062000</v>
      </c>
      <c r="AM4" s="356">
        <f t="shared" ref="AM4:AM9" si="23">+AG4/$AJ$1*$AK$1</f>
        <v>0</v>
      </c>
      <c r="AN4" s="356">
        <f t="shared" ref="AN4:AN9" si="24">+AH4/$AJ$1*$AK$1</f>
        <v>0</v>
      </c>
      <c r="AT4" s="955" t="s">
        <v>737</v>
      </c>
      <c r="AU4" s="356">
        <v>2062000000</v>
      </c>
      <c r="AV4" s="356">
        <v>0</v>
      </c>
      <c r="AW4" s="356">
        <v>0</v>
      </c>
      <c r="AX4" s="356">
        <v>2062000000</v>
      </c>
      <c r="AY4" s="356">
        <v>0</v>
      </c>
      <c r="AZ4" s="356">
        <v>0</v>
      </c>
      <c r="BA4" s="356">
        <v>0</v>
      </c>
      <c r="BB4" s="356">
        <f t="shared" ref="BB4:BB9" si="25">+AU4/$BG$1*$BH$1</f>
        <v>2062000</v>
      </c>
      <c r="BC4" s="356">
        <f t="shared" si="3"/>
        <v>0</v>
      </c>
      <c r="BD4" s="356">
        <f t="shared" si="3"/>
        <v>0</v>
      </c>
      <c r="BE4" s="356">
        <f t="shared" si="3"/>
        <v>2062000</v>
      </c>
      <c r="BF4" s="356">
        <f t="shared" si="3"/>
        <v>0</v>
      </c>
      <c r="BG4" s="356">
        <f t="shared" si="3"/>
        <v>0</v>
      </c>
      <c r="BH4" s="356">
        <f t="shared" si="3"/>
        <v>0</v>
      </c>
      <c r="BN4" s="355" t="s">
        <v>737</v>
      </c>
      <c r="BO4" s="356">
        <v>2062000000</v>
      </c>
      <c r="BP4" s="356">
        <v>0</v>
      </c>
      <c r="BQ4" s="356">
        <v>0</v>
      </c>
      <c r="BR4" s="356">
        <v>2062000000</v>
      </c>
      <c r="BS4" s="356">
        <v>0</v>
      </c>
      <c r="BT4" s="356">
        <v>0</v>
      </c>
      <c r="BU4" s="957">
        <f t="shared" ref="BU4:BU9" si="26">+BO4/$BX$1*$BY$1</f>
        <v>2062000</v>
      </c>
      <c r="BV4" s="957">
        <f t="shared" si="4"/>
        <v>0</v>
      </c>
      <c r="BW4" s="957">
        <f t="shared" si="4"/>
        <v>0</v>
      </c>
      <c r="BX4" s="957">
        <f t="shared" si="4"/>
        <v>2062000</v>
      </c>
      <c r="BY4" s="957">
        <f t="shared" si="4"/>
        <v>0</v>
      </c>
      <c r="BZ4" s="957">
        <f t="shared" si="4"/>
        <v>0</v>
      </c>
      <c r="CF4" s="330" t="s">
        <v>737</v>
      </c>
      <c r="CG4" s="331">
        <v>2062000000</v>
      </c>
      <c r="CH4" s="331">
        <v>0</v>
      </c>
      <c r="CI4" s="331">
        <v>0</v>
      </c>
      <c r="CJ4" s="331">
        <v>2062000000</v>
      </c>
      <c r="CK4" s="331">
        <v>0</v>
      </c>
      <c r="CL4" s="331">
        <v>0</v>
      </c>
      <c r="CM4" s="331">
        <f t="shared" ref="CM4:CM9" si="27">+CG4/$CM$1*$CN$1</f>
        <v>2062000</v>
      </c>
      <c r="CN4" s="331">
        <f t="shared" ref="CN4:CO9" si="28">+CH4/$CM$1*$CN$1</f>
        <v>0</v>
      </c>
      <c r="CO4" s="331">
        <f t="shared" si="28"/>
        <v>0</v>
      </c>
      <c r="CP4" s="331">
        <f t="shared" ref="CP4:CP9" si="29">+CJ4/$CM$1*$CN$1</f>
        <v>2062000</v>
      </c>
      <c r="CQ4" s="331">
        <f t="shared" ref="CQ4:CQ9" si="30">+CK4/$CM$1*$CN$1</f>
        <v>0</v>
      </c>
      <c r="CR4" s="331">
        <f t="shared" ref="CR4:CR9" si="31">+CL4/$CM$1*$CN$1</f>
        <v>0</v>
      </c>
      <c r="CT4" s="330" t="s">
        <v>356</v>
      </c>
      <c r="CU4" s="331">
        <v>-14963836000</v>
      </c>
      <c r="CV4" s="331"/>
      <c r="CX4" s="330" t="s">
        <v>972</v>
      </c>
      <c r="CY4" s="331">
        <v>177166000</v>
      </c>
      <c r="CZ4" s="331">
        <v>0</v>
      </c>
      <c r="DA4" s="331">
        <v>0</v>
      </c>
      <c r="DB4" s="331">
        <v>177166000</v>
      </c>
      <c r="DC4" s="331">
        <v>0</v>
      </c>
      <c r="DD4" s="331">
        <v>0</v>
      </c>
      <c r="DE4" s="331">
        <v>0</v>
      </c>
      <c r="DF4" s="331">
        <f t="shared" ref="DF4:DF14" si="32">+CY4/$DJ$1*$DK$1</f>
        <v>177166</v>
      </c>
      <c r="DG4" s="331">
        <f t="shared" ref="DG4:DG14" si="33">+CZ4/$DJ$1*$DK$1</f>
        <v>0</v>
      </c>
      <c r="DH4" s="331">
        <f t="shared" ref="DH4:DH14" si="34">+DA4/$DJ$1*$DK$1</f>
        <v>0</v>
      </c>
      <c r="DI4" s="331">
        <f t="shared" ref="DI4:DI14" si="35">+DB4/$DJ$1*$DK$1</f>
        <v>177166</v>
      </c>
      <c r="DJ4" s="331">
        <f t="shared" ref="DJ4:DJ14" si="36">+DC4/$DJ$1*$DK$1</f>
        <v>0</v>
      </c>
      <c r="DK4" s="331">
        <f t="shared" ref="DK4:DK14" si="37">+DD4/$DJ$1*$DK$1</f>
        <v>0</v>
      </c>
      <c r="DL4" s="331">
        <f t="shared" ref="DL4:DL14" si="38">+DE4/$DJ$1*$DK$1</f>
        <v>0</v>
      </c>
      <c r="DU4" s="355" t="s">
        <v>347</v>
      </c>
      <c r="DV4" s="356">
        <v>177166000</v>
      </c>
      <c r="DW4" s="356">
        <v>0</v>
      </c>
      <c r="DX4" s="356">
        <v>0</v>
      </c>
      <c r="DY4" s="356">
        <v>177166000</v>
      </c>
      <c r="DZ4" s="356">
        <v>0</v>
      </c>
      <c r="EA4" s="356">
        <v>0</v>
      </c>
      <c r="EB4" s="957">
        <f t="shared" ref="EB4:EB21" si="39">+DV4/$ED$1*$EE$1</f>
        <v>177166</v>
      </c>
      <c r="EC4" s="957">
        <f t="shared" ref="EC4:EC21" si="40">+DW4/$ED$1*$EE$1</f>
        <v>0</v>
      </c>
      <c r="ED4" s="957">
        <f t="shared" ref="ED4:ED21" si="41">+DX4/$ED$1*$EE$1</f>
        <v>0</v>
      </c>
      <c r="EE4" s="957">
        <f t="shared" ref="EE4:EE21" si="42">+DY4/$ED$1*$EE$1</f>
        <v>177166</v>
      </c>
      <c r="EF4" s="957">
        <f t="shared" ref="EF4:EF21" si="43">+DZ4/$ED$1*$EE$1</f>
        <v>0</v>
      </c>
      <c r="EG4" s="957">
        <f t="shared" ref="EG4:EG21" si="44">+EA4/$ED$1*$EE$1</f>
        <v>0</v>
      </c>
      <c r="EI4" s="305" t="s">
        <v>380</v>
      </c>
      <c r="EJ4" s="305" t="s">
        <v>121</v>
      </c>
      <c r="EK4" s="305" t="s">
        <v>376</v>
      </c>
      <c r="EL4" s="305" t="s">
        <v>376</v>
      </c>
      <c r="EM4" s="307">
        <v>0</v>
      </c>
      <c r="EN4" s="955">
        <v>0</v>
      </c>
      <c r="EP4" s="346" t="s">
        <v>972</v>
      </c>
      <c r="EQ4" s="347">
        <v>177166000</v>
      </c>
      <c r="ER4" s="347">
        <v>0</v>
      </c>
      <c r="ES4" s="347">
        <v>0</v>
      </c>
      <c r="ET4" s="347">
        <v>177166000</v>
      </c>
      <c r="EU4" s="347">
        <v>0</v>
      </c>
      <c r="EV4" s="347">
        <v>0</v>
      </c>
      <c r="EW4" s="347">
        <v>0</v>
      </c>
      <c r="EX4" s="347">
        <f t="shared" ref="EX4:EX17" si="45">+EQ4/$EX$1*$EY$1</f>
        <v>177166</v>
      </c>
      <c r="EY4" s="347">
        <f t="shared" ref="EY4:EY17" si="46">+ER4/$EX$1*$EY$1</f>
        <v>0</v>
      </c>
      <c r="EZ4" s="347">
        <f t="shared" ref="EZ4:EZ17" si="47">+ES4/$EX$1*$EY$1</f>
        <v>0</v>
      </c>
      <c r="FA4" s="347">
        <f t="shared" ref="FA4:FA17" si="48">+ET4/$EX$1*$EY$1</f>
        <v>177166</v>
      </c>
      <c r="FB4" s="347">
        <f t="shared" ref="FB4:FB17" si="49">+EU4/$EX$1*$EY$1</f>
        <v>0</v>
      </c>
      <c r="FC4" s="347">
        <f t="shared" ref="FC4:FC17" si="50">+EV4/$EX$1*$EY$1</f>
        <v>0</v>
      </c>
      <c r="FD4" s="347">
        <f t="shared" ref="FD4:FD17" si="51">+EW4/$EX$1*$EY$1</f>
        <v>0</v>
      </c>
      <c r="FF4" s="305" t="s">
        <v>1193</v>
      </c>
      <c r="FG4" s="306" t="s">
        <v>1194</v>
      </c>
      <c r="FH4" s="307">
        <v>0</v>
      </c>
      <c r="FI4" s="850">
        <f t="shared" ref="FI4:FI15" si="52">+FH4/$FH$1*$FI$1</f>
        <v>0</v>
      </c>
      <c r="FK4" s="355" t="s">
        <v>972</v>
      </c>
      <c r="FL4" s="356">
        <v>177166000</v>
      </c>
      <c r="FM4" s="356">
        <v>0</v>
      </c>
      <c r="FN4" s="356">
        <v>0</v>
      </c>
      <c r="FO4" s="356">
        <v>177166000</v>
      </c>
      <c r="FP4" s="356">
        <v>0</v>
      </c>
      <c r="FQ4" s="356">
        <v>0</v>
      </c>
      <c r="FR4" s="356">
        <v>0</v>
      </c>
      <c r="FS4" s="356">
        <f t="shared" ref="FS4:FS26" si="53">+FL4/$FX$1*$FY$1</f>
        <v>177166</v>
      </c>
      <c r="FT4" s="356">
        <f t="shared" ref="FT4:FT26" si="54">+FM4/$FX$1*$FY$1</f>
        <v>0</v>
      </c>
      <c r="FU4" s="356">
        <f t="shared" ref="FU4:FU26" si="55">+FN4/$FX$1*$FY$1</f>
        <v>0</v>
      </c>
      <c r="FV4" s="356">
        <f t="shared" ref="FV4:FV26" si="56">+FO4/$FX$1*$FY$1</f>
        <v>177166</v>
      </c>
      <c r="FW4" s="356">
        <f t="shared" ref="FW4:FW26" si="57">+FP4/$FX$1*$FY$1</f>
        <v>0</v>
      </c>
      <c r="FX4" s="356">
        <f t="shared" ref="FX4:FX26" si="58">+FQ4/$FX$1*$FY$1</f>
        <v>0</v>
      </c>
      <c r="FY4" s="356">
        <f t="shared" ref="FY4:FY26" si="59">+FR4/$FX$1*$FY$1</f>
        <v>0</v>
      </c>
    </row>
    <row r="5" spans="1:181" ht="12" customHeight="1" x14ac:dyDescent="0.2">
      <c r="A5" s="305" t="s">
        <v>553</v>
      </c>
      <c r="B5" s="306" t="s">
        <v>554</v>
      </c>
      <c r="C5" s="307">
        <v>10310000000</v>
      </c>
      <c r="D5" s="307">
        <v>0</v>
      </c>
      <c r="E5" s="307">
        <v>0</v>
      </c>
      <c r="F5" s="307">
        <f t="shared" si="10"/>
        <v>10310000</v>
      </c>
      <c r="G5" s="307">
        <f t="shared" si="11"/>
        <v>0</v>
      </c>
      <c r="H5" s="307">
        <f t="shared" si="12"/>
        <v>0</v>
      </c>
      <c r="J5" s="330" t="s">
        <v>527</v>
      </c>
      <c r="K5" s="331">
        <v>0</v>
      </c>
      <c r="L5" s="331">
        <v>0</v>
      </c>
      <c r="M5" s="331">
        <v>0</v>
      </c>
      <c r="N5" s="331">
        <v>0</v>
      </c>
      <c r="O5" s="331">
        <v>0</v>
      </c>
      <c r="P5" s="331">
        <v>0</v>
      </c>
      <c r="Q5" s="331">
        <f t="shared" si="13"/>
        <v>0</v>
      </c>
      <c r="R5" s="331">
        <f t="shared" si="14"/>
        <v>0</v>
      </c>
      <c r="S5" s="331">
        <f t="shared" si="15"/>
        <v>0</v>
      </c>
      <c r="T5" s="331">
        <f t="shared" si="16"/>
        <v>0</v>
      </c>
      <c r="U5" s="331">
        <f t="shared" si="17"/>
        <v>0</v>
      </c>
      <c r="V5" s="331">
        <f t="shared" si="18"/>
        <v>0</v>
      </c>
      <c r="AB5" s="355" t="s">
        <v>1063</v>
      </c>
      <c r="AC5" s="356">
        <v>2062000000</v>
      </c>
      <c r="AD5" s="356">
        <v>0</v>
      </c>
      <c r="AE5" s="356">
        <v>0</v>
      </c>
      <c r="AF5" s="356">
        <v>2062000000</v>
      </c>
      <c r="AG5" s="356">
        <v>0</v>
      </c>
      <c r="AH5" s="356">
        <v>0</v>
      </c>
      <c r="AI5" s="356">
        <f t="shared" si="19"/>
        <v>2062000</v>
      </c>
      <c r="AJ5" s="356">
        <f t="shared" si="20"/>
        <v>0</v>
      </c>
      <c r="AK5" s="356">
        <f t="shared" si="21"/>
        <v>0</v>
      </c>
      <c r="AL5" s="356">
        <f t="shared" si="22"/>
        <v>2062000</v>
      </c>
      <c r="AM5" s="356">
        <f t="shared" si="23"/>
        <v>0</v>
      </c>
      <c r="AN5" s="356">
        <f t="shared" si="24"/>
        <v>0</v>
      </c>
      <c r="AT5" s="955" t="s">
        <v>1063</v>
      </c>
      <c r="AU5" s="356">
        <v>2062000000</v>
      </c>
      <c r="AV5" s="356">
        <v>0</v>
      </c>
      <c r="AW5" s="356">
        <v>0</v>
      </c>
      <c r="AX5" s="356">
        <v>2062000000</v>
      </c>
      <c r="AY5" s="356">
        <v>0</v>
      </c>
      <c r="AZ5" s="356">
        <v>0</v>
      </c>
      <c r="BA5" s="356">
        <v>0</v>
      </c>
      <c r="BB5" s="356">
        <f t="shared" si="25"/>
        <v>2062000</v>
      </c>
      <c r="BC5" s="356">
        <f t="shared" si="3"/>
        <v>0</v>
      </c>
      <c r="BD5" s="356">
        <f t="shared" si="3"/>
        <v>0</v>
      </c>
      <c r="BE5" s="356">
        <f t="shared" si="3"/>
        <v>2062000</v>
      </c>
      <c r="BF5" s="356">
        <f t="shared" si="3"/>
        <v>0</v>
      </c>
      <c r="BG5" s="356">
        <f t="shared" si="3"/>
        <v>0</v>
      </c>
      <c r="BH5" s="356">
        <f t="shared" si="3"/>
        <v>0</v>
      </c>
      <c r="BN5" s="355" t="s">
        <v>1063</v>
      </c>
      <c r="BO5" s="356">
        <v>2062000000</v>
      </c>
      <c r="BP5" s="356">
        <v>0</v>
      </c>
      <c r="BQ5" s="356">
        <v>0</v>
      </c>
      <c r="BR5" s="356">
        <v>2062000000</v>
      </c>
      <c r="BS5" s="356">
        <v>0</v>
      </c>
      <c r="BT5" s="356">
        <v>0</v>
      </c>
      <c r="BU5" s="957">
        <f t="shared" si="26"/>
        <v>2062000</v>
      </c>
      <c r="BV5" s="957">
        <f t="shared" si="4"/>
        <v>0</v>
      </c>
      <c r="BW5" s="957">
        <f t="shared" si="4"/>
        <v>0</v>
      </c>
      <c r="BX5" s="957">
        <f t="shared" si="4"/>
        <v>2062000</v>
      </c>
      <c r="BY5" s="957">
        <f t="shared" si="4"/>
        <v>0</v>
      </c>
      <c r="BZ5" s="957">
        <f t="shared" si="4"/>
        <v>0</v>
      </c>
      <c r="CF5" s="330" t="s">
        <v>1063</v>
      </c>
      <c r="CG5" s="331">
        <v>2062000000</v>
      </c>
      <c r="CH5" s="331">
        <v>0</v>
      </c>
      <c r="CI5" s="331">
        <v>0</v>
      </c>
      <c r="CJ5" s="331">
        <v>2062000000</v>
      </c>
      <c r="CK5" s="331">
        <v>0</v>
      </c>
      <c r="CL5" s="331">
        <v>0</v>
      </c>
      <c r="CM5" s="331">
        <f t="shared" si="27"/>
        <v>2062000</v>
      </c>
      <c r="CN5" s="331">
        <f t="shared" si="28"/>
        <v>0</v>
      </c>
      <c r="CO5" s="331">
        <f t="shared" si="28"/>
        <v>0</v>
      </c>
      <c r="CP5" s="331">
        <f t="shared" si="29"/>
        <v>2062000</v>
      </c>
      <c r="CQ5" s="331">
        <f t="shared" si="30"/>
        <v>0</v>
      </c>
      <c r="CR5" s="331">
        <f t="shared" si="31"/>
        <v>0</v>
      </c>
      <c r="CX5" s="330" t="s">
        <v>975</v>
      </c>
      <c r="CY5" s="331">
        <v>31276000</v>
      </c>
      <c r="CZ5" s="331">
        <v>0</v>
      </c>
      <c r="DA5" s="331">
        <v>0</v>
      </c>
      <c r="DB5" s="331">
        <v>31276000</v>
      </c>
      <c r="DC5" s="331">
        <v>0</v>
      </c>
      <c r="DD5" s="331">
        <v>0</v>
      </c>
      <c r="DE5" s="331">
        <v>0</v>
      </c>
      <c r="DF5" s="331">
        <f t="shared" si="32"/>
        <v>31276</v>
      </c>
      <c r="DG5" s="331">
        <f t="shared" si="33"/>
        <v>0</v>
      </c>
      <c r="DH5" s="331">
        <f t="shared" si="34"/>
        <v>0</v>
      </c>
      <c r="DI5" s="331">
        <f t="shared" si="35"/>
        <v>31276</v>
      </c>
      <c r="DJ5" s="331">
        <f t="shared" si="36"/>
        <v>0</v>
      </c>
      <c r="DK5" s="331">
        <f t="shared" si="37"/>
        <v>0</v>
      </c>
      <c r="DL5" s="331">
        <f t="shared" si="38"/>
        <v>0</v>
      </c>
      <c r="DU5" s="355" t="s">
        <v>972</v>
      </c>
      <c r="DV5" s="356">
        <v>177166000</v>
      </c>
      <c r="DW5" s="356">
        <v>0</v>
      </c>
      <c r="DX5" s="356">
        <v>0</v>
      </c>
      <c r="DY5" s="356">
        <v>177166000</v>
      </c>
      <c r="DZ5" s="356">
        <v>0</v>
      </c>
      <c r="EA5" s="356">
        <v>0</v>
      </c>
      <c r="EB5" s="957">
        <f t="shared" si="39"/>
        <v>177166</v>
      </c>
      <c r="EC5" s="957">
        <f t="shared" si="40"/>
        <v>0</v>
      </c>
      <c r="ED5" s="957">
        <f t="shared" si="41"/>
        <v>0</v>
      </c>
      <c r="EE5" s="957">
        <f t="shared" si="42"/>
        <v>177166</v>
      </c>
      <c r="EF5" s="957">
        <f t="shared" si="43"/>
        <v>0</v>
      </c>
      <c r="EG5" s="957">
        <f t="shared" si="44"/>
        <v>0</v>
      </c>
      <c r="EP5" s="346" t="s">
        <v>975</v>
      </c>
      <c r="EQ5" s="347">
        <v>31276000</v>
      </c>
      <c r="ER5" s="347">
        <v>0</v>
      </c>
      <c r="ES5" s="347">
        <v>0</v>
      </c>
      <c r="ET5" s="347">
        <v>31276000</v>
      </c>
      <c r="EU5" s="347">
        <v>0</v>
      </c>
      <c r="EV5" s="347">
        <v>0</v>
      </c>
      <c r="EW5" s="347">
        <v>0</v>
      </c>
      <c r="EX5" s="347">
        <f t="shared" si="45"/>
        <v>31276</v>
      </c>
      <c r="EY5" s="347">
        <f t="shared" si="46"/>
        <v>0</v>
      </c>
      <c r="EZ5" s="347">
        <f t="shared" si="47"/>
        <v>0</v>
      </c>
      <c r="FA5" s="347">
        <f t="shared" si="48"/>
        <v>31276</v>
      </c>
      <c r="FB5" s="347">
        <f t="shared" si="49"/>
        <v>0</v>
      </c>
      <c r="FC5" s="347">
        <f t="shared" si="50"/>
        <v>0</v>
      </c>
      <c r="FD5" s="347">
        <f t="shared" si="51"/>
        <v>0</v>
      </c>
      <c r="FF5" s="305" t="s">
        <v>921</v>
      </c>
      <c r="FG5" s="306" t="s">
        <v>922</v>
      </c>
      <c r="FH5" s="307">
        <v>0</v>
      </c>
      <c r="FI5" s="850">
        <f t="shared" si="52"/>
        <v>0</v>
      </c>
      <c r="FK5" s="355" t="s">
        <v>975</v>
      </c>
      <c r="FL5" s="356">
        <v>31276000</v>
      </c>
      <c r="FM5" s="356">
        <v>0</v>
      </c>
      <c r="FN5" s="356">
        <v>0</v>
      </c>
      <c r="FO5" s="356">
        <v>31276000</v>
      </c>
      <c r="FP5" s="356">
        <v>0</v>
      </c>
      <c r="FQ5" s="356">
        <v>0</v>
      </c>
      <c r="FR5" s="356">
        <v>0</v>
      </c>
      <c r="FS5" s="356">
        <f t="shared" si="53"/>
        <v>31276</v>
      </c>
      <c r="FT5" s="356">
        <f t="shared" si="54"/>
        <v>0</v>
      </c>
      <c r="FU5" s="356">
        <f t="shared" si="55"/>
        <v>0</v>
      </c>
      <c r="FV5" s="356">
        <f t="shared" si="56"/>
        <v>31276</v>
      </c>
      <c r="FW5" s="356">
        <f t="shared" si="57"/>
        <v>0</v>
      </c>
      <c r="FX5" s="356">
        <f t="shared" si="58"/>
        <v>0</v>
      </c>
      <c r="FY5" s="356">
        <f t="shared" si="59"/>
        <v>0</v>
      </c>
    </row>
    <row r="6" spans="1:181" ht="12" customHeight="1" x14ac:dyDescent="0.2">
      <c r="A6" s="305" t="s">
        <v>380</v>
      </c>
      <c r="B6" s="306" t="s">
        <v>121</v>
      </c>
      <c r="C6" s="307">
        <v>0</v>
      </c>
      <c r="D6" s="307">
        <v>0</v>
      </c>
      <c r="E6" s="307">
        <v>0</v>
      </c>
      <c r="F6" s="307">
        <f t="shared" si="10"/>
        <v>0</v>
      </c>
      <c r="G6" s="307">
        <f t="shared" si="11"/>
        <v>0</v>
      </c>
      <c r="H6" s="307">
        <f t="shared" si="12"/>
        <v>0</v>
      </c>
      <c r="J6" s="330" t="s">
        <v>941</v>
      </c>
      <c r="K6" s="331">
        <v>0</v>
      </c>
      <c r="L6" s="331">
        <v>0</v>
      </c>
      <c r="M6" s="331">
        <v>0</v>
      </c>
      <c r="N6" s="331">
        <v>0</v>
      </c>
      <c r="O6" s="331">
        <v>0</v>
      </c>
      <c r="P6" s="331">
        <v>0</v>
      </c>
      <c r="Q6" s="331">
        <f t="shared" si="13"/>
        <v>0</v>
      </c>
      <c r="R6" s="331">
        <f t="shared" si="14"/>
        <v>0</v>
      </c>
      <c r="S6" s="331">
        <f t="shared" si="15"/>
        <v>0</v>
      </c>
      <c r="T6" s="331">
        <f t="shared" si="16"/>
        <v>0</v>
      </c>
      <c r="U6" s="331">
        <f t="shared" si="17"/>
        <v>0</v>
      </c>
      <c r="V6" s="331">
        <f t="shared" si="18"/>
        <v>0</v>
      </c>
      <c r="AB6" s="355" t="s">
        <v>943</v>
      </c>
      <c r="AC6" s="356">
        <v>10310000000</v>
      </c>
      <c r="AD6" s="356">
        <v>0</v>
      </c>
      <c r="AE6" s="356">
        <v>0</v>
      </c>
      <c r="AF6" s="356">
        <v>10310000000</v>
      </c>
      <c r="AG6" s="356">
        <v>0</v>
      </c>
      <c r="AH6" s="356">
        <v>0</v>
      </c>
      <c r="AI6" s="356">
        <f t="shared" si="19"/>
        <v>10310000</v>
      </c>
      <c r="AJ6" s="356">
        <f t="shared" si="20"/>
        <v>0</v>
      </c>
      <c r="AK6" s="356">
        <f t="shared" si="21"/>
        <v>0</v>
      </c>
      <c r="AL6" s="356">
        <f t="shared" si="22"/>
        <v>10310000</v>
      </c>
      <c r="AM6" s="356">
        <f t="shared" si="23"/>
        <v>0</v>
      </c>
      <c r="AN6" s="356">
        <f t="shared" si="24"/>
        <v>0</v>
      </c>
      <c r="AT6" s="955" t="s">
        <v>943</v>
      </c>
      <c r="AU6" s="356">
        <v>10310000000</v>
      </c>
      <c r="AV6" s="356">
        <v>0</v>
      </c>
      <c r="AW6" s="356">
        <v>0</v>
      </c>
      <c r="AX6" s="356">
        <v>10310000000</v>
      </c>
      <c r="AY6" s="356">
        <v>0</v>
      </c>
      <c r="AZ6" s="356">
        <v>0</v>
      </c>
      <c r="BA6" s="356">
        <v>0</v>
      </c>
      <c r="BB6" s="356">
        <f t="shared" si="25"/>
        <v>10310000</v>
      </c>
      <c r="BC6" s="356">
        <f t="shared" si="3"/>
        <v>0</v>
      </c>
      <c r="BD6" s="356">
        <f t="shared" si="3"/>
        <v>0</v>
      </c>
      <c r="BE6" s="356">
        <f t="shared" si="3"/>
        <v>10310000</v>
      </c>
      <c r="BF6" s="356">
        <f t="shared" si="3"/>
        <v>0</v>
      </c>
      <c r="BG6" s="356">
        <f t="shared" si="3"/>
        <v>0</v>
      </c>
      <c r="BH6" s="356">
        <f t="shared" si="3"/>
        <v>0</v>
      </c>
      <c r="BN6" s="355" t="s">
        <v>943</v>
      </c>
      <c r="BO6" s="356">
        <v>10310000000</v>
      </c>
      <c r="BP6" s="356">
        <v>0</v>
      </c>
      <c r="BQ6" s="356">
        <v>0</v>
      </c>
      <c r="BR6" s="356">
        <v>10310000000</v>
      </c>
      <c r="BS6" s="356">
        <v>0</v>
      </c>
      <c r="BT6" s="356">
        <v>0</v>
      </c>
      <c r="BU6" s="957">
        <f t="shared" si="26"/>
        <v>10310000</v>
      </c>
      <c r="BV6" s="957">
        <f t="shared" si="4"/>
        <v>0</v>
      </c>
      <c r="BW6" s="957">
        <f t="shared" si="4"/>
        <v>0</v>
      </c>
      <c r="BX6" s="957">
        <f t="shared" si="4"/>
        <v>10310000</v>
      </c>
      <c r="BY6" s="957">
        <f t="shared" si="4"/>
        <v>0</v>
      </c>
      <c r="BZ6" s="957">
        <f t="shared" si="4"/>
        <v>0</v>
      </c>
      <c r="CF6" s="330" t="s">
        <v>943</v>
      </c>
      <c r="CG6" s="331">
        <v>10310000000</v>
      </c>
      <c r="CH6" s="331">
        <v>0</v>
      </c>
      <c r="CI6" s="331">
        <v>0</v>
      </c>
      <c r="CJ6" s="331">
        <v>10310000000</v>
      </c>
      <c r="CK6" s="331">
        <v>0</v>
      </c>
      <c r="CL6" s="331">
        <v>0</v>
      </c>
      <c r="CM6" s="331">
        <f t="shared" si="27"/>
        <v>10310000</v>
      </c>
      <c r="CN6" s="331">
        <f t="shared" si="28"/>
        <v>0</v>
      </c>
      <c r="CO6" s="331">
        <f t="shared" si="28"/>
        <v>0</v>
      </c>
      <c r="CP6" s="331">
        <f t="shared" si="29"/>
        <v>10310000</v>
      </c>
      <c r="CQ6" s="331">
        <f t="shared" si="30"/>
        <v>0</v>
      </c>
      <c r="CR6" s="331">
        <f t="shared" si="31"/>
        <v>0</v>
      </c>
      <c r="CT6" s="330" t="s">
        <v>281</v>
      </c>
      <c r="CU6" s="331"/>
      <c r="CX6" s="330" t="s">
        <v>977</v>
      </c>
      <c r="CY6" s="331">
        <v>145890000</v>
      </c>
      <c r="CZ6" s="331">
        <v>0</v>
      </c>
      <c r="DA6" s="331">
        <v>0</v>
      </c>
      <c r="DB6" s="331">
        <v>145890000</v>
      </c>
      <c r="DC6" s="331">
        <v>0</v>
      </c>
      <c r="DD6" s="331">
        <v>0</v>
      </c>
      <c r="DE6" s="331">
        <v>0</v>
      </c>
      <c r="DF6" s="331">
        <f t="shared" si="32"/>
        <v>145890</v>
      </c>
      <c r="DG6" s="331">
        <f t="shared" si="33"/>
        <v>0</v>
      </c>
      <c r="DH6" s="331">
        <f t="shared" si="34"/>
        <v>0</v>
      </c>
      <c r="DI6" s="331">
        <f t="shared" si="35"/>
        <v>145890</v>
      </c>
      <c r="DJ6" s="331">
        <f t="shared" si="36"/>
        <v>0</v>
      </c>
      <c r="DK6" s="331">
        <f t="shared" si="37"/>
        <v>0</v>
      </c>
      <c r="DL6" s="331">
        <f t="shared" si="38"/>
        <v>0</v>
      </c>
      <c r="DU6" s="355" t="s">
        <v>975</v>
      </c>
      <c r="DV6" s="356">
        <v>31276000</v>
      </c>
      <c r="DW6" s="356">
        <v>0</v>
      </c>
      <c r="DX6" s="356">
        <v>0</v>
      </c>
      <c r="DY6" s="356">
        <v>31276000</v>
      </c>
      <c r="DZ6" s="356">
        <v>0</v>
      </c>
      <c r="EA6" s="356">
        <v>0</v>
      </c>
      <c r="EB6" s="957">
        <f t="shared" si="39"/>
        <v>31276</v>
      </c>
      <c r="EC6" s="957">
        <f t="shared" si="40"/>
        <v>0</v>
      </c>
      <c r="ED6" s="957">
        <f t="shared" si="41"/>
        <v>0</v>
      </c>
      <c r="EE6" s="957">
        <f t="shared" si="42"/>
        <v>31276</v>
      </c>
      <c r="EF6" s="957">
        <f t="shared" si="43"/>
        <v>0</v>
      </c>
      <c r="EG6" s="957">
        <f t="shared" si="44"/>
        <v>0</v>
      </c>
      <c r="EP6" s="346" t="s">
        <v>977</v>
      </c>
      <c r="EQ6" s="347">
        <v>145890000</v>
      </c>
      <c r="ER6" s="347">
        <v>0</v>
      </c>
      <c r="ES6" s="347">
        <v>0</v>
      </c>
      <c r="ET6" s="347">
        <v>145890000</v>
      </c>
      <c r="EU6" s="347">
        <v>0</v>
      </c>
      <c r="EV6" s="347">
        <v>0</v>
      </c>
      <c r="EW6" s="347">
        <v>0</v>
      </c>
      <c r="EX6" s="347">
        <f t="shared" si="45"/>
        <v>145890</v>
      </c>
      <c r="EY6" s="347">
        <f t="shared" si="46"/>
        <v>0</v>
      </c>
      <c r="EZ6" s="347">
        <f t="shared" si="47"/>
        <v>0</v>
      </c>
      <c r="FA6" s="347">
        <f t="shared" si="48"/>
        <v>145890</v>
      </c>
      <c r="FB6" s="347">
        <f t="shared" si="49"/>
        <v>0</v>
      </c>
      <c r="FC6" s="347">
        <f t="shared" si="50"/>
        <v>0</v>
      </c>
      <c r="FD6" s="347">
        <f t="shared" si="51"/>
        <v>0</v>
      </c>
      <c r="FF6" s="305" t="s">
        <v>907</v>
      </c>
      <c r="FG6" s="306" t="s">
        <v>908</v>
      </c>
      <c r="FH6" s="307">
        <v>0</v>
      </c>
      <c r="FI6" s="850">
        <f t="shared" si="52"/>
        <v>0</v>
      </c>
      <c r="FK6" s="355" t="s">
        <v>977</v>
      </c>
      <c r="FL6" s="356">
        <v>145890000</v>
      </c>
      <c r="FM6" s="356">
        <v>0</v>
      </c>
      <c r="FN6" s="356">
        <v>0</v>
      </c>
      <c r="FO6" s="356">
        <v>145890000</v>
      </c>
      <c r="FP6" s="356">
        <v>0</v>
      </c>
      <c r="FQ6" s="356">
        <v>0</v>
      </c>
      <c r="FR6" s="356">
        <v>0</v>
      </c>
      <c r="FS6" s="356">
        <f t="shared" si="53"/>
        <v>145890</v>
      </c>
      <c r="FT6" s="356">
        <f t="shared" si="54"/>
        <v>0</v>
      </c>
      <c r="FU6" s="356">
        <f t="shared" si="55"/>
        <v>0</v>
      </c>
      <c r="FV6" s="356">
        <f t="shared" si="56"/>
        <v>145890</v>
      </c>
      <c r="FW6" s="356">
        <f t="shared" si="57"/>
        <v>0</v>
      </c>
      <c r="FX6" s="356">
        <f t="shared" si="58"/>
        <v>0</v>
      </c>
      <c r="FY6" s="356">
        <f t="shared" si="59"/>
        <v>0</v>
      </c>
    </row>
    <row r="7" spans="1:181" ht="12" customHeight="1" x14ac:dyDescent="0.2">
      <c r="A7" s="305" t="s">
        <v>380</v>
      </c>
      <c r="B7" s="306" t="s">
        <v>121</v>
      </c>
      <c r="C7" s="307">
        <v>0</v>
      </c>
      <c r="D7" s="307">
        <v>27397914000</v>
      </c>
      <c r="E7" s="307">
        <v>27397914000</v>
      </c>
      <c r="F7" s="307">
        <f t="shared" si="10"/>
        <v>0</v>
      </c>
      <c r="G7" s="307">
        <f t="shared" si="11"/>
        <v>27397914</v>
      </c>
      <c r="H7" s="307">
        <f t="shared" si="12"/>
        <v>27397914</v>
      </c>
      <c r="J7" s="330" t="s">
        <v>942</v>
      </c>
      <c r="K7" s="331">
        <v>0</v>
      </c>
      <c r="L7" s="331">
        <v>0</v>
      </c>
      <c r="M7" s="331">
        <v>0</v>
      </c>
      <c r="N7" s="331">
        <v>0</v>
      </c>
      <c r="O7" s="331">
        <v>0</v>
      </c>
      <c r="P7" s="331">
        <v>0</v>
      </c>
      <c r="Q7" s="331">
        <f t="shared" si="13"/>
        <v>0</v>
      </c>
      <c r="R7" s="331">
        <f t="shared" si="14"/>
        <v>0</v>
      </c>
      <c r="S7" s="331">
        <f t="shared" si="15"/>
        <v>0</v>
      </c>
      <c r="T7" s="331">
        <f t="shared" si="16"/>
        <v>0</v>
      </c>
      <c r="U7" s="331">
        <f t="shared" si="17"/>
        <v>0</v>
      </c>
      <c r="V7" s="331">
        <f t="shared" si="18"/>
        <v>0</v>
      </c>
      <c r="AB7" s="355" t="s">
        <v>994</v>
      </c>
      <c r="AC7" s="356">
        <v>10310000000</v>
      </c>
      <c r="AD7" s="356">
        <v>0</v>
      </c>
      <c r="AE7" s="356">
        <v>0</v>
      </c>
      <c r="AF7" s="356">
        <v>10310000000</v>
      </c>
      <c r="AG7" s="356">
        <v>0</v>
      </c>
      <c r="AH7" s="356">
        <v>0</v>
      </c>
      <c r="AI7" s="356">
        <f t="shared" si="19"/>
        <v>10310000</v>
      </c>
      <c r="AJ7" s="356">
        <f t="shared" si="20"/>
        <v>0</v>
      </c>
      <c r="AK7" s="356">
        <f t="shared" si="21"/>
        <v>0</v>
      </c>
      <c r="AL7" s="356">
        <f t="shared" si="22"/>
        <v>10310000</v>
      </c>
      <c r="AM7" s="356">
        <f t="shared" si="23"/>
        <v>0</v>
      </c>
      <c r="AN7" s="356">
        <f t="shared" si="24"/>
        <v>0</v>
      </c>
      <c r="AT7" s="955" t="s">
        <v>994</v>
      </c>
      <c r="AU7" s="356">
        <v>10310000000</v>
      </c>
      <c r="AV7" s="356">
        <v>0</v>
      </c>
      <c r="AW7" s="356">
        <v>0</v>
      </c>
      <c r="AX7" s="356">
        <v>10310000000</v>
      </c>
      <c r="AY7" s="356">
        <v>0</v>
      </c>
      <c r="AZ7" s="356">
        <v>0</v>
      </c>
      <c r="BA7" s="356">
        <v>0</v>
      </c>
      <c r="BB7" s="356">
        <f t="shared" si="25"/>
        <v>10310000</v>
      </c>
      <c r="BC7" s="356">
        <f t="shared" si="3"/>
        <v>0</v>
      </c>
      <c r="BD7" s="356">
        <f t="shared" si="3"/>
        <v>0</v>
      </c>
      <c r="BE7" s="356">
        <f t="shared" si="3"/>
        <v>10310000</v>
      </c>
      <c r="BF7" s="356">
        <f t="shared" si="3"/>
        <v>0</v>
      </c>
      <c r="BG7" s="356">
        <f t="shared" si="3"/>
        <v>0</v>
      </c>
      <c r="BH7" s="356">
        <f t="shared" si="3"/>
        <v>0</v>
      </c>
      <c r="BN7" s="355" t="s">
        <v>994</v>
      </c>
      <c r="BO7" s="356">
        <v>10310000000</v>
      </c>
      <c r="BP7" s="356">
        <v>0</v>
      </c>
      <c r="BQ7" s="356">
        <v>0</v>
      </c>
      <c r="BR7" s="356">
        <v>10310000000</v>
      </c>
      <c r="BS7" s="356">
        <v>0</v>
      </c>
      <c r="BT7" s="356">
        <v>0</v>
      </c>
      <c r="BU7" s="957">
        <f t="shared" si="26"/>
        <v>10310000</v>
      </c>
      <c r="BV7" s="957">
        <f t="shared" si="4"/>
        <v>0</v>
      </c>
      <c r="BW7" s="957">
        <f t="shared" si="4"/>
        <v>0</v>
      </c>
      <c r="BX7" s="957">
        <f t="shared" si="4"/>
        <v>10310000</v>
      </c>
      <c r="BY7" s="957">
        <f t="shared" si="4"/>
        <v>0</v>
      </c>
      <c r="BZ7" s="957">
        <f t="shared" si="4"/>
        <v>0</v>
      </c>
      <c r="CF7" s="330" t="s">
        <v>994</v>
      </c>
      <c r="CG7" s="331">
        <v>10310000000</v>
      </c>
      <c r="CH7" s="331">
        <v>0</v>
      </c>
      <c r="CI7" s="331">
        <v>0</v>
      </c>
      <c r="CJ7" s="331">
        <v>10310000000</v>
      </c>
      <c r="CK7" s="331">
        <v>0</v>
      </c>
      <c r="CL7" s="331">
        <v>0</v>
      </c>
      <c r="CM7" s="331">
        <f t="shared" si="27"/>
        <v>10310000</v>
      </c>
      <c r="CN7" s="331">
        <f t="shared" si="28"/>
        <v>0</v>
      </c>
      <c r="CO7" s="331">
        <f t="shared" si="28"/>
        <v>0</v>
      </c>
      <c r="CP7" s="331">
        <f t="shared" si="29"/>
        <v>10310000</v>
      </c>
      <c r="CQ7" s="331">
        <f t="shared" si="30"/>
        <v>0</v>
      </c>
      <c r="CR7" s="331">
        <f t="shared" si="31"/>
        <v>0</v>
      </c>
      <c r="CT7" s="330" t="s">
        <v>281</v>
      </c>
      <c r="CU7" s="331"/>
      <c r="CX7" s="330" t="s">
        <v>736</v>
      </c>
      <c r="CY7" s="331">
        <v>11296845000</v>
      </c>
      <c r="CZ7" s="331">
        <v>0</v>
      </c>
      <c r="DA7" s="331">
        <v>0</v>
      </c>
      <c r="DB7" s="331">
        <v>11296845000</v>
      </c>
      <c r="DC7" s="331">
        <v>0</v>
      </c>
      <c r="DD7" s="331">
        <v>0</v>
      </c>
      <c r="DE7" s="331">
        <v>0</v>
      </c>
      <c r="DF7" s="331">
        <f t="shared" si="32"/>
        <v>11296845</v>
      </c>
      <c r="DG7" s="331">
        <f t="shared" si="33"/>
        <v>0</v>
      </c>
      <c r="DH7" s="331">
        <f t="shared" si="34"/>
        <v>0</v>
      </c>
      <c r="DI7" s="331">
        <f t="shared" si="35"/>
        <v>11296845</v>
      </c>
      <c r="DJ7" s="331">
        <f t="shared" si="36"/>
        <v>0</v>
      </c>
      <c r="DK7" s="331">
        <f t="shared" si="37"/>
        <v>0</v>
      </c>
      <c r="DL7" s="331">
        <f t="shared" si="38"/>
        <v>0</v>
      </c>
      <c r="DU7" s="355" t="s">
        <v>977</v>
      </c>
      <c r="DV7" s="356">
        <v>145890000</v>
      </c>
      <c r="DW7" s="356">
        <v>0</v>
      </c>
      <c r="DX7" s="356">
        <v>0</v>
      </c>
      <c r="DY7" s="356">
        <v>145890000</v>
      </c>
      <c r="DZ7" s="356">
        <v>0</v>
      </c>
      <c r="EA7" s="356">
        <v>0</v>
      </c>
      <c r="EB7" s="957">
        <f t="shared" si="39"/>
        <v>145890</v>
      </c>
      <c r="EC7" s="957">
        <f t="shared" si="40"/>
        <v>0</v>
      </c>
      <c r="ED7" s="957">
        <f t="shared" si="41"/>
        <v>0</v>
      </c>
      <c r="EE7" s="957">
        <f t="shared" si="42"/>
        <v>145890</v>
      </c>
      <c r="EF7" s="957">
        <f t="shared" si="43"/>
        <v>0</v>
      </c>
      <c r="EG7" s="957">
        <f t="shared" si="44"/>
        <v>0</v>
      </c>
      <c r="EP7" s="346" t="s">
        <v>526</v>
      </c>
      <c r="EQ7" s="347">
        <v>0</v>
      </c>
      <c r="ER7" s="347">
        <v>14963836000</v>
      </c>
      <c r="ES7" s="347">
        <v>14963836000</v>
      </c>
      <c r="ET7" s="347">
        <v>-14963836000</v>
      </c>
      <c r="EU7" s="347">
        <v>0</v>
      </c>
      <c r="EV7" s="347">
        <v>14963836000</v>
      </c>
      <c r="EW7" s="347">
        <v>0</v>
      </c>
      <c r="EX7" s="347">
        <f t="shared" si="45"/>
        <v>0</v>
      </c>
      <c r="EY7" s="347">
        <f t="shared" si="46"/>
        <v>14963836</v>
      </c>
      <c r="EZ7" s="347">
        <f t="shared" si="47"/>
        <v>14963836</v>
      </c>
      <c r="FA7" s="347">
        <f t="shared" si="48"/>
        <v>-14963836</v>
      </c>
      <c r="FB7" s="347">
        <f t="shared" si="49"/>
        <v>0</v>
      </c>
      <c r="FC7" s="347">
        <f t="shared" si="50"/>
        <v>14963836</v>
      </c>
      <c r="FD7" s="347">
        <f t="shared" si="51"/>
        <v>0</v>
      </c>
      <c r="FF7" s="305" t="s">
        <v>909</v>
      </c>
      <c r="FG7" s="306" t="s">
        <v>432</v>
      </c>
      <c r="FH7" s="307">
        <v>0</v>
      </c>
      <c r="FI7" s="850">
        <f t="shared" si="52"/>
        <v>0</v>
      </c>
      <c r="FK7" s="355" t="s">
        <v>526</v>
      </c>
      <c r="FL7" s="356">
        <v>14963836000</v>
      </c>
      <c r="FM7" s="356">
        <v>14963836000</v>
      </c>
      <c r="FN7" s="356">
        <v>14963836000</v>
      </c>
      <c r="FO7" s="356">
        <v>0</v>
      </c>
      <c r="FP7" s="356">
        <v>0</v>
      </c>
      <c r="FQ7" s="356">
        <v>14963836000</v>
      </c>
      <c r="FR7" s="356">
        <v>0</v>
      </c>
      <c r="FS7" s="356">
        <f t="shared" si="53"/>
        <v>14963836</v>
      </c>
      <c r="FT7" s="356">
        <f t="shared" si="54"/>
        <v>14963836</v>
      </c>
      <c r="FU7" s="356">
        <f t="shared" si="55"/>
        <v>14963836</v>
      </c>
      <c r="FV7" s="356">
        <f t="shared" si="56"/>
        <v>0</v>
      </c>
      <c r="FW7" s="356">
        <f t="shared" si="57"/>
        <v>0</v>
      </c>
      <c r="FX7" s="356">
        <f t="shared" si="58"/>
        <v>14963836</v>
      </c>
      <c r="FY7" s="356">
        <f t="shared" si="59"/>
        <v>0</v>
      </c>
    </row>
    <row r="8" spans="1:181" ht="12" customHeight="1" x14ac:dyDescent="0.2">
      <c r="J8" s="330" t="s">
        <v>736</v>
      </c>
      <c r="K8" s="331">
        <v>12372000000</v>
      </c>
      <c r="L8" s="331">
        <v>0</v>
      </c>
      <c r="M8" s="331">
        <v>0</v>
      </c>
      <c r="N8" s="331">
        <v>12372000000</v>
      </c>
      <c r="O8" s="331">
        <v>0</v>
      </c>
      <c r="P8" s="331">
        <v>0</v>
      </c>
      <c r="Q8" s="331">
        <f t="shared" si="13"/>
        <v>12372000</v>
      </c>
      <c r="R8" s="331">
        <f t="shared" si="14"/>
        <v>0</v>
      </c>
      <c r="S8" s="331">
        <f t="shared" si="15"/>
        <v>0</v>
      </c>
      <c r="T8" s="331">
        <f t="shared" si="16"/>
        <v>12372000</v>
      </c>
      <c r="U8" s="331">
        <f t="shared" si="17"/>
        <v>0</v>
      </c>
      <c r="V8" s="331">
        <f t="shared" si="18"/>
        <v>0</v>
      </c>
      <c r="AB8" s="355" t="s">
        <v>351</v>
      </c>
      <c r="AC8" s="356">
        <v>27397914000</v>
      </c>
      <c r="AD8" s="356">
        <v>27397914000</v>
      </c>
      <c r="AE8" s="356">
        <v>27397914000</v>
      </c>
      <c r="AF8" s="356">
        <v>0</v>
      </c>
      <c r="AG8" s="356">
        <v>0</v>
      </c>
      <c r="AH8" s="356">
        <v>27397914000</v>
      </c>
      <c r="AI8" s="356">
        <f t="shared" si="19"/>
        <v>27397914</v>
      </c>
      <c r="AJ8" s="356">
        <f t="shared" si="20"/>
        <v>27397914</v>
      </c>
      <c r="AK8" s="356">
        <f t="shared" si="21"/>
        <v>27397914</v>
      </c>
      <c r="AL8" s="356">
        <f t="shared" si="22"/>
        <v>0</v>
      </c>
      <c r="AM8" s="356">
        <f t="shared" si="23"/>
        <v>0</v>
      </c>
      <c r="AN8" s="356">
        <f t="shared" si="24"/>
        <v>27397914</v>
      </c>
      <c r="AT8" s="955" t="s">
        <v>351</v>
      </c>
      <c r="AU8" s="356">
        <v>27397914000</v>
      </c>
      <c r="AV8" s="356">
        <v>27397914000</v>
      </c>
      <c r="AW8" s="356">
        <v>27397914000</v>
      </c>
      <c r="AX8" s="356">
        <v>0</v>
      </c>
      <c r="AY8" s="356">
        <v>0</v>
      </c>
      <c r="AZ8" s="356">
        <v>0</v>
      </c>
      <c r="BA8" s="356">
        <v>27397914000</v>
      </c>
      <c r="BB8" s="356">
        <f t="shared" si="25"/>
        <v>27397914</v>
      </c>
      <c r="BC8" s="356">
        <f t="shared" si="3"/>
        <v>27397914</v>
      </c>
      <c r="BD8" s="356">
        <f t="shared" si="3"/>
        <v>27397914</v>
      </c>
      <c r="BE8" s="356">
        <f t="shared" si="3"/>
        <v>0</v>
      </c>
      <c r="BF8" s="356">
        <f t="shared" si="3"/>
        <v>0</v>
      </c>
      <c r="BG8" s="356">
        <f t="shared" si="3"/>
        <v>0</v>
      </c>
      <c r="BH8" s="356">
        <f t="shared" si="3"/>
        <v>27397914</v>
      </c>
      <c r="BN8" s="355" t="s">
        <v>351</v>
      </c>
      <c r="BO8" s="356">
        <v>27397914000</v>
      </c>
      <c r="BP8" s="356">
        <v>27397914000</v>
      </c>
      <c r="BQ8" s="356">
        <v>27397914000</v>
      </c>
      <c r="BR8" s="356">
        <v>0</v>
      </c>
      <c r="BS8" s="356">
        <v>0</v>
      </c>
      <c r="BT8" s="356">
        <v>27397914000</v>
      </c>
      <c r="BU8" s="957">
        <f t="shared" si="26"/>
        <v>27397914</v>
      </c>
      <c r="BV8" s="957">
        <f t="shared" si="4"/>
        <v>27397914</v>
      </c>
      <c r="BW8" s="957">
        <f t="shared" si="4"/>
        <v>27397914</v>
      </c>
      <c r="BX8" s="957">
        <f t="shared" si="4"/>
        <v>0</v>
      </c>
      <c r="BY8" s="957">
        <f t="shared" si="4"/>
        <v>0</v>
      </c>
      <c r="BZ8" s="957">
        <f t="shared" si="4"/>
        <v>27397914</v>
      </c>
      <c r="CF8" s="330" t="s">
        <v>351</v>
      </c>
      <c r="CG8" s="331">
        <v>27397914000</v>
      </c>
      <c r="CH8" s="331">
        <v>27397914000</v>
      </c>
      <c r="CI8" s="331">
        <v>27397914000</v>
      </c>
      <c r="CJ8" s="331">
        <v>0</v>
      </c>
      <c r="CK8" s="331">
        <v>0</v>
      </c>
      <c r="CL8" s="331">
        <v>27397914000</v>
      </c>
      <c r="CM8" s="331">
        <f t="shared" si="27"/>
        <v>27397914</v>
      </c>
      <c r="CN8" s="331">
        <f t="shared" si="28"/>
        <v>27397914</v>
      </c>
      <c r="CO8" s="331">
        <f t="shared" si="28"/>
        <v>27397914</v>
      </c>
      <c r="CP8" s="331">
        <f t="shared" si="29"/>
        <v>0</v>
      </c>
      <c r="CQ8" s="331">
        <f t="shared" si="30"/>
        <v>0</v>
      </c>
      <c r="CR8" s="331">
        <f t="shared" si="31"/>
        <v>27397914</v>
      </c>
      <c r="CT8" s="330" t="s">
        <v>281</v>
      </c>
      <c r="CU8" s="331"/>
      <c r="CX8" s="330" t="s">
        <v>737</v>
      </c>
      <c r="CY8" s="331">
        <v>3716348000</v>
      </c>
      <c r="CZ8" s="331">
        <v>0</v>
      </c>
      <c r="DA8" s="331">
        <v>0</v>
      </c>
      <c r="DB8" s="331">
        <v>3716348000</v>
      </c>
      <c r="DC8" s="331">
        <v>0</v>
      </c>
      <c r="DD8" s="331">
        <v>0</v>
      </c>
      <c r="DE8" s="331">
        <v>0</v>
      </c>
      <c r="DF8" s="331">
        <f t="shared" si="32"/>
        <v>3716348</v>
      </c>
      <c r="DG8" s="331">
        <f t="shared" si="33"/>
        <v>0</v>
      </c>
      <c r="DH8" s="331">
        <f t="shared" si="34"/>
        <v>0</v>
      </c>
      <c r="DI8" s="331">
        <f t="shared" si="35"/>
        <v>3716348</v>
      </c>
      <c r="DJ8" s="331">
        <f t="shared" si="36"/>
        <v>0</v>
      </c>
      <c r="DK8" s="331">
        <f t="shared" si="37"/>
        <v>0</v>
      </c>
      <c r="DL8" s="331">
        <f t="shared" si="38"/>
        <v>0</v>
      </c>
      <c r="DU8" s="355" t="s">
        <v>526</v>
      </c>
      <c r="DV8" s="356">
        <v>0</v>
      </c>
      <c r="DW8" s="356">
        <v>14963836000</v>
      </c>
      <c r="DX8" s="356">
        <v>14963836000</v>
      </c>
      <c r="DY8" s="356">
        <v>-14963836000</v>
      </c>
      <c r="DZ8" s="356">
        <v>14963836000</v>
      </c>
      <c r="EA8" s="356">
        <v>0</v>
      </c>
      <c r="EB8" s="957">
        <f t="shared" si="39"/>
        <v>0</v>
      </c>
      <c r="EC8" s="957">
        <f t="shared" si="40"/>
        <v>14963836</v>
      </c>
      <c r="ED8" s="957">
        <f t="shared" si="41"/>
        <v>14963836</v>
      </c>
      <c r="EE8" s="957">
        <f t="shared" si="42"/>
        <v>-14963836</v>
      </c>
      <c r="EF8" s="957">
        <f t="shared" si="43"/>
        <v>14963836</v>
      </c>
      <c r="EG8" s="957">
        <f t="shared" si="44"/>
        <v>0</v>
      </c>
      <c r="EP8" s="346" t="s">
        <v>527</v>
      </c>
      <c r="EQ8" s="347">
        <v>0</v>
      </c>
      <c r="ER8" s="347">
        <v>14963836000</v>
      </c>
      <c r="ES8" s="347">
        <v>14963836000</v>
      </c>
      <c r="ET8" s="347">
        <v>-14963836000</v>
      </c>
      <c r="EU8" s="347">
        <v>0</v>
      </c>
      <c r="EV8" s="347">
        <v>14963836000</v>
      </c>
      <c r="EW8" s="347">
        <v>0</v>
      </c>
      <c r="EX8" s="347">
        <f t="shared" si="45"/>
        <v>0</v>
      </c>
      <c r="EY8" s="347">
        <f t="shared" si="46"/>
        <v>14963836</v>
      </c>
      <c r="EZ8" s="347">
        <f t="shared" si="47"/>
        <v>14963836</v>
      </c>
      <c r="FA8" s="347">
        <f t="shared" si="48"/>
        <v>-14963836</v>
      </c>
      <c r="FB8" s="347">
        <f t="shared" si="49"/>
        <v>0</v>
      </c>
      <c r="FC8" s="347">
        <f t="shared" si="50"/>
        <v>14963836</v>
      </c>
      <c r="FD8" s="347">
        <f t="shared" si="51"/>
        <v>0</v>
      </c>
      <c r="FF8" s="305" t="s">
        <v>1023</v>
      </c>
      <c r="FG8" s="306" t="s">
        <v>1024</v>
      </c>
      <c r="FH8" s="307">
        <v>0</v>
      </c>
      <c r="FI8" s="850">
        <f t="shared" si="52"/>
        <v>0</v>
      </c>
      <c r="FK8" s="355" t="s">
        <v>527</v>
      </c>
      <c r="FL8" s="356">
        <v>14963836000</v>
      </c>
      <c r="FM8" s="356">
        <v>14963836000</v>
      </c>
      <c r="FN8" s="356">
        <v>14963836000</v>
      </c>
      <c r="FO8" s="356">
        <v>0</v>
      </c>
      <c r="FP8" s="356">
        <v>0</v>
      </c>
      <c r="FQ8" s="356">
        <v>14963836000</v>
      </c>
      <c r="FR8" s="356">
        <v>0</v>
      </c>
      <c r="FS8" s="356">
        <f t="shared" si="53"/>
        <v>14963836</v>
      </c>
      <c r="FT8" s="356">
        <f t="shared" si="54"/>
        <v>14963836</v>
      </c>
      <c r="FU8" s="356">
        <f t="shared" si="55"/>
        <v>14963836</v>
      </c>
      <c r="FV8" s="356">
        <f t="shared" si="56"/>
        <v>0</v>
      </c>
      <c r="FW8" s="356">
        <f t="shared" si="57"/>
        <v>0</v>
      </c>
      <c r="FX8" s="356">
        <f t="shared" si="58"/>
        <v>14963836</v>
      </c>
      <c r="FY8" s="356">
        <f t="shared" si="59"/>
        <v>0</v>
      </c>
    </row>
    <row r="9" spans="1:181" ht="12" customHeight="1" x14ac:dyDescent="0.2">
      <c r="J9" s="330" t="s">
        <v>737</v>
      </c>
      <c r="K9" s="331">
        <v>2062000000</v>
      </c>
      <c r="L9" s="331">
        <v>0</v>
      </c>
      <c r="M9" s="331">
        <v>0</v>
      </c>
      <c r="N9" s="331">
        <v>2062000000</v>
      </c>
      <c r="O9" s="331">
        <v>0</v>
      </c>
      <c r="P9" s="331">
        <v>0</v>
      </c>
      <c r="Q9" s="331">
        <f t="shared" si="13"/>
        <v>2062000</v>
      </c>
      <c r="R9" s="331">
        <f t="shared" si="14"/>
        <v>0</v>
      </c>
      <c r="S9" s="331">
        <f t="shared" si="15"/>
        <v>0</v>
      </c>
      <c r="T9" s="331">
        <f t="shared" si="16"/>
        <v>2062000</v>
      </c>
      <c r="U9" s="331">
        <f t="shared" si="17"/>
        <v>0</v>
      </c>
      <c r="V9" s="331">
        <f t="shared" si="18"/>
        <v>0</v>
      </c>
      <c r="AB9" s="355" t="s">
        <v>356</v>
      </c>
      <c r="AC9" s="356">
        <v>27397914000</v>
      </c>
      <c r="AD9" s="356">
        <v>27397914000</v>
      </c>
      <c r="AE9" s="356">
        <v>27397914000</v>
      </c>
      <c r="AF9" s="356">
        <v>0</v>
      </c>
      <c r="AG9" s="356">
        <v>0</v>
      </c>
      <c r="AH9" s="356">
        <v>27397914000</v>
      </c>
      <c r="AI9" s="356">
        <f t="shared" si="19"/>
        <v>27397914</v>
      </c>
      <c r="AJ9" s="356">
        <f t="shared" si="20"/>
        <v>27397914</v>
      </c>
      <c r="AK9" s="356">
        <f t="shared" si="21"/>
        <v>27397914</v>
      </c>
      <c r="AL9" s="356">
        <f t="shared" si="22"/>
        <v>0</v>
      </c>
      <c r="AM9" s="356">
        <f t="shared" si="23"/>
        <v>0</v>
      </c>
      <c r="AN9" s="356">
        <f t="shared" si="24"/>
        <v>27397914</v>
      </c>
      <c r="AT9" s="955" t="s">
        <v>356</v>
      </c>
      <c r="AU9" s="356">
        <v>27397914000</v>
      </c>
      <c r="AV9" s="356">
        <v>27397914000</v>
      </c>
      <c r="AW9" s="356">
        <v>27397914000</v>
      </c>
      <c r="AX9" s="356">
        <v>0</v>
      </c>
      <c r="AY9" s="356">
        <v>0</v>
      </c>
      <c r="AZ9" s="356">
        <v>0</v>
      </c>
      <c r="BA9" s="356">
        <v>27397914000</v>
      </c>
      <c r="BB9" s="356">
        <f t="shared" si="25"/>
        <v>27397914</v>
      </c>
      <c r="BC9" s="356">
        <f t="shared" si="3"/>
        <v>27397914</v>
      </c>
      <c r="BD9" s="356">
        <f t="shared" si="3"/>
        <v>27397914</v>
      </c>
      <c r="BE9" s="356">
        <f t="shared" si="3"/>
        <v>0</v>
      </c>
      <c r="BF9" s="356">
        <f t="shared" si="3"/>
        <v>0</v>
      </c>
      <c r="BG9" s="356">
        <f t="shared" si="3"/>
        <v>0</v>
      </c>
      <c r="BH9" s="356">
        <f t="shared" si="3"/>
        <v>27397914</v>
      </c>
      <c r="BN9" s="355" t="s">
        <v>356</v>
      </c>
      <c r="BO9" s="356">
        <v>27397914000</v>
      </c>
      <c r="BP9" s="356">
        <v>27397914000</v>
      </c>
      <c r="BQ9" s="356">
        <v>27397914000</v>
      </c>
      <c r="BR9" s="356">
        <v>0</v>
      </c>
      <c r="BS9" s="356">
        <v>0</v>
      </c>
      <c r="BT9" s="356">
        <v>27397914000</v>
      </c>
      <c r="BU9" s="957">
        <f t="shared" si="26"/>
        <v>27397914</v>
      </c>
      <c r="BV9" s="957">
        <f t="shared" si="4"/>
        <v>27397914</v>
      </c>
      <c r="BW9" s="957">
        <f t="shared" si="4"/>
        <v>27397914</v>
      </c>
      <c r="BX9" s="957">
        <f t="shared" si="4"/>
        <v>0</v>
      </c>
      <c r="BY9" s="957">
        <f t="shared" si="4"/>
        <v>0</v>
      </c>
      <c r="BZ9" s="957">
        <f t="shared" si="4"/>
        <v>27397914</v>
      </c>
      <c r="CF9" s="330" t="s">
        <v>356</v>
      </c>
      <c r="CG9" s="331">
        <v>27397914000</v>
      </c>
      <c r="CH9" s="331">
        <v>27397914000</v>
      </c>
      <c r="CI9" s="331">
        <v>27397914000</v>
      </c>
      <c r="CJ9" s="331">
        <v>0</v>
      </c>
      <c r="CK9" s="331">
        <v>0</v>
      </c>
      <c r="CL9" s="331">
        <v>27397914000</v>
      </c>
      <c r="CM9" s="331">
        <f t="shared" si="27"/>
        <v>27397914</v>
      </c>
      <c r="CN9" s="331">
        <f t="shared" si="28"/>
        <v>27397914</v>
      </c>
      <c r="CO9" s="331">
        <f t="shared" si="28"/>
        <v>27397914</v>
      </c>
      <c r="CP9" s="331">
        <f t="shared" si="29"/>
        <v>0</v>
      </c>
      <c r="CQ9" s="331">
        <f t="shared" si="30"/>
        <v>0</v>
      </c>
      <c r="CR9" s="331">
        <f t="shared" si="31"/>
        <v>27397914</v>
      </c>
      <c r="CX9" s="330" t="s">
        <v>992</v>
      </c>
      <c r="CY9" s="331">
        <v>1654348000</v>
      </c>
      <c r="CZ9" s="331">
        <v>0</v>
      </c>
      <c r="DA9" s="331">
        <v>0</v>
      </c>
      <c r="DB9" s="331">
        <v>1654348000</v>
      </c>
      <c r="DC9" s="331">
        <v>0</v>
      </c>
      <c r="DD9" s="331">
        <v>0</v>
      </c>
      <c r="DE9" s="331">
        <v>0</v>
      </c>
      <c r="DF9" s="331">
        <f t="shared" si="32"/>
        <v>1654348</v>
      </c>
      <c r="DG9" s="331">
        <f t="shared" si="33"/>
        <v>0</v>
      </c>
      <c r="DH9" s="331">
        <f t="shared" si="34"/>
        <v>0</v>
      </c>
      <c r="DI9" s="331">
        <f t="shared" si="35"/>
        <v>1654348</v>
      </c>
      <c r="DJ9" s="331">
        <f t="shared" si="36"/>
        <v>0</v>
      </c>
      <c r="DK9" s="331">
        <f t="shared" si="37"/>
        <v>0</v>
      </c>
      <c r="DL9" s="331">
        <f t="shared" si="38"/>
        <v>0</v>
      </c>
      <c r="DU9" s="355" t="s">
        <v>527</v>
      </c>
      <c r="DV9" s="356">
        <v>0</v>
      </c>
      <c r="DW9" s="356">
        <v>14963836000</v>
      </c>
      <c r="DX9" s="356">
        <v>14963836000</v>
      </c>
      <c r="DY9" s="356">
        <v>-14963836000</v>
      </c>
      <c r="DZ9" s="356">
        <v>14963836000</v>
      </c>
      <c r="EA9" s="356">
        <v>0</v>
      </c>
      <c r="EB9" s="957">
        <f t="shared" si="39"/>
        <v>0</v>
      </c>
      <c r="EC9" s="957">
        <f t="shared" si="40"/>
        <v>14963836</v>
      </c>
      <c r="ED9" s="957">
        <f t="shared" si="41"/>
        <v>14963836</v>
      </c>
      <c r="EE9" s="957">
        <f t="shared" si="42"/>
        <v>-14963836</v>
      </c>
      <c r="EF9" s="957">
        <f t="shared" si="43"/>
        <v>14963836</v>
      </c>
      <c r="EG9" s="957">
        <f t="shared" si="44"/>
        <v>0</v>
      </c>
      <c r="EP9" s="346" t="s">
        <v>783</v>
      </c>
      <c r="EQ9" s="347">
        <v>0</v>
      </c>
      <c r="ER9" s="347">
        <v>14963836000</v>
      </c>
      <c r="ES9" s="347">
        <v>14963836000</v>
      </c>
      <c r="ET9" s="347">
        <v>-14963836000</v>
      </c>
      <c r="EU9" s="347">
        <v>0</v>
      </c>
      <c r="EV9" s="347">
        <v>14963836000</v>
      </c>
      <c r="EW9" s="347">
        <v>0</v>
      </c>
      <c r="EX9" s="347">
        <f t="shared" si="45"/>
        <v>0</v>
      </c>
      <c r="EY9" s="347">
        <f t="shared" si="46"/>
        <v>14963836</v>
      </c>
      <c r="EZ9" s="347">
        <f t="shared" si="47"/>
        <v>14963836</v>
      </c>
      <c r="FA9" s="347">
        <f t="shared" si="48"/>
        <v>-14963836</v>
      </c>
      <c r="FB9" s="347">
        <f t="shared" si="49"/>
        <v>0</v>
      </c>
      <c r="FC9" s="347">
        <f t="shared" si="50"/>
        <v>14963836</v>
      </c>
      <c r="FD9" s="347">
        <f t="shared" si="51"/>
        <v>0</v>
      </c>
      <c r="FF9" s="305" t="s">
        <v>860</v>
      </c>
      <c r="FG9" s="306" t="s">
        <v>440</v>
      </c>
      <c r="FH9" s="307">
        <v>0</v>
      </c>
      <c r="FI9" s="850">
        <f t="shared" si="52"/>
        <v>0</v>
      </c>
      <c r="FK9" s="355" t="s">
        <v>783</v>
      </c>
      <c r="FL9" s="356">
        <v>14963836000</v>
      </c>
      <c r="FM9" s="356">
        <v>14963836000</v>
      </c>
      <c r="FN9" s="356">
        <v>14963836000</v>
      </c>
      <c r="FO9" s="356">
        <v>0</v>
      </c>
      <c r="FP9" s="356">
        <v>0</v>
      </c>
      <c r="FQ9" s="356">
        <v>14963836000</v>
      </c>
      <c r="FR9" s="356">
        <v>0</v>
      </c>
      <c r="FS9" s="356">
        <f t="shared" si="53"/>
        <v>14963836</v>
      </c>
      <c r="FT9" s="356">
        <f t="shared" si="54"/>
        <v>14963836</v>
      </c>
      <c r="FU9" s="356">
        <f t="shared" si="55"/>
        <v>14963836</v>
      </c>
      <c r="FV9" s="356">
        <f t="shared" si="56"/>
        <v>0</v>
      </c>
      <c r="FW9" s="356">
        <f t="shared" si="57"/>
        <v>0</v>
      </c>
      <c r="FX9" s="356">
        <f t="shared" si="58"/>
        <v>14963836</v>
      </c>
      <c r="FY9" s="356">
        <f t="shared" si="59"/>
        <v>0</v>
      </c>
    </row>
    <row r="10" spans="1:181" ht="12" customHeight="1" x14ac:dyDescent="0.2">
      <c r="J10" s="330" t="s">
        <v>1063</v>
      </c>
      <c r="K10" s="331">
        <v>2062000000</v>
      </c>
      <c r="L10" s="331">
        <v>0</v>
      </c>
      <c r="M10" s="331">
        <v>0</v>
      </c>
      <c r="N10" s="331">
        <v>2062000000</v>
      </c>
      <c r="O10" s="331">
        <v>0</v>
      </c>
      <c r="P10" s="331">
        <v>0</v>
      </c>
      <c r="Q10" s="331">
        <f t="shared" si="13"/>
        <v>2062000</v>
      </c>
      <c r="R10" s="331">
        <f t="shared" si="14"/>
        <v>0</v>
      </c>
      <c r="S10" s="331">
        <f t="shared" si="15"/>
        <v>0</v>
      </c>
      <c r="T10" s="331">
        <f t="shared" si="16"/>
        <v>2062000</v>
      </c>
      <c r="U10" s="331">
        <f t="shared" si="17"/>
        <v>0</v>
      </c>
      <c r="V10" s="331">
        <f t="shared" si="18"/>
        <v>0</v>
      </c>
      <c r="CX10" s="330" t="s">
        <v>1063</v>
      </c>
      <c r="CY10" s="331">
        <v>2062000000</v>
      </c>
      <c r="CZ10" s="331">
        <v>0</v>
      </c>
      <c r="DA10" s="331">
        <v>0</v>
      </c>
      <c r="DB10" s="331">
        <v>2062000000</v>
      </c>
      <c r="DC10" s="331">
        <v>0</v>
      </c>
      <c r="DD10" s="331">
        <v>0</v>
      </c>
      <c r="DE10" s="331">
        <v>0</v>
      </c>
      <c r="DF10" s="331">
        <f t="shared" si="32"/>
        <v>2062000</v>
      </c>
      <c r="DG10" s="331">
        <f t="shared" si="33"/>
        <v>0</v>
      </c>
      <c r="DH10" s="331">
        <f t="shared" si="34"/>
        <v>0</v>
      </c>
      <c r="DI10" s="331">
        <f t="shared" si="35"/>
        <v>2062000</v>
      </c>
      <c r="DJ10" s="331">
        <f t="shared" si="36"/>
        <v>0</v>
      </c>
      <c r="DK10" s="331">
        <f t="shared" si="37"/>
        <v>0</v>
      </c>
      <c r="DL10" s="331">
        <f t="shared" si="38"/>
        <v>0</v>
      </c>
      <c r="DU10" s="355" t="s">
        <v>783</v>
      </c>
      <c r="DV10" s="356">
        <v>0</v>
      </c>
      <c r="DW10" s="356">
        <v>14963836000</v>
      </c>
      <c r="DX10" s="356">
        <v>14963836000</v>
      </c>
      <c r="DY10" s="356">
        <v>-14963836000</v>
      </c>
      <c r="DZ10" s="356">
        <v>14963836000</v>
      </c>
      <c r="EA10" s="356">
        <v>0</v>
      </c>
      <c r="EB10" s="957">
        <f t="shared" si="39"/>
        <v>0</v>
      </c>
      <c r="EC10" s="957">
        <f t="shared" si="40"/>
        <v>14963836</v>
      </c>
      <c r="ED10" s="957">
        <f t="shared" si="41"/>
        <v>14963836</v>
      </c>
      <c r="EE10" s="957">
        <f t="shared" si="42"/>
        <v>-14963836</v>
      </c>
      <c r="EF10" s="957">
        <f t="shared" si="43"/>
        <v>14963836</v>
      </c>
      <c r="EG10" s="957">
        <f t="shared" si="44"/>
        <v>0</v>
      </c>
      <c r="EP10" s="346" t="s">
        <v>736</v>
      </c>
      <c r="EQ10" s="347">
        <v>8237259000</v>
      </c>
      <c r="ER10" s="347">
        <v>0</v>
      </c>
      <c r="ES10" s="347">
        <v>0</v>
      </c>
      <c r="ET10" s="347">
        <v>8237259000</v>
      </c>
      <c r="EU10" s="347">
        <v>0</v>
      </c>
      <c r="EV10" s="347">
        <v>0</v>
      </c>
      <c r="EW10" s="347">
        <v>0</v>
      </c>
      <c r="EX10" s="347">
        <f t="shared" si="45"/>
        <v>8237259</v>
      </c>
      <c r="EY10" s="347">
        <f t="shared" si="46"/>
        <v>0</v>
      </c>
      <c r="EZ10" s="347">
        <f t="shared" si="47"/>
        <v>0</v>
      </c>
      <c r="FA10" s="347">
        <f t="shared" si="48"/>
        <v>8237259</v>
      </c>
      <c r="FB10" s="347">
        <f t="shared" si="49"/>
        <v>0</v>
      </c>
      <c r="FC10" s="347">
        <f t="shared" si="50"/>
        <v>0</v>
      </c>
      <c r="FD10" s="347">
        <f t="shared" si="51"/>
        <v>0</v>
      </c>
      <c r="FF10" s="305" t="s">
        <v>861</v>
      </c>
      <c r="FG10" s="306" t="s">
        <v>862</v>
      </c>
      <c r="FH10" s="307">
        <v>0</v>
      </c>
      <c r="FI10" s="850">
        <f t="shared" si="52"/>
        <v>0</v>
      </c>
      <c r="FK10" s="355" t="s">
        <v>736</v>
      </c>
      <c r="FL10" s="356">
        <v>7885759000</v>
      </c>
      <c r="FM10" s="356">
        <v>0</v>
      </c>
      <c r="FN10" s="356">
        <v>0</v>
      </c>
      <c r="FO10" s="356">
        <v>7885759000</v>
      </c>
      <c r="FP10" s="356">
        <v>0</v>
      </c>
      <c r="FQ10" s="356">
        <v>0</v>
      </c>
      <c r="FR10" s="356">
        <v>0</v>
      </c>
      <c r="FS10" s="356">
        <f t="shared" si="53"/>
        <v>7885759</v>
      </c>
      <c r="FT10" s="356">
        <f t="shared" si="54"/>
        <v>0</v>
      </c>
      <c r="FU10" s="356">
        <f t="shared" si="55"/>
        <v>0</v>
      </c>
      <c r="FV10" s="356">
        <f t="shared" si="56"/>
        <v>7885759</v>
      </c>
      <c r="FW10" s="356">
        <f t="shared" si="57"/>
        <v>0</v>
      </c>
      <c r="FX10" s="356">
        <f t="shared" si="58"/>
        <v>0</v>
      </c>
      <c r="FY10" s="356">
        <f t="shared" si="59"/>
        <v>0</v>
      </c>
    </row>
    <row r="11" spans="1:181" ht="12" customHeight="1" x14ac:dyDescent="0.2">
      <c r="J11" s="330" t="s">
        <v>943</v>
      </c>
      <c r="K11" s="331">
        <v>10310000000</v>
      </c>
      <c r="L11" s="331">
        <v>0</v>
      </c>
      <c r="M11" s="331">
        <v>0</v>
      </c>
      <c r="N11" s="331">
        <v>10310000000</v>
      </c>
      <c r="O11" s="331">
        <v>0</v>
      </c>
      <c r="P11" s="331">
        <v>0</v>
      </c>
      <c r="Q11" s="331">
        <f t="shared" si="13"/>
        <v>10310000</v>
      </c>
      <c r="R11" s="331">
        <f t="shared" si="14"/>
        <v>0</v>
      </c>
      <c r="S11" s="331">
        <f t="shared" si="15"/>
        <v>0</v>
      </c>
      <c r="T11" s="331">
        <f t="shared" si="16"/>
        <v>10310000</v>
      </c>
      <c r="U11" s="331">
        <f t="shared" si="17"/>
        <v>0</v>
      </c>
      <c r="V11" s="331">
        <f t="shared" si="18"/>
        <v>0</v>
      </c>
      <c r="AI11" s="958"/>
      <c r="AJ11" s="958"/>
      <c r="AK11" s="958"/>
      <c r="AL11" s="958"/>
      <c r="AM11" s="958"/>
      <c r="AN11" s="958"/>
      <c r="CX11" s="330" t="s">
        <v>943</v>
      </c>
      <c r="CY11" s="331">
        <v>7580497000</v>
      </c>
      <c r="CZ11" s="331">
        <v>0</v>
      </c>
      <c r="DA11" s="331">
        <v>0</v>
      </c>
      <c r="DB11" s="331">
        <v>7580497000</v>
      </c>
      <c r="DC11" s="331">
        <v>0</v>
      </c>
      <c r="DD11" s="331">
        <v>0</v>
      </c>
      <c r="DE11" s="331">
        <v>0</v>
      </c>
      <c r="DF11" s="331">
        <f t="shared" si="32"/>
        <v>7580497</v>
      </c>
      <c r="DG11" s="331">
        <f t="shared" si="33"/>
        <v>0</v>
      </c>
      <c r="DH11" s="331">
        <f t="shared" si="34"/>
        <v>0</v>
      </c>
      <c r="DI11" s="331">
        <f t="shared" si="35"/>
        <v>7580497</v>
      </c>
      <c r="DJ11" s="331">
        <f t="shared" si="36"/>
        <v>0</v>
      </c>
      <c r="DK11" s="331">
        <f t="shared" si="37"/>
        <v>0</v>
      </c>
      <c r="DL11" s="331">
        <f t="shared" si="38"/>
        <v>0</v>
      </c>
      <c r="DU11" s="355" t="s">
        <v>941</v>
      </c>
      <c r="DV11" s="356">
        <v>0</v>
      </c>
      <c r="DW11" s="356">
        <v>0</v>
      </c>
      <c r="DX11" s="356">
        <v>0</v>
      </c>
      <c r="DY11" s="356">
        <v>0</v>
      </c>
      <c r="DZ11" s="356">
        <v>0</v>
      </c>
      <c r="EA11" s="356">
        <v>0</v>
      </c>
      <c r="EB11" s="957">
        <f t="shared" si="39"/>
        <v>0</v>
      </c>
      <c r="EC11" s="957">
        <f t="shared" si="40"/>
        <v>0</v>
      </c>
      <c r="ED11" s="957">
        <f t="shared" si="41"/>
        <v>0</v>
      </c>
      <c r="EE11" s="957">
        <f t="shared" si="42"/>
        <v>0</v>
      </c>
      <c r="EF11" s="957">
        <f t="shared" si="43"/>
        <v>0</v>
      </c>
      <c r="EG11" s="957">
        <f t="shared" si="44"/>
        <v>0</v>
      </c>
      <c r="EP11" s="346" t="s">
        <v>737</v>
      </c>
      <c r="EQ11" s="347">
        <v>3716348000</v>
      </c>
      <c r="ER11" s="347">
        <v>0</v>
      </c>
      <c r="ES11" s="347">
        <v>0</v>
      </c>
      <c r="ET11" s="347">
        <v>3716348000</v>
      </c>
      <c r="EU11" s="347">
        <v>0</v>
      </c>
      <c r="EV11" s="347">
        <v>0</v>
      </c>
      <c r="EW11" s="347">
        <v>0</v>
      </c>
      <c r="EX11" s="347">
        <f t="shared" si="45"/>
        <v>3716348</v>
      </c>
      <c r="EY11" s="347">
        <f t="shared" si="46"/>
        <v>0</v>
      </c>
      <c r="EZ11" s="347">
        <f t="shared" si="47"/>
        <v>0</v>
      </c>
      <c r="FA11" s="347">
        <f t="shared" si="48"/>
        <v>3716348</v>
      </c>
      <c r="FB11" s="347">
        <f t="shared" si="49"/>
        <v>0</v>
      </c>
      <c r="FC11" s="347">
        <f t="shared" si="50"/>
        <v>0</v>
      </c>
      <c r="FD11" s="347">
        <f t="shared" si="51"/>
        <v>0</v>
      </c>
      <c r="FF11" s="305" t="s">
        <v>842</v>
      </c>
      <c r="FG11" s="306" t="s">
        <v>843</v>
      </c>
      <c r="FH11" s="307">
        <v>0</v>
      </c>
      <c r="FI11" s="850">
        <f t="shared" si="52"/>
        <v>0</v>
      </c>
      <c r="FK11" s="355" t="s">
        <v>737</v>
      </c>
      <c r="FL11" s="356">
        <v>7800789000</v>
      </c>
      <c r="FM11" s="356">
        <v>0</v>
      </c>
      <c r="FN11" s="356">
        <v>0</v>
      </c>
      <c r="FO11" s="356">
        <v>7800789000</v>
      </c>
      <c r="FP11" s="356">
        <v>0</v>
      </c>
      <c r="FQ11" s="356">
        <v>0</v>
      </c>
      <c r="FR11" s="356">
        <v>0</v>
      </c>
      <c r="FS11" s="356">
        <f t="shared" si="53"/>
        <v>7800789</v>
      </c>
      <c r="FT11" s="356">
        <f t="shared" si="54"/>
        <v>0</v>
      </c>
      <c r="FU11" s="356">
        <f t="shared" si="55"/>
        <v>0</v>
      </c>
      <c r="FV11" s="356">
        <f t="shared" si="56"/>
        <v>7800789</v>
      </c>
      <c r="FW11" s="356">
        <f t="shared" si="57"/>
        <v>0</v>
      </c>
      <c r="FX11" s="356">
        <f t="shared" si="58"/>
        <v>0</v>
      </c>
      <c r="FY11" s="356">
        <f t="shared" si="59"/>
        <v>0</v>
      </c>
    </row>
    <row r="12" spans="1:181" ht="12" customHeight="1" x14ac:dyDescent="0.2">
      <c r="J12" s="330" t="s">
        <v>993</v>
      </c>
      <c r="K12" s="331">
        <v>0</v>
      </c>
      <c r="L12" s="331">
        <v>0</v>
      </c>
      <c r="M12" s="331">
        <v>0</v>
      </c>
      <c r="N12" s="331">
        <v>0</v>
      </c>
      <c r="O12" s="331">
        <v>0</v>
      </c>
      <c r="P12" s="331">
        <v>0</v>
      </c>
      <c r="Q12" s="331">
        <f t="shared" si="13"/>
        <v>0</v>
      </c>
      <c r="R12" s="331">
        <f t="shared" si="14"/>
        <v>0</v>
      </c>
      <c r="S12" s="331">
        <f t="shared" si="15"/>
        <v>0</v>
      </c>
      <c r="T12" s="331">
        <f t="shared" si="16"/>
        <v>0</v>
      </c>
      <c r="U12" s="331">
        <f t="shared" si="17"/>
        <v>0</v>
      </c>
      <c r="V12" s="331">
        <f t="shared" si="18"/>
        <v>0</v>
      </c>
      <c r="CX12" s="330" t="s">
        <v>994</v>
      </c>
      <c r="CY12" s="331">
        <v>7580497000</v>
      </c>
      <c r="CZ12" s="331">
        <v>0</v>
      </c>
      <c r="DA12" s="331">
        <v>0</v>
      </c>
      <c r="DB12" s="331">
        <v>7580497000</v>
      </c>
      <c r="DC12" s="331">
        <v>0</v>
      </c>
      <c r="DD12" s="331">
        <v>0</v>
      </c>
      <c r="DE12" s="331">
        <v>0</v>
      </c>
      <c r="DF12" s="331">
        <f t="shared" si="32"/>
        <v>7580497</v>
      </c>
      <c r="DG12" s="331">
        <f t="shared" si="33"/>
        <v>0</v>
      </c>
      <c r="DH12" s="331">
        <f t="shared" si="34"/>
        <v>0</v>
      </c>
      <c r="DI12" s="331">
        <f t="shared" si="35"/>
        <v>7580497</v>
      </c>
      <c r="DJ12" s="331">
        <f t="shared" si="36"/>
        <v>0</v>
      </c>
      <c r="DK12" s="331">
        <f t="shared" si="37"/>
        <v>0</v>
      </c>
      <c r="DL12" s="331">
        <f t="shared" si="38"/>
        <v>0</v>
      </c>
      <c r="DU12" s="355" t="s">
        <v>942</v>
      </c>
      <c r="DV12" s="356">
        <v>0</v>
      </c>
      <c r="DW12" s="356">
        <v>0</v>
      </c>
      <c r="DX12" s="356">
        <v>0</v>
      </c>
      <c r="DY12" s="356">
        <v>0</v>
      </c>
      <c r="DZ12" s="356">
        <v>0</v>
      </c>
      <c r="EA12" s="356">
        <v>0</v>
      </c>
      <c r="EB12" s="957">
        <f t="shared" si="39"/>
        <v>0</v>
      </c>
      <c r="EC12" s="957">
        <f t="shared" si="40"/>
        <v>0</v>
      </c>
      <c r="ED12" s="957">
        <f t="shared" si="41"/>
        <v>0</v>
      </c>
      <c r="EE12" s="957">
        <f t="shared" si="42"/>
        <v>0</v>
      </c>
      <c r="EF12" s="957">
        <f t="shared" si="43"/>
        <v>0</v>
      </c>
      <c r="EG12" s="957">
        <f t="shared" si="44"/>
        <v>0</v>
      </c>
      <c r="EP12" s="346" t="s">
        <v>992</v>
      </c>
      <c r="EQ12" s="347">
        <v>1654348000</v>
      </c>
      <c r="ER12" s="347">
        <v>0</v>
      </c>
      <c r="ES12" s="347">
        <v>0</v>
      </c>
      <c r="ET12" s="347">
        <v>1654348000</v>
      </c>
      <c r="EU12" s="347">
        <v>0</v>
      </c>
      <c r="EV12" s="347">
        <v>0</v>
      </c>
      <c r="EW12" s="347">
        <v>0</v>
      </c>
      <c r="EX12" s="347">
        <f t="shared" si="45"/>
        <v>1654348</v>
      </c>
      <c r="EY12" s="347">
        <f t="shared" si="46"/>
        <v>0</v>
      </c>
      <c r="EZ12" s="347">
        <f t="shared" si="47"/>
        <v>0</v>
      </c>
      <c r="FA12" s="347">
        <f t="shared" si="48"/>
        <v>1654348</v>
      </c>
      <c r="FB12" s="347">
        <f t="shared" si="49"/>
        <v>0</v>
      </c>
      <c r="FC12" s="347">
        <f t="shared" si="50"/>
        <v>0</v>
      </c>
      <c r="FD12" s="347">
        <f t="shared" si="51"/>
        <v>0</v>
      </c>
      <c r="FF12" s="305" t="s">
        <v>863</v>
      </c>
      <c r="FG12" s="306" t="s">
        <v>864</v>
      </c>
      <c r="FH12" s="307">
        <v>0</v>
      </c>
      <c r="FI12" s="850">
        <f t="shared" si="52"/>
        <v>0</v>
      </c>
      <c r="FK12" s="355" t="s">
        <v>1195</v>
      </c>
      <c r="FL12" s="356">
        <v>88169000</v>
      </c>
      <c r="FM12" s="356">
        <v>0</v>
      </c>
      <c r="FN12" s="356">
        <v>0</v>
      </c>
      <c r="FO12" s="356">
        <v>88169000</v>
      </c>
      <c r="FP12" s="356">
        <v>0</v>
      </c>
      <c r="FQ12" s="356">
        <v>0</v>
      </c>
      <c r="FR12" s="356">
        <v>0</v>
      </c>
      <c r="FS12" s="356">
        <f t="shared" si="53"/>
        <v>88169</v>
      </c>
      <c r="FT12" s="356">
        <f t="shared" si="54"/>
        <v>0</v>
      </c>
      <c r="FU12" s="356">
        <f t="shared" si="55"/>
        <v>0</v>
      </c>
      <c r="FV12" s="356">
        <f t="shared" si="56"/>
        <v>88169</v>
      </c>
      <c r="FW12" s="356">
        <f t="shared" si="57"/>
        <v>0</v>
      </c>
      <c r="FX12" s="356">
        <f t="shared" si="58"/>
        <v>0</v>
      </c>
      <c r="FY12" s="356">
        <f t="shared" si="59"/>
        <v>0</v>
      </c>
    </row>
    <row r="13" spans="1:181" ht="12" customHeight="1" x14ac:dyDescent="0.2">
      <c r="J13" s="330" t="s">
        <v>994</v>
      </c>
      <c r="K13" s="331">
        <v>10310000000</v>
      </c>
      <c r="L13" s="331">
        <v>0</v>
      </c>
      <c r="M13" s="331">
        <v>0</v>
      </c>
      <c r="N13" s="331">
        <v>10310000000</v>
      </c>
      <c r="O13" s="331">
        <v>0</v>
      </c>
      <c r="P13" s="331">
        <v>0</v>
      </c>
      <c r="Q13" s="331">
        <f t="shared" si="13"/>
        <v>10310000</v>
      </c>
      <c r="R13" s="331">
        <f t="shared" si="14"/>
        <v>0</v>
      </c>
      <c r="S13" s="331">
        <f t="shared" si="15"/>
        <v>0</v>
      </c>
      <c r="T13" s="331">
        <f t="shared" si="16"/>
        <v>10310000</v>
      </c>
      <c r="U13" s="331">
        <f t="shared" si="17"/>
        <v>0</v>
      </c>
      <c r="V13" s="331">
        <f t="shared" si="18"/>
        <v>0</v>
      </c>
      <c r="CX13" s="330" t="s">
        <v>351</v>
      </c>
      <c r="CY13" s="331">
        <v>27397914000</v>
      </c>
      <c r="CZ13" s="331">
        <v>12434078000</v>
      </c>
      <c r="DA13" s="331">
        <v>12434078000</v>
      </c>
      <c r="DB13" s="331">
        <v>14963836000</v>
      </c>
      <c r="DC13" s="331">
        <v>0</v>
      </c>
      <c r="DD13" s="331">
        <v>0</v>
      </c>
      <c r="DE13" s="331">
        <v>12434078000</v>
      </c>
      <c r="DF13" s="331">
        <f t="shared" si="32"/>
        <v>27397914</v>
      </c>
      <c r="DG13" s="331">
        <f t="shared" si="33"/>
        <v>12434078</v>
      </c>
      <c r="DH13" s="331">
        <f t="shared" si="34"/>
        <v>12434078</v>
      </c>
      <c r="DI13" s="331">
        <f t="shared" si="35"/>
        <v>14963836</v>
      </c>
      <c r="DJ13" s="331">
        <f t="shared" si="36"/>
        <v>0</v>
      </c>
      <c r="DK13" s="331">
        <f t="shared" si="37"/>
        <v>0</v>
      </c>
      <c r="DL13" s="331">
        <f t="shared" si="38"/>
        <v>12434078</v>
      </c>
      <c r="DU13" s="355" t="s">
        <v>736</v>
      </c>
      <c r="DV13" s="356">
        <v>8796845000</v>
      </c>
      <c r="DW13" s="356">
        <v>0</v>
      </c>
      <c r="DX13" s="356">
        <v>0</v>
      </c>
      <c r="DY13" s="356">
        <v>8796845000</v>
      </c>
      <c r="DZ13" s="356">
        <v>0</v>
      </c>
      <c r="EA13" s="356">
        <v>0</v>
      </c>
      <c r="EB13" s="957">
        <f t="shared" si="39"/>
        <v>8796845</v>
      </c>
      <c r="EC13" s="957">
        <f t="shared" si="40"/>
        <v>0</v>
      </c>
      <c r="ED13" s="957">
        <f t="shared" si="41"/>
        <v>0</v>
      </c>
      <c r="EE13" s="957">
        <f t="shared" si="42"/>
        <v>8796845</v>
      </c>
      <c r="EF13" s="957">
        <f t="shared" si="43"/>
        <v>0</v>
      </c>
      <c r="EG13" s="957">
        <f t="shared" si="44"/>
        <v>0</v>
      </c>
      <c r="EP13" s="346" t="s">
        <v>1063</v>
      </c>
      <c r="EQ13" s="347">
        <v>2062000000</v>
      </c>
      <c r="ER13" s="347">
        <v>0</v>
      </c>
      <c r="ES13" s="347">
        <v>0</v>
      </c>
      <c r="ET13" s="347">
        <v>2062000000</v>
      </c>
      <c r="EU13" s="347">
        <v>0</v>
      </c>
      <c r="EV13" s="347">
        <v>0</v>
      </c>
      <c r="EW13" s="347">
        <v>0</v>
      </c>
      <c r="EX13" s="347">
        <f t="shared" si="45"/>
        <v>2062000</v>
      </c>
      <c r="EY13" s="347">
        <f t="shared" si="46"/>
        <v>0</v>
      </c>
      <c r="EZ13" s="347">
        <f t="shared" si="47"/>
        <v>0</v>
      </c>
      <c r="FA13" s="347">
        <f t="shared" si="48"/>
        <v>2062000</v>
      </c>
      <c r="FB13" s="347">
        <f t="shared" si="49"/>
        <v>0</v>
      </c>
      <c r="FC13" s="347">
        <f t="shared" si="50"/>
        <v>0</v>
      </c>
      <c r="FD13" s="347">
        <f t="shared" si="51"/>
        <v>0</v>
      </c>
      <c r="FF13" s="305" t="s">
        <v>553</v>
      </c>
      <c r="FG13" s="306" t="s">
        <v>554</v>
      </c>
      <c r="FH13" s="307">
        <v>0</v>
      </c>
      <c r="FI13" s="850">
        <f t="shared" si="52"/>
        <v>0</v>
      </c>
      <c r="FK13" s="355" t="s">
        <v>984</v>
      </c>
      <c r="FL13" s="356">
        <v>500000000</v>
      </c>
      <c r="FM13" s="356">
        <v>0</v>
      </c>
      <c r="FN13" s="356">
        <v>0</v>
      </c>
      <c r="FO13" s="356">
        <v>500000000</v>
      </c>
      <c r="FP13" s="356">
        <v>0</v>
      </c>
      <c r="FQ13" s="356">
        <v>0</v>
      </c>
      <c r="FR13" s="356">
        <v>0</v>
      </c>
      <c r="FS13" s="356">
        <f t="shared" si="53"/>
        <v>500000</v>
      </c>
      <c r="FT13" s="356">
        <f t="shared" si="54"/>
        <v>0</v>
      </c>
      <c r="FU13" s="356">
        <f t="shared" si="55"/>
        <v>0</v>
      </c>
      <c r="FV13" s="356">
        <f t="shared" si="56"/>
        <v>500000</v>
      </c>
      <c r="FW13" s="356">
        <f t="shared" si="57"/>
        <v>0</v>
      </c>
      <c r="FX13" s="356">
        <f t="shared" si="58"/>
        <v>0</v>
      </c>
      <c r="FY13" s="356">
        <f t="shared" si="59"/>
        <v>0</v>
      </c>
    </row>
    <row r="14" spans="1:181" ht="12" customHeight="1" x14ac:dyDescent="0.2">
      <c r="J14" s="330" t="s">
        <v>351</v>
      </c>
      <c r="K14" s="331">
        <v>0</v>
      </c>
      <c r="L14" s="331">
        <v>27397914000</v>
      </c>
      <c r="M14" s="331">
        <v>27397914000</v>
      </c>
      <c r="N14" s="331">
        <v>-27397914000</v>
      </c>
      <c r="O14" s="331">
        <v>0</v>
      </c>
      <c r="P14" s="331">
        <v>27397914000</v>
      </c>
      <c r="Q14" s="331">
        <f t="shared" si="13"/>
        <v>0</v>
      </c>
      <c r="R14" s="331">
        <f t="shared" si="14"/>
        <v>27397914</v>
      </c>
      <c r="S14" s="331">
        <f t="shared" si="15"/>
        <v>27397914</v>
      </c>
      <c r="T14" s="331">
        <f t="shared" si="16"/>
        <v>-27397914</v>
      </c>
      <c r="U14" s="331">
        <f t="shared" si="17"/>
        <v>0</v>
      </c>
      <c r="V14" s="331">
        <f t="shared" si="18"/>
        <v>27397914</v>
      </c>
      <c r="CX14" s="330" t="s">
        <v>356</v>
      </c>
      <c r="CY14" s="331">
        <v>27397914000</v>
      </c>
      <c r="CZ14" s="331">
        <v>12434078000</v>
      </c>
      <c r="DA14" s="331">
        <v>12434078000</v>
      </c>
      <c r="DB14" s="331">
        <v>14963836000</v>
      </c>
      <c r="DC14" s="331">
        <v>0</v>
      </c>
      <c r="DD14" s="331">
        <v>0</v>
      </c>
      <c r="DE14" s="331">
        <v>12434078000</v>
      </c>
      <c r="DF14" s="331">
        <f t="shared" si="32"/>
        <v>27397914</v>
      </c>
      <c r="DG14" s="331">
        <f t="shared" si="33"/>
        <v>12434078</v>
      </c>
      <c r="DH14" s="331">
        <f t="shared" si="34"/>
        <v>12434078</v>
      </c>
      <c r="DI14" s="331">
        <f t="shared" si="35"/>
        <v>14963836</v>
      </c>
      <c r="DJ14" s="331">
        <f t="shared" si="36"/>
        <v>0</v>
      </c>
      <c r="DK14" s="331">
        <f t="shared" si="37"/>
        <v>0</v>
      </c>
      <c r="DL14" s="331">
        <f t="shared" si="38"/>
        <v>12434078</v>
      </c>
      <c r="DU14" s="355" t="s">
        <v>737</v>
      </c>
      <c r="DV14" s="356">
        <v>3716348000</v>
      </c>
      <c r="DW14" s="356">
        <v>0</v>
      </c>
      <c r="DX14" s="356">
        <v>0</v>
      </c>
      <c r="DY14" s="356">
        <v>3716348000</v>
      </c>
      <c r="DZ14" s="356">
        <v>0</v>
      </c>
      <c r="EA14" s="356">
        <v>0</v>
      </c>
      <c r="EB14" s="957">
        <f t="shared" si="39"/>
        <v>3716348</v>
      </c>
      <c r="EC14" s="957">
        <f t="shared" si="40"/>
        <v>0</v>
      </c>
      <c r="ED14" s="957">
        <f t="shared" si="41"/>
        <v>0</v>
      </c>
      <c r="EE14" s="957">
        <f t="shared" si="42"/>
        <v>3716348</v>
      </c>
      <c r="EF14" s="957">
        <f t="shared" si="43"/>
        <v>0</v>
      </c>
      <c r="EG14" s="957">
        <f t="shared" si="44"/>
        <v>0</v>
      </c>
      <c r="EP14" s="346" t="s">
        <v>943</v>
      </c>
      <c r="EQ14" s="347">
        <v>4520911000</v>
      </c>
      <c r="ER14" s="347">
        <v>0</v>
      </c>
      <c r="ES14" s="347">
        <v>0</v>
      </c>
      <c r="ET14" s="347">
        <v>4520911000</v>
      </c>
      <c r="EU14" s="347">
        <v>0</v>
      </c>
      <c r="EV14" s="347">
        <v>0</v>
      </c>
      <c r="EW14" s="347">
        <v>0</v>
      </c>
      <c r="EX14" s="347">
        <f t="shared" si="45"/>
        <v>4520911</v>
      </c>
      <c r="EY14" s="347">
        <f t="shared" si="46"/>
        <v>0</v>
      </c>
      <c r="EZ14" s="347">
        <f t="shared" si="47"/>
        <v>0</v>
      </c>
      <c r="FA14" s="347">
        <f t="shared" si="48"/>
        <v>4520911</v>
      </c>
      <c r="FB14" s="347">
        <f t="shared" si="49"/>
        <v>0</v>
      </c>
      <c r="FC14" s="347">
        <f t="shared" si="50"/>
        <v>0</v>
      </c>
      <c r="FD14" s="347">
        <f t="shared" si="51"/>
        <v>0</v>
      </c>
      <c r="FF14" s="305" t="s">
        <v>380</v>
      </c>
      <c r="FG14" s="306" t="s">
        <v>121</v>
      </c>
      <c r="FH14" s="307">
        <v>0</v>
      </c>
      <c r="FI14" s="850">
        <f t="shared" si="52"/>
        <v>0</v>
      </c>
      <c r="FK14" s="355" t="s">
        <v>985</v>
      </c>
      <c r="FL14" s="356">
        <v>837018000</v>
      </c>
      <c r="FM14" s="356">
        <v>0</v>
      </c>
      <c r="FN14" s="356">
        <v>0</v>
      </c>
      <c r="FO14" s="356">
        <v>837018000</v>
      </c>
      <c r="FP14" s="356">
        <v>0</v>
      </c>
      <c r="FQ14" s="356">
        <v>0</v>
      </c>
      <c r="FR14" s="356">
        <v>0</v>
      </c>
      <c r="FS14" s="356">
        <f t="shared" si="53"/>
        <v>837018</v>
      </c>
      <c r="FT14" s="356">
        <f t="shared" si="54"/>
        <v>0</v>
      </c>
      <c r="FU14" s="356">
        <f t="shared" si="55"/>
        <v>0</v>
      </c>
      <c r="FV14" s="356">
        <f t="shared" si="56"/>
        <v>837018</v>
      </c>
      <c r="FW14" s="356">
        <f t="shared" si="57"/>
        <v>0</v>
      </c>
      <c r="FX14" s="356">
        <f t="shared" si="58"/>
        <v>0</v>
      </c>
      <c r="FY14" s="356">
        <f t="shared" si="59"/>
        <v>0</v>
      </c>
    </row>
    <row r="15" spans="1:181" ht="12" customHeight="1" x14ac:dyDescent="0.2">
      <c r="J15" s="330" t="s">
        <v>356</v>
      </c>
      <c r="K15" s="331">
        <v>0</v>
      </c>
      <c r="L15" s="331">
        <v>27397914000</v>
      </c>
      <c r="M15" s="331">
        <v>27397914000</v>
      </c>
      <c r="N15" s="331">
        <v>-27397914000</v>
      </c>
      <c r="O15" s="331">
        <v>0</v>
      </c>
      <c r="P15" s="331">
        <v>27397914000</v>
      </c>
      <c r="Q15" s="331">
        <f t="shared" si="13"/>
        <v>0</v>
      </c>
      <c r="R15" s="331">
        <f t="shared" si="14"/>
        <v>27397914</v>
      </c>
      <c r="S15" s="331">
        <f t="shared" si="15"/>
        <v>27397914</v>
      </c>
      <c r="T15" s="331">
        <f t="shared" si="16"/>
        <v>-27397914</v>
      </c>
      <c r="U15" s="331">
        <f t="shared" si="17"/>
        <v>0</v>
      </c>
      <c r="V15" s="331">
        <f t="shared" si="18"/>
        <v>27397914</v>
      </c>
      <c r="DU15" s="355" t="s">
        <v>992</v>
      </c>
      <c r="DV15" s="356">
        <v>1654348000</v>
      </c>
      <c r="DW15" s="356">
        <v>0</v>
      </c>
      <c r="DX15" s="356">
        <v>0</v>
      </c>
      <c r="DY15" s="356">
        <v>1654348000</v>
      </c>
      <c r="DZ15" s="356">
        <v>0</v>
      </c>
      <c r="EA15" s="356">
        <v>0</v>
      </c>
      <c r="EB15" s="957">
        <f t="shared" si="39"/>
        <v>1654348</v>
      </c>
      <c r="EC15" s="957">
        <f t="shared" si="40"/>
        <v>0</v>
      </c>
      <c r="ED15" s="957">
        <f t="shared" si="41"/>
        <v>0</v>
      </c>
      <c r="EE15" s="957">
        <f t="shared" si="42"/>
        <v>1654348</v>
      </c>
      <c r="EF15" s="957">
        <f t="shared" si="43"/>
        <v>0</v>
      </c>
      <c r="EG15" s="957">
        <f t="shared" si="44"/>
        <v>0</v>
      </c>
      <c r="EP15" s="346" t="s">
        <v>994</v>
      </c>
      <c r="EQ15" s="347">
        <v>4520911000</v>
      </c>
      <c r="ER15" s="347">
        <v>0</v>
      </c>
      <c r="ES15" s="347">
        <v>0</v>
      </c>
      <c r="ET15" s="347">
        <v>4520911000</v>
      </c>
      <c r="EU15" s="347">
        <v>0</v>
      </c>
      <c r="EV15" s="347">
        <v>0</v>
      </c>
      <c r="EW15" s="347">
        <v>0</v>
      </c>
      <c r="EX15" s="347">
        <f t="shared" si="45"/>
        <v>4520911</v>
      </c>
      <c r="EY15" s="347">
        <f t="shared" si="46"/>
        <v>0</v>
      </c>
      <c r="EZ15" s="347">
        <f t="shared" si="47"/>
        <v>0</v>
      </c>
      <c r="FA15" s="347">
        <f t="shared" si="48"/>
        <v>4520911</v>
      </c>
      <c r="FB15" s="347">
        <f t="shared" si="49"/>
        <v>0</v>
      </c>
      <c r="FC15" s="347">
        <f t="shared" si="50"/>
        <v>0</v>
      </c>
      <c r="FD15" s="347">
        <f t="shared" si="51"/>
        <v>0</v>
      </c>
      <c r="FF15" s="305" t="s">
        <v>380</v>
      </c>
      <c r="FG15" s="306" t="s">
        <v>121</v>
      </c>
      <c r="FH15" s="307">
        <v>0</v>
      </c>
      <c r="FI15" s="850">
        <f t="shared" si="52"/>
        <v>0</v>
      </c>
      <c r="FK15" s="355" t="s">
        <v>986</v>
      </c>
      <c r="FL15" s="356">
        <v>122579000</v>
      </c>
      <c r="FM15" s="356">
        <v>0</v>
      </c>
      <c r="FN15" s="356">
        <v>0</v>
      </c>
      <c r="FO15" s="356">
        <v>122579000</v>
      </c>
      <c r="FP15" s="356">
        <v>0</v>
      </c>
      <c r="FQ15" s="356">
        <v>0</v>
      </c>
      <c r="FR15" s="356">
        <v>0</v>
      </c>
      <c r="FS15" s="356">
        <f t="shared" si="53"/>
        <v>122579</v>
      </c>
      <c r="FT15" s="356">
        <f t="shared" si="54"/>
        <v>0</v>
      </c>
      <c r="FU15" s="356">
        <f t="shared" si="55"/>
        <v>0</v>
      </c>
      <c r="FV15" s="356">
        <f t="shared" si="56"/>
        <v>122579</v>
      </c>
      <c r="FW15" s="356">
        <f t="shared" si="57"/>
        <v>0</v>
      </c>
      <c r="FX15" s="356">
        <f t="shared" si="58"/>
        <v>0</v>
      </c>
      <c r="FY15" s="356">
        <f t="shared" si="59"/>
        <v>0</v>
      </c>
    </row>
    <row r="16" spans="1:181" ht="12" customHeight="1" x14ac:dyDescent="0.2">
      <c r="DU16" s="355" t="s">
        <v>1063</v>
      </c>
      <c r="DV16" s="356">
        <v>2062000000</v>
      </c>
      <c r="DW16" s="356">
        <v>0</v>
      </c>
      <c r="DX16" s="356">
        <v>0</v>
      </c>
      <c r="DY16" s="356">
        <v>2062000000</v>
      </c>
      <c r="DZ16" s="356">
        <v>0</v>
      </c>
      <c r="EA16" s="356">
        <v>0</v>
      </c>
      <c r="EB16" s="957">
        <f t="shared" si="39"/>
        <v>2062000</v>
      </c>
      <c r="EC16" s="957">
        <f t="shared" si="40"/>
        <v>0</v>
      </c>
      <c r="ED16" s="957">
        <f t="shared" si="41"/>
        <v>0</v>
      </c>
      <c r="EE16" s="957">
        <f t="shared" si="42"/>
        <v>2062000</v>
      </c>
      <c r="EF16" s="957">
        <f t="shared" si="43"/>
        <v>0</v>
      </c>
      <c r="EG16" s="957">
        <f t="shared" si="44"/>
        <v>0</v>
      </c>
      <c r="EP16" s="346" t="s">
        <v>351</v>
      </c>
      <c r="EQ16" s="347">
        <v>27397914000</v>
      </c>
      <c r="ER16" s="347">
        <v>12434078000</v>
      </c>
      <c r="ES16" s="347">
        <v>12434078000</v>
      </c>
      <c r="ET16" s="347">
        <v>14963836000</v>
      </c>
      <c r="EU16" s="347">
        <v>0</v>
      </c>
      <c r="EV16" s="347">
        <v>2682701000</v>
      </c>
      <c r="EW16" s="347">
        <v>9751377000</v>
      </c>
      <c r="EX16" s="347">
        <f t="shared" si="45"/>
        <v>27397914</v>
      </c>
      <c r="EY16" s="347">
        <f t="shared" si="46"/>
        <v>12434078</v>
      </c>
      <c r="EZ16" s="347">
        <f t="shared" si="47"/>
        <v>12434078</v>
      </c>
      <c r="FA16" s="347">
        <f t="shared" si="48"/>
        <v>14963836</v>
      </c>
      <c r="FB16" s="347">
        <f t="shared" si="49"/>
        <v>0</v>
      </c>
      <c r="FC16" s="347">
        <f t="shared" si="50"/>
        <v>2682701</v>
      </c>
      <c r="FD16" s="347">
        <f t="shared" si="51"/>
        <v>9751377</v>
      </c>
      <c r="FK16" s="355" t="s">
        <v>1028</v>
      </c>
      <c r="FL16" s="356">
        <v>981893000</v>
      </c>
      <c r="FM16" s="356">
        <v>0</v>
      </c>
      <c r="FN16" s="356">
        <v>0</v>
      </c>
      <c r="FO16" s="356">
        <v>981893000</v>
      </c>
      <c r="FP16" s="356">
        <v>0</v>
      </c>
      <c r="FQ16" s="356">
        <v>0</v>
      </c>
      <c r="FR16" s="356">
        <v>0</v>
      </c>
      <c r="FS16" s="356">
        <f t="shared" si="53"/>
        <v>981893</v>
      </c>
      <c r="FT16" s="356">
        <f t="shared" si="54"/>
        <v>0</v>
      </c>
      <c r="FU16" s="356">
        <f t="shared" si="55"/>
        <v>0</v>
      </c>
      <c r="FV16" s="356">
        <f t="shared" si="56"/>
        <v>981893</v>
      </c>
      <c r="FW16" s="356">
        <f t="shared" si="57"/>
        <v>0</v>
      </c>
      <c r="FX16" s="356">
        <f t="shared" si="58"/>
        <v>0</v>
      </c>
      <c r="FY16" s="356">
        <f t="shared" si="59"/>
        <v>0</v>
      </c>
    </row>
    <row r="17" spans="125:181" ht="12" customHeight="1" x14ac:dyDescent="0.2">
      <c r="DU17" s="355" t="s">
        <v>943</v>
      </c>
      <c r="DV17" s="356">
        <v>5080497000</v>
      </c>
      <c r="DW17" s="356">
        <v>0</v>
      </c>
      <c r="DX17" s="356">
        <v>0</v>
      </c>
      <c r="DY17" s="356">
        <v>5080497000</v>
      </c>
      <c r="DZ17" s="356">
        <v>0</v>
      </c>
      <c r="EA17" s="356">
        <v>0</v>
      </c>
      <c r="EB17" s="957">
        <f t="shared" si="39"/>
        <v>5080497</v>
      </c>
      <c r="EC17" s="957">
        <f t="shared" si="40"/>
        <v>0</v>
      </c>
      <c r="ED17" s="957">
        <f t="shared" si="41"/>
        <v>0</v>
      </c>
      <c r="EE17" s="957">
        <f t="shared" si="42"/>
        <v>5080497</v>
      </c>
      <c r="EF17" s="957">
        <f t="shared" si="43"/>
        <v>0</v>
      </c>
      <c r="EG17" s="957">
        <f t="shared" si="44"/>
        <v>0</v>
      </c>
      <c r="EP17" s="346" t="s">
        <v>356</v>
      </c>
      <c r="EQ17" s="347">
        <v>27397914000</v>
      </c>
      <c r="ER17" s="347">
        <v>12434078000</v>
      </c>
      <c r="ES17" s="347">
        <v>12434078000</v>
      </c>
      <c r="ET17" s="347">
        <v>14963836000</v>
      </c>
      <c r="EU17" s="347">
        <v>0</v>
      </c>
      <c r="EV17" s="347">
        <v>2682701000</v>
      </c>
      <c r="EW17" s="347">
        <v>9751377000</v>
      </c>
      <c r="EX17" s="347">
        <f t="shared" si="45"/>
        <v>27397914</v>
      </c>
      <c r="EY17" s="347">
        <f t="shared" si="46"/>
        <v>12434078</v>
      </c>
      <c r="EZ17" s="347">
        <f t="shared" si="47"/>
        <v>12434078</v>
      </c>
      <c r="FA17" s="347">
        <f t="shared" si="48"/>
        <v>14963836</v>
      </c>
      <c r="FB17" s="347">
        <f t="shared" si="49"/>
        <v>0</v>
      </c>
      <c r="FC17" s="347">
        <f t="shared" si="50"/>
        <v>2682701</v>
      </c>
      <c r="FD17" s="347">
        <f t="shared" si="51"/>
        <v>9751377</v>
      </c>
      <c r="FK17" s="355" t="s">
        <v>987</v>
      </c>
      <c r="FL17" s="356">
        <v>483750000</v>
      </c>
      <c r="FM17" s="356">
        <v>0</v>
      </c>
      <c r="FN17" s="356">
        <v>0</v>
      </c>
      <c r="FO17" s="356">
        <v>483750000</v>
      </c>
      <c r="FP17" s="356">
        <v>0</v>
      </c>
      <c r="FQ17" s="356">
        <v>0</v>
      </c>
      <c r="FR17" s="356">
        <v>0</v>
      </c>
      <c r="FS17" s="356">
        <f t="shared" si="53"/>
        <v>483750</v>
      </c>
      <c r="FT17" s="356">
        <f t="shared" si="54"/>
        <v>0</v>
      </c>
      <c r="FU17" s="356">
        <f t="shared" si="55"/>
        <v>0</v>
      </c>
      <c r="FV17" s="356">
        <f t="shared" si="56"/>
        <v>483750</v>
      </c>
      <c r="FW17" s="356">
        <f t="shared" si="57"/>
        <v>0</v>
      </c>
      <c r="FX17" s="356">
        <f t="shared" si="58"/>
        <v>0</v>
      </c>
      <c r="FY17" s="356">
        <f t="shared" si="59"/>
        <v>0</v>
      </c>
    </row>
    <row r="18" spans="125:181" ht="12" customHeight="1" x14ac:dyDescent="0.2">
      <c r="DU18" s="355" t="s">
        <v>993</v>
      </c>
      <c r="DV18" s="356">
        <v>0</v>
      </c>
      <c r="DW18" s="356">
        <v>0</v>
      </c>
      <c r="DX18" s="356">
        <v>0</v>
      </c>
      <c r="DY18" s="356">
        <v>0</v>
      </c>
      <c r="DZ18" s="356">
        <v>0</v>
      </c>
      <c r="EA18" s="356">
        <v>0</v>
      </c>
      <c r="EB18" s="957">
        <f t="shared" si="39"/>
        <v>0</v>
      </c>
      <c r="EC18" s="957">
        <f t="shared" si="40"/>
        <v>0</v>
      </c>
      <c r="ED18" s="957">
        <f t="shared" si="41"/>
        <v>0</v>
      </c>
      <c r="EE18" s="957">
        <f t="shared" si="42"/>
        <v>0</v>
      </c>
      <c r="EF18" s="957">
        <f t="shared" si="43"/>
        <v>0</v>
      </c>
      <c r="EG18" s="957">
        <f t="shared" si="44"/>
        <v>0</v>
      </c>
      <c r="EP18" s="343"/>
      <c r="EQ18" s="343"/>
      <c r="ER18" s="343"/>
      <c r="ES18" s="343"/>
      <c r="ET18" s="343"/>
      <c r="EU18" s="343"/>
      <c r="EV18" s="343"/>
      <c r="EW18" s="343"/>
      <c r="EX18" s="359">
        <f>+EX3+EX7+EX10+EX16</f>
        <v>35812339</v>
      </c>
      <c r="EY18" s="359">
        <f t="shared" ref="EY18:FD18" si="60">+EY3+EY7+EY10+EY16</f>
        <v>27397914</v>
      </c>
      <c r="EZ18" s="359">
        <f t="shared" si="60"/>
        <v>27397914</v>
      </c>
      <c r="FA18" s="359">
        <f t="shared" si="60"/>
        <v>8414425</v>
      </c>
      <c r="FB18" s="359">
        <f t="shared" si="60"/>
        <v>0</v>
      </c>
      <c r="FC18" s="359">
        <f t="shared" si="60"/>
        <v>17646537</v>
      </c>
      <c r="FD18" s="359">
        <f t="shared" si="60"/>
        <v>9751377</v>
      </c>
      <c r="FK18" s="355" t="s">
        <v>988</v>
      </c>
      <c r="FL18" s="356">
        <v>50468000</v>
      </c>
      <c r="FM18" s="356">
        <v>0</v>
      </c>
      <c r="FN18" s="356">
        <v>0</v>
      </c>
      <c r="FO18" s="356">
        <v>50468000</v>
      </c>
      <c r="FP18" s="356">
        <v>0</v>
      </c>
      <c r="FQ18" s="356">
        <v>0</v>
      </c>
      <c r="FR18" s="356">
        <v>0</v>
      </c>
      <c r="FS18" s="356">
        <f t="shared" si="53"/>
        <v>50468</v>
      </c>
      <c r="FT18" s="356">
        <f t="shared" si="54"/>
        <v>0</v>
      </c>
      <c r="FU18" s="356">
        <f t="shared" si="55"/>
        <v>0</v>
      </c>
      <c r="FV18" s="356">
        <f t="shared" si="56"/>
        <v>50468</v>
      </c>
      <c r="FW18" s="356">
        <f t="shared" si="57"/>
        <v>0</v>
      </c>
      <c r="FX18" s="356">
        <f t="shared" si="58"/>
        <v>0</v>
      </c>
      <c r="FY18" s="356">
        <f t="shared" si="59"/>
        <v>0</v>
      </c>
    </row>
    <row r="19" spans="125:181" ht="12" customHeight="1" x14ac:dyDescent="0.2">
      <c r="DU19" s="355" t="s">
        <v>994</v>
      </c>
      <c r="DV19" s="356">
        <v>5080497000</v>
      </c>
      <c r="DW19" s="356">
        <v>0</v>
      </c>
      <c r="DX19" s="356">
        <v>0</v>
      </c>
      <c r="DY19" s="356">
        <v>5080497000</v>
      </c>
      <c r="DZ19" s="356">
        <v>0</v>
      </c>
      <c r="EA19" s="356">
        <v>0</v>
      </c>
      <c r="EB19" s="957">
        <f t="shared" si="39"/>
        <v>5080497</v>
      </c>
      <c r="EC19" s="957">
        <f t="shared" si="40"/>
        <v>0</v>
      </c>
      <c r="ED19" s="957">
        <f t="shared" si="41"/>
        <v>0</v>
      </c>
      <c r="EE19" s="957">
        <f t="shared" si="42"/>
        <v>5080497</v>
      </c>
      <c r="EF19" s="957">
        <f t="shared" si="43"/>
        <v>0</v>
      </c>
      <c r="EG19" s="957">
        <f t="shared" si="44"/>
        <v>0</v>
      </c>
      <c r="FK19" s="355" t="s">
        <v>989</v>
      </c>
      <c r="FL19" s="356">
        <v>1000000000</v>
      </c>
      <c r="FM19" s="356">
        <v>0</v>
      </c>
      <c r="FN19" s="356">
        <v>0</v>
      </c>
      <c r="FO19" s="356">
        <v>1000000000</v>
      </c>
      <c r="FP19" s="356">
        <v>0</v>
      </c>
      <c r="FQ19" s="356">
        <v>0</v>
      </c>
      <c r="FR19" s="356">
        <v>0</v>
      </c>
      <c r="FS19" s="356">
        <f t="shared" si="53"/>
        <v>1000000</v>
      </c>
      <c r="FT19" s="356">
        <f t="shared" si="54"/>
        <v>0</v>
      </c>
      <c r="FU19" s="356">
        <f t="shared" si="55"/>
        <v>0</v>
      </c>
      <c r="FV19" s="356">
        <f t="shared" si="56"/>
        <v>1000000</v>
      </c>
      <c r="FW19" s="356">
        <f t="shared" si="57"/>
        <v>0</v>
      </c>
      <c r="FX19" s="356">
        <f t="shared" si="58"/>
        <v>0</v>
      </c>
      <c r="FY19" s="356">
        <f t="shared" si="59"/>
        <v>0</v>
      </c>
    </row>
    <row r="20" spans="125:181" ht="12" customHeight="1" x14ac:dyDescent="0.2">
      <c r="DU20" s="355" t="s">
        <v>351</v>
      </c>
      <c r="DV20" s="356">
        <v>27397914000</v>
      </c>
      <c r="DW20" s="356">
        <v>12434078000</v>
      </c>
      <c r="DX20" s="356">
        <v>12434078000</v>
      </c>
      <c r="DY20" s="356">
        <v>14963836000</v>
      </c>
      <c r="DZ20" s="356">
        <v>0</v>
      </c>
      <c r="EA20" s="356">
        <v>12434078000</v>
      </c>
      <c r="EB20" s="957">
        <f t="shared" si="39"/>
        <v>27397914</v>
      </c>
      <c r="EC20" s="957">
        <f t="shared" si="40"/>
        <v>12434078</v>
      </c>
      <c r="ED20" s="957">
        <f t="shared" si="41"/>
        <v>12434078</v>
      </c>
      <c r="EE20" s="957">
        <f t="shared" si="42"/>
        <v>14963836</v>
      </c>
      <c r="EF20" s="957">
        <f t="shared" si="43"/>
        <v>0</v>
      </c>
      <c r="EG20" s="957">
        <f t="shared" si="44"/>
        <v>12434078</v>
      </c>
      <c r="FK20" s="355" t="s">
        <v>991</v>
      </c>
      <c r="FL20" s="356">
        <v>20564000</v>
      </c>
      <c r="FM20" s="356">
        <v>0</v>
      </c>
      <c r="FN20" s="356">
        <v>0</v>
      </c>
      <c r="FO20" s="356">
        <v>20564000</v>
      </c>
      <c r="FP20" s="356">
        <v>0</v>
      </c>
      <c r="FQ20" s="356">
        <v>0</v>
      </c>
      <c r="FR20" s="356">
        <v>0</v>
      </c>
      <c r="FS20" s="356">
        <f t="shared" si="53"/>
        <v>20564</v>
      </c>
      <c r="FT20" s="356">
        <f t="shared" si="54"/>
        <v>0</v>
      </c>
      <c r="FU20" s="356">
        <f t="shared" si="55"/>
        <v>0</v>
      </c>
      <c r="FV20" s="356">
        <f t="shared" si="56"/>
        <v>20564</v>
      </c>
      <c r="FW20" s="356">
        <f t="shared" si="57"/>
        <v>0</v>
      </c>
      <c r="FX20" s="356">
        <f t="shared" si="58"/>
        <v>0</v>
      </c>
      <c r="FY20" s="356">
        <f t="shared" si="59"/>
        <v>0</v>
      </c>
    </row>
    <row r="21" spans="125:181" ht="12" customHeight="1" x14ac:dyDescent="0.2">
      <c r="DU21" s="355" t="s">
        <v>356</v>
      </c>
      <c r="DV21" s="356">
        <v>27397914000</v>
      </c>
      <c r="DW21" s="356">
        <v>12434078000</v>
      </c>
      <c r="DX21" s="356">
        <v>12434078000</v>
      </c>
      <c r="DY21" s="356">
        <v>14963836000</v>
      </c>
      <c r="DZ21" s="356">
        <v>0</v>
      </c>
      <c r="EA21" s="356">
        <v>12434078000</v>
      </c>
      <c r="EB21" s="957">
        <f t="shared" si="39"/>
        <v>27397914</v>
      </c>
      <c r="EC21" s="957">
        <f t="shared" si="40"/>
        <v>12434078</v>
      </c>
      <c r="ED21" s="957">
        <f t="shared" si="41"/>
        <v>12434078</v>
      </c>
      <c r="EE21" s="957">
        <f t="shared" si="42"/>
        <v>14963836</v>
      </c>
      <c r="EF21" s="957">
        <f t="shared" si="43"/>
        <v>0</v>
      </c>
      <c r="EG21" s="957">
        <f t="shared" si="44"/>
        <v>12434078</v>
      </c>
      <c r="FK21" s="355" t="s">
        <v>992</v>
      </c>
      <c r="FL21" s="356">
        <v>1654348000</v>
      </c>
      <c r="FM21" s="356">
        <v>0</v>
      </c>
      <c r="FN21" s="356">
        <v>0</v>
      </c>
      <c r="FO21" s="356">
        <v>1654348000</v>
      </c>
      <c r="FP21" s="356">
        <v>0</v>
      </c>
      <c r="FQ21" s="356">
        <v>0</v>
      </c>
      <c r="FR21" s="356">
        <v>0</v>
      </c>
      <c r="FS21" s="356">
        <f t="shared" si="53"/>
        <v>1654348</v>
      </c>
      <c r="FT21" s="356">
        <f t="shared" si="54"/>
        <v>0</v>
      </c>
      <c r="FU21" s="356">
        <f t="shared" si="55"/>
        <v>0</v>
      </c>
      <c r="FV21" s="356">
        <f t="shared" si="56"/>
        <v>1654348</v>
      </c>
      <c r="FW21" s="356">
        <f t="shared" si="57"/>
        <v>0</v>
      </c>
      <c r="FX21" s="356">
        <f t="shared" si="58"/>
        <v>0</v>
      </c>
      <c r="FY21" s="356">
        <f t="shared" si="59"/>
        <v>0</v>
      </c>
    </row>
    <row r="22" spans="125:181" ht="12" customHeight="1" x14ac:dyDescent="0.2">
      <c r="FK22" s="355" t="s">
        <v>1063</v>
      </c>
      <c r="FL22" s="356">
        <v>2062000000</v>
      </c>
      <c r="FM22" s="356">
        <v>0</v>
      </c>
      <c r="FN22" s="356">
        <v>0</v>
      </c>
      <c r="FO22" s="356">
        <v>2062000000</v>
      </c>
      <c r="FP22" s="356">
        <v>0</v>
      </c>
      <c r="FQ22" s="356">
        <v>0</v>
      </c>
      <c r="FR22" s="356">
        <v>0</v>
      </c>
      <c r="FS22" s="356">
        <f t="shared" si="53"/>
        <v>2062000</v>
      </c>
      <c r="FT22" s="356">
        <f t="shared" si="54"/>
        <v>0</v>
      </c>
      <c r="FU22" s="356">
        <f t="shared" si="55"/>
        <v>0</v>
      </c>
      <c r="FV22" s="356">
        <f t="shared" si="56"/>
        <v>2062000</v>
      </c>
      <c r="FW22" s="356">
        <f t="shared" si="57"/>
        <v>0</v>
      </c>
      <c r="FX22" s="356">
        <f t="shared" si="58"/>
        <v>0</v>
      </c>
      <c r="FY22" s="356">
        <f t="shared" si="59"/>
        <v>0</v>
      </c>
    </row>
    <row r="23" spans="125:181" ht="12" customHeight="1" x14ac:dyDescent="0.2">
      <c r="FK23" s="355" t="s">
        <v>943</v>
      </c>
      <c r="FL23" s="356">
        <v>84970000</v>
      </c>
      <c r="FM23" s="356">
        <v>0</v>
      </c>
      <c r="FN23" s="356">
        <v>0</v>
      </c>
      <c r="FO23" s="356">
        <v>84970000</v>
      </c>
      <c r="FP23" s="356">
        <v>0</v>
      </c>
      <c r="FQ23" s="356">
        <v>0</v>
      </c>
      <c r="FR23" s="356">
        <v>0</v>
      </c>
      <c r="FS23" s="356">
        <f t="shared" si="53"/>
        <v>84970</v>
      </c>
      <c r="FT23" s="356">
        <f t="shared" si="54"/>
        <v>0</v>
      </c>
      <c r="FU23" s="356">
        <f t="shared" si="55"/>
        <v>0</v>
      </c>
      <c r="FV23" s="356">
        <f t="shared" si="56"/>
        <v>84970</v>
      </c>
      <c r="FW23" s="356">
        <f t="shared" si="57"/>
        <v>0</v>
      </c>
      <c r="FX23" s="356">
        <f t="shared" si="58"/>
        <v>0</v>
      </c>
      <c r="FY23" s="356">
        <f t="shared" si="59"/>
        <v>0</v>
      </c>
    </row>
    <row r="24" spans="125:181" ht="12" customHeight="1" x14ac:dyDescent="0.2">
      <c r="FK24" s="355" t="s">
        <v>994</v>
      </c>
      <c r="FL24" s="356">
        <v>84970000</v>
      </c>
      <c r="FM24" s="356">
        <v>0</v>
      </c>
      <c r="FN24" s="356">
        <v>0</v>
      </c>
      <c r="FO24" s="356">
        <v>84970000</v>
      </c>
      <c r="FP24" s="356">
        <v>0</v>
      </c>
      <c r="FQ24" s="356">
        <v>0</v>
      </c>
      <c r="FR24" s="356">
        <v>0</v>
      </c>
      <c r="FS24" s="356">
        <f t="shared" si="53"/>
        <v>84970</v>
      </c>
      <c r="FT24" s="356">
        <f t="shared" si="54"/>
        <v>0</v>
      </c>
      <c r="FU24" s="356">
        <f t="shared" si="55"/>
        <v>0</v>
      </c>
      <c r="FV24" s="356">
        <f t="shared" si="56"/>
        <v>84970</v>
      </c>
      <c r="FW24" s="356">
        <f t="shared" si="57"/>
        <v>0</v>
      </c>
      <c r="FX24" s="356">
        <f t="shared" si="58"/>
        <v>0</v>
      </c>
      <c r="FY24" s="356">
        <f t="shared" si="59"/>
        <v>0</v>
      </c>
    </row>
    <row r="25" spans="125:181" ht="12" customHeight="1" x14ac:dyDescent="0.2">
      <c r="FK25" s="355" t="s">
        <v>351</v>
      </c>
      <c r="FL25" s="356">
        <v>12434078000</v>
      </c>
      <c r="FM25" s="356">
        <v>12434078000</v>
      </c>
      <c r="FN25" s="356">
        <v>12434078000</v>
      </c>
      <c r="FO25" s="356">
        <v>0</v>
      </c>
      <c r="FP25" s="356">
        <v>0</v>
      </c>
      <c r="FQ25" s="356">
        <v>11609078000</v>
      </c>
      <c r="FR25" s="356">
        <v>825000000</v>
      </c>
      <c r="FS25" s="356">
        <f t="shared" si="53"/>
        <v>12434078</v>
      </c>
      <c r="FT25" s="356">
        <f t="shared" si="54"/>
        <v>12434078</v>
      </c>
      <c r="FU25" s="356">
        <f t="shared" si="55"/>
        <v>12434078</v>
      </c>
      <c r="FV25" s="356">
        <f t="shared" si="56"/>
        <v>0</v>
      </c>
      <c r="FW25" s="356">
        <f t="shared" si="57"/>
        <v>0</v>
      </c>
      <c r="FX25" s="356">
        <f t="shared" si="58"/>
        <v>11609078</v>
      </c>
      <c r="FY25" s="356">
        <f t="shared" si="59"/>
        <v>825000</v>
      </c>
    </row>
    <row r="26" spans="125:181" ht="12" customHeight="1" x14ac:dyDescent="0.2">
      <c r="FK26" s="355" t="s">
        <v>356</v>
      </c>
      <c r="FL26" s="356">
        <v>12434078000</v>
      </c>
      <c r="FM26" s="356">
        <v>12434078000</v>
      </c>
      <c r="FN26" s="356">
        <v>12434078000</v>
      </c>
      <c r="FO26" s="356">
        <v>0</v>
      </c>
      <c r="FP26" s="356">
        <v>0</v>
      </c>
      <c r="FQ26" s="356">
        <v>11609078000</v>
      </c>
      <c r="FR26" s="356">
        <v>825000000</v>
      </c>
      <c r="FS26" s="356">
        <f t="shared" si="53"/>
        <v>12434078</v>
      </c>
      <c r="FT26" s="356">
        <f t="shared" si="54"/>
        <v>12434078</v>
      </c>
      <c r="FU26" s="356">
        <f t="shared" si="55"/>
        <v>12434078</v>
      </c>
      <c r="FV26" s="356">
        <f t="shared" si="56"/>
        <v>0</v>
      </c>
      <c r="FW26" s="356">
        <f t="shared" si="57"/>
        <v>0</v>
      </c>
      <c r="FX26" s="356">
        <f t="shared" si="58"/>
        <v>11609078</v>
      </c>
      <c r="FY26" s="356">
        <f t="shared" si="59"/>
        <v>825000</v>
      </c>
    </row>
    <row r="27" spans="125:181" ht="12" customHeight="1" x14ac:dyDescent="0.2"/>
    <row r="28" spans="125:181" ht="12" customHeight="1" x14ac:dyDescent="0.2"/>
    <row r="29" spans="125:181" ht="12" customHeight="1" x14ac:dyDescent="0.2"/>
    <row r="30" spans="125:181" ht="12" customHeight="1" x14ac:dyDescent="0.2"/>
    <row r="31" spans="125:181" ht="12" customHeight="1" x14ac:dyDescent="0.2"/>
    <row r="32" spans="125:181"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sheetData>
  <mergeCells count="2">
    <mergeCell ref="FF1:FG1"/>
    <mergeCell ref="FK1:FW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17</vt:i4>
      </vt:variant>
    </vt:vector>
  </HeadingPairs>
  <TitlesOfParts>
    <vt:vector size="31" baseType="lpstr">
      <vt:lpstr>GRAFICOS</vt:lpstr>
      <vt:lpstr>CONSOLIDADO</vt:lpstr>
      <vt:lpstr>Prog 01</vt:lpstr>
      <vt:lpstr>P01 2025</vt:lpstr>
      <vt:lpstr>Prog 02</vt:lpstr>
      <vt:lpstr>P02 2026</vt:lpstr>
      <vt:lpstr>Prog 03</vt:lpstr>
      <vt:lpstr>P03 2025</vt:lpstr>
      <vt:lpstr>Prog 05</vt:lpstr>
      <vt:lpstr>P01 2026</vt:lpstr>
      <vt:lpstr>P02 2025</vt:lpstr>
      <vt:lpstr>P05 2025</vt:lpstr>
      <vt:lpstr>P03 2026</vt:lpstr>
      <vt:lpstr>P05 2026</vt:lpstr>
      <vt:lpstr>CONSOLIDADO!Área_de_impresión</vt:lpstr>
      <vt:lpstr>'Prog 01'!Área_de_impresión</vt:lpstr>
      <vt:lpstr>'Prog 02'!Área_de_impresión</vt:lpstr>
      <vt:lpstr>'Prog 03'!Área_de_impresión</vt:lpstr>
      <vt:lpstr>'Prog 05'!Área_de_impresión</vt:lpstr>
      <vt:lpstr>imputacion</vt:lpstr>
      <vt:lpstr>'Prog 05'!matriz01</vt:lpstr>
      <vt:lpstr>matriz01</vt:lpstr>
      <vt:lpstr>matriz01.v2</vt:lpstr>
      <vt:lpstr>matriz02</vt:lpstr>
      <vt:lpstr>matriz03</vt:lpstr>
      <vt:lpstr>matriz2</vt:lpstr>
      <vt:lpstr>tablap01</vt:lpstr>
      <vt:lpstr>CONSOLIDADO!Títulos_a_imprimir</vt:lpstr>
      <vt:lpstr>'Prog 01'!Títulos_a_imprimir</vt:lpstr>
      <vt:lpstr>'Prog 03'!Títulos_a_imprimir</vt:lpstr>
      <vt:lpstr>'Prog 05'!Títulos_a_imprimir</vt:lpstr>
    </vt:vector>
  </TitlesOfParts>
  <Company>subdere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otorres</dc:creator>
  <cp:lastModifiedBy>Juan Gaston Collao Tapia</cp:lastModifiedBy>
  <cp:lastPrinted>2019-10-07T18:45:55Z</cp:lastPrinted>
  <dcterms:created xsi:type="dcterms:W3CDTF">2010-11-09T14:43:23Z</dcterms:created>
  <dcterms:modified xsi:type="dcterms:W3CDTF">2026-10-29T14:24:55Z</dcterms:modified>
</cp:coreProperties>
</file>